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06" windowWidth="5970" windowHeight="6210" tabRatio="735" firstSheet="1" activeTab="1"/>
  </bookViews>
  <sheets>
    <sheet name="VVVVVVa" sheetId="1" state="hidden" r:id="rId1"/>
    <sheet name="Consolidating0309" sheetId="2" r:id="rId2"/>
    <sheet name="Consolidating2002" sheetId="3" r:id="rId3"/>
  </sheets>
  <externalReferences>
    <externalReference r:id="rId6"/>
  </externalReferences>
  <definedNames>
    <definedName name="_xlnm.Print_Area" localSheetId="1">'Consolidating0309'!$A$1:$T$66</definedName>
    <definedName name="_xlnm.Print_Area" localSheetId="2">'Consolidating2002'!$A$1:$S$65</definedName>
    <definedName name="_xlnm.Print_Titles" localSheetId="1">'Consolidating0309'!$4:$5</definedName>
    <definedName name="_xlnm.Print_Titles" localSheetId="2">'Consolidating2002'!$4:$5</definedName>
  </definedNames>
  <calcPr fullCalcOnLoad="1"/>
</workbook>
</file>

<file path=xl/sharedStrings.xml><?xml version="1.0" encoding="utf-8"?>
<sst xmlns="http://schemas.openxmlformats.org/spreadsheetml/2006/main" count="107" uniqueCount="41">
  <si>
    <t>WCF</t>
  </si>
  <si>
    <t>OBD</t>
  </si>
  <si>
    <t>USMS</t>
  </si>
  <si>
    <t>OJP</t>
  </si>
  <si>
    <t>DEA</t>
  </si>
  <si>
    <t>FBI</t>
  </si>
  <si>
    <t>INS</t>
  </si>
  <si>
    <t>Dollars in Thousands</t>
  </si>
  <si>
    <t>DEPARTMENT OF JUSTICE</t>
  </si>
  <si>
    <t xml:space="preserve"> </t>
  </si>
  <si>
    <t>AFF/SADF</t>
  </si>
  <si>
    <t>FPI</t>
  </si>
  <si>
    <t>Net Cost of Operations</t>
  </si>
  <si>
    <t>BOP</t>
  </si>
  <si>
    <t>Eliminations</t>
  </si>
  <si>
    <t>Consolidated</t>
  </si>
  <si>
    <t>Appropriations Used</t>
  </si>
  <si>
    <t>Prior Period Adjustments</t>
  </si>
  <si>
    <t>Consolidating Statement of Changes in Net Position</t>
  </si>
  <si>
    <t>Cumulative Results of Operations</t>
  </si>
  <si>
    <t>Beginning Balances</t>
  </si>
  <si>
    <t>Beginning Balances, As Adjusted</t>
  </si>
  <si>
    <t>Budgetary Financing Sources:</t>
  </si>
  <si>
    <t>Appropriations Received</t>
  </si>
  <si>
    <t>Appropriations Transferred-In/Out</t>
  </si>
  <si>
    <t>Other Adjustments</t>
  </si>
  <si>
    <t>Transfers-In/Out Without Reimbursement</t>
  </si>
  <si>
    <t>Total Financing Sources</t>
  </si>
  <si>
    <t>Ending Balances</t>
  </si>
  <si>
    <t xml:space="preserve">Donations and Forfeitures of Cash </t>
  </si>
  <si>
    <t>Donations and Forfeitures of Property</t>
  </si>
  <si>
    <t>Other</t>
  </si>
  <si>
    <t>Unexpended Appropriations</t>
  </si>
  <si>
    <t xml:space="preserve">  and Cash Equivalents</t>
  </si>
  <si>
    <t>Imputed Financing From Costs</t>
  </si>
  <si>
    <t>Absorbed by Others</t>
  </si>
  <si>
    <t>Other Financing Sources:</t>
  </si>
  <si>
    <t>Other Budgetary Financing Sources</t>
  </si>
  <si>
    <t>ATF</t>
  </si>
  <si>
    <t xml:space="preserve">Appropriations Transferred-In/Out  </t>
  </si>
  <si>
    <t>Non exchange Revenues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</si>
</sst>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m/d/yyyy"/>
  </numFmts>
  <fonts count="13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6" fillId="0" borderId="1" xfId="0" applyFont="1" applyBorder="1" applyAlignment="1">
      <alignment/>
    </xf>
    <xf numFmtId="42" fontId="0" fillId="0" borderId="0" xfId="0" applyNumberFormat="1" applyAlignment="1">
      <alignment/>
    </xf>
    <xf numFmtId="42" fontId="8" fillId="0" borderId="0" xfId="0" applyNumberFormat="1" applyFont="1" applyBorder="1" applyAlignment="1">
      <alignment/>
    </xf>
    <xf numFmtId="42" fontId="8" fillId="0" borderId="2" xfId="0" applyNumberFormat="1" applyFont="1" applyBorder="1" applyAlignment="1">
      <alignment/>
    </xf>
    <xf numFmtId="42" fontId="8" fillId="0" borderId="0" xfId="0" applyNumberFormat="1" applyFont="1" applyAlignment="1">
      <alignment/>
    </xf>
    <xf numFmtId="42" fontId="0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Alignment="1">
      <alignment horizontal="center"/>
    </xf>
    <xf numFmtId="42" fontId="0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4" xfId="0" applyFont="1" applyBorder="1" applyAlignment="1">
      <alignment/>
    </xf>
    <xf numFmtId="42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41" fontId="0" fillId="0" borderId="6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42" fontId="11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2" fontId="0" fillId="0" borderId="8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42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42" fontId="8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 textRotation="180"/>
    </xf>
    <xf numFmtId="0" fontId="12" fillId="0" borderId="0" xfId="0" applyFont="1" applyAlignment="1">
      <alignment vertical="center" textRotation="180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3-2004\11525\xls\DOJ%20net%20c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net cost"/>
      <sheetName val="Consolidating0309"/>
      <sheetName val="Consolidating2002"/>
    </sheetNames>
    <sheetDataSet>
      <sheetData sheetId="2">
        <row r="3">
          <cell r="B3" t="str">
            <v>For the Fiscal Year Ended September 30, 2003 </v>
          </cell>
        </row>
        <row r="125">
          <cell r="E125">
            <v>435540</v>
          </cell>
          <cell r="F125">
            <v>-11243</v>
          </cell>
          <cell r="G125">
            <v>5978579</v>
          </cell>
          <cell r="H125">
            <v>920657</v>
          </cell>
          <cell r="I125">
            <v>3735245</v>
          </cell>
          <cell r="J125">
            <v>1547464</v>
          </cell>
          <cell r="K125">
            <v>4250391</v>
          </cell>
          <cell r="L125">
            <v>584580</v>
          </cell>
          <cell r="M125">
            <v>1595143</v>
          </cell>
          <cell r="N125">
            <v>4462577</v>
          </cell>
          <cell r="O125">
            <v>7599</v>
          </cell>
          <cell r="P125">
            <v>0</v>
          </cell>
        </row>
      </sheetData>
      <sheetData sheetId="3">
        <row r="3">
          <cell r="B3" t="str">
            <v>For the Fiscal Year Ended September 30, 2002</v>
          </cell>
        </row>
        <row r="123">
          <cell r="E123">
            <v>459681</v>
          </cell>
          <cell r="F123">
            <v>21346</v>
          </cell>
          <cell r="G123">
            <v>4360872</v>
          </cell>
          <cell r="H123">
            <v>1522032</v>
          </cell>
          <cell r="I123">
            <v>4830399</v>
          </cell>
          <cell r="J123">
            <v>1550914</v>
          </cell>
          <cell r="K123">
            <v>3901447</v>
          </cell>
          <cell r="L123">
            <v>3763402</v>
          </cell>
          <cell r="M123">
            <v>4213545</v>
          </cell>
          <cell r="N123">
            <v>-923</v>
          </cell>
          <cell r="O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N52" sqref="N52"/>
    </sheetView>
  </sheetViews>
  <sheetFormatPr defaultColWidth="9.140625" defaultRowHeight="12.75"/>
  <cols>
    <col min="1" max="1" width="2.57421875" style="0" customWidth="1"/>
    <col min="2" max="3" width="2.7109375" style="0" customWidth="1"/>
    <col min="4" max="4" width="2.57421875" style="0" customWidth="1"/>
    <col min="5" max="5" width="32.7109375" style="0" customWidth="1"/>
    <col min="6" max="18" width="12.7109375" style="0" customWidth="1"/>
    <col min="19" max="19" width="1.28515625" style="0" customWidth="1"/>
    <col min="20" max="20" width="0.71875" style="0" customWidth="1"/>
    <col min="22" max="22" width="11.28125" style="0" bestFit="1" customWidth="1"/>
  </cols>
  <sheetData>
    <row r="1" spans="2:19" ht="18" customHeight="1">
      <c r="B1" s="57" t="s">
        <v>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8">
      <c r="A2" s="54"/>
      <c r="B2" s="57" t="s">
        <v>18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19" ht="18">
      <c r="B3" s="57" t="str">
        <f>'[1]Consolidating0309'!$B$3:$R$3</f>
        <v>For the Fiscal Year Ended September 30, 2003 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s="1" customFormat="1" ht="15.75" customHeight="1">
      <c r="A4" s="55"/>
      <c r="B4" s="12"/>
      <c r="C4" s="12"/>
      <c r="D4" s="12"/>
      <c r="E4" s="12"/>
      <c r="F4" s="3" t="s">
        <v>9</v>
      </c>
      <c r="G4" s="3" t="s">
        <v>9</v>
      </c>
      <c r="H4" s="3" t="s">
        <v>9</v>
      </c>
      <c r="I4" s="3"/>
      <c r="J4" s="3"/>
      <c r="K4" s="3"/>
      <c r="L4" s="18"/>
      <c r="M4" s="18"/>
      <c r="N4" s="3"/>
      <c r="O4" s="3"/>
      <c r="P4" s="18" t="s">
        <v>9</v>
      </c>
      <c r="Q4" s="3"/>
      <c r="R4" s="18"/>
      <c r="S4" s="3"/>
    </row>
    <row r="5" spans="1:19" s="2" customFormat="1" ht="15">
      <c r="A5" s="55"/>
      <c r="B5" s="4" t="s">
        <v>7</v>
      </c>
      <c r="C5" s="4"/>
      <c r="D5" s="4"/>
      <c r="E5" s="4"/>
      <c r="F5" s="5" t="s">
        <v>10</v>
      </c>
      <c r="G5" s="5" t="s">
        <v>0</v>
      </c>
      <c r="H5" s="5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5" t="s">
        <v>38</v>
      </c>
      <c r="N5" s="5" t="s">
        <v>6</v>
      </c>
      <c r="O5" s="5" t="s">
        <v>13</v>
      </c>
      <c r="P5" s="5" t="s">
        <v>11</v>
      </c>
      <c r="Q5" s="15" t="s">
        <v>14</v>
      </c>
      <c r="R5" s="5" t="s">
        <v>15</v>
      </c>
      <c r="S5" s="5"/>
    </row>
    <row r="6" s="1" customFormat="1" ht="13.5" thickBot="1">
      <c r="A6" s="55"/>
    </row>
    <row r="7" spans="1:19" s="25" customFormat="1" ht="15.75">
      <c r="A7" s="55"/>
      <c r="B7" s="6"/>
      <c r="C7" s="17"/>
      <c r="D7" s="17"/>
      <c r="E7" s="17"/>
      <c r="F7" s="21"/>
      <c r="G7" s="21"/>
      <c r="H7" s="22"/>
      <c r="I7" s="21"/>
      <c r="J7" s="23"/>
      <c r="K7" s="23"/>
      <c r="L7" s="23"/>
      <c r="M7" s="23"/>
      <c r="N7" s="23"/>
      <c r="O7" s="23"/>
      <c r="P7" s="23"/>
      <c r="Q7" s="23"/>
      <c r="R7" s="23"/>
      <c r="S7" s="24"/>
    </row>
    <row r="8" spans="1:19" s="25" customFormat="1" ht="15">
      <c r="A8" s="55"/>
      <c r="B8" s="13" t="s">
        <v>32</v>
      </c>
      <c r="C8" s="14"/>
      <c r="D8" s="14"/>
      <c r="E8" s="14"/>
      <c r="F8" s="28"/>
      <c r="G8" s="28"/>
      <c r="H8" s="29"/>
      <c r="I8" s="28"/>
      <c r="M8" s="25" t="s">
        <v>9</v>
      </c>
      <c r="P8" s="25" t="s">
        <v>9</v>
      </c>
      <c r="S8" s="27"/>
    </row>
    <row r="9" spans="1:19" s="25" customFormat="1" ht="13.5" customHeight="1">
      <c r="A9" s="55"/>
      <c r="B9" s="30"/>
      <c r="C9" s="28"/>
      <c r="D9" s="28"/>
      <c r="E9" s="28"/>
      <c r="F9" s="28"/>
      <c r="G9" s="28"/>
      <c r="H9" s="29"/>
      <c r="I9" s="28"/>
      <c r="S9" s="27"/>
    </row>
    <row r="10" spans="1:19" s="25" customFormat="1" ht="13.5" customHeight="1">
      <c r="A10" s="55"/>
      <c r="B10" s="30"/>
      <c r="C10" s="28" t="s">
        <v>20</v>
      </c>
      <c r="D10" s="28"/>
      <c r="E10" s="28"/>
      <c r="F10" s="29">
        <v>0</v>
      </c>
      <c r="G10" s="29">
        <v>0</v>
      </c>
      <c r="H10" s="29">
        <v>3637472</v>
      </c>
      <c r="I10" s="29">
        <v>215063</v>
      </c>
      <c r="J10" s="29">
        <v>6313076</v>
      </c>
      <c r="K10" s="29">
        <v>400231</v>
      </c>
      <c r="L10" s="29">
        <v>1426707</v>
      </c>
      <c r="M10" s="29">
        <v>0</v>
      </c>
      <c r="N10" s="29">
        <v>1318674</v>
      </c>
      <c r="O10" s="29">
        <v>1524011</v>
      </c>
      <c r="P10" s="29">
        <v>0</v>
      </c>
      <c r="Q10" s="29">
        <v>0</v>
      </c>
      <c r="R10" s="29">
        <f>SUM(F10:Q10)</f>
        <v>14835234</v>
      </c>
      <c r="S10" s="27"/>
    </row>
    <row r="11" spans="1:19" s="25" customFormat="1" ht="12.75" customHeight="1" hidden="1">
      <c r="A11" s="55"/>
      <c r="B11" s="30"/>
      <c r="C11" s="28" t="s">
        <v>17</v>
      </c>
      <c r="D11" s="28"/>
      <c r="E11" s="28"/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f>SUM(F11:Q11)</f>
        <v>0</v>
      </c>
      <c r="S11" s="27"/>
    </row>
    <row r="12" spans="1:19" s="25" customFormat="1" ht="12.75" customHeight="1" hidden="1">
      <c r="A12" s="55"/>
      <c r="B12" s="30"/>
      <c r="C12" s="28" t="s">
        <v>21</v>
      </c>
      <c r="D12" s="28"/>
      <c r="E12" s="28"/>
      <c r="F12" s="35">
        <f aca="true" t="shared" si="0" ref="F12:R12">SUM(F10:F11)</f>
        <v>0</v>
      </c>
      <c r="G12" s="35">
        <f t="shared" si="0"/>
        <v>0</v>
      </c>
      <c r="H12" s="35">
        <f t="shared" si="0"/>
        <v>3637472</v>
      </c>
      <c r="I12" s="35">
        <f t="shared" si="0"/>
        <v>215063</v>
      </c>
      <c r="J12" s="35">
        <f t="shared" si="0"/>
        <v>6313076</v>
      </c>
      <c r="K12" s="35">
        <f t="shared" si="0"/>
        <v>400231</v>
      </c>
      <c r="L12" s="35">
        <f t="shared" si="0"/>
        <v>1426707</v>
      </c>
      <c r="M12" s="35">
        <f t="shared" si="0"/>
        <v>0</v>
      </c>
      <c r="N12" s="35">
        <f t="shared" si="0"/>
        <v>1318674</v>
      </c>
      <c r="O12" s="35">
        <f t="shared" si="0"/>
        <v>1524011</v>
      </c>
      <c r="P12" s="35">
        <f t="shared" si="0"/>
        <v>0</v>
      </c>
      <c r="Q12" s="35">
        <f t="shared" si="0"/>
        <v>0</v>
      </c>
      <c r="R12" s="35">
        <f t="shared" si="0"/>
        <v>14835234</v>
      </c>
      <c r="S12" s="27"/>
    </row>
    <row r="13" spans="1:19" s="25" customFormat="1" ht="12.75">
      <c r="A13" s="55"/>
      <c r="B13" s="30"/>
      <c r="C13" s="28"/>
      <c r="D13" s="28"/>
      <c r="E13" s="2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</row>
    <row r="14" spans="1:19" s="25" customFormat="1" ht="12.75">
      <c r="A14" s="55"/>
      <c r="B14" s="30"/>
      <c r="C14" s="28"/>
      <c r="D14" s="28"/>
      <c r="E14" s="28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</row>
    <row r="15" spans="1:19" s="25" customFormat="1" ht="13.5" customHeight="1">
      <c r="A15" s="55"/>
      <c r="B15" s="30"/>
      <c r="C15" s="28" t="s">
        <v>22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S15" s="27"/>
    </row>
    <row r="16" spans="1:19" s="25" customFormat="1" ht="13.5" customHeight="1">
      <c r="A16" s="55"/>
      <c r="B16" s="30"/>
      <c r="C16" s="28"/>
      <c r="D16" s="28" t="s">
        <v>23</v>
      </c>
      <c r="E16" s="28"/>
      <c r="F16" s="26">
        <v>0</v>
      </c>
      <c r="G16" s="26">
        <v>0</v>
      </c>
      <c r="H16" s="26">
        <v>8560672</v>
      </c>
      <c r="I16" s="26">
        <v>703600</v>
      </c>
      <c r="J16" s="26">
        <v>3639455</v>
      </c>
      <c r="K16" s="26">
        <v>1560919</v>
      </c>
      <c r="L16" s="26">
        <v>4709473</v>
      </c>
      <c r="M16" s="26">
        <v>0</v>
      </c>
      <c r="N16" s="26">
        <v>3792777</v>
      </c>
      <c r="O16" s="26">
        <v>4470478</v>
      </c>
      <c r="P16" s="26">
        <v>0</v>
      </c>
      <c r="Q16" s="26">
        <v>0</v>
      </c>
      <c r="R16" s="26">
        <f>SUM(F16:Q16)</f>
        <v>27437374</v>
      </c>
      <c r="S16" s="27"/>
    </row>
    <row r="17" spans="1:19" s="25" customFormat="1" ht="13.5" customHeight="1">
      <c r="A17" s="55"/>
      <c r="B17" s="30"/>
      <c r="C17" s="28"/>
      <c r="D17" s="28" t="s">
        <v>39</v>
      </c>
      <c r="E17" s="28"/>
      <c r="F17" s="26">
        <v>0</v>
      </c>
      <c r="G17" s="26">
        <v>0</v>
      </c>
      <c r="H17" s="26">
        <v>-555377</v>
      </c>
      <c r="I17" s="26">
        <v>253181</v>
      </c>
      <c r="J17" s="26">
        <v>-1648357</v>
      </c>
      <c r="K17" s="26">
        <v>12393</v>
      </c>
      <c r="L17" s="26">
        <v>-89716</v>
      </c>
      <c r="M17" s="26">
        <v>722428</v>
      </c>
      <c r="N17" s="26">
        <v>-3535718</v>
      </c>
      <c r="O17" s="26">
        <v>-15100</v>
      </c>
      <c r="P17" s="26">
        <v>0</v>
      </c>
      <c r="Q17" s="26">
        <v>0</v>
      </c>
      <c r="R17" s="26">
        <f>SUM(F17:Q17)</f>
        <v>-4856266</v>
      </c>
      <c r="S17" s="27"/>
    </row>
    <row r="18" spans="1:19" s="25" customFormat="1" ht="13.5" customHeight="1">
      <c r="A18" s="55"/>
      <c r="B18" s="30"/>
      <c r="C18" s="28"/>
      <c r="D18" s="28" t="s">
        <v>25</v>
      </c>
      <c r="E18" s="28"/>
      <c r="F18" s="26">
        <v>0</v>
      </c>
      <c r="G18" s="26">
        <v>0</v>
      </c>
      <c r="H18" s="26">
        <v>-2092864</v>
      </c>
      <c r="I18" s="26">
        <v>-4676</v>
      </c>
      <c r="J18" s="26">
        <v>-66103</v>
      </c>
      <c r="K18" s="26">
        <v>-10266</v>
      </c>
      <c r="L18" s="26">
        <v>-76977</v>
      </c>
      <c r="M18" s="26">
        <v>-332</v>
      </c>
      <c r="N18" s="26">
        <v>78842</v>
      </c>
      <c r="O18" s="26">
        <v>-32912</v>
      </c>
      <c r="P18" s="26">
        <v>0</v>
      </c>
      <c r="Q18" s="26">
        <v>0</v>
      </c>
      <c r="R18" s="26">
        <f>SUM(F18:Q18)</f>
        <v>-2205288</v>
      </c>
      <c r="S18" s="27"/>
    </row>
    <row r="19" spans="1:19" s="25" customFormat="1" ht="13.5" customHeight="1">
      <c r="A19" s="55"/>
      <c r="B19" s="30"/>
      <c r="C19" s="28"/>
      <c r="D19" s="28" t="s">
        <v>16</v>
      </c>
      <c r="E19" s="28"/>
      <c r="F19" s="26">
        <v>0</v>
      </c>
      <c r="G19" s="26">
        <v>0</v>
      </c>
      <c r="H19" s="26">
        <v>-6006553</v>
      </c>
      <c r="I19" s="26">
        <v>-933477</v>
      </c>
      <c r="J19" s="26">
        <v>-2986465</v>
      </c>
      <c r="K19" s="26">
        <v>-1538661</v>
      </c>
      <c r="L19" s="26">
        <v>-4128542</v>
      </c>
      <c r="M19" s="26">
        <f>-553259+18804</f>
        <v>-534455</v>
      </c>
      <c r="N19" s="26">
        <v>-1654575</v>
      </c>
      <c r="O19" s="26">
        <v>-4640438</v>
      </c>
      <c r="P19" s="26">
        <v>0</v>
      </c>
      <c r="Q19" s="26">
        <v>0</v>
      </c>
      <c r="R19" s="26">
        <f>SUM(F19:Q19)</f>
        <v>-22423166</v>
      </c>
      <c r="S19" s="27"/>
    </row>
    <row r="20" spans="1:19" s="25" customFormat="1" ht="13.5" customHeight="1">
      <c r="A20" s="55"/>
      <c r="B20" s="30"/>
      <c r="C20" s="28"/>
      <c r="D20" s="28"/>
      <c r="E20" s="28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</row>
    <row r="21" spans="1:19" s="25" customFormat="1" ht="13.5" customHeight="1">
      <c r="A21" s="55"/>
      <c r="B21" s="30"/>
      <c r="C21" s="28"/>
      <c r="D21" s="28"/>
      <c r="E21" s="28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27"/>
    </row>
    <row r="22" spans="1:19" s="25" customFormat="1" ht="13.5" customHeight="1">
      <c r="A22" s="55"/>
      <c r="B22" s="30"/>
      <c r="C22" s="28" t="s">
        <v>27</v>
      </c>
      <c r="D22" s="28"/>
      <c r="E22" s="28"/>
      <c r="F22" s="26">
        <f aca="true" t="shared" si="1" ref="F22:R22">SUM(F16:F21)</f>
        <v>0</v>
      </c>
      <c r="G22" s="26">
        <f t="shared" si="1"/>
        <v>0</v>
      </c>
      <c r="H22" s="26">
        <f t="shared" si="1"/>
        <v>-94122</v>
      </c>
      <c r="I22" s="26">
        <f t="shared" si="1"/>
        <v>18628</v>
      </c>
      <c r="J22" s="26">
        <f t="shared" si="1"/>
        <v>-1061470</v>
      </c>
      <c r="K22" s="26">
        <f t="shared" si="1"/>
        <v>24385</v>
      </c>
      <c r="L22" s="26">
        <f t="shared" si="1"/>
        <v>414238</v>
      </c>
      <c r="M22" s="26">
        <f t="shared" si="1"/>
        <v>187641</v>
      </c>
      <c r="N22" s="26">
        <f t="shared" si="1"/>
        <v>-1318674</v>
      </c>
      <c r="O22" s="26">
        <f t="shared" si="1"/>
        <v>-217972</v>
      </c>
      <c r="P22" s="26">
        <f t="shared" si="1"/>
        <v>0</v>
      </c>
      <c r="Q22" s="26">
        <f t="shared" si="1"/>
        <v>0</v>
      </c>
      <c r="R22" s="26">
        <f t="shared" si="1"/>
        <v>-2047346</v>
      </c>
      <c r="S22" s="27"/>
    </row>
    <row r="23" spans="1:19" s="25" customFormat="1" ht="13.5" customHeight="1">
      <c r="A23" s="55"/>
      <c r="B23" s="19"/>
      <c r="C23" s="20"/>
      <c r="D23" s="20"/>
      <c r="E23" s="2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27"/>
    </row>
    <row r="24" spans="1:19" s="25" customFormat="1" ht="13.5" customHeight="1" thickBot="1">
      <c r="A24" s="55"/>
      <c r="B24" s="46"/>
      <c r="C24" s="43" t="s">
        <v>28</v>
      </c>
      <c r="D24" s="47"/>
      <c r="E24" s="47"/>
      <c r="F24" s="48">
        <f aca="true" t="shared" si="2" ref="F24:R24">F22+F12</f>
        <v>0</v>
      </c>
      <c r="G24" s="48">
        <f t="shared" si="2"/>
        <v>0</v>
      </c>
      <c r="H24" s="48">
        <f t="shared" si="2"/>
        <v>3543350</v>
      </c>
      <c r="I24" s="48">
        <f t="shared" si="2"/>
        <v>233691</v>
      </c>
      <c r="J24" s="48">
        <f t="shared" si="2"/>
        <v>5251606</v>
      </c>
      <c r="K24" s="48">
        <f t="shared" si="2"/>
        <v>424616</v>
      </c>
      <c r="L24" s="48">
        <f t="shared" si="2"/>
        <v>1840945</v>
      </c>
      <c r="M24" s="48">
        <f t="shared" si="2"/>
        <v>187641</v>
      </c>
      <c r="N24" s="48">
        <f t="shared" si="2"/>
        <v>0</v>
      </c>
      <c r="O24" s="48">
        <f t="shared" si="2"/>
        <v>1306039</v>
      </c>
      <c r="P24" s="48">
        <f t="shared" si="2"/>
        <v>0</v>
      </c>
      <c r="Q24" s="48">
        <f t="shared" si="2"/>
        <v>0</v>
      </c>
      <c r="R24" s="48">
        <f t="shared" si="2"/>
        <v>12787888</v>
      </c>
      <c r="S24" s="49"/>
    </row>
    <row r="25" spans="1:16" s="25" customFormat="1" ht="13.5" customHeight="1" thickBot="1">
      <c r="A25" s="55"/>
      <c r="B25" s="20"/>
      <c r="C25" s="20"/>
      <c r="D25" s="20"/>
      <c r="E25" s="20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9" s="25" customFormat="1" ht="15">
      <c r="A26" s="55"/>
      <c r="B26" s="50" t="s">
        <v>19</v>
      </c>
      <c r="C26" s="51"/>
      <c r="D26" s="51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24"/>
    </row>
    <row r="27" spans="1:19" s="25" customFormat="1" ht="12.75" customHeight="1">
      <c r="A27" s="55"/>
      <c r="B27" s="19"/>
      <c r="C27" s="20"/>
      <c r="D27" s="20"/>
      <c r="E27" s="20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S27" s="27"/>
    </row>
    <row r="28" spans="1:19" s="25" customFormat="1" ht="12.75">
      <c r="A28" s="55"/>
      <c r="B28" s="30"/>
      <c r="C28" s="28" t="s">
        <v>20</v>
      </c>
      <c r="D28" s="28"/>
      <c r="E28" s="28"/>
      <c r="F28" s="29">
        <v>485242</v>
      </c>
      <c r="G28" s="29">
        <v>429778</v>
      </c>
      <c r="H28" s="29">
        <v>102707</v>
      </c>
      <c r="I28" s="29">
        <v>139254</v>
      </c>
      <c r="J28" s="29">
        <v>2090750</v>
      </c>
      <c r="K28" s="29">
        <v>-10738</v>
      </c>
      <c r="L28" s="29">
        <v>284878</v>
      </c>
      <c r="M28" s="29">
        <v>0</v>
      </c>
      <c r="N28" s="29">
        <v>-79543</v>
      </c>
      <c r="O28" s="29">
        <v>5037501</v>
      </c>
      <c r="P28" s="29">
        <v>287889</v>
      </c>
      <c r="Q28" s="29">
        <v>0</v>
      </c>
      <c r="R28" s="29">
        <f>SUM(F28:Q28)</f>
        <v>8767718</v>
      </c>
      <c r="S28" s="27"/>
    </row>
    <row r="29" spans="1:19" s="25" customFormat="1" ht="12.75" customHeight="1" hidden="1">
      <c r="A29" s="55"/>
      <c r="B29" s="30"/>
      <c r="C29" s="28" t="s">
        <v>17</v>
      </c>
      <c r="D29" s="28"/>
      <c r="E29" s="28"/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f>SUM(F29:Q29)</f>
        <v>0</v>
      </c>
      <c r="S29" s="27"/>
    </row>
    <row r="30" spans="1:19" s="25" customFormat="1" ht="12.75" customHeight="1" hidden="1">
      <c r="A30" s="55"/>
      <c r="B30" s="30"/>
      <c r="C30" s="28" t="s">
        <v>21</v>
      </c>
      <c r="D30" s="20"/>
      <c r="E30" s="20"/>
      <c r="F30" s="35">
        <f aca="true" t="shared" si="3" ref="F30:R30">SUM(F28:F29)</f>
        <v>485242</v>
      </c>
      <c r="G30" s="35">
        <f t="shared" si="3"/>
        <v>429778</v>
      </c>
      <c r="H30" s="35">
        <f t="shared" si="3"/>
        <v>102707</v>
      </c>
      <c r="I30" s="35">
        <f t="shared" si="3"/>
        <v>139254</v>
      </c>
      <c r="J30" s="35">
        <f t="shared" si="3"/>
        <v>2090750</v>
      </c>
      <c r="K30" s="35">
        <f t="shared" si="3"/>
        <v>-10738</v>
      </c>
      <c r="L30" s="35">
        <f t="shared" si="3"/>
        <v>284878</v>
      </c>
      <c r="M30" s="35">
        <f t="shared" si="3"/>
        <v>0</v>
      </c>
      <c r="N30" s="35">
        <f t="shared" si="3"/>
        <v>-79543</v>
      </c>
      <c r="O30" s="35">
        <f t="shared" si="3"/>
        <v>5037501</v>
      </c>
      <c r="P30" s="35">
        <f t="shared" si="3"/>
        <v>287889</v>
      </c>
      <c r="Q30" s="35">
        <f t="shared" si="3"/>
        <v>0</v>
      </c>
      <c r="R30" s="35">
        <f t="shared" si="3"/>
        <v>8767718</v>
      </c>
      <c r="S30" s="27"/>
    </row>
    <row r="31" spans="1:19" s="25" customFormat="1" ht="12.75" customHeight="1">
      <c r="A31" s="55"/>
      <c r="B31" s="30"/>
      <c r="C31" s="28"/>
      <c r="D31" s="20"/>
      <c r="E31" s="20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7"/>
    </row>
    <row r="32" spans="1:19" s="25" customFormat="1" ht="12.75" customHeight="1">
      <c r="A32" s="55"/>
      <c r="B32" s="30"/>
      <c r="C32" s="28"/>
      <c r="D32" s="20"/>
      <c r="E32" s="20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</row>
    <row r="33" spans="1:19" s="10" customFormat="1" ht="15">
      <c r="A33" s="55"/>
      <c r="B33" s="30"/>
      <c r="C33" s="28" t="s">
        <v>22</v>
      </c>
      <c r="D33" s="14"/>
      <c r="E33" s="14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  <row r="34" spans="1:19" s="10" customFormat="1" ht="13.5" customHeight="1">
      <c r="A34" s="55"/>
      <c r="B34" s="30"/>
      <c r="C34" s="28"/>
      <c r="D34" s="28" t="s">
        <v>25</v>
      </c>
      <c r="E34" s="14"/>
      <c r="F34" s="31">
        <v>0</v>
      </c>
      <c r="G34" s="31">
        <v>-78000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f>SUM(F34:Q34)</f>
        <v>-78000</v>
      </c>
      <c r="S34" s="9"/>
    </row>
    <row r="35" spans="1:19" s="34" customFormat="1" ht="12.75">
      <c r="A35" s="55"/>
      <c r="B35" s="30"/>
      <c r="C35" s="28"/>
      <c r="D35" s="28" t="s">
        <v>16</v>
      </c>
      <c r="F35" s="31">
        <f>-F19</f>
        <v>0</v>
      </c>
      <c r="G35" s="31">
        <f aca="true" t="shared" si="4" ref="G35:P35">-G19</f>
        <v>0</v>
      </c>
      <c r="H35" s="31">
        <v>6006553</v>
      </c>
      <c r="I35" s="31">
        <f t="shared" si="4"/>
        <v>933477</v>
      </c>
      <c r="J35" s="31">
        <f t="shared" si="4"/>
        <v>2986465</v>
      </c>
      <c r="K35" s="31">
        <f t="shared" si="4"/>
        <v>1538661</v>
      </c>
      <c r="L35" s="31">
        <f t="shared" si="4"/>
        <v>4128542</v>
      </c>
      <c r="M35" s="31">
        <f t="shared" si="4"/>
        <v>534455</v>
      </c>
      <c r="N35" s="31">
        <f t="shared" si="4"/>
        <v>1654575</v>
      </c>
      <c r="O35" s="31">
        <f t="shared" si="4"/>
        <v>4640438</v>
      </c>
      <c r="P35" s="31">
        <f t="shared" si="4"/>
        <v>0</v>
      </c>
      <c r="Q35" s="31">
        <v>0</v>
      </c>
      <c r="R35" s="31">
        <f>SUM(F35:Q35)</f>
        <v>22423166</v>
      </c>
      <c r="S35" s="32"/>
    </row>
    <row r="36" spans="1:19" s="34" customFormat="1" ht="12.75">
      <c r="A36" s="55"/>
      <c r="B36" s="30"/>
      <c r="C36" s="28"/>
      <c r="D36" t="s">
        <v>40</v>
      </c>
      <c r="F36" s="31">
        <v>12691</v>
      </c>
      <c r="G36" s="31">
        <v>0</v>
      </c>
      <c r="H36" s="31">
        <v>0</v>
      </c>
      <c r="I36" s="31">
        <v>0</v>
      </c>
      <c r="J36" s="31">
        <v>362792</v>
      </c>
      <c r="K36" s="31">
        <v>0</v>
      </c>
      <c r="L36" s="31">
        <v>0</v>
      </c>
      <c r="M36" s="31">
        <v>0</v>
      </c>
      <c r="N36" s="31">
        <v>5348</v>
      </c>
      <c r="O36" s="31">
        <v>0</v>
      </c>
      <c r="P36" s="31">
        <v>0</v>
      </c>
      <c r="Q36" s="31">
        <v>0</v>
      </c>
      <c r="R36" s="31">
        <f>SUM(F36:Q36)</f>
        <v>380831</v>
      </c>
      <c r="S36" s="32"/>
    </row>
    <row r="37" spans="1:19" s="34" customFormat="1" ht="12.75">
      <c r="A37" s="55"/>
      <c r="B37" s="30"/>
      <c r="C37" s="28"/>
      <c r="D37" s="28" t="s">
        <v>29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2"/>
    </row>
    <row r="38" spans="1:19" s="34" customFormat="1" ht="12.75">
      <c r="A38" s="55"/>
      <c r="B38" s="30"/>
      <c r="C38" s="28"/>
      <c r="D38" s="28" t="s">
        <v>33</v>
      </c>
      <c r="F38" s="31">
        <v>413936</v>
      </c>
      <c r="G38" s="31">
        <v>0</v>
      </c>
      <c r="H38" s="31">
        <v>81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f>SUM(F38:Q38)</f>
        <v>414017</v>
      </c>
      <c r="S38" s="32"/>
    </row>
    <row r="39" spans="1:19" s="34" customFormat="1" ht="12.75">
      <c r="A39" s="55"/>
      <c r="B39" s="30"/>
      <c r="C39" s="28"/>
      <c r="D39" s="28" t="s">
        <v>26</v>
      </c>
      <c r="F39" s="31">
        <v>0</v>
      </c>
      <c r="G39" s="31">
        <v>118484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f>SUM(F39:Q39)</f>
        <v>118484</v>
      </c>
      <c r="S39" s="32"/>
    </row>
    <row r="40" spans="1:19" s="34" customFormat="1" ht="12.75">
      <c r="A40" s="55"/>
      <c r="B40" s="30"/>
      <c r="C40" s="28"/>
      <c r="D40" s="28" t="s">
        <v>37</v>
      </c>
      <c r="F40" s="31">
        <v>0</v>
      </c>
      <c r="G40" s="31">
        <v>0</v>
      </c>
      <c r="H40" s="31">
        <v>-197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f>SUM(F40:Q40)</f>
        <v>-197</v>
      </c>
      <c r="S40" s="32"/>
    </row>
    <row r="41" spans="1:19" s="34" customFormat="1" ht="12.75">
      <c r="A41" s="55"/>
      <c r="B41" s="30"/>
      <c r="C41" s="28"/>
      <c r="D41" s="28"/>
      <c r="E41" s="28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</row>
    <row r="42" spans="1:19" s="34" customFormat="1" ht="12.75">
      <c r="A42" s="55"/>
      <c r="B42" s="30"/>
      <c r="C42" s="28" t="s">
        <v>36</v>
      </c>
      <c r="E42" s="28"/>
      <c r="F42" s="31"/>
      <c r="G42" s="31"/>
      <c r="H42" s="31"/>
      <c r="I42" s="31"/>
      <c r="J42" s="31" t="s">
        <v>9</v>
      </c>
      <c r="K42" s="31"/>
      <c r="L42" s="31"/>
      <c r="M42" s="31"/>
      <c r="N42" s="31"/>
      <c r="O42" s="31"/>
      <c r="P42" s="31"/>
      <c r="Q42" s="31"/>
      <c r="R42" s="31"/>
      <c r="S42" s="32"/>
    </row>
    <row r="43" spans="1:19" s="34" customFormat="1" ht="12.75">
      <c r="A43" s="55"/>
      <c r="B43" s="30"/>
      <c r="C43" s="28"/>
      <c r="D43" s="28" t="s">
        <v>30</v>
      </c>
      <c r="F43" s="31">
        <v>72184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140</v>
      </c>
      <c r="N43" s="31">
        <v>0</v>
      </c>
      <c r="O43" s="31">
        <v>623</v>
      </c>
      <c r="P43" s="31">
        <v>0</v>
      </c>
      <c r="Q43" s="31">
        <v>0</v>
      </c>
      <c r="R43" s="31">
        <f>SUM(F43:Q43)</f>
        <v>72947</v>
      </c>
      <c r="S43" s="32"/>
    </row>
    <row r="44" spans="1:19" s="34" customFormat="1" ht="12.75">
      <c r="A44" s="55"/>
      <c r="B44" s="30"/>
      <c r="C44" s="28"/>
      <c r="D44" s="28" t="s">
        <v>26</v>
      </c>
      <c r="F44" s="26">
        <v>-20102</v>
      </c>
      <c r="G44" s="26">
        <v>-85165</v>
      </c>
      <c r="H44" s="26">
        <v>-142382</v>
      </c>
      <c r="I44" s="26">
        <v>1285</v>
      </c>
      <c r="J44" s="26">
        <v>178274</v>
      </c>
      <c r="K44" s="26">
        <v>-12868</v>
      </c>
      <c r="L44" s="26">
        <v>30258</v>
      </c>
      <c r="M44" s="26">
        <v>74121</v>
      </c>
      <c r="N44" s="26">
        <v>-43852</v>
      </c>
      <c r="O44" s="26">
        <v>2227</v>
      </c>
      <c r="P44" s="26">
        <v>0</v>
      </c>
      <c r="Q44" s="26">
        <v>0</v>
      </c>
      <c r="R44" s="26">
        <f>SUM(F44:Q44)</f>
        <v>-18204</v>
      </c>
      <c r="S44" s="32"/>
    </row>
    <row r="45" spans="1:19" s="34" customFormat="1" ht="12.75">
      <c r="A45" s="55"/>
      <c r="B45" s="30"/>
      <c r="C45" s="28"/>
      <c r="D45" s="28" t="s">
        <v>34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32"/>
    </row>
    <row r="46" spans="1:19" s="34" customFormat="1" ht="12.75">
      <c r="A46" s="55"/>
      <c r="B46" s="30"/>
      <c r="C46" s="28"/>
      <c r="D46" s="28"/>
      <c r="E46" s="34" t="s">
        <v>35</v>
      </c>
      <c r="F46" s="26">
        <v>0</v>
      </c>
      <c r="G46" s="26">
        <v>4414</v>
      </c>
      <c r="H46" s="26">
        <v>115987</v>
      </c>
      <c r="I46" s="26">
        <v>27003</v>
      </c>
      <c r="J46" s="26">
        <f>3635+206</f>
        <v>3841</v>
      </c>
      <c r="K46" s="26">
        <v>53831</v>
      </c>
      <c r="L46" s="26">
        <v>182661</v>
      </c>
      <c r="M46" s="26">
        <v>20493</v>
      </c>
      <c r="N46" s="26">
        <v>58615</v>
      </c>
      <c r="O46" s="26">
        <v>156284</v>
      </c>
      <c r="P46" s="26">
        <v>9554</v>
      </c>
      <c r="Q46" s="26">
        <v>0</v>
      </c>
      <c r="R46" s="26">
        <f>SUM(F46:Q46)</f>
        <v>632683</v>
      </c>
      <c r="S46" s="32"/>
    </row>
    <row r="47" spans="1:19" s="34" customFormat="1" ht="12.75" customHeight="1" hidden="1">
      <c r="A47" s="55"/>
      <c r="B47" s="30"/>
      <c r="C47" s="28"/>
      <c r="D47" s="28" t="s">
        <v>31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f>SUM(F47:Q47)</f>
        <v>0</v>
      </c>
      <c r="S47" s="32"/>
    </row>
    <row r="48" spans="1:22" s="34" customFormat="1" ht="12.75" customHeight="1">
      <c r="A48" s="55"/>
      <c r="B48" s="30"/>
      <c r="C48" s="28"/>
      <c r="D48" s="28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32"/>
      <c r="V48" s="34" t="s">
        <v>9</v>
      </c>
    </row>
    <row r="49" spans="1:22" s="34" customFormat="1" ht="12.75">
      <c r="A49" s="55"/>
      <c r="B49" s="30"/>
      <c r="C49" s="28" t="s">
        <v>27</v>
      </c>
      <c r="D49" s="28"/>
      <c r="E49" s="28"/>
      <c r="F49" s="35">
        <f aca="true" t="shared" si="5" ref="F49:R49">SUM(F34:F48)</f>
        <v>478709</v>
      </c>
      <c r="G49" s="35">
        <f t="shared" si="5"/>
        <v>-40267</v>
      </c>
      <c r="H49" s="35">
        <f t="shared" si="5"/>
        <v>5980042</v>
      </c>
      <c r="I49" s="35">
        <f t="shared" si="5"/>
        <v>961765</v>
      </c>
      <c r="J49" s="35">
        <f t="shared" si="5"/>
        <v>3531372</v>
      </c>
      <c r="K49" s="35">
        <f t="shared" si="5"/>
        <v>1579624</v>
      </c>
      <c r="L49" s="35">
        <f t="shared" si="5"/>
        <v>4341461</v>
      </c>
      <c r="M49" s="35">
        <f t="shared" si="5"/>
        <v>629209</v>
      </c>
      <c r="N49" s="35">
        <f t="shared" si="5"/>
        <v>1674686</v>
      </c>
      <c r="O49" s="35">
        <f t="shared" si="5"/>
        <v>4799572</v>
      </c>
      <c r="P49" s="35">
        <f t="shared" si="5"/>
        <v>9554</v>
      </c>
      <c r="Q49" s="35">
        <f t="shared" si="5"/>
        <v>0</v>
      </c>
      <c r="R49" s="35">
        <f t="shared" si="5"/>
        <v>23945727</v>
      </c>
      <c r="S49" s="32"/>
      <c r="V49" s="34" t="s">
        <v>9</v>
      </c>
    </row>
    <row r="50" spans="1:19" s="11" customFormat="1" ht="12.75">
      <c r="A50" s="55"/>
      <c r="B50" s="38"/>
      <c r="C50" s="39"/>
      <c r="D50" s="39"/>
      <c r="E50" s="39"/>
      <c r="S50" s="32"/>
    </row>
    <row r="51" spans="1:22" s="36" customFormat="1" ht="12.75">
      <c r="A51" s="55"/>
      <c r="B51" s="40"/>
      <c r="C51" s="28" t="s">
        <v>12</v>
      </c>
      <c r="D51" s="28"/>
      <c r="E51" s="28"/>
      <c r="F51" s="26">
        <f>-'[1]Consolidating0309'!E125</f>
        <v>-435540</v>
      </c>
      <c r="G51" s="26">
        <f>-'[1]Consolidating0309'!F125</f>
        <v>11243</v>
      </c>
      <c r="H51" s="26">
        <f>-'[1]Consolidating0309'!G125</f>
        <v>-5978579</v>
      </c>
      <c r="I51" s="26">
        <f>-'[1]Consolidating0309'!H125</f>
        <v>-920657</v>
      </c>
      <c r="J51" s="26">
        <f>-'[1]Consolidating0309'!I125</f>
        <v>-3735245</v>
      </c>
      <c r="K51" s="26">
        <f>-'[1]Consolidating0309'!J125</f>
        <v>-1547464</v>
      </c>
      <c r="L51" s="26">
        <f>-'[1]Consolidating0309'!K125</f>
        <v>-4250391</v>
      </c>
      <c r="M51" s="26">
        <f>-'[1]Consolidating0309'!L125</f>
        <v>-584580</v>
      </c>
      <c r="N51" s="26">
        <f>-'[1]Consolidating0309'!M125</f>
        <v>-1595143</v>
      </c>
      <c r="O51" s="26">
        <f>-'[1]Consolidating0309'!N125</f>
        <v>-4462577</v>
      </c>
      <c r="P51" s="26">
        <f>-'[1]Consolidating0309'!O125</f>
        <v>-7599</v>
      </c>
      <c r="Q51" s="26">
        <f>-'[1]Consolidating0309'!P125</f>
        <v>0</v>
      </c>
      <c r="R51" s="26">
        <f>SUM(F51:Q51)</f>
        <v>-23506532</v>
      </c>
      <c r="S51" s="32"/>
      <c r="V51" s="36" t="s">
        <v>9</v>
      </c>
    </row>
    <row r="52" spans="1:22" s="33" customFormat="1" ht="12.75">
      <c r="A52" s="55"/>
      <c r="B52" s="37"/>
      <c r="C52" s="28"/>
      <c r="D52" s="28"/>
      <c r="E52" s="28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2"/>
      <c r="V52" s="33" t="s">
        <v>9</v>
      </c>
    </row>
    <row r="53" spans="1:22" s="16" customFormat="1" ht="13.5" thickBot="1">
      <c r="A53"/>
      <c r="B53" s="42"/>
      <c r="C53" s="43" t="s">
        <v>28</v>
      </c>
      <c r="D53" s="43"/>
      <c r="E53" s="43"/>
      <c r="F53" s="44">
        <f aca="true" t="shared" si="6" ref="F53:R53">SUM(F49:F51)+F30</f>
        <v>528411</v>
      </c>
      <c r="G53" s="44">
        <f t="shared" si="6"/>
        <v>400754</v>
      </c>
      <c r="H53" s="44">
        <f t="shared" si="6"/>
        <v>104170</v>
      </c>
      <c r="I53" s="44">
        <f t="shared" si="6"/>
        <v>180362</v>
      </c>
      <c r="J53" s="44">
        <f t="shared" si="6"/>
        <v>1886877</v>
      </c>
      <c r="K53" s="44">
        <f t="shared" si="6"/>
        <v>21422</v>
      </c>
      <c r="L53" s="44">
        <f t="shared" si="6"/>
        <v>375948</v>
      </c>
      <c r="M53" s="44">
        <f t="shared" si="6"/>
        <v>44629</v>
      </c>
      <c r="N53" s="44">
        <f t="shared" si="6"/>
        <v>0</v>
      </c>
      <c r="O53" s="44">
        <f t="shared" si="6"/>
        <v>5374496</v>
      </c>
      <c r="P53" s="44">
        <f t="shared" si="6"/>
        <v>289844</v>
      </c>
      <c r="Q53" s="44">
        <f t="shared" si="6"/>
        <v>0</v>
      </c>
      <c r="R53" s="44">
        <f t="shared" si="6"/>
        <v>9206913</v>
      </c>
      <c r="S53" s="45"/>
      <c r="V53" s="16" t="s">
        <v>9</v>
      </c>
    </row>
    <row r="54" spans="10:22" ht="12.75">
      <c r="J54" s="7"/>
      <c r="V54" t="s">
        <v>9</v>
      </c>
    </row>
  </sheetData>
  <mergeCells count="3">
    <mergeCell ref="B1:S1"/>
    <mergeCell ref="B2:S2"/>
    <mergeCell ref="B3:S3"/>
  </mergeCells>
  <printOptions horizontalCentered="1"/>
  <pageMargins left="0.7" right="0.7" top="1" bottom="0.75" header="1" footer="0.5"/>
  <pageSetup horizontalDpi="600" verticalDpi="600" orientation="landscape" scale="58" r:id="rId1"/>
  <headerFooter alignWithMargins="0">
    <oddHeader>&amp;R&amp;"Arial,Bold"&amp;12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F7" sqref="F7"/>
    </sheetView>
  </sheetViews>
  <sheetFormatPr defaultColWidth="9.140625" defaultRowHeight="12.75"/>
  <cols>
    <col min="1" max="3" width="2.7109375" style="0" customWidth="1"/>
    <col min="4" max="4" width="2.57421875" style="0" customWidth="1"/>
    <col min="5" max="5" width="32.421875" style="0" customWidth="1"/>
    <col min="6" max="16" width="13.57421875" style="0" customWidth="1"/>
    <col min="17" max="17" width="13.7109375" style="0" customWidth="1"/>
    <col min="18" max="18" width="1.28515625" style="0" customWidth="1"/>
    <col min="19" max="19" width="0.85546875" style="0" customWidth="1"/>
  </cols>
  <sheetData>
    <row r="1" spans="1:18" ht="18" customHeight="1">
      <c r="A1" s="54"/>
      <c r="B1" s="57" t="s">
        <v>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2:18" ht="18">
      <c r="B2" s="57" t="s">
        <v>18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8">
      <c r="A3" s="55"/>
      <c r="B3" s="57" t="str">
        <f>'[1]Consolidating2002'!$B$3:$Q$3</f>
        <v>For the Fiscal Year Ended September 30, 2002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1" customFormat="1" ht="15.75">
      <c r="A4" s="55"/>
      <c r="B4" s="12"/>
      <c r="C4" s="12"/>
      <c r="D4" s="12"/>
      <c r="E4" s="12"/>
      <c r="F4" s="3"/>
      <c r="G4" s="3"/>
      <c r="H4" s="3"/>
      <c r="I4" s="3"/>
      <c r="J4" s="3"/>
      <c r="K4" s="3"/>
      <c r="L4" s="18"/>
      <c r="M4" s="3"/>
      <c r="N4" s="3"/>
      <c r="O4" s="18"/>
      <c r="P4" s="3"/>
      <c r="Q4" s="18"/>
      <c r="R4" s="3"/>
    </row>
    <row r="5" spans="1:18" s="2" customFormat="1" ht="15">
      <c r="A5" s="55"/>
      <c r="B5" s="4" t="s">
        <v>7</v>
      </c>
      <c r="C5" s="4"/>
      <c r="D5" s="4"/>
      <c r="E5" s="4"/>
      <c r="F5" s="5" t="s">
        <v>10</v>
      </c>
      <c r="G5" s="5" t="s">
        <v>0</v>
      </c>
      <c r="H5" s="5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5" t="s">
        <v>6</v>
      </c>
      <c r="N5" s="5" t="s">
        <v>13</v>
      </c>
      <c r="O5" s="5" t="s">
        <v>11</v>
      </c>
      <c r="P5" s="15" t="s">
        <v>14</v>
      </c>
      <c r="Q5" s="5" t="s">
        <v>15</v>
      </c>
      <c r="R5" s="5"/>
    </row>
    <row r="6" s="1" customFormat="1" ht="13.5" thickBot="1">
      <c r="A6" s="55"/>
    </row>
    <row r="7" spans="1:18" s="25" customFormat="1" ht="15.75">
      <c r="A7" s="55"/>
      <c r="B7" s="6"/>
      <c r="C7" s="17"/>
      <c r="D7" s="17"/>
      <c r="E7" s="17"/>
      <c r="F7" s="21"/>
      <c r="G7" s="21"/>
      <c r="H7" s="22"/>
      <c r="I7" s="21"/>
      <c r="J7" s="23"/>
      <c r="K7" s="23"/>
      <c r="L7" s="23"/>
      <c r="M7" s="23"/>
      <c r="N7" s="23"/>
      <c r="O7" s="23"/>
      <c r="P7" s="23"/>
      <c r="Q7" s="23"/>
      <c r="R7" s="24"/>
    </row>
    <row r="8" spans="1:18" s="25" customFormat="1" ht="15">
      <c r="A8" s="55"/>
      <c r="B8" s="13" t="s">
        <v>32</v>
      </c>
      <c r="C8" s="14"/>
      <c r="D8" s="14"/>
      <c r="E8" s="14"/>
      <c r="F8" s="28"/>
      <c r="G8" s="28"/>
      <c r="H8" s="29"/>
      <c r="I8" s="28"/>
      <c r="R8" s="27"/>
    </row>
    <row r="9" spans="1:18" s="25" customFormat="1" ht="13.5" customHeight="1">
      <c r="A9" s="55"/>
      <c r="B9" s="30"/>
      <c r="C9" s="28"/>
      <c r="D9" s="28"/>
      <c r="E9" s="28"/>
      <c r="F9" s="28"/>
      <c r="G9" s="28"/>
      <c r="H9" s="29"/>
      <c r="I9" s="28"/>
      <c r="R9" s="27"/>
    </row>
    <row r="10" spans="1:18" s="25" customFormat="1" ht="13.5" customHeight="1">
      <c r="A10" s="55"/>
      <c r="B10" s="30"/>
      <c r="C10" s="28" t="s">
        <v>20</v>
      </c>
      <c r="D10" s="28"/>
      <c r="E10" s="28"/>
      <c r="F10" s="29">
        <v>0</v>
      </c>
      <c r="G10" s="29">
        <v>0</v>
      </c>
      <c r="H10" s="29">
        <v>3610220</v>
      </c>
      <c r="I10" s="29">
        <v>135953</v>
      </c>
      <c r="J10" s="29">
        <v>6538484</v>
      </c>
      <c r="K10" s="29">
        <v>426018</v>
      </c>
      <c r="L10" s="29">
        <v>899677</v>
      </c>
      <c r="M10" s="29">
        <v>892960</v>
      </c>
      <c r="N10" s="29">
        <v>1622037</v>
      </c>
      <c r="O10" s="29">
        <v>0</v>
      </c>
      <c r="P10" s="29">
        <f>Consolidating0309!Q24</f>
        <v>0</v>
      </c>
      <c r="Q10" s="29">
        <f>SUM(F10:P10)</f>
        <v>14125349</v>
      </c>
      <c r="R10" s="27"/>
    </row>
    <row r="11" spans="1:18" s="25" customFormat="1" ht="13.5" customHeight="1">
      <c r="A11" s="55"/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7"/>
    </row>
    <row r="12" spans="1:18" s="25" customFormat="1" ht="13.5" customHeight="1" hidden="1">
      <c r="A12" s="55"/>
      <c r="B12" s="30"/>
      <c r="C12" s="28" t="s">
        <v>17</v>
      </c>
      <c r="D12" s="28"/>
      <c r="E12" s="28"/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f>SUM(F12:P12)</f>
        <v>0</v>
      </c>
      <c r="R12" s="27"/>
    </row>
    <row r="13" spans="1:18" s="25" customFormat="1" ht="13.5" customHeight="1" hidden="1">
      <c r="A13" s="55"/>
      <c r="B13" s="30"/>
      <c r="C13" s="28"/>
      <c r="D13" s="28"/>
      <c r="E13" s="28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27"/>
    </row>
    <row r="14" spans="1:18" s="25" customFormat="1" ht="13.5" customHeight="1" hidden="1">
      <c r="A14" s="55"/>
      <c r="B14" s="30"/>
      <c r="C14" s="28" t="s">
        <v>21</v>
      </c>
      <c r="D14" s="28"/>
      <c r="E14" s="28"/>
      <c r="F14" s="26">
        <f aca="true" t="shared" si="0" ref="F14:Q14">SUM(F10:F12)</f>
        <v>0</v>
      </c>
      <c r="G14" s="26">
        <f t="shared" si="0"/>
        <v>0</v>
      </c>
      <c r="H14" s="26">
        <f t="shared" si="0"/>
        <v>3610220</v>
      </c>
      <c r="I14" s="26">
        <f t="shared" si="0"/>
        <v>135953</v>
      </c>
      <c r="J14" s="26">
        <f t="shared" si="0"/>
        <v>6538484</v>
      </c>
      <c r="K14" s="26">
        <f t="shared" si="0"/>
        <v>426018</v>
      </c>
      <c r="L14" s="26">
        <f t="shared" si="0"/>
        <v>899677</v>
      </c>
      <c r="M14" s="26">
        <f t="shared" si="0"/>
        <v>892960</v>
      </c>
      <c r="N14" s="26">
        <f t="shared" si="0"/>
        <v>1622037</v>
      </c>
      <c r="O14" s="26">
        <f t="shared" si="0"/>
        <v>0</v>
      </c>
      <c r="P14" s="26">
        <f t="shared" si="0"/>
        <v>0</v>
      </c>
      <c r="Q14" s="26">
        <f t="shared" si="0"/>
        <v>14125349</v>
      </c>
      <c r="R14" s="27"/>
    </row>
    <row r="15" spans="1:18" s="25" customFormat="1" ht="13.5" customHeight="1">
      <c r="A15" s="55"/>
      <c r="B15" s="30"/>
      <c r="C15" s="28"/>
      <c r="D15" s="28"/>
      <c r="E15" s="28"/>
      <c r="F15" s="28"/>
      <c r="G15" s="28"/>
      <c r="H15" s="29"/>
      <c r="I15" s="28"/>
      <c r="R15" s="27"/>
    </row>
    <row r="16" spans="1:18" s="25" customFormat="1" ht="13.5" customHeight="1">
      <c r="A16" s="55"/>
      <c r="B16" s="30"/>
      <c r="C16" s="28" t="s">
        <v>22</v>
      </c>
      <c r="D16" s="28"/>
      <c r="E16" s="28"/>
      <c r="F16" s="28"/>
      <c r="G16" s="28"/>
      <c r="H16" s="29"/>
      <c r="I16" s="28"/>
      <c r="R16" s="27"/>
    </row>
    <row r="17" spans="1:18" s="25" customFormat="1" ht="13.5" customHeight="1">
      <c r="A17" s="55"/>
      <c r="B17" s="30"/>
      <c r="C17" s="28"/>
      <c r="D17" s="28" t="s">
        <v>23</v>
      </c>
      <c r="E17" s="28"/>
      <c r="F17" s="26">
        <v>0</v>
      </c>
      <c r="G17" s="26">
        <v>0</v>
      </c>
      <c r="H17" s="26">
        <v>4836413</v>
      </c>
      <c r="I17" s="26">
        <v>1374203</v>
      </c>
      <c r="J17" s="26">
        <v>4126630</v>
      </c>
      <c r="K17" s="26">
        <v>1481783</v>
      </c>
      <c r="L17" s="26">
        <v>4318360</v>
      </c>
      <c r="M17" s="26">
        <v>4162644</v>
      </c>
      <c r="N17" s="26">
        <v>4622152</v>
      </c>
      <c r="O17" s="26">
        <v>0</v>
      </c>
      <c r="P17" s="26">
        <v>0</v>
      </c>
      <c r="Q17" s="26">
        <f>SUM(F17:P17)</f>
        <v>24922185</v>
      </c>
      <c r="R17" s="27"/>
    </row>
    <row r="18" spans="1:18" s="25" customFormat="1" ht="13.5" customHeight="1">
      <c r="A18" s="55"/>
      <c r="B18" s="30"/>
      <c r="C18" s="28"/>
      <c r="D18" s="28" t="s">
        <v>24</v>
      </c>
      <c r="E18" s="28"/>
      <c r="F18" s="26">
        <v>0</v>
      </c>
      <c r="G18" s="26">
        <v>0</v>
      </c>
      <c r="H18" s="26">
        <v>90774</v>
      </c>
      <c r="I18" s="26">
        <v>275706</v>
      </c>
      <c r="J18" s="26">
        <v>0</v>
      </c>
      <c r="K18" s="26">
        <v>7625</v>
      </c>
      <c r="L18" s="26">
        <v>36517</v>
      </c>
      <c r="M18" s="26">
        <v>-40917</v>
      </c>
      <c r="N18" s="26">
        <v>-16000</v>
      </c>
      <c r="O18" s="26">
        <v>0</v>
      </c>
      <c r="P18" s="26">
        <v>0</v>
      </c>
      <c r="Q18" s="26">
        <f>SUM(F18:P18)</f>
        <v>353705</v>
      </c>
      <c r="R18" s="27"/>
    </row>
    <row r="19" spans="1:18" s="25" customFormat="1" ht="13.5" customHeight="1">
      <c r="A19" s="55"/>
      <c r="B19" s="30"/>
      <c r="C19" s="28"/>
      <c r="D19" s="28" t="s">
        <v>25</v>
      </c>
      <c r="E19" s="28"/>
      <c r="F19" s="26">
        <v>0</v>
      </c>
      <c r="G19" s="26">
        <v>0</v>
      </c>
      <c r="H19" s="26">
        <v>-493632</v>
      </c>
      <c r="I19" s="26">
        <v>-30680</v>
      </c>
      <c r="J19" s="26">
        <v>-185366</v>
      </c>
      <c r="K19" s="26">
        <v>-1172</v>
      </c>
      <c r="L19" s="26">
        <v>-42253</v>
      </c>
      <c r="M19" s="26">
        <v>-84676</v>
      </c>
      <c r="N19" s="26">
        <v>-10228</v>
      </c>
      <c r="O19" s="26">
        <v>0</v>
      </c>
      <c r="P19" s="26">
        <v>0</v>
      </c>
      <c r="Q19" s="26">
        <f>SUM(F19:P19)</f>
        <v>-848007</v>
      </c>
      <c r="R19" s="27"/>
    </row>
    <row r="20" spans="1:18" s="25" customFormat="1" ht="13.5" customHeight="1">
      <c r="A20" s="55"/>
      <c r="B20" s="30"/>
      <c r="C20" s="28"/>
      <c r="D20" s="28" t="s">
        <v>16</v>
      </c>
      <c r="E20" s="28"/>
      <c r="F20" s="26">
        <v>0</v>
      </c>
      <c r="G20" s="26">
        <v>0</v>
      </c>
      <c r="H20" s="26">
        <v>-4406303</v>
      </c>
      <c r="I20" s="26">
        <v>-1540119</v>
      </c>
      <c r="J20" s="26">
        <v>-4166672</v>
      </c>
      <c r="K20" s="26">
        <v>-1514023</v>
      </c>
      <c r="L20" s="26">
        <v>-3785594</v>
      </c>
      <c r="M20" s="26">
        <v>-3611337</v>
      </c>
      <c r="N20" s="26">
        <v>-4693950</v>
      </c>
      <c r="O20" s="26">
        <v>0</v>
      </c>
      <c r="P20" s="26">
        <v>0</v>
      </c>
      <c r="Q20" s="26">
        <f>SUM(F20:P20)</f>
        <v>-23717998</v>
      </c>
      <c r="R20" s="27"/>
    </row>
    <row r="21" spans="1:18" s="25" customFormat="1" ht="13.5" customHeight="1">
      <c r="A21" s="55"/>
      <c r="B21" s="30"/>
      <c r="C21" s="28"/>
      <c r="D21" s="28"/>
      <c r="E21" s="28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7"/>
    </row>
    <row r="22" spans="1:18" s="25" customFormat="1" ht="13.5" customHeight="1">
      <c r="A22" s="55"/>
      <c r="B22" s="30"/>
      <c r="C22" s="28" t="s">
        <v>27</v>
      </c>
      <c r="D22" s="28"/>
      <c r="E22" s="28"/>
      <c r="F22" s="26">
        <f aca="true" t="shared" si="1" ref="F22:Q22">SUM(F17:F21)</f>
        <v>0</v>
      </c>
      <c r="G22" s="26">
        <f t="shared" si="1"/>
        <v>0</v>
      </c>
      <c r="H22" s="26">
        <f t="shared" si="1"/>
        <v>27252</v>
      </c>
      <c r="I22" s="26">
        <f t="shared" si="1"/>
        <v>79110</v>
      </c>
      <c r="J22" s="26">
        <f t="shared" si="1"/>
        <v>-225408</v>
      </c>
      <c r="K22" s="26">
        <f t="shared" si="1"/>
        <v>-25787</v>
      </c>
      <c r="L22" s="26">
        <f t="shared" si="1"/>
        <v>527030</v>
      </c>
      <c r="M22" s="26">
        <f t="shared" si="1"/>
        <v>425714</v>
      </c>
      <c r="N22" s="26">
        <f t="shared" si="1"/>
        <v>-98026</v>
      </c>
      <c r="O22" s="26">
        <f t="shared" si="1"/>
        <v>0</v>
      </c>
      <c r="P22" s="26">
        <f t="shared" si="1"/>
        <v>0</v>
      </c>
      <c r="Q22" s="26">
        <f t="shared" si="1"/>
        <v>709885</v>
      </c>
      <c r="R22" s="27"/>
    </row>
    <row r="23" spans="1:18" s="25" customFormat="1" ht="13.5" customHeight="1">
      <c r="A23" s="55"/>
      <c r="B23" s="19"/>
      <c r="C23" s="20"/>
      <c r="D23" s="20"/>
      <c r="E23" s="2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27"/>
    </row>
    <row r="24" spans="1:18" s="25" customFormat="1" ht="13.5" customHeight="1" thickBot="1">
      <c r="A24" s="55"/>
      <c r="B24" s="46"/>
      <c r="C24" s="43" t="s">
        <v>28</v>
      </c>
      <c r="D24" s="47"/>
      <c r="E24" s="47"/>
      <c r="F24" s="48">
        <f aca="true" t="shared" si="2" ref="F24:Q24">F22+F14</f>
        <v>0</v>
      </c>
      <c r="G24" s="48">
        <f t="shared" si="2"/>
        <v>0</v>
      </c>
      <c r="H24" s="48">
        <f t="shared" si="2"/>
        <v>3637472</v>
      </c>
      <c r="I24" s="48">
        <f t="shared" si="2"/>
        <v>215063</v>
      </c>
      <c r="J24" s="48">
        <f t="shared" si="2"/>
        <v>6313076</v>
      </c>
      <c r="K24" s="48">
        <f t="shared" si="2"/>
        <v>400231</v>
      </c>
      <c r="L24" s="48">
        <f t="shared" si="2"/>
        <v>1426707</v>
      </c>
      <c r="M24" s="48">
        <f t="shared" si="2"/>
        <v>1318674</v>
      </c>
      <c r="N24" s="48">
        <f t="shared" si="2"/>
        <v>1524011</v>
      </c>
      <c r="O24" s="48">
        <f t="shared" si="2"/>
        <v>0</v>
      </c>
      <c r="P24" s="48">
        <f t="shared" si="2"/>
        <v>0</v>
      </c>
      <c r="Q24" s="48">
        <f t="shared" si="2"/>
        <v>14835234</v>
      </c>
      <c r="R24" s="49"/>
    </row>
    <row r="25" spans="1:9" s="25" customFormat="1" ht="13.5" customHeight="1" thickBot="1">
      <c r="A25" s="55"/>
      <c r="B25" s="20"/>
      <c r="C25" s="20"/>
      <c r="D25" s="20"/>
      <c r="E25" s="20"/>
      <c r="F25" s="28"/>
      <c r="G25" s="28"/>
      <c r="H25" s="29"/>
      <c r="I25" s="28"/>
    </row>
    <row r="26" spans="1:18" s="25" customFormat="1" ht="15">
      <c r="A26" s="55"/>
      <c r="B26" s="50" t="s">
        <v>19</v>
      </c>
      <c r="C26" s="51"/>
      <c r="D26" s="51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24"/>
    </row>
    <row r="27" spans="1:18" s="25" customFormat="1" ht="12.75" customHeight="1">
      <c r="A27" s="55"/>
      <c r="B27" s="19"/>
      <c r="C27" s="20"/>
      <c r="D27" s="20"/>
      <c r="E27" s="20"/>
      <c r="F27" s="28"/>
      <c r="G27" s="28"/>
      <c r="H27" s="29"/>
      <c r="I27" s="28"/>
      <c r="R27" s="27"/>
    </row>
    <row r="28" spans="1:18" s="25" customFormat="1" ht="12.75">
      <c r="A28" s="55"/>
      <c r="B28" s="30"/>
      <c r="C28" s="28" t="s">
        <v>20</v>
      </c>
      <c r="D28" s="28"/>
      <c r="E28" s="28"/>
      <c r="F28" s="29">
        <v>525846</v>
      </c>
      <c r="G28" s="29">
        <v>435051</v>
      </c>
      <c r="H28" s="29">
        <v>41205</v>
      </c>
      <c r="I28" s="29">
        <v>93707</v>
      </c>
      <c r="J28" s="29">
        <v>2021742</v>
      </c>
      <c r="K28" s="29">
        <v>-8829</v>
      </c>
      <c r="L28" s="29">
        <v>215723</v>
      </c>
      <c r="M28" s="29">
        <v>-131425</v>
      </c>
      <c r="N28" s="29">
        <v>4424939</v>
      </c>
      <c r="O28" s="29">
        <v>278799</v>
      </c>
      <c r="P28" s="29">
        <f>Consolidating0309!Q53</f>
        <v>0</v>
      </c>
      <c r="Q28" s="29">
        <f>SUM(F28:P28)</f>
        <v>7896758</v>
      </c>
      <c r="R28" s="27"/>
    </row>
    <row r="29" spans="1:18" s="25" customFormat="1" ht="12.75">
      <c r="A29" s="55"/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7"/>
    </row>
    <row r="30" spans="1:18" s="25" customFormat="1" ht="12.75" customHeight="1" hidden="1">
      <c r="A30" s="55"/>
      <c r="B30" s="30"/>
      <c r="C30" s="28" t="s">
        <v>17</v>
      </c>
      <c r="D30" s="28"/>
      <c r="E30" s="28"/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f>SUM(F30:P30)</f>
        <v>0</v>
      </c>
      <c r="R30" s="27"/>
    </row>
    <row r="31" spans="1:18" s="25" customFormat="1" ht="12.75" customHeight="1" hidden="1">
      <c r="A31" s="55"/>
      <c r="B31" s="30"/>
      <c r="C31" s="28"/>
      <c r="D31" s="28"/>
      <c r="E31" s="28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27"/>
    </row>
    <row r="32" spans="1:18" s="25" customFormat="1" ht="15.75" customHeight="1" hidden="1">
      <c r="A32" s="55"/>
      <c r="B32" s="30"/>
      <c r="C32" s="28" t="s">
        <v>21</v>
      </c>
      <c r="D32" s="20"/>
      <c r="E32" s="20"/>
      <c r="F32" s="26">
        <f aca="true" t="shared" si="3" ref="F32:Q32">SUM(F28:F30)</f>
        <v>525846</v>
      </c>
      <c r="G32" s="26">
        <f t="shared" si="3"/>
        <v>435051</v>
      </c>
      <c r="H32" s="26">
        <f t="shared" si="3"/>
        <v>41205</v>
      </c>
      <c r="I32" s="26">
        <f t="shared" si="3"/>
        <v>93707</v>
      </c>
      <c r="J32" s="26">
        <f t="shared" si="3"/>
        <v>2021742</v>
      </c>
      <c r="K32" s="26">
        <f t="shared" si="3"/>
        <v>-8829</v>
      </c>
      <c r="L32" s="26">
        <f t="shared" si="3"/>
        <v>215723</v>
      </c>
      <c r="M32" s="26">
        <f t="shared" si="3"/>
        <v>-131425</v>
      </c>
      <c r="N32" s="26">
        <f t="shared" si="3"/>
        <v>4424939</v>
      </c>
      <c r="O32" s="26">
        <f t="shared" si="3"/>
        <v>278799</v>
      </c>
      <c r="P32" s="26">
        <f t="shared" si="3"/>
        <v>0</v>
      </c>
      <c r="Q32" s="26">
        <f t="shared" si="3"/>
        <v>7896758</v>
      </c>
      <c r="R32" s="27"/>
    </row>
    <row r="33" spans="1:18" s="25" customFormat="1" ht="15.75">
      <c r="A33" s="55"/>
      <c r="B33" s="19"/>
      <c r="C33" s="20"/>
      <c r="D33" s="20"/>
      <c r="E33" s="2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7"/>
    </row>
    <row r="34" spans="1:18" s="10" customFormat="1" ht="15">
      <c r="A34" s="55"/>
      <c r="B34" s="30"/>
      <c r="C34" s="28" t="s">
        <v>22</v>
      </c>
      <c r="D34" s="14"/>
      <c r="E34" s="1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</row>
    <row r="35" spans="1:18" s="34" customFormat="1" ht="12.75">
      <c r="A35" s="55"/>
      <c r="B35" s="30"/>
      <c r="C35" s="28"/>
      <c r="D35" s="28" t="s">
        <v>16</v>
      </c>
      <c r="F35" s="31">
        <v>0</v>
      </c>
      <c r="G35" s="31">
        <v>0</v>
      </c>
      <c r="H35" s="31">
        <v>4406303</v>
      </c>
      <c r="I35" s="31">
        <v>1540119</v>
      </c>
      <c r="J35" s="31">
        <v>4166672</v>
      </c>
      <c r="K35" s="31">
        <v>1514023</v>
      </c>
      <c r="L35" s="31">
        <v>3785594</v>
      </c>
      <c r="M35" s="31">
        <v>3611337</v>
      </c>
      <c r="N35" s="31">
        <v>4693950</v>
      </c>
      <c r="O35" s="31">
        <v>0</v>
      </c>
      <c r="P35" s="31">
        <v>0</v>
      </c>
      <c r="Q35" s="31">
        <f>SUM(F35:P35)</f>
        <v>23717998</v>
      </c>
      <c r="R35" s="32"/>
    </row>
    <row r="36" spans="1:18" s="34" customFormat="1" ht="12.75">
      <c r="A36" s="55"/>
      <c r="B36" s="30"/>
      <c r="C36" s="28"/>
      <c r="D36" t="s">
        <v>40</v>
      </c>
      <c r="F36" s="31">
        <v>20520</v>
      </c>
      <c r="G36" s="31">
        <v>0</v>
      </c>
      <c r="H36" s="31">
        <v>0</v>
      </c>
      <c r="I36" s="31">
        <v>0</v>
      </c>
      <c r="J36" s="31">
        <v>531210</v>
      </c>
      <c r="K36" s="31">
        <v>0</v>
      </c>
      <c r="L36" s="31">
        <v>0</v>
      </c>
      <c r="M36" s="31">
        <v>55645</v>
      </c>
      <c r="N36" s="31">
        <v>0</v>
      </c>
      <c r="O36" s="31">
        <v>0</v>
      </c>
      <c r="P36" s="31">
        <v>0</v>
      </c>
      <c r="Q36" s="31">
        <f>SUM(F36:P36)</f>
        <v>607375</v>
      </c>
      <c r="R36" s="32"/>
    </row>
    <row r="37" spans="1:18" s="34" customFormat="1" ht="12.75">
      <c r="A37" s="55"/>
      <c r="B37" s="30"/>
      <c r="C37" s="28"/>
      <c r="D37" s="28" t="s">
        <v>29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1:18" s="34" customFormat="1" ht="12.75">
      <c r="A38" s="55"/>
      <c r="B38" s="30"/>
      <c r="C38" s="28"/>
      <c r="D38" s="28" t="s">
        <v>33</v>
      </c>
      <c r="F38" s="31">
        <v>355615</v>
      </c>
      <c r="G38" s="31">
        <v>0</v>
      </c>
      <c r="H38" s="31">
        <v>44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f>SUM(F38:P38)</f>
        <v>355659</v>
      </c>
      <c r="R38" s="32"/>
    </row>
    <row r="39" spans="1:18" s="34" customFormat="1" ht="12.75">
      <c r="A39" s="55"/>
      <c r="B39" s="30"/>
      <c r="C39" s="28"/>
      <c r="D39" s="28" t="s">
        <v>26</v>
      </c>
      <c r="F39" s="31">
        <v>0</v>
      </c>
      <c r="G39" s="31">
        <v>158643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f>SUM(F39:P39)</f>
        <v>158643</v>
      </c>
      <c r="R39" s="32"/>
    </row>
    <row r="40" spans="1:18" s="34" customFormat="1" ht="12.75">
      <c r="A40" s="55"/>
      <c r="B40" s="30"/>
      <c r="C40" s="28"/>
      <c r="D40" s="53" t="s">
        <v>37</v>
      </c>
      <c r="E40" s="28"/>
      <c r="F40" s="31">
        <v>0</v>
      </c>
      <c r="G40" s="31">
        <v>0</v>
      </c>
      <c r="H40" s="31">
        <v>-3</v>
      </c>
      <c r="I40" s="31">
        <v>0</v>
      </c>
      <c r="J40" s="31">
        <v>36962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f>SUM(F40:P40)</f>
        <v>36959</v>
      </c>
      <c r="R40" s="32"/>
    </row>
    <row r="41" spans="1:18" s="34" customFormat="1" ht="12.75">
      <c r="A41" s="55"/>
      <c r="B41" s="30"/>
      <c r="C41" s="28"/>
      <c r="D41" s="28"/>
      <c r="E41" s="28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</row>
    <row r="42" spans="1:18" s="34" customFormat="1" ht="12.75">
      <c r="A42" s="55"/>
      <c r="B42" s="30"/>
      <c r="C42" s="28" t="s">
        <v>36</v>
      </c>
      <c r="E42" s="28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/>
    </row>
    <row r="43" spans="1:18" s="34" customFormat="1" ht="12.75">
      <c r="A43" s="55"/>
      <c r="B43" s="30"/>
      <c r="C43" s="28"/>
      <c r="D43" s="28" t="s">
        <v>30</v>
      </c>
      <c r="F43" s="31">
        <v>68013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320</v>
      </c>
      <c r="O43" s="31">
        <v>0</v>
      </c>
      <c r="P43" s="31">
        <v>0</v>
      </c>
      <c r="Q43" s="31">
        <f>SUM(F43:P43)</f>
        <v>68333</v>
      </c>
      <c r="R43" s="32"/>
    </row>
    <row r="44" spans="1:18" s="34" customFormat="1" ht="12.75">
      <c r="A44" s="55"/>
      <c r="B44" s="30"/>
      <c r="C44" s="28"/>
      <c r="D44" s="28" t="s">
        <v>26</v>
      </c>
      <c r="F44" s="26">
        <v>-25071</v>
      </c>
      <c r="G44" s="26">
        <v>-146315</v>
      </c>
      <c r="H44" s="26">
        <v>-75347</v>
      </c>
      <c r="I44" s="26">
        <v>3915</v>
      </c>
      <c r="J44" s="26">
        <v>161140</v>
      </c>
      <c r="K44" s="26">
        <v>-11955</v>
      </c>
      <c r="L44" s="26">
        <v>50147</v>
      </c>
      <c r="M44" s="26">
        <v>2648</v>
      </c>
      <c r="N44" s="26">
        <v>4675</v>
      </c>
      <c r="O44" s="26">
        <v>0</v>
      </c>
      <c r="P44" s="26">
        <v>0</v>
      </c>
      <c r="Q44" s="26">
        <f>SUM(F44:P44)</f>
        <v>-36163</v>
      </c>
      <c r="R44" s="32"/>
    </row>
    <row r="45" spans="1:18" s="34" customFormat="1" ht="12.75">
      <c r="A45" s="55"/>
      <c r="B45" s="30"/>
      <c r="C45" s="28"/>
      <c r="D45" s="28" t="s">
        <v>34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32"/>
    </row>
    <row r="46" spans="1:18" s="34" customFormat="1" ht="12.75">
      <c r="A46" s="55"/>
      <c r="B46" s="30"/>
      <c r="C46" s="28"/>
      <c r="D46" s="28"/>
      <c r="E46" s="34" t="s">
        <v>35</v>
      </c>
      <c r="F46" s="26">
        <v>0</v>
      </c>
      <c r="G46" s="26">
        <v>3745</v>
      </c>
      <c r="H46" s="26">
        <v>91377</v>
      </c>
      <c r="I46" s="26">
        <v>23545</v>
      </c>
      <c r="J46" s="26">
        <v>3423</v>
      </c>
      <c r="K46" s="26">
        <v>46937</v>
      </c>
      <c r="L46" s="26">
        <v>134861</v>
      </c>
      <c r="M46" s="26">
        <v>145654</v>
      </c>
      <c r="N46" s="26">
        <v>127162</v>
      </c>
      <c r="O46" s="26">
        <v>8167</v>
      </c>
      <c r="P46" s="26">
        <v>0</v>
      </c>
      <c r="Q46" s="26">
        <f>SUM(F46:P46)</f>
        <v>584871</v>
      </c>
      <c r="R46" s="32"/>
    </row>
    <row r="47" spans="1:18" s="34" customFormat="1" ht="12.75" customHeight="1" hidden="1">
      <c r="A47" s="55"/>
      <c r="B47" s="30"/>
      <c r="C47" s="28"/>
      <c r="D47" s="28" t="s">
        <v>31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f>SUM(F47:P47)</f>
        <v>0</v>
      </c>
      <c r="R47" s="32"/>
    </row>
    <row r="48" spans="1:18" s="34" customFormat="1" ht="12.75">
      <c r="A48" s="55"/>
      <c r="B48" s="30"/>
      <c r="C48" s="28" t="s">
        <v>27</v>
      </c>
      <c r="D48" s="28"/>
      <c r="E48" s="28"/>
      <c r="F48" s="35">
        <f aca="true" t="shared" si="4" ref="F48:Q48">SUM(F35:F47)</f>
        <v>419077</v>
      </c>
      <c r="G48" s="35">
        <f t="shared" si="4"/>
        <v>16073</v>
      </c>
      <c r="H48" s="35">
        <f t="shared" si="4"/>
        <v>4422374</v>
      </c>
      <c r="I48" s="35">
        <f t="shared" si="4"/>
        <v>1567579</v>
      </c>
      <c r="J48" s="35">
        <f t="shared" si="4"/>
        <v>4899407</v>
      </c>
      <c r="K48" s="35">
        <f t="shared" si="4"/>
        <v>1549005</v>
      </c>
      <c r="L48" s="35">
        <f t="shared" si="4"/>
        <v>3970602</v>
      </c>
      <c r="M48" s="35">
        <f t="shared" si="4"/>
        <v>3815284</v>
      </c>
      <c r="N48" s="35">
        <f t="shared" si="4"/>
        <v>4826107</v>
      </c>
      <c r="O48" s="35">
        <f t="shared" si="4"/>
        <v>8167</v>
      </c>
      <c r="P48" s="35">
        <f t="shared" si="4"/>
        <v>0</v>
      </c>
      <c r="Q48" s="35">
        <f t="shared" si="4"/>
        <v>25493675</v>
      </c>
      <c r="R48" s="32"/>
    </row>
    <row r="49" spans="1:18" s="11" customFormat="1" ht="12.75">
      <c r="A49" s="55"/>
      <c r="B49" s="38"/>
      <c r="C49" s="39"/>
      <c r="D49" s="39"/>
      <c r="E49" s="39"/>
      <c r="R49" s="32"/>
    </row>
    <row r="50" spans="1:18" s="36" customFormat="1" ht="12.75">
      <c r="A50" s="55"/>
      <c r="B50" s="40"/>
      <c r="C50" s="28" t="s">
        <v>12</v>
      </c>
      <c r="D50" s="28"/>
      <c r="E50" s="28"/>
      <c r="F50" s="26">
        <f>-'[1]Consolidating2002'!E123</f>
        <v>-459681</v>
      </c>
      <c r="G50" s="26">
        <f>-'[1]Consolidating2002'!F123</f>
        <v>-21346</v>
      </c>
      <c r="H50" s="26">
        <f>-'[1]Consolidating2002'!G123</f>
        <v>-4360872</v>
      </c>
      <c r="I50" s="26">
        <f>-'[1]Consolidating2002'!H123</f>
        <v>-1522032</v>
      </c>
      <c r="J50" s="26">
        <f>-'[1]Consolidating2002'!I123</f>
        <v>-4830399</v>
      </c>
      <c r="K50" s="26">
        <f>-'[1]Consolidating2002'!J123</f>
        <v>-1550914</v>
      </c>
      <c r="L50" s="26">
        <f>-'[1]Consolidating2002'!K123</f>
        <v>-3901447</v>
      </c>
      <c r="M50" s="26">
        <f>-'[1]Consolidating2002'!L123</f>
        <v>-3763402</v>
      </c>
      <c r="N50" s="26">
        <f>-'[1]Consolidating2002'!M123</f>
        <v>-4213545</v>
      </c>
      <c r="O50" s="26">
        <f>-'[1]Consolidating2002'!N123</f>
        <v>923</v>
      </c>
      <c r="P50" s="26">
        <f>-'[1]Consolidating2002'!O123</f>
        <v>0</v>
      </c>
      <c r="Q50" s="26">
        <f>SUM(F50:P50)</f>
        <v>-24622715</v>
      </c>
      <c r="R50" s="32"/>
    </row>
    <row r="51" spans="1:18" s="33" customFormat="1" ht="14.25" customHeight="1">
      <c r="A51" s="56"/>
      <c r="B51" s="37"/>
      <c r="C51" s="28"/>
      <c r="D51" s="28"/>
      <c r="E51" s="28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2"/>
    </row>
    <row r="52" spans="1:18" s="16" customFormat="1" ht="15" customHeight="1" thickBot="1">
      <c r="A52"/>
      <c r="B52" s="42"/>
      <c r="C52" s="43" t="s">
        <v>28</v>
      </c>
      <c r="D52" s="43"/>
      <c r="E52" s="43"/>
      <c r="F52" s="44">
        <f aca="true" t="shared" si="5" ref="F52:Q52">+F50+F48+F32</f>
        <v>485242</v>
      </c>
      <c r="G52" s="44">
        <f t="shared" si="5"/>
        <v>429778</v>
      </c>
      <c r="H52" s="44">
        <f t="shared" si="5"/>
        <v>102707</v>
      </c>
      <c r="I52" s="44">
        <f t="shared" si="5"/>
        <v>139254</v>
      </c>
      <c r="J52" s="44">
        <f t="shared" si="5"/>
        <v>2090750</v>
      </c>
      <c r="K52" s="44">
        <f t="shared" si="5"/>
        <v>-10738</v>
      </c>
      <c r="L52" s="44">
        <f t="shared" si="5"/>
        <v>284878</v>
      </c>
      <c r="M52" s="44">
        <f t="shared" si="5"/>
        <v>-79543</v>
      </c>
      <c r="N52" s="44">
        <f t="shared" si="5"/>
        <v>5037501</v>
      </c>
      <c r="O52" s="44">
        <f t="shared" si="5"/>
        <v>287889</v>
      </c>
      <c r="P52" s="44">
        <f t="shared" si="5"/>
        <v>0</v>
      </c>
      <c r="Q52" s="44">
        <f t="shared" si="5"/>
        <v>8767718</v>
      </c>
      <c r="R52" s="45"/>
    </row>
    <row r="53" ht="14.25" customHeight="1">
      <c r="J53" s="7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</sheetData>
  <mergeCells count="3">
    <mergeCell ref="B1:R1"/>
    <mergeCell ref="B2:R2"/>
    <mergeCell ref="B3:R3"/>
  </mergeCells>
  <printOptions horizontalCentered="1"/>
  <pageMargins left="0.7" right="0.7" top="1" bottom="0.75" header="1" footer="0.5"/>
  <pageSetup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2004-01-22T20:28:06Z</cp:lastPrinted>
  <dcterms:created xsi:type="dcterms:W3CDTF">1998-12-21T20:46:59Z</dcterms:created>
  <dcterms:modified xsi:type="dcterms:W3CDTF">2004-03-17T15:02:13Z</dcterms:modified>
  <cp:category/>
  <cp:version/>
  <cp:contentType/>
  <cp:contentStatus/>
</cp:coreProperties>
</file>