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480" windowHeight="11640" tabRatio="913"/>
  </bookViews>
  <sheets>
    <sheet name="B. Summary of Requirements " sheetId="1" r:id="rId1"/>
    <sheet name="C. Increases Offsets" sheetId="2" r:id="rId2"/>
    <sheet name="D. Strategic Goals &amp; Objectives" sheetId="3" r:id="rId3"/>
    <sheet name="E. ATB Justification" sheetId="4" r:id="rId4"/>
    <sheet name="F. 2011 Crosswalk" sheetId="5" r:id="rId5"/>
    <sheet name="G. 2012 Crosswalk" sheetId="6" r:id="rId6"/>
    <sheet name="H. Reimb Resources FY 2012" sheetId="7" r:id="rId7"/>
    <sheet name="I. Permanent Positions" sheetId="8" r:id="rId8"/>
    <sheet name="J. Financial Analysis" sheetId="10" r:id="rId9"/>
    <sheet name="K. Summary by Grade" sheetId="9" r:id="rId10"/>
    <sheet name="L. Summary by Object Class" sheetId="11"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P" localSheetId="3">#REF!</definedName>
    <definedName name="\P" localSheetId="6">#REF!</definedName>
    <definedName name="\P">#REF!</definedName>
    <definedName name="___ANN1" localSheetId="3">#REF!</definedName>
    <definedName name="___ANN1">#REF!</definedName>
    <definedName name="___BOC1110">#REF!</definedName>
    <definedName name="___BOC1130">#REF!</definedName>
    <definedName name="___BOC1150">#REF!</definedName>
    <definedName name="___BOC1152">#REF!</definedName>
    <definedName name="___BOC1154">#REF!</definedName>
    <definedName name="___BOC1160">#REF!</definedName>
    <definedName name="___BOC1180">#REF!</definedName>
    <definedName name="___BOC1200">#REF!</definedName>
    <definedName name="___BOC1216">#REF!</definedName>
    <definedName name="___BOC1260">#REF!</definedName>
    <definedName name="___BOC1270">#REF!</definedName>
    <definedName name="___BOC1300">#REF!</definedName>
    <definedName name="___BOC1360">#REF!</definedName>
    <definedName name="__2ATTORNEY_SUPP">#REF!</definedName>
    <definedName name="__ANN1">#REF!</definedName>
    <definedName name="__BOC1110">#REF!</definedName>
    <definedName name="__BOC1130">#REF!</definedName>
    <definedName name="__BOC1150">#REF!</definedName>
    <definedName name="__BOC1152">#REF!</definedName>
    <definedName name="__BOC1154">#REF!</definedName>
    <definedName name="__BOC1160">#REF!</definedName>
    <definedName name="__BOC1180">#REF!</definedName>
    <definedName name="__BOC1200">#REF!</definedName>
    <definedName name="__BOC1216">#REF!</definedName>
    <definedName name="__BOC1260">#REF!</definedName>
    <definedName name="__BOC1270">#REF!</definedName>
    <definedName name="__BOC1300">#REF!</definedName>
    <definedName name="__BOC1360">#REF!</definedName>
    <definedName name="_10POS_BY_CAT" localSheetId="8">'[1]Summ Atty Agt'!#REF!</definedName>
    <definedName name="_11POS_BY_CAT" localSheetId="1">#REF!</definedName>
    <definedName name="_11POS_BY_CAT" localSheetId="2">#REF!</definedName>
    <definedName name="_11POS_BY_CAT" localSheetId="3">#REF!</definedName>
    <definedName name="_11POS_BY_CAT" localSheetId="4">#REF!</definedName>
    <definedName name="_11POS_BY_CAT" localSheetId="5">#REF!</definedName>
    <definedName name="_11POS_BY_CAT" localSheetId="8">#REF!</definedName>
    <definedName name="_11POS_BY_CAT" localSheetId="10">#REF!</definedName>
    <definedName name="_11POS_BY_CAT">#REF!</definedName>
    <definedName name="_12POS_BY_CAT">#REF!</definedName>
    <definedName name="_14S_E">#REF!</definedName>
    <definedName name="_1ANN_INCR" localSheetId="6">#REF!</definedName>
    <definedName name="_1ANN_INCR">#REF!</definedName>
    <definedName name="_1ATTORNEY_SUPP" localSheetId="0">#REF!</definedName>
    <definedName name="_1ATTORNEY_SUPP">#REF!</definedName>
    <definedName name="_2ANN_INCR">#REF!</definedName>
    <definedName name="_2ATTORNEY_SUPP" localSheetId="1">#REF!</definedName>
    <definedName name="_2ATTORNEY_SUPP" localSheetId="2">#REF!</definedName>
    <definedName name="_2ATTORNEY_SUPP" localSheetId="3">#REF!</definedName>
    <definedName name="_2ATTORNEY_SUPP" localSheetId="4">#REF!</definedName>
    <definedName name="_2ATTORNEY_SUPP" localSheetId="5">#REF!</definedName>
    <definedName name="_2ATTORNEY_SUPP" localSheetId="6">#REF!</definedName>
    <definedName name="_2ATTORNEY_SUPP" localSheetId="8">#REF!</definedName>
    <definedName name="_2ATTORNEY_SUPP" localSheetId="10">#REF!</definedName>
    <definedName name="_2ATTORNEY_SUPP">#REF!</definedName>
    <definedName name="_2GA_ROLLUP">#REF!</definedName>
    <definedName name="_3ATTORNEY_SUPP">#REF!</definedName>
    <definedName name="_3GA_ROLLUP" localSheetId="0">'B. Summary of Requirements '!#REF!</definedName>
    <definedName name="_3GA_ROLLUP" localSheetId="6">[2]SumReq!#REF!</definedName>
    <definedName name="_3GA_ROLLUP">#REF!</definedName>
    <definedName name="_3POS_BY_CAT">#REF!</definedName>
    <definedName name="_4GA_ROLLUP" localSheetId="2">#REF!</definedName>
    <definedName name="_4GA_ROLLUP" localSheetId="6">#REF!</definedName>
    <definedName name="_4GA_ROLLUP">#REF!</definedName>
    <definedName name="_4POS_BY_CAT">#REF!</definedName>
    <definedName name="_5ATTORNEY_SUPP">#REF!</definedName>
    <definedName name="_5GA_ROLLUP">#REF!</definedName>
    <definedName name="_5POS_BY_CAT" localSheetId="6">#REF!</definedName>
    <definedName name="_5POS_BY_CAT">#REF!</definedName>
    <definedName name="_5S_E">#REF!</definedName>
    <definedName name="_6GA_ROLLUP" localSheetId="8">'[1]Sum of Req'!#REF!</definedName>
    <definedName name="_6GA_ROLLUP">#REF!</definedName>
    <definedName name="_6POS_BY_CAT">#REF!</definedName>
    <definedName name="_6S_E">#REF!</definedName>
    <definedName name="_7GA_ROLLUP" localSheetId="1">#REF!</definedName>
    <definedName name="_7GA_ROLLUP" localSheetId="2">#REF!</definedName>
    <definedName name="_7GA_ROLLUP" localSheetId="3">#REF!</definedName>
    <definedName name="_7GA_ROLLUP" localSheetId="4">#REF!</definedName>
    <definedName name="_7GA_ROLLUP" localSheetId="5">#REF!</definedName>
    <definedName name="_7GA_ROLLUP" localSheetId="8">#REF!</definedName>
    <definedName name="_7GA_ROLLUP" localSheetId="10">#REF!</definedName>
    <definedName name="_7GA_ROLLUP">#REF!</definedName>
    <definedName name="_7POS_BY_CAT">#REF!</definedName>
    <definedName name="_7S_E">#REF!</definedName>
    <definedName name="_8POS_BY_CAT" localSheetId="0">#REF!</definedName>
    <definedName name="_8S_E">#REF!</definedName>
    <definedName name="_98" localSheetId="3">#REF!</definedName>
    <definedName name="_98" localSheetId="6">#REF!</definedName>
    <definedName name="_98">#REF!</definedName>
    <definedName name="_99" localSheetId="3">#REF!</definedName>
    <definedName name="_99" localSheetId="6">#REF!</definedName>
    <definedName name="_99">#REF!</definedName>
    <definedName name="_9GA_ROLLUP">#REF!</definedName>
    <definedName name="_9POS_BY_CAT" localSheetId="2">#REF!</definedName>
    <definedName name="_9POS_BY_CAT">#REF!</definedName>
    <definedName name="_ANN1" localSheetId="6">#REF!</definedName>
    <definedName name="_ANN1">#REF!</definedName>
    <definedName name="_BOC1110" localSheetId="6">#REF!</definedName>
    <definedName name="_BOC1110">#REF!</definedName>
    <definedName name="_BOC1130" localSheetId="6">#REF!</definedName>
    <definedName name="_BOC1130">#REF!</definedName>
    <definedName name="_BOC1150" localSheetId="6">#REF!</definedName>
    <definedName name="_BOC1150">#REF!</definedName>
    <definedName name="_BOC1152" localSheetId="6">#REF!</definedName>
    <definedName name="_BOC1152">#REF!</definedName>
    <definedName name="_BOC1154" localSheetId="6">#REF!</definedName>
    <definedName name="_BOC1154">#REF!</definedName>
    <definedName name="_BOC1160" localSheetId="6">#REF!</definedName>
    <definedName name="_BOC1160">#REF!</definedName>
    <definedName name="_BOC1180" localSheetId="6">#REF!</definedName>
    <definedName name="_BOC1180">#REF!</definedName>
    <definedName name="_BOC1200" localSheetId="6">#REF!</definedName>
    <definedName name="_BOC1200">#REF!</definedName>
    <definedName name="_BOC1216" localSheetId="6">#REF!</definedName>
    <definedName name="_BOC1216">#REF!</definedName>
    <definedName name="_BOC1260" localSheetId="6">#REF!</definedName>
    <definedName name="_BOC1260">#REF!</definedName>
    <definedName name="_BOC1270" localSheetId="6">#REF!</definedName>
    <definedName name="_BOC1270">#REF!</definedName>
    <definedName name="_BOC1300" localSheetId="6">#REF!</definedName>
    <definedName name="_BOC1300">#REF!</definedName>
    <definedName name="_BOC1360" localSheetId="6">#REF!</definedName>
    <definedName name="_BOC1360">#REF!</definedName>
    <definedName name="_xlnm._FilterDatabase" localSheetId="8" hidden="1">'J. Financial Analysis'!$A$9:$U$41</definedName>
    <definedName name="A" localSheetId="3">#REF!</definedName>
    <definedName name="A" localSheetId="6">#REF!</definedName>
    <definedName name="A">#REF!</definedName>
    <definedName name="Activity23">'[3]Drop Downs'!$G$2:$G$333</definedName>
    <definedName name="ALL" localSheetId="3">#REF!</definedName>
    <definedName name="ALL" localSheetId="6">#REF!</definedName>
    <definedName name="ALL">#REF!</definedName>
    <definedName name="ANNUAL_INCR" localSheetId="3">#REF!</definedName>
    <definedName name="ANNUAL_INCR" localSheetId="6">#REF!</definedName>
    <definedName name="ANNUAL_INCR">#REF!</definedName>
    <definedName name="Appropriation">'[3]Drop Downs'!$B$1:$B$4</definedName>
    <definedName name="Base_Fiscal_Year">[4]Named!$C$7</definedName>
    <definedName name="Buckets" localSheetId="3">#REF!</definedName>
    <definedName name="Buckets" localSheetId="6">#REF!</definedName>
    <definedName name="Buckets">#REF!</definedName>
    <definedName name="CalcDatabase" localSheetId="3">#REF!</definedName>
    <definedName name="CalcDatabase" localSheetId="6">#REF!</definedName>
    <definedName name="CalcDatabase">#REF!</definedName>
    <definedName name="components">[5]lists!$D$4:$D$39</definedName>
    <definedName name="Cost_Agent_BY" localSheetId="3">#REF!</definedName>
    <definedName name="Cost_Agent_BY" localSheetId="6">#REF!</definedName>
    <definedName name="Cost_Agent_BY">#REF!</definedName>
    <definedName name="Cost_Agent_BY1" localSheetId="3">#REF!</definedName>
    <definedName name="Cost_Agent_BY1" localSheetId="6">#REF!</definedName>
    <definedName name="Cost_Agent_BY1">#REF!</definedName>
    <definedName name="Cost_Agent_BY2" localSheetId="3">#REF!</definedName>
    <definedName name="Cost_Agent_BY2" localSheetId="6">#REF!</definedName>
    <definedName name="Cost_Agent_BY2">#REF!</definedName>
    <definedName name="Cost_Agent_BY3" localSheetId="3">#REF!</definedName>
    <definedName name="Cost_Agent_BY3" localSheetId="6">#REF!</definedName>
    <definedName name="Cost_Agent_BY3">#REF!</definedName>
    <definedName name="Cost_Agent_BY4" localSheetId="3">#REF!</definedName>
    <definedName name="Cost_Agent_BY4" localSheetId="6">#REF!</definedName>
    <definedName name="Cost_Agent_BY4">#REF!</definedName>
    <definedName name="Cost_Agent_BY5" localSheetId="3">#REF!</definedName>
    <definedName name="Cost_Agent_BY5" localSheetId="6">#REF!</definedName>
    <definedName name="Cost_Agent_BY5">#REF!</definedName>
    <definedName name="CSRDF" localSheetId="3">#REF!</definedName>
    <definedName name="CSRDF" localSheetId="6">#REF!</definedName>
    <definedName name="CSRDF">#REF!</definedName>
    <definedName name="CSRS" localSheetId="3">#REF!</definedName>
    <definedName name="CSRS" localSheetId="6">#REF!</definedName>
    <definedName name="CSRS">#REF!</definedName>
    <definedName name="D" localSheetId="3">#REF!</definedName>
    <definedName name="D" localSheetId="6">#REF!</definedName>
    <definedName name="D">#REF!</definedName>
    <definedName name="DetailDatabase" localSheetId="3">#REF!</definedName>
    <definedName name="DetailDatabase" localSheetId="6">#REF!</definedName>
    <definedName name="DetailDatabase">#REF!</definedName>
    <definedName name="Division">#REF!</definedName>
    <definedName name="Division1">'[3]Drop Downs'!$A$2:$A$39</definedName>
    <definedName name="DL" localSheetId="0">'B. Summary of Requirements '!$A$1:$X$67</definedName>
    <definedName name="DL" localSheetId="1">#REF!</definedName>
    <definedName name="DL" localSheetId="2">#REF!</definedName>
    <definedName name="DL" localSheetId="3">#REF!</definedName>
    <definedName name="DL" localSheetId="4">#REF!</definedName>
    <definedName name="DL" localSheetId="5">#REF!</definedName>
    <definedName name="DL" localSheetId="6">#REF!</definedName>
    <definedName name="DL" localSheetId="8">#REF!</definedName>
    <definedName name="DL" localSheetId="10">#REF!</definedName>
    <definedName name="DL">#REF!</definedName>
    <definedName name="DP">'[3]Drop Downs'!$C$2:$C$8</definedName>
    <definedName name="E" localSheetId="3">#REF!</definedName>
    <definedName name="E" localSheetId="6">#REF!</definedName>
    <definedName name="E">#REF!</definedName>
    <definedName name="EQUIPMENT" localSheetId="3">#REF!</definedName>
    <definedName name="EQUIPMENT" localSheetId="6">#REF!</definedName>
    <definedName name="EQUIPMENT">#REF!</definedName>
    <definedName name="EXECSUPP" localSheetId="0">'B. Summary of Requirements '!#REF!</definedName>
    <definedName name="EXECSUPP" localSheetId="1">#REF!</definedName>
    <definedName name="EXECSUPP" localSheetId="2">#REF!</definedName>
    <definedName name="EXECSUPP" localSheetId="3">#REF!</definedName>
    <definedName name="EXECSUPP" localSheetId="4">#REF!</definedName>
    <definedName name="EXECSUPP" localSheetId="5">#REF!</definedName>
    <definedName name="EXECSUPP" localSheetId="6">#REF!</definedName>
    <definedName name="EXECSUPP" localSheetId="8">'[1]Sum of Req'!#REF!</definedName>
    <definedName name="EXECSUPP" localSheetId="10">#REF!</definedName>
    <definedName name="EXECSUPP">#REF!</definedName>
    <definedName name="F" localSheetId="3">#REF!</definedName>
    <definedName name="F" localSheetId="6">#REF!</definedName>
    <definedName name="F">#REF!</definedName>
    <definedName name="FERS" localSheetId="3">#REF!</definedName>
    <definedName name="FERS" localSheetId="6">#REF!</definedName>
    <definedName name="FERS">#REF!</definedName>
    <definedName name="FICA" localSheetId="3">#REF!</definedName>
    <definedName name="FICA" localSheetId="6">#REF!</definedName>
    <definedName name="FICA">#REF!</definedName>
    <definedName name="FTE_Agent_Hires_BY" localSheetId="3">#REF!</definedName>
    <definedName name="FTE_Agent_Hires_BY" localSheetId="6">#REF!</definedName>
    <definedName name="FTE_Agent_Hires_BY">#REF!</definedName>
    <definedName name="FTE_Agent_Hires_BY1">[6]!FTE_Agent_Hires_BY1</definedName>
    <definedName name="FTE_Agent_Hires_BY2" localSheetId="3">#REF!</definedName>
    <definedName name="FTE_Agent_Hires_BY2" localSheetId="6">#REF!</definedName>
    <definedName name="FTE_Agent_Hires_BY2">#REF!</definedName>
    <definedName name="FTE_Agent_Hires_BY3" localSheetId="3">#REF!</definedName>
    <definedName name="FTE_Agent_Hires_BY3" localSheetId="6">#REF!</definedName>
    <definedName name="FTE_Agent_Hires_BY3">#REF!</definedName>
    <definedName name="FTE_Agent_Hires_BY4" localSheetId="3">#REF!</definedName>
    <definedName name="FTE_Agent_Hires_BY4" localSheetId="6">#REF!</definedName>
    <definedName name="FTE_Agent_Hires_BY4">#REF!</definedName>
    <definedName name="FTE_Agent_Hires_BY5" localSheetId="3">#REF!</definedName>
    <definedName name="FTE_Agent_Hires_BY5" localSheetId="6">#REF!</definedName>
    <definedName name="FTE_Agent_Hires_BY5">#REF!</definedName>
    <definedName name="FTE_Agent_Hires_CY" localSheetId="3">#REF!</definedName>
    <definedName name="FTE_Agent_Hires_CY" localSheetId="6">#REF!</definedName>
    <definedName name="FTE_Agent_Hires_CY">#REF!</definedName>
    <definedName name="FTE_Agent_Hires_PY" localSheetId="3">#REF!</definedName>
    <definedName name="FTE_Agent_Hires_PY" localSheetId="6">#REF!</definedName>
    <definedName name="FTE_Agent_Hires_PY">#REF!</definedName>
    <definedName name="FTE_Insp_Hires_BY" localSheetId="3">#REF!</definedName>
    <definedName name="FTE_Insp_Hires_BY" localSheetId="6">#REF!</definedName>
    <definedName name="FTE_Insp_Hires_BY">#REF!</definedName>
    <definedName name="FTE_Insp_Hires_BY1" localSheetId="3">#REF!</definedName>
    <definedName name="FTE_Insp_Hires_BY1" localSheetId="6">#REF!</definedName>
    <definedName name="FTE_Insp_Hires_BY1">#REF!</definedName>
    <definedName name="FTE_Insp_Hires_BY2" localSheetId="3">#REF!</definedName>
    <definedName name="FTE_Insp_Hires_BY2" localSheetId="6">#REF!</definedName>
    <definedName name="FTE_Insp_Hires_BY2">#REF!</definedName>
    <definedName name="FTE_Insp_Hires_BY3" localSheetId="3">#REF!</definedName>
    <definedName name="FTE_Insp_Hires_BY3" localSheetId="6">#REF!</definedName>
    <definedName name="FTE_Insp_Hires_BY3">#REF!</definedName>
    <definedName name="FTE_Insp_Hires_BY4" localSheetId="3">#REF!</definedName>
    <definedName name="FTE_Insp_Hires_BY4" localSheetId="6">#REF!</definedName>
    <definedName name="FTE_Insp_Hires_BY4">#REF!</definedName>
    <definedName name="FTE_Insp_Hires_BY5" localSheetId="3">#REF!</definedName>
    <definedName name="FTE_Insp_Hires_BY5" localSheetId="6">#REF!</definedName>
    <definedName name="FTE_Insp_Hires_BY5">#REF!</definedName>
    <definedName name="FTE_Insp_Hires_CY" localSheetId="3">#REF!</definedName>
    <definedName name="FTE_Insp_Hires_CY" localSheetId="6">#REF!</definedName>
    <definedName name="FTE_Insp_Hires_CY">#REF!</definedName>
    <definedName name="FTE_Insp_Hires_PY" localSheetId="3">#REF!</definedName>
    <definedName name="FTE_Insp_Hires_PY" localSheetId="6">#REF!</definedName>
    <definedName name="FTE_Insp_Hires_PY">#REF!</definedName>
    <definedName name="FTE_Other_Hires_BY" localSheetId="3">#REF!</definedName>
    <definedName name="FTE_Other_Hires_BY" localSheetId="6">#REF!</definedName>
    <definedName name="FTE_Other_Hires_BY">#REF!</definedName>
    <definedName name="FTE_Other_Hires_BY1" localSheetId="3">#REF!</definedName>
    <definedName name="FTE_Other_Hires_BY1" localSheetId="6">#REF!</definedName>
    <definedName name="FTE_Other_Hires_BY1">#REF!</definedName>
    <definedName name="FTE_Other_Hires_BY2" localSheetId="3">#REF!</definedName>
    <definedName name="FTE_Other_Hires_BY2" localSheetId="6">#REF!</definedName>
    <definedName name="FTE_Other_Hires_BY2">#REF!</definedName>
    <definedName name="FTE_Other_Hires_BY3" localSheetId="3">#REF!</definedName>
    <definedName name="FTE_Other_Hires_BY3" localSheetId="6">#REF!</definedName>
    <definedName name="FTE_Other_Hires_BY3">#REF!</definedName>
    <definedName name="FTE_Other_Hires_BY4" localSheetId="3">#REF!</definedName>
    <definedName name="FTE_Other_Hires_BY4" localSheetId="6">#REF!</definedName>
    <definedName name="FTE_Other_Hires_BY4">#REF!</definedName>
    <definedName name="FTE_Other_Hires_BY5" localSheetId="3">#REF!</definedName>
    <definedName name="FTE_Other_Hires_BY5" localSheetId="6">#REF!</definedName>
    <definedName name="FTE_Other_Hires_BY5">#REF!</definedName>
    <definedName name="FTE_Other_Hires_CY" localSheetId="3">#REF!</definedName>
    <definedName name="FTE_Other_Hires_CY" localSheetId="6">#REF!</definedName>
    <definedName name="FTE_Other_Hires_CY">#REF!</definedName>
    <definedName name="FTE_Other_Hires_PY" localSheetId="3">#REF!</definedName>
    <definedName name="FTE_Other_Hires_PY" localSheetId="6">#REF!</definedName>
    <definedName name="FTE_Other_Hires_PY">#REF!</definedName>
    <definedName name="FY_1998" localSheetId="3">#REF!</definedName>
    <definedName name="FY_1998" localSheetId="6">#REF!</definedName>
    <definedName name="FY_1998">#REF!</definedName>
    <definedName name="FY_1999" localSheetId="3">#REF!</definedName>
    <definedName name="FY_1999" localSheetId="6">#REF!</definedName>
    <definedName name="FY_1999">#REF!</definedName>
    <definedName name="FY_2000" localSheetId="3">#REF!</definedName>
    <definedName name="FY_2000" localSheetId="6">#REF!</definedName>
    <definedName name="FY_2000">#REF!</definedName>
    <definedName name="FY_2001" localSheetId="3">#REF!</definedName>
    <definedName name="FY_2001" localSheetId="6">#REF!</definedName>
    <definedName name="FY_2001">#REF!</definedName>
    <definedName name="FY_2002" localSheetId="3">#REF!</definedName>
    <definedName name="FY_2002" localSheetId="6">#REF!</definedName>
    <definedName name="FY_2002">#REF!</definedName>
    <definedName name="FY_2003" localSheetId="3">#REF!</definedName>
    <definedName name="FY_2003" localSheetId="6">#REF!</definedName>
    <definedName name="FY_2003">#REF!</definedName>
    <definedName name="FY_2004" localSheetId="3">#REF!</definedName>
    <definedName name="FY_2004" localSheetId="6">#REF!</definedName>
    <definedName name="FY_2004">#REF!</definedName>
    <definedName name="FY0711.1" localSheetId="1">#REF!</definedName>
    <definedName name="FY0711.1" localSheetId="2">#REF!</definedName>
    <definedName name="FY0711.1" localSheetId="3">#REF!</definedName>
    <definedName name="FY0711.1" localSheetId="4">#REF!</definedName>
    <definedName name="FY0711.1" localSheetId="5">#REF!</definedName>
    <definedName name="FY0711.1" localSheetId="6">#REF!</definedName>
    <definedName name="FY0711.1" localSheetId="8">#REF!</definedName>
    <definedName name="FY0711.1" localSheetId="10">#REF!</definedName>
    <definedName name="FY0711.1">#REF!</definedName>
    <definedName name="FY0711.5" localSheetId="1">#REF!</definedName>
    <definedName name="FY0711.5" localSheetId="2">#REF!</definedName>
    <definedName name="FY0711.5" localSheetId="3">#REF!</definedName>
    <definedName name="FY0711.5" localSheetId="4">#REF!</definedName>
    <definedName name="FY0711.5" localSheetId="5">#REF!</definedName>
    <definedName name="FY0711.5" localSheetId="6">#REF!</definedName>
    <definedName name="FY0711.5" localSheetId="8">#REF!</definedName>
    <definedName name="FY0711.5" localSheetId="10">#REF!</definedName>
    <definedName name="FY0711.5">#REF!</definedName>
    <definedName name="FY0712.1" localSheetId="1">#REF!</definedName>
    <definedName name="FY0712.1" localSheetId="2">#REF!</definedName>
    <definedName name="FY0712.1" localSheetId="3">#REF!</definedName>
    <definedName name="FY0712.1" localSheetId="4">#REF!</definedName>
    <definedName name="FY0712.1" localSheetId="5">#REF!</definedName>
    <definedName name="FY0712.1" localSheetId="6">#REF!</definedName>
    <definedName name="FY0712.1" localSheetId="8">#REF!</definedName>
    <definedName name="FY0712.1" localSheetId="10">#REF!</definedName>
    <definedName name="FY0712.1">#REF!</definedName>
    <definedName name="FY0721.0" localSheetId="1">#REF!</definedName>
    <definedName name="FY0721.0" localSheetId="2">#REF!</definedName>
    <definedName name="FY0721.0" localSheetId="3">#REF!</definedName>
    <definedName name="FY0721.0" localSheetId="4">#REF!</definedName>
    <definedName name="FY0721.0" localSheetId="5">#REF!</definedName>
    <definedName name="FY0721.0" localSheetId="6">#REF!</definedName>
    <definedName name="FY0721.0" localSheetId="8">#REF!</definedName>
    <definedName name="FY0721.0" localSheetId="10">#REF!</definedName>
    <definedName name="FY0721.0">#REF!</definedName>
    <definedName name="FY0722.0" localSheetId="1">#REF!</definedName>
    <definedName name="FY0722.0" localSheetId="2">#REF!</definedName>
    <definedName name="FY0722.0" localSheetId="3">#REF!</definedName>
    <definedName name="FY0722.0" localSheetId="4">#REF!</definedName>
    <definedName name="FY0722.0" localSheetId="5">#REF!</definedName>
    <definedName name="FY0722.0" localSheetId="6">#REF!</definedName>
    <definedName name="FY0722.0" localSheetId="8">#REF!</definedName>
    <definedName name="FY0722.0" localSheetId="10">#REF!</definedName>
    <definedName name="FY0722.0">#REF!</definedName>
    <definedName name="FY0723.1" localSheetId="1">#REF!</definedName>
    <definedName name="FY0723.1" localSheetId="2">#REF!</definedName>
    <definedName name="FY0723.1" localSheetId="3">#REF!</definedName>
    <definedName name="FY0723.1" localSheetId="4">#REF!</definedName>
    <definedName name="FY0723.1" localSheetId="5">#REF!</definedName>
    <definedName name="FY0723.1" localSheetId="6">#REF!</definedName>
    <definedName name="FY0723.1" localSheetId="8">#REF!</definedName>
    <definedName name="FY0723.1" localSheetId="10">#REF!</definedName>
    <definedName name="FY0723.1">#REF!</definedName>
    <definedName name="FY0723.2" localSheetId="1">#REF!</definedName>
    <definedName name="FY0723.2" localSheetId="2">#REF!</definedName>
    <definedName name="FY0723.2" localSheetId="3">#REF!</definedName>
    <definedName name="FY0723.2" localSheetId="4">#REF!</definedName>
    <definedName name="FY0723.2" localSheetId="5">#REF!</definedName>
    <definedName name="FY0723.2" localSheetId="6">#REF!</definedName>
    <definedName name="FY0723.2" localSheetId="8">#REF!</definedName>
    <definedName name="FY0723.2" localSheetId="10">#REF!</definedName>
    <definedName name="FY0723.2">#REF!</definedName>
    <definedName name="FY0723.3" localSheetId="1">#REF!</definedName>
    <definedName name="FY0723.3" localSheetId="2">#REF!</definedName>
    <definedName name="FY0723.3" localSheetId="3">#REF!</definedName>
    <definedName name="FY0723.3" localSheetId="4">#REF!</definedName>
    <definedName name="FY0723.3" localSheetId="5">#REF!</definedName>
    <definedName name="FY0723.3" localSheetId="6">#REF!</definedName>
    <definedName name="FY0723.3" localSheetId="8">#REF!</definedName>
    <definedName name="FY0723.3" localSheetId="10">#REF!</definedName>
    <definedName name="FY0723.3">#REF!</definedName>
    <definedName name="FY0724.0" localSheetId="1">#REF!</definedName>
    <definedName name="FY0724.0" localSheetId="2">#REF!</definedName>
    <definedName name="FY0724.0" localSheetId="3">#REF!</definedName>
    <definedName name="FY0724.0" localSheetId="4">#REF!</definedName>
    <definedName name="FY0724.0" localSheetId="5">#REF!</definedName>
    <definedName name="FY0724.0" localSheetId="6">#REF!</definedName>
    <definedName name="FY0724.0" localSheetId="8">#REF!</definedName>
    <definedName name="FY0724.0" localSheetId="10">#REF!</definedName>
    <definedName name="FY0724.0">#REF!</definedName>
    <definedName name="FY0725.2" localSheetId="1">#REF!</definedName>
    <definedName name="FY0725.2" localSheetId="2">#REF!</definedName>
    <definedName name="FY0725.2" localSheetId="3">#REF!</definedName>
    <definedName name="FY0725.2" localSheetId="4">#REF!</definedName>
    <definedName name="FY0725.2" localSheetId="5">#REF!</definedName>
    <definedName name="FY0725.2" localSheetId="6">#REF!</definedName>
    <definedName name="FY0725.2" localSheetId="8">#REF!</definedName>
    <definedName name="FY0725.2" localSheetId="10">#REF!</definedName>
    <definedName name="FY0725.2">#REF!</definedName>
    <definedName name="FY0725.3" localSheetId="1">#REF!</definedName>
    <definedName name="FY0725.3" localSheetId="2">#REF!</definedName>
    <definedName name="FY0725.3" localSheetId="3">#REF!</definedName>
    <definedName name="FY0725.3" localSheetId="4">#REF!</definedName>
    <definedName name="FY0725.3" localSheetId="5">#REF!</definedName>
    <definedName name="FY0725.3" localSheetId="6">#REF!</definedName>
    <definedName name="FY0725.3" localSheetId="8">#REF!</definedName>
    <definedName name="FY0725.3" localSheetId="10">#REF!</definedName>
    <definedName name="FY0725.3">#REF!</definedName>
    <definedName name="FY0725.6" localSheetId="1">#REF!</definedName>
    <definedName name="FY0725.6" localSheetId="2">#REF!</definedName>
    <definedName name="FY0725.6" localSheetId="3">#REF!</definedName>
    <definedName name="FY0725.6" localSheetId="4">#REF!</definedName>
    <definedName name="FY0725.6" localSheetId="5">#REF!</definedName>
    <definedName name="FY0725.6" localSheetId="6">#REF!</definedName>
    <definedName name="FY0725.6" localSheetId="8">#REF!</definedName>
    <definedName name="FY0725.6" localSheetId="10">#REF!</definedName>
    <definedName name="FY0725.6">#REF!</definedName>
    <definedName name="FY0726.0" localSheetId="1">#REF!</definedName>
    <definedName name="FY0726.0" localSheetId="2">#REF!</definedName>
    <definedName name="FY0726.0" localSheetId="3">#REF!</definedName>
    <definedName name="FY0726.0" localSheetId="4">#REF!</definedName>
    <definedName name="FY0726.0" localSheetId="5">#REF!</definedName>
    <definedName name="FY0726.0" localSheetId="6">#REF!</definedName>
    <definedName name="FY0726.0" localSheetId="8">#REF!</definedName>
    <definedName name="FY0726.0" localSheetId="10">#REF!</definedName>
    <definedName name="FY0726.0">#REF!</definedName>
    <definedName name="FY0731.0" localSheetId="1">#REF!</definedName>
    <definedName name="FY0731.0" localSheetId="2">#REF!</definedName>
    <definedName name="FY0731.0" localSheetId="3">#REF!</definedName>
    <definedName name="FY0731.0" localSheetId="4">#REF!</definedName>
    <definedName name="FY0731.0" localSheetId="5">#REF!</definedName>
    <definedName name="FY0731.0" localSheetId="6">#REF!</definedName>
    <definedName name="FY0731.0" localSheetId="8">#REF!</definedName>
    <definedName name="FY0731.0" localSheetId="10">#REF!</definedName>
    <definedName name="FY0731.0">#REF!</definedName>
    <definedName name="FY0732.0" localSheetId="1">#REF!</definedName>
    <definedName name="FY0732.0" localSheetId="2">#REF!</definedName>
    <definedName name="FY0732.0" localSheetId="3">#REF!</definedName>
    <definedName name="FY0732.0" localSheetId="4">#REF!</definedName>
    <definedName name="FY0732.0" localSheetId="5">#REF!</definedName>
    <definedName name="FY0732.0" localSheetId="6">#REF!</definedName>
    <definedName name="FY0732.0" localSheetId="8">#REF!</definedName>
    <definedName name="FY0732.0" localSheetId="10">#REF!</definedName>
    <definedName name="FY0732.0">#REF!</definedName>
    <definedName name="FY07Ling" localSheetId="1">#REF!</definedName>
    <definedName name="FY07Ling" localSheetId="2">#REF!</definedName>
    <definedName name="FY07Ling" localSheetId="3">#REF!</definedName>
    <definedName name="FY07Ling" localSheetId="4">#REF!</definedName>
    <definedName name="FY07Ling" localSheetId="5">#REF!</definedName>
    <definedName name="FY07Ling" localSheetId="6">#REF!</definedName>
    <definedName name="FY07Ling" localSheetId="8">#REF!</definedName>
    <definedName name="FY07Ling" localSheetId="10">#REF!</definedName>
    <definedName name="FY07Ling">#REF!</definedName>
    <definedName name="FY07Mult" localSheetId="1">#REF!</definedName>
    <definedName name="FY07Mult" localSheetId="2">#REF!</definedName>
    <definedName name="FY07Mult" localSheetId="3">#REF!</definedName>
    <definedName name="FY07Mult" localSheetId="4">#REF!</definedName>
    <definedName name="FY07Mult" localSheetId="5">#REF!</definedName>
    <definedName name="FY07Mult" localSheetId="6">#REF!</definedName>
    <definedName name="FY07Mult" localSheetId="8">#REF!</definedName>
    <definedName name="FY07Mult" localSheetId="10">#REF!</definedName>
    <definedName name="FY07Mult">#REF!</definedName>
    <definedName name="FY07PEPI" localSheetId="1">#REF!</definedName>
    <definedName name="FY07PEPI" localSheetId="2">#REF!</definedName>
    <definedName name="FY07PEPI" localSheetId="3">#REF!</definedName>
    <definedName name="FY07PEPI" localSheetId="4">#REF!</definedName>
    <definedName name="FY07PEPI" localSheetId="5">#REF!</definedName>
    <definedName name="FY07PEPI" localSheetId="6">#REF!</definedName>
    <definedName name="FY07PEPI" localSheetId="8">#REF!</definedName>
    <definedName name="FY07PEPI" localSheetId="10">#REF!</definedName>
    <definedName name="FY07PEPI">#REF!</definedName>
    <definedName name="FY07Tot" localSheetId="1">#REF!</definedName>
    <definedName name="FY07Tot" localSheetId="2">#REF!</definedName>
    <definedName name="FY07Tot" localSheetId="3">#REF!</definedName>
    <definedName name="FY07Tot" localSheetId="4">#REF!</definedName>
    <definedName name="FY07Tot" localSheetId="5">#REF!</definedName>
    <definedName name="FY07Tot" localSheetId="6">#REF!</definedName>
    <definedName name="FY07Tot" localSheetId="8">#REF!</definedName>
    <definedName name="FY07Tot" localSheetId="10">#REF!</definedName>
    <definedName name="FY07Tot">#REF!</definedName>
    <definedName name="FY07Train" localSheetId="1">#REF!</definedName>
    <definedName name="FY07Train" localSheetId="2">#REF!</definedName>
    <definedName name="FY07Train" localSheetId="3">#REF!</definedName>
    <definedName name="FY07Train" localSheetId="4">#REF!</definedName>
    <definedName name="FY07Train" localSheetId="5">#REF!</definedName>
    <definedName name="FY07Train" localSheetId="6">#REF!</definedName>
    <definedName name="FY07Train" localSheetId="8">#REF!</definedName>
    <definedName name="FY07Train" localSheetId="10">#REF!</definedName>
    <definedName name="FY07Train">#REF!</definedName>
    <definedName name="FY0811.1" localSheetId="1">#REF!</definedName>
    <definedName name="FY0811.1" localSheetId="2">#REF!</definedName>
    <definedName name="FY0811.1" localSheetId="3">#REF!</definedName>
    <definedName name="FY0811.1" localSheetId="4">#REF!</definedName>
    <definedName name="FY0811.1" localSheetId="5">#REF!</definedName>
    <definedName name="FY0811.1" localSheetId="6">#REF!</definedName>
    <definedName name="FY0811.1" localSheetId="8">#REF!</definedName>
    <definedName name="FY0811.1" localSheetId="10">#REF!</definedName>
    <definedName name="FY0811.1">#REF!</definedName>
    <definedName name="FY0811.5" localSheetId="1">#REF!</definedName>
    <definedName name="FY0811.5" localSheetId="2">#REF!</definedName>
    <definedName name="FY0811.5" localSheetId="3">#REF!</definedName>
    <definedName name="FY0811.5" localSheetId="4">#REF!</definedName>
    <definedName name="FY0811.5" localSheetId="5">#REF!</definedName>
    <definedName name="FY0811.5" localSheetId="6">#REF!</definedName>
    <definedName name="FY0811.5" localSheetId="8">#REF!</definedName>
    <definedName name="FY0811.5" localSheetId="10">#REF!</definedName>
    <definedName name="FY0811.5">#REF!</definedName>
    <definedName name="FY0812.1" localSheetId="1">#REF!</definedName>
    <definedName name="FY0812.1" localSheetId="2">#REF!</definedName>
    <definedName name="FY0812.1" localSheetId="3">#REF!</definedName>
    <definedName name="FY0812.1" localSheetId="4">#REF!</definedName>
    <definedName name="FY0812.1" localSheetId="5">#REF!</definedName>
    <definedName name="FY0812.1" localSheetId="6">#REF!</definedName>
    <definedName name="FY0812.1" localSheetId="8">#REF!</definedName>
    <definedName name="FY0812.1" localSheetId="10">#REF!</definedName>
    <definedName name="FY0812.1">#REF!</definedName>
    <definedName name="FY0821.0" localSheetId="1">#REF!</definedName>
    <definedName name="FY0821.0" localSheetId="2">#REF!</definedName>
    <definedName name="FY0821.0" localSheetId="3">#REF!</definedName>
    <definedName name="FY0821.0" localSheetId="4">#REF!</definedName>
    <definedName name="FY0821.0" localSheetId="5">#REF!</definedName>
    <definedName name="FY0821.0" localSheetId="6">#REF!</definedName>
    <definedName name="FY0821.0" localSheetId="8">#REF!</definedName>
    <definedName name="FY0821.0" localSheetId="10">#REF!</definedName>
    <definedName name="FY0821.0">#REF!</definedName>
    <definedName name="FY0822.0" localSheetId="1">#REF!</definedName>
    <definedName name="FY0822.0" localSheetId="2">#REF!</definedName>
    <definedName name="FY0822.0" localSheetId="3">#REF!</definedName>
    <definedName name="FY0822.0" localSheetId="4">#REF!</definedName>
    <definedName name="FY0822.0" localSheetId="5">#REF!</definedName>
    <definedName name="FY0822.0" localSheetId="6">#REF!</definedName>
    <definedName name="FY0822.0" localSheetId="8">#REF!</definedName>
    <definedName name="FY0822.0" localSheetId="10">#REF!</definedName>
    <definedName name="FY0822.0">#REF!</definedName>
    <definedName name="FY0823.1" localSheetId="1">#REF!</definedName>
    <definedName name="FY0823.1" localSheetId="2">#REF!</definedName>
    <definedName name="FY0823.1" localSheetId="3">#REF!</definedName>
    <definedName name="FY0823.1" localSheetId="4">#REF!</definedName>
    <definedName name="FY0823.1" localSheetId="5">#REF!</definedName>
    <definedName name="FY0823.1" localSheetId="6">#REF!</definedName>
    <definedName name="FY0823.1" localSheetId="8">#REF!</definedName>
    <definedName name="FY0823.1" localSheetId="10">#REF!</definedName>
    <definedName name="FY0823.1">#REF!</definedName>
    <definedName name="FY0823.2" localSheetId="1">#REF!</definedName>
    <definedName name="FY0823.2" localSheetId="2">#REF!</definedName>
    <definedName name="FY0823.2" localSheetId="3">#REF!</definedName>
    <definedName name="FY0823.2" localSheetId="4">#REF!</definedName>
    <definedName name="FY0823.2" localSheetId="5">#REF!</definedName>
    <definedName name="FY0823.2" localSheetId="6">#REF!</definedName>
    <definedName name="FY0823.2" localSheetId="8">#REF!</definedName>
    <definedName name="FY0823.2" localSheetId="10">#REF!</definedName>
    <definedName name="FY0823.2">#REF!</definedName>
    <definedName name="FY0823.3" localSheetId="1">#REF!</definedName>
    <definedName name="FY0823.3" localSheetId="2">#REF!</definedName>
    <definedName name="FY0823.3" localSheetId="3">#REF!</definedName>
    <definedName name="FY0823.3" localSheetId="4">#REF!</definedName>
    <definedName name="FY0823.3" localSheetId="5">#REF!</definedName>
    <definedName name="FY0823.3" localSheetId="6">#REF!</definedName>
    <definedName name="FY0823.3" localSheetId="8">#REF!</definedName>
    <definedName name="FY0823.3" localSheetId="10">#REF!</definedName>
    <definedName name="FY0823.3">#REF!</definedName>
    <definedName name="FY0824.0" localSheetId="1">#REF!</definedName>
    <definedName name="FY0824.0" localSheetId="2">#REF!</definedName>
    <definedName name="FY0824.0" localSheetId="3">#REF!</definedName>
    <definedName name="FY0824.0" localSheetId="4">#REF!</definedName>
    <definedName name="FY0824.0" localSheetId="5">#REF!</definedName>
    <definedName name="FY0824.0" localSheetId="6">#REF!</definedName>
    <definedName name="FY0824.0" localSheetId="8">#REF!</definedName>
    <definedName name="FY0824.0" localSheetId="10">#REF!</definedName>
    <definedName name="FY0824.0">#REF!</definedName>
    <definedName name="FY0825.2" localSheetId="1">#REF!</definedName>
    <definedName name="FY0825.2" localSheetId="2">#REF!</definedName>
    <definedName name="FY0825.2" localSheetId="3">#REF!</definedName>
    <definedName name="FY0825.2" localSheetId="4">#REF!</definedName>
    <definedName name="FY0825.2" localSheetId="5">#REF!</definedName>
    <definedName name="FY0825.2" localSheetId="6">#REF!</definedName>
    <definedName name="FY0825.2" localSheetId="8">#REF!</definedName>
    <definedName name="FY0825.2" localSheetId="10">#REF!</definedName>
    <definedName name="FY0825.2">#REF!</definedName>
    <definedName name="FY0825.3" localSheetId="1">#REF!</definedName>
    <definedName name="FY0825.3" localSheetId="2">#REF!</definedName>
    <definedName name="FY0825.3" localSheetId="3">#REF!</definedName>
    <definedName name="FY0825.3" localSheetId="4">#REF!</definedName>
    <definedName name="FY0825.3" localSheetId="5">#REF!</definedName>
    <definedName name="FY0825.3" localSheetId="6">#REF!</definedName>
    <definedName name="FY0825.3" localSheetId="8">#REF!</definedName>
    <definedName name="FY0825.3" localSheetId="10">#REF!</definedName>
    <definedName name="FY0825.3">#REF!</definedName>
    <definedName name="FY0825.6" localSheetId="1">#REF!</definedName>
    <definedName name="FY0825.6" localSheetId="2">#REF!</definedName>
    <definedName name="FY0825.6" localSheetId="3">#REF!</definedName>
    <definedName name="FY0825.6" localSheetId="4">#REF!</definedName>
    <definedName name="FY0825.6" localSheetId="5">#REF!</definedName>
    <definedName name="FY0825.6" localSheetId="6">#REF!</definedName>
    <definedName name="FY0825.6" localSheetId="8">#REF!</definedName>
    <definedName name="FY0825.6" localSheetId="10">#REF!</definedName>
    <definedName name="FY0825.6">#REF!</definedName>
    <definedName name="FY0826.0" localSheetId="1">#REF!</definedName>
    <definedName name="FY0826.0" localSheetId="2">#REF!</definedName>
    <definedName name="FY0826.0" localSheetId="3">#REF!</definedName>
    <definedName name="FY0826.0" localSheetId="4">#REF!</definedName>
    <definedName name="FY0826.0" localSheetId="5">#REF!</definedName>
    <definedName name="FY0826.0" localSheetId="6">#REF!</definedName>
    <definedName name="FY0826.0" localSheetId="8">#REF!</definedName>
    <definedName name="FY0826.0" localSheetId="10">#REF!</definedName>
    <definedName name="FY0826.0">#REF!</definedName>
    <definedName name="FY0831.0" localSheetId="1">#REF!</definedName>
    <definedName name="FY0831.0" localSheetId="2">#REF!</definedName>
    <definedName name="FY0831.0" localSheetId="3">#REF!</definedName>
    <definedName name="FY0831.0" localSheetId="4">#REF!</definedName>
    <definedName name="FY0831.0" localSheetId="5">#REF!</definedName>
    <definedName name="FY0831.0" localSheetId="6">#REF!</definedName>
    <definedName name="FY0831.0" localSheetId="8">#REF!</definedName>
    <definedName name="FY0831.0" localSheetId="10">#REF!</definedName>
    <definedName name="FY0831.0">#REF!</definedName>
    <definedName name="FY0832.0" localSheetId="1">#REF!</definedName>
    <definedName name="FY0832.0" localSheetId="2">#REF!</definedName>
    <definedName name="FY0832.0" localSheetId="3">#REF!</definedName>
    <definedName name="FY0832.0" localSheetId="4">#REF!</definedName>
    <definedName name="FY0832.0" localSheetId="5">#REF!</definedName>
    <definedName name="FY0832.0" localSheetId="6">#REF!</definedName>
    <definedName name="FY0832.0" localSheetId="8">#REF!</definedName>
    <definedName name="FY0832.0" localSheetId="10">#REF!</definedName>
    <definedName name="FY0832.0">#REF!</definedName>
    <definedName name="FY08Ling" localSheetId="1">#REF!</definedName>
    <definedName name="FY08Ling" localSheetId="2">#REF!</definedName>
    <definedName name="FY08Ling" localSheetId="3">#REF!</definedName>
    <definedName name="FY08Ling" localSheetId="4">#REF!</definedName>
    <definedName name="FY08Ling" localSheetId="5">#REF!</definedName>
    <definedName name="FY08Ling" localSheetId="6">#REF!</definedName>
    <definedName name="FY08Ling" localSheetId="8">#REF!</definedName>
    <definedName name="FY08Ling" localSheetId="10">#REF!</definedName>
    <definedName name="FY08Ling">#REF!</definedName>
    <definedName name="FY08Mult" localSheetId="1">#REF!</definedName>
    <definedName name="FY08Mult" localSheetId="2">#REF!</definedName>
    <definedName name="FY08Mult" localSheetId="3">#REF!</definedName>
    <definedName name="FY08Mult" localSheetId="4">#REF!</definedName>
    <definedName name="FY08Mult" localSheetId="5">#REF!</definedName>
    <definedName name="FY08Mult" localSheetId="6">#REF!</definedName>
    <definedName name="FY08Mult" localSheetId="8">#REF!</definedName>
    <definedName name="FY08Mult" localSheetId="10">#REF!</definedName>
    <definedName name="FY08Mult">#REF!</definedName>
    <definedName name="FY08PEPI" localSheetId="1">#REF!</definedName>
    <definedName name="FY08PEPI" localSheetId="2">#REF!</definedName>
    <definedName name="FY08PEPI" localSheetId="3">#REF!</definedName>
    <definedName name="FY08PEPI" localSheetId="4">#REF!</definedName>
    <definedName name="FY08PEPI" localSheetId="5">#REF!</definedName>
    <definedName name="FY08PEPI" localSheetId="6">#REF!</definedName>
    <definedName name="FY08PEPI" localSheetId="8">#REF!</definedName>
    <definedName name="FY08PEPI" localSheetId="10">#REF!</definedName>
    <definedName name="FY08PEPI">#REF!</definedName>
    <definedName name="FY08Tot" localSheetId="1">#REF!</definedName>
    <definedName name="FY08Tot" localSheetId="2">#REF!</definedName>
    <definedName name="FY08Tot" localSheetId="3">#REF!</definedName>
    <definedName name="FY08Tot" localSheetId="4">#REF!</definedName>
    <definedName name="FY08Tot" localSheetId="5">#REF!</definedName>
    <definedName name="FY08Tot" localSheetId="6">#REF!</definedName>
    <definedName name="FY08Tot" localSheetId="8">#REF!</definedName>
    <definedName name="FY08Tot" localSheetId="10">#REF!</definedName>
    <definedName name="FY08Tot">#REF!</definedName>
    <definedName name="FY08Train" localSheetId="1">#REF!</definedName>
    <definedName name="FY08Train" localSheetId="2">#REF!</definedName>
    <definedName name="FY08Train" localSheetId="3">#REF!</definedName>
    <definedName name="FY08Train" localSheetId="4">#REF!</definedName>
    <definedName name="FY08Train" localSheetId="5">#REF!</definedName>
    <definedName name="FY08Train" localSheetId="6">#REF!</definedName>
    <definedName name="FY08Train" localSheetId="8">#REF!</definedName>
    <definedName name="FY08Train" localSheetId="10">#REF!</definedName>
    <definedName name="FY08Train">#REF!</definedName>
    <definedName name="FY0911.1" localSheetId="1">#REF!</definedName>
    <definedName name="FY0911.1" localSheetId="2">#REF!</definedName>
    <definedName name="FY0911.1" localSheetId="3">#REF!</definedName>
    <definedName name="FY0911.1" localSheetId="4">#REF!</definedName>
    <definedName name="FY0911.1" localSheetId="5">#REF!</definedName>
    <definedName name="FY0911.1" localSheetId="6">#REF!</definedName>
    <definedName name="FY0911.1" localSheetId="8">#REF!</definedName>
    <definedName name="FY0911.1" localSheetId="10">#REF!</definedName>
    <definedName name="FY0911.1">#REF!</definedName>
    <definedName name="FY0911.5" localSheetId="1">#REF!</definedName>
    <definedName name="FY0911.5" localSheetId="2">#REF!</definedName>
    <definedName name="FY0911.5" localSheetId="3">#REF!</definedName>
    <definedName name="FY0911.5" localSheetId="4">#REF!</definedName>
    <definedName name="FY0911.5" localSheetId="5">#REF!</definedName>
    <definedName name="FY0911.5" localSheetId="6">#REF!</definedName>
    <definedName name="FY0911.5" localSheetId="8">#REF!</definedName>
    <definedName name="FY0911.5" localSheetId="10">#REF!</definedName>
    <definedName name="FY0911.5">#REF!</definedName>
    <definedName name="FY0912.1" localSheetId="1">#REF!</definedName>
    <definedName name="FY0912.1" localSheetId="2">#REF!</definedName>
    <definedName name="FY0912.1" localSheetId="3">#REF!</definedName>
    <definedName name="FY0912.1" localSheetId="4">#REF!</definedName>
    <definedName name="FY0912.1" localSheetId="5">#REF!</definedName>
    <definedName name="FY0912.1" localSheetId="6">#REF!</definedName>
    <definedName name="FY0912.1" localSheetId="8">#REF!</definedName>
    <definedName name="FY0912.1" localSheetId="10">#REF!</definedName>
    <definedName name="FY0912.1">#REF!</definedName>
    <definedName name="FY0921.0" localSheetId="1">#REF!</definedName>
    <definedName name="FY0921.0" localSheetId="2">#REF!</definedName>
    <definedName name="FY0921.0" localSheetId="3">#REF!</definedName>
    <definedName name="FY0921.0" localSheetId="4">#REF!</definedName>
    <definedName name="FY0921.0" localSheetId="5">#REF!</definedName>
    <definedName name="FY0921.0" localSheetId="6">#REF!</definedName>
    <definedName name="FY0921.0" localSheetId="8">#REF!</definedName>
    <definedName name="FY0921.0" localSheetId="10">#REF!</definedName>
    <definedName name="FY0921.0">#REF!</definedName>
    <definedName name="FY0922.0" localSheetId="1">#REF!</definedName>
    <definedName name="FY0922.0" localSheetId="2">#REF!</definedName>
    <definedName name="FY0922.0" localSheetId="3">#REF!</definedName>
    <definedName name="FY0922.0" localSheetId="4">#REF!</definedName>
    <definedName name="FY0922.0" localSheetId="5">#REF!</definedName>
    <definedName name="FY0922.0" localSheetId="6">#REF!</definedName>
    <definedName name="FY0922.0" localSheetId="8">#REF!</definedName>
    <definedName name="FY0922.0" localSheetId="10">#REF!</definedName>
    <definedName name="FY0922.0">#REF!</definedName>
    <definedName name="FY0923.1" localSheetId="1">#REF!</definedName>
    <definedName name="FY0923.1" localSheetId="2">#REF!</definedName>
    <definedName name="FY0923.1" localSheetId="3">#REF!</definedName>
    <definedName name="FY0923.1" localSheetId="4">#REF!</definedName>
    <definedName name="FY0923.1" localSheetId="5">#REF!</definedName>
    <definedName name="FY0923.1" localSheetId="6">#REF!</definedName>
    <definedName name="FY0923.1" localSheetId="8">#REF!</definedName>
    <definedName name="FY0923.1" localSheetId="10">#REF!</definedName>
    <definedName name="FY0923.1">#REF!</definedName>
    <definedName name="FY0923.2" localSheetId="1">#REF!</definedName>
    <definedName name="FY0923.2" localSheetId="2">#REF!</definedName>
    <definedName name="FY0923.2" localSheetId="3">#REF!</definedName>
    <definedName name="FY0923.2" localSheetId="4">#REF!</definedName>
    <definedName name="FY0923.2" localSheetId="5">#REF!</definedName>
    <definedName name="FY0923.2" localSheetId="6">#REF!</definedName>
    <definedName name="FY0923.2" localSheetId="8">#REF!</definedName>
    <definedName name="FY0923.2" localSheetId="10">#REF!</definedName>
    <definedName name="FY0923.2">#REF!</definedName>
    <definedName name="FY0923.3" localSheetId="1">#REF!</definedName>
    <definedName name="FY0923.3" localSheetId="2">#REF!</definedName>
    <definedName name="FY0923.3" localSheetId="3">#REF!</definedName>
    <definedName name="FY0923.3" localSheetId="4">#REF!</definedName>
    <definedName name="FY0923.3" localSheetId="5">#REF!</definedName>
    <definedName name="FY0923.3" localSheetId="6">#REF!</definedName>
    <definedName name="FY0923.3" localSheetId="8">#REF!</definedName>
    <definedName name="FY0923.3" localSheetId="10">#REF!</definedName>
    <definedName name="FY0923.3">#REF!</definedName>
    <definedName name="FY0924.0" localSheetId="1">#REF!</definedName>
    <definedName name="FY0924.0" localSheetId="2">#REF!</definedName>
    <definedName name="FY0924.0" localSheetId="3">#REF!</definedName>
    <definedName name="FY0924.0" localSheetId="4">#REF!</definedName>
    <definedName name="FY0924.0" localSheetId="5">#REF!</definedName>
    <definedName name="FY0924.0" localSheetId="6">#REF!</definedName>
    <definedName name="FY0924.0" localSheetId="8">#REF!</definedName>
    <definedName name="FY0924.0" localSheetId="10">#REF!</definedName>
    <definedName name="FY0924.0">#REF!</definedName>
    <definedName name="FY0925.2" localSheetId="1">#REF!</definedName>
    <definedName name="FY0925.2" localSheetId="2">#REF!</definedName>
    <definedName name="FY0925.2" localSheetId="3">#REF!</definedName>
    <definedName name="FY0925.2" localSheetId="4">#REF!</definedName>
    <definedName name="FY0925.2" localSheetId="5">#REF!</definedName>
    <definedName name="FY0925.2" localSheetId="6">#REF!</definedName>
    <definedName name="FY0925.2" localSheetId="8">#REF!</definedName>
    <definedName name="FY0925.2" localSheetId="10">#REF!</definedName>
    <definedName name="FY0925.2">#REF!</definedName>
    <definedName name="FY0925.3" localSheetId="1">#REF!</definedName>
    <definedName name="FY0925.3" localSheetId="2">#REF!</definedName>
    <definedName name="FY0925.3" localSheetId="3">#REF!</definedName>
    <definedName name="FY0925.3" localSheetId="4">#REF!</definedName>
    <definedName name="FY0925.3" localSheetId="5">#REF!</definedName>
    <definedName name="FY0925.3" localSheetId="6">#REF!</definedName>
    <definedName name="FY0925.3" localSheetId="8">#REF!</definedName>
    <definedName name="FY0925.3" localSheetId="10">#REF!</definedName>
    <definedName name="FY0925.3">#REF!</definedName>
    <definedName name="FY0925.6" localSheetId="1">#REF!</definedName>
    <definedName name="FY0925.6" localSheetId="2">#REF!</definedName>
    <definedName name="FY0925.6" localSheetId="3">#REF!</definedName>
    <definedName name="FY0925.6" localSheetId="4">#REF!</definedName>
    <definedName name="FY0925.6" localSheetId="5">#REF!</definedName>
    <definedName name="FY0925.6" localSheetId="6">#REF!</definedName>
    <definedName name="FY0925.6" localSheetId="8">#REF!</definedName>
    <definedName name="FY0925.6" localSheetId="10">#REF!</definedName>
    <definedName name="FY0925.6">#REF!</definedName>
    <definedName name="FY0926.0" localSheetId="1">#REF!</definedName>
    <definedName name="FY0926.0" localSheetId="2">#REF!</definedName>
    <definedName name="FY0926.0" localSheetId="3">#REF!</definedName>
    <definedName name="FY0926.0" localSheetId="4">#REF!</definedName>
    <definedName name="FY0926.0" localSheetId="5">#REF!</definedName>
    <definedName name="FY0926.0" localSheetId="6">#REF!</definedName>
    <definedName name="FY0926.0" localSheetId="8">#REF!</definedName>
    <definedName name="FY0926.0" localSheetId="10">#REF!</definedName>
    <definedName name="FY0926.0">#REF!</definedName>
    <definedName name="FY0931.0" localSheetId="1">#REF!</definedName>
    <definedName name="FY0931.0" localSheetId="2">#REF!</definedName>
    <definedName name="FY0931.0" localSheetId="3">#REF!</definedName>
    <definedName name="FY0931.0" localSheetId="4">#REF!</definedName>
    <definedName name="FY0931.0" localSheetId="5">#REF!</definedName>
    <definedName name="FY0931.0" localSheetId="6">#REF!</definedName>
    <definedName name="FY0931.0" localSheetId="8">#REF!</definedName>
    <definedName name="FY0931.0" localSheetId="10">#REF!</definedName>
    <definedName name="FY0931.0">#REF!</definedName>
    <definedName name="FY0932.0" localSheetId="1">#REF!</definedName>
    <definedName name="FY0932.0" localSheetId="2">#REF!</definedName>
    <definedName name="FY0932.0" localSheetId="3">#REF!</definedName>
    <definedName name="FY0932.0" localSheetId="4">#REF!</definedName>
    <definedName name="FY0932.0" localSheetId="5">#REF!</definedName>
    <definedName name="FY0932.0" localSheetId="6">#REF!</definedName>
    <definedName name="FY0932.0" localSheetId="8">#REF!</definedName>
    <definedName name="FY0932.0" localSheetId="10">#REF!</definedName>
    <definedName name="FY0932.0">#REF!</definedName>
    <definedName name="FY09Ling" localSheetId="1">#REF!</definedName>
    <definedName name="FY09Ling" localSheetId="2">#REF!</definedName>
    <definedName name="FY09Ling" localSheetId="3">#REF!</definedName>
    <definedName name="FY09Ling" localSheetId="4">#REF!</definedName>
    <definedName name="FY09Ling" localSheetId="5">#REF!</definedName>
    <definedName name="FY09Ling" localSheetId="6">#REF!</definedName>
    <definedName name="FY09Ling" localSheetId="8">#REF!</definedName>
    <definedName name="FY09Ling" localSheetId="10">#REF!</definedName>
    <definedName name="FY09Ling">#REF!</definedName>
    <definedName name="FY09Mult" localSheetId="1">#REF!</definedName>
    <definedName name="FY09Mult" localSheetId="2">#REF!</definedName>
    <definedName name="FY09Mult" localSheetId="3">#REF!</definedName>
    <definedName name="FY09Mult" localSheetId="4">#REF!</definedName>
    <definedName name="FY09Mult" localSheetId="5">#REF!</definedName>
    <definedName name="FY09Mult" localSheetId="6">#REF!</definedName>
    <definedName name="FY09Mult" localSheetId="8">#REF!</definedName>
    <definedName name="FY09Mult" localSheetId="10">#REF!</definedName>
    <definedName name="FY09Mult">#REF!</definedName>
    <definedName name="FY09PEPI" localSheetId="1">#REF!</definedName>
    <definedName name="FY09PEPI" localSheetId="2">#REF!</definedName>
    <definedName name="FY09PEPI" localSheetId="3">#REF!</definedName>
    <definedName name="FY09PEPI" localSheetId="4">#REF!</definedName>
    <definedName name="FY09PEPI" localSheetId="5">#REF!</definedName>
    <definedName name="FY09PEPI" localSheetId="6">#REF!</definedName>
    <definedName name="FY09PEPI" localSheetId="8">#REF!</definedName>
    <definedName name="FY09PEPI" localSheetId="10">#REF!</definedName>
    <definedName name="FY09PEPI">#REF!</definedName>
    <definedName name="FY09Tot" localSheetId="1">#REF!</definedName>
    <definedName name="FY09Tot" localSheetId="2">#REF!</definedName>
    <definedName name="FY09Tot" localSheetId="3">#REF!</definedName>
    <definedName name="FY09Tot" localSheetId="4">#REF!</definedName>
    <definedName name="FY09Tot" localSheetId="5">#REF!</definedName>
    <definedName name="FY09Tot" localSheetId="6">#REF!</definedName>
    <definedName name="FY09Tot" localSheetId="8">#REF!</definedName>
    <definedName name="FY09Tot" localSheetId="10">#REF!</definedName>
    <definedName name="FY09Tot">#REF!</definedName>
    <definedName name="FY09Train" localSheetId="1">#REF!</definedName>
    <definedName name="FY09Train" localSheetId="2">#REF!</definedName>
    <definedName name="FY09Train" localSheetId="3">#REF!</definedName>
    <definedName name="FY09Train" localSheetId="4">#REF!</definedName>
    <definedName name="FY09Train" localSheetId="5">#REF!</definedName>
    <definedName name="FY09Train" localSheetId="6">#REF!</definedName>
    <definedName name="FY09Train" localSheetId="8">#REF!</definedName>
    <definedName name="FY09Train" localSheetId="10">#REF!</definedName>
    <definedName name="FY09Train">#REF!</definedName>
    <definedName name="FY2001NonPayInflation" localSheetId="3">#REF!</definedName>
    <definedName name="FY2001NonPayInflation" localSheetId="6">#REF!</definedName>
    <definedName name="FY2001NonPayInflation">#REF!</definedName>
    <definedName name="G" localSheetId="3">#REF!</definedName>
    <definedName name="G" localSheetId="6">#REF!</definedName>
    <definedName name="G">#REF!</definedName>
    <definedName name="Geo_PayRaisePct_BY" localSheetId="3">#REF!</definedName>
    <definedName name="Geo_PayRaisePct_BY" localSheetId="6">#REF!</definedName>
    <definedName name="Geo_PayRaisePct_BY">#REF!</definedName>
    <definedName name="Geo_PayRaisePct_BY1" localSheetId="3">#REF!</definedName>
    <definedName name="Geo_PayRaisePct_BY1" localSheetId="6">#REF!</definedName>
    <definedName name="Geo_PayRaisePct_BY1">#REF!</definedName>
    <definedName name="Geo_PayRaisePct_BY2" localSheetId="3">#REF!</definedName>
    <definedName name="Geo_PayRaisePct_BY2" localSheetId="6">#REF!</definedName>
    <definedName name="Geo_PayRaisePct_BY2">#REF!</definedName>
    <definedName name="Geo_PayRaisePct_BY3" localSheetId="3">#REF!</definedName>
    <definedName name="Geo_PayRaisePct_BY3" localSheetId="6">#REF!</definedName>
    <definedName name="Geo_PayRaisePct_BY3">#REF!</definedName>
    <definedName name="Geo_PayRaisePct_BY4" localSheetId="3">#REF!</definedName>
    <definedName name="Geo_PayRaisePct_BY4" localSheetId="6">#REF!</definedName>
    <definedName name="Geo_PayRaisePct_BY4">#REF!</definedName>
    <definedName name="Geo_PayRaisePct_BY5" localSheetId="3">#REF!</definedName>
    <definedName name="Geo_PayRaisePct_BY5" localSheetId="6">#REF!</definedName>
    <definedName name="Geo_PayRaisePct_BY5">#REF!</definedName>
    <definedName name="Geo_PayRaisePct_CY" localSheetId="3">#REF!</definedName>
    <definedName name="Geo_PayRaisePct_CY" localSheetId="6">#REF!</definedName>
    <definedName name="Geo_PayRaisePct_CY">#REF!</definedName>
    <definedName name="Geo_PayRaisePct_PY" localSheetId="3">#REF!</definedName>
    <definedName name="Geo_PayRaisePct_PY" localSheetId="6">#REF!</definedName>
    <definedName name="Geo_PayRaisePct_PY">#REF!</definedName>
    <definedName name="Grade_Step">'[7]Pay Tables'!#REF!</definedName>
    <definedName name="H" localSheetId="3">#REF!</definedName>
    <definedName name="H" localSheetId="6">#REF!</definedName>
    <definedName name="H">#REF!</definedName>
    <definedName name="hlhl0" localSheetId="3">'E. ATB Justification'!#REF!</definedName>
    <definedName name="I" localSheetId="3">#REF!</definedName>
    <definedName name="I" localSheetId="6">#REF!</definedName>
    <definedName name="I">#REF!</definedName>
    <definedName name="Initiative1">'[3]Drop Downs'!$E$2:$E$50</definedName>
    <definedName name="INTEL" localSheetId="0">'B. Summary of Requirements '!#REF!</definedName>
    <definedName name="INTEL" localSheetId="1">#REF!</definedName>
    <definedName name="INTEL" localSheetId="2">#REF!</definedName>
    <definedName name="INTEL" localSheetId="3">#REF!</definedName>
    <definedName name="INTEL" localSheetId="4">#REF!</definedName>
    <definedName name="INTEL" localSheetId="5">#REF!</definedName>
    <definedName name="INTEL" localSheetId="6">#REF!</definedName>
    <definedName name="INTEL" localSheetId="8">'[1]Sum of Req'!#REF!</definedName>
    <definedName name="INTEL" localSheetId="10">#REF!</definedName>
    <definedName name="INTEL">#REF!</definedName>
    <definedName name="Item">'[3]Drop Downs'!$F$1:$F$60</definedName>
    <definedName name="Jan2000PayRaise" localSheetId="3">#REF!</definedName>
    <definedName name="Jan2000PayRaise" localSheetId="6">#REF!</definedName>
    <definedName name="Jan2000PayRaise">#REF!</definedName>
    <definedName name="Jan2001PayRaise" localSheetId="3">#REF!</definedName>
    <definedName name="Jan2001PayRaise" localSheetId="6">#REF!</definedName>
    <definedName name="Jan2001PayRaise">#REF!</definedName>
    <definedName name="JMD" localSheetId="0">'B. Summary of Requirements '!#REF!</definedName>
    <definedName name="JMD" localSheetId="1">#REF!</definedName>
    <definedName name="JMD" localSheetId="2">#REF!</definedName>
    <definedName name="JMD" localSheetId="3">#REF!</definedName>
    <definedName name="JMD" localSheetId="4">#REF!</definedName>
    <definedName name="JMD" localSheetId="5">#REF!</definedName>
    <definedName name="JMD" localSheetId="6">#REF!</definedName>
    <definedName name="JMD" localSheetId="8">'[1]Sum of Req'!#REF!</definedName>
    <definedName name="JMD" localSheetId="10">#REF!</definedName>
    <definedName name="JMD">#REF!</definedName>
    <definedName name="Locale1">'[3]Drop Downs'!$H$2:$H$4</definedName>
    <definedName name="measure_direction">[5]lists!$A$6:$A$7</definedName>
    <definedName name="MISC" localSheetId="3">#REF!</definedName>
    <definedName name="MISC" localSheetId="6">#REF!</definedName>
    <definedName name="MISC">#REF!</definedName>
    <definedName name="ModeFixed" localSheetId="3">#REF!</definedName>
    <definedName name="ModeFixed" localSheetId="6">#REF!</definedName>
    <definedName name="ModeFixed">#REF!</definedName>
    <definedName name="ModeProrate" localSheetId="3">#REF!</definedName>
    <definedName name="ModeProrate" localSheetId="6">#REF!</definedName>
    <definedName name="ModeProrate">#REF!</definedName>
    <definedName name="new" localSheetId="6">#REF!</definedName>
    <definedName name="new">#REF!</definedName>
    <definedName name="Nonpay_InflationPct_BY" localSheetId="3">#REF!</definedName>
    <definedName name="Nonpay_InflationPct_BY" localSheetId="6">#REF!</definedName>
    <definedName name="Nonpay_InflationPct_BY">#REF!</definedName>
    <definedName name="Nonpay_InflationPct_BY1" localSheetId="3">#REF!</definedName>
    <definedName name="Nonpay_InflationPct_BY1" localSheetId="6">#REF!</definedName>
    <definedName name="Nonpay_InflationPct_BY1">#REF!</definedName>
    <definedName name="Nonpay_InflationPct_BY2" localSheetId="3">#REF!</definedName>
    <definedName name="Nonpay_InflationPct_BY2" localSheetId="6">#REF!</definedName>
    <definedName name="Nonpay_InflationPct_BY2">#REF!</definedName>
    <definedName name="Nonpay_InflationPct_BY3" localSheetId="3">#REF!</definedName>
    <definedName name="Nonpay_InflationPct_BY3" localSheetId="6">#REF!</definedName>
    <definedName name="Nonpay_InflationPct_BY3">#REF!</definedName>
    <definedName name="Nonpay_InflationPct_BY4" localSheetId="3">#REF!</definedName>
    <definedName name="Nonpay_InflationPct_BY4" localSheetId="6">#REF!</definedName>
    <definedName name="Nonpay_InflationPct_BY4">#REF!</definedName>
    <definedName name="Nonpay_InflationPct_BY5" localSheetId="3">#REF!</definedName>
    <definedName name="Nonpay_InflationPct_BY5" localSheetId="6">#REF!</definedName>
    <definedName name="Nonpay_InflationPct_BY5">#REF!</definedName>
    <definedName name="Nonpay_InflationPct_CY" localSheetId="3">#REF!</definedName>
    <definedName name="Nonpay_InflationPct_CY" localSheetId="6">#REF!</definedName>
    <definedName name="Nonpay_InflationPct_CY">#REF!</definedName>
    <definedName name="Nonpay_InflationPct_PY" localSheetId="3">#REF!</definedName>
    <definedName name="Nonpay_InflationPct_PY" localSheetId="6">#REF!</definedName>
    <definedName name="Nonpay_InflationPct_PY">#REF!</definedName>
    <definedName name="OASDI" localSheetId="3">#REF!</definedName>
    <definedName name="OASDI" localSheetId="6">#REF!</definedName>
    <definedName name="OASDI">#REF!</definedName>
    <definedName name="Office">#REF!</definedName>
    <definedName name="OLE_LINK7" localSheetId="3">'E. ATB Justification'!#REF!</definedName>
    <definedName name="Other_Hires_BY1">[8]Named!$C$28</definedName>
    <definedName name="PAGE1" localSheetId="3">#REF!</definedName>
    <definedName name="PAGE1" localSheetId="6">#REF!</definedName>
    <definedName name="PAGE1">#REF!</definedName>
    <definedName name="PAGE3" localSheetId="3">#REF!</definedName>
    <definedName name="PAGE3" localSheetId="6">#REF!</definedName>
    <definedName name="PAGE3">#REF!</definedName>
    <definedName name="PAGE4" localSheetId="3">#REF!</definedName>
    <definedName name="PAGE4" localSheetId="6">#REF!</definedName>
    <definedName name="PAGE4">#REF!</definedName>
    <definedName name="PART" localSheetId="1">#REF!</definedName>
    <definedName name="PART" localSheetId="2">#REF!</definedName>
    <definedName name="PART" localSheetId="3">#REF!</definedName>
    <definedName name="PART" localSheetId="4">#REF!</definedName>
    <definedName name="PART" localSheetId="5">#REF!</definedName>
    <definedName name="PART" localSheetId="6">#REF!</definedName>
    <definedName name="PART" localSheetId="8">#REF!</definedName>
    <definedName name="PART" localSheetId="10">#REF!</definedName>
    <definedName name="PART">#REF!</definedName>
    <definedName name="Pay_Caps">'[7]Pay Tables'!#REF!</definedName>
    <definedName name="Position23">'[3]Drop Downs'!$I$2:$I$17</definedName>
    <definedName name="_xlnm.Print_Area" localSheetId="0">'B. Summary of Requirements '!$A$1:$X$83</definedName>
    <definedName name="_xlnm.Print_Area" localSheetId="1">'C. Increases Offsets'!$A$1:$R$23</definedName>
    <definedName name="_xlnm.Print_Area" localSheetId="2">'D. Strategic Goals &amp; Objectives'!$A$1:$P$34</definedName>
    <definedName name="_xlnm.Print_Area" localSheetId="3">'E. ATB Justification'!$A$1:$T$90</definedName>
    <definedName name="_xlnm.Print_Area" localSheetId="4">'F. 2011 Crosswalk'!$A$1:$O$36</definedName>
    <definedName name="_xlnm.Print_Area" localSheetId="5">'G. 2012 Crosswalk'!$A$1:$R$31</definedName>
    <definedName name="_xlnm.Print_Area" localSheetId="6">'H. Reimb Resources FY 2012'!$A$1:$N$32</definedName>
    <definedName name="_xlnm.Print_Area" localSheetId="7">'I. Permanent Positions'!$A$1:$L$42</definedName>
    <definedName name="_xlnm.Print_Area" localSheetId="8">'J. Financial Analysis'!$A$1:$S$43</definedName>
    <definedName name="_xlnm.Print_Area" localSheetId="9">'K. Summary by Grade'!$A$1:$I$32</definedName>
    <definedName name="_xlnm.Print_Area" localSheetId="10">'L. Summary by Object Class'!$A$1:$I$42</definedName>
    <definedName name="_xlnm.Print_Area">#REF!</definedName>
    <definedName name="Print_Area2" localSheetId="3">#REF!</definedName>
    <definedName name="Print_Area2" localSheetId="6">#REF!</definedName>
    <definedName name="Print_Area2">#REF!</definedName>
    <definedName name="_xlnm.Print_Titles" localSheetId="0">'B. Summary of Requirements '!$1:$7</definedName>
    <definedName name="_xlnm.Print_Titles" localSheetId="3">'E. ATB Justification'!$1:$4</definedName>
    <definedName name="_xlnm.Print_Titles">#REF!</definedName>
    <definedName name="quarters">[5]lists!$B$3:$B$6</definedName>
    <definedName name="REIMPRO" localSheetId="1">#REF!</definedName>
    <definedName name="REIMPRO" localSheetId="2">#REF!</definedName>
    <definedName name="REIMPRO" localSheetId="3">#REF!</definedName>
    <definedName name="REIMPRO" localSheetId="4">#REF!</definedName>
    <definedName name="REIMPRO" localSheetId="5">#REF!</definedName>
    <definedName name="REIMPRO" localSheetId="6">'H. Reimb Resources FY 2012'!$A$1:$N$29</definedName>
    <definedName name="REIMPRO" localSheetId="8">#REF!</definedName>
    <definedName name="REIMPRO" localSheetId="10">#REF!</definedName>
    <definedName name="REIMPRO">#REF!</definedName>
    <definedName name="REIMSOR" localSheetId="1">#REF!</definedName>
    <definedName name="REIMSOR" localSheetId="2">#REF!</definedName>
    <definedName name="REIMSOR" localSheetId="3">#REF!</definedName>
    <definedName name="REIMSOR" localSheetId="4">#REF!</definedName>
    <definedName name="REIMSOR" localSheetId="5">#REF!</definedName>
    <definedName name="REIMSOR" localSheetId="6">'H. Reimb Resources FY 2012'!#REF!</definedName>
    <definedName name="REIMSOR" localSheetId="8">#REF!</definedName>
    <definedName name="REIMSOR" localSheetId="10">#REF!</definedName>
    <definedName name="REIMSOR">#REF!</definedName>
    <definedName name="Ret_Type">'[7]Pay Tables'!#REF!</definedName>
    <definedName name="SE" localSheetId="3">#REF!</definedName>
    <definedName name="SE" localSheetId="6">#REF!</definedName>
    <definedName name="SE">#REF!</definedName>
    <definedName name="Sub_Buckets" localSheetId="3">#REF!</definedName>
    <definedName name="Sub_Buckets" localSheetId="6">#REF!</definedName>
    <definedName name="Sub_Buckets">#REF!</definedName>
    <definedName name="sum_avg">[5]lists!$A$9:$A$10</definedName>
    <definedName name="Threat1">'[3]Drop Downs'!$D$2:$D$9</definedName>
    <definedName name="TOTAL" localSheetId="3">#REF!</definedName>
    <definedName name="TOTAL" localSheetId="6">#REF!</definedName>
    <definedName name="TOTAL">#REF!</definedName>
    <definedName name="TRANSPORTATION" localSheetId="3">#REF!</definedName>
    <definedName name="TRANSPORTATION" localSheetId="6">#REF!</definedName>
    <definedName name="TRANSPORTATION">#REF!</definedName>
    <definedName name="TSP" localSheetId="3">#REF!</definedName>
    <definedName name="TSP" localSheetId="6">#REF!</definedName>
    <definedName name="TSP">#REF!</definedName>
    <definedName name="TURNOVER" localSheetId="3">#REF!</definedName>
    <definedName name="TURNOVER" localSheetId="6">#REF!</definedName>
    <definedName name="TURNOVER">#REF!</definedName>
    <definedName name="Weight_PayRaisePct_BY" localSheetId="3">#REF!</definedName>
    <definedName name="Weight_PayRaisePct_BY" localSheetId="6">#REF!</definedName>
    <definedName name="Weight_PayRaisePct_BY">#REF!</definedName>
    <definedName name="Weight_PayRaisePct_BY1" localSheetId="3">#REF!</definedName>
    <definedName name="Weight_PayRaisePct_BY1" localSheetId="6">#REF!</definedName>
    <definedName name="Weight_PayRaisePct_BY1">#REF!</definedName>
    <definedName name="Weight_PayRaisePct_BY2" localSheetId="3">#REF!</definedName>
    <definedName name="Weight_PayRaisePct_BY2" localSheetId="6">#REF!</definedName>
    <definedName name="Weight_PayRaisePct_BY2">#REF!</definedName>
    <definedName name="Weight_PayRaisePct_BY3" localSheetId="3">#REF!</definedName>
    <definedName name="Weight_PayRaisePct_BY3" localSheetId="6">#REF!</definedName>
    <definedName name="Weight_PayRaisePct_BY3">#REF!</definedName>
    <definedName name="Weight_PayRaisePct_BY4" localSheetId="3">#REF!</definedName>
    <definedName name="Weight_PayRaisePct_BY4" localSheetId="6">#REF!</definedName>
    <definedName name="Weight_PayRaisePct_BY4">#REF!</definedName>
    <definedName name="Weight_PayRaisePct_BY5" localSheetId="3">#REF!</definedName>
    <definedName name="Weight_PayRaisePct_BY5" localSheetId="6">#REF!</definedName>
    <definedName name="Weight_PayRaisePct_BY5">#REF!</definedName>
    <definedName name="Weight_PayRaisePct_CY" localSheetId="3">#REF!</definedName>
    <definedName name="Weight_PayRaisePct_CY" localSheetId="6">#REF!</definedName>
    <definedName name="Weight_PayRaisePct_CY">#REF!</definedName>
    <definedName name="Weight_PayRaisePct_PY" localSheetId="3">#REF!</definedName>
    <definedName name="Weight_PayRaisePct_PY" localSheetId="6">#REF!</definedName>
    <definedName name="Weight_PayRaisePct_PY">#REF!</definedName>
    <definedName name="WIG" localSheetId="3">#REF!</definedName>
    <definedName name="WIG" localSheetId="6">#REF!</definedName>
    <definedName name="WIG">#REF!</definedName>
    <definedName name="WIGBACKUP" localSheetId="3">#REF!</definedName>
    <definedName name="WIGBACKUP" localSheetId="6">#REF!</definedName>
    <definedName name="WIGBACKUP">#REF!</definedName>
    <definedName name="WIGSCAL" localSheetId="3">#REF!</definedName>
    <definedName name="WIGSCAL" localSheetId="6">#REF!</definedName>
    <definedName name="WIGSCAL">#REF!</definedName>
    <definedName name="WIGSMODEL" localSheetId="3">#REF!</definedName>
    <definedName name="WIGSMODEL" localSheetId="6">#REF!</definedName>
    <definedName name="WIGSMODEL">#REF!</definedName>
    <definedName name="Year">'[7]Pay Tables'!#REF!</definedName>
    <definedName name="yes_no">[5]lists!$A$3:$A$4</definedName>
    <definedName name="Z_12C66D54_5067_4346_818B_6EAB1C8A9183_.wvu.Cols" localSheetId="5" hidden="1">'G. 2012 Crosswalk'!$H:$J</definedName>
    <definedName name="Z_12C66D54_5067_4346_818B_6EAB1C8A9183_.wvu.Cols" localSheetId="10" hidden="1">'L. Summary by Object Class'!#REF!</definedName>
    <definedName name="Z_12C66D54_5067_4346_818B_6EAB1C8A9183_.wvu.PrintArea" localSheetId="0" hidden="1">'B. Summary of Requirements '!$A$1:$X$80</definedName>
    <definedName name="Z_12C66D54_5067_4346_818B_6EAB1C8A9183_.wvu.PrintArea" localSheetId="1" hidden="1">'C. Increases Offsets'!$A$1:$R$22</definedName>
    <definedName name="Z_12C66D54_5067_4346_818B_6EAB1C8A9183_.wvu.PrintArea" localSheetId="2" hidden="1">'D. Strategic Goals &amp; Objectives'!$A$1:$P$34</definedName>
    <definedName name="Z_12C66D54_5067_4346_818B_6EAB1C8A9183_.wvu.PrintArea" localSheetId="4" hidden="1">'F. 2011 Crosswalk'!$A$1:$O$35</definedName>
    <definedName name="Z_12C66D54_5067_4346_818B_6EAB1C8A9183_.wvu.PrintArea" localSheetId="5" hidden="1">'G. 2012 Crosswalk'!$A$1:$R$21</definedName>
    <definedName name="Z_12C66D54_5067_4346_818B_6EAB1C8A9183_.wvu.PrintArea" localSheetId="7" hidden="1">'I. Permanent Positions'!$A$1:$L$42</definedName>
    <definedName name="Z_12C66D54_5067_4346_818B_6EAB1C8A9183_.wvu.PrintArea" localSheetId="9" hidden="1">'K. Summary by Grade'!$A$1:$I$32</definedName>
    <definedName name="Z_12C66D54_5067_4346_818B_6EAB1C8A9183_.wvu.PrintArea" localSheetId="10" hidden="1">'L. Summary by Object Class'!$A$1:$I$42</definedName>
    <definedName name="Z_12C66D54_5067_4346_818B_6EAB1C8A9183_.wvu.Rows" localSheetId="2" hidden="1">'D. Strategic Goals &amp; Objectives'!$9:$9</definedName>
    <definedName name="Z_3118AF25_8423_420A_806A_487665220C68_.wvu.Cols" localSheetId="5" hidden="1">'G. 2012 Crosswalk'!$H:$J</definedName>
    <definedName name="Z_3118AF25_8423_420A_806A_487665220C68_.wvu.Cols" localSheetId="10" hidden="1">'L. Summary by Object Class'!#REF!</definedName>
    <definedName name="Z_3118AF25_8423_420A_806A_487665220C68_.wvu.PrintArea" localSheetId="0" hidden="1">'B. Summary of Requirements '!$A$1:$X$80</definedName>
    <definedName name="Z_3118AF25_8423_420A_806A_487665220C68_.wvu.PrintArea" localSheetId="1" hidden="1">'C. Increases Offsets'!$A$1:$R$22</definedName>
    <definedName name="Z_3118AF25_8423_420A_806A_487665220C68_.wvu.PrintArea" localSheetId="2" hidden="1">'D. Strategic Goals &amp; Objectives'!$A$1:$P$34</definedName>
    <definedName name="Z_3118AF25_8423_420A_806A_487665220C68_.wvu.PrintArea" localSheetId="4" hidden="1">'F. 2011 Crosswalk'!$A$1:$O$35</definedName>
    <definedName name="Z_3118AF25_8423_420A_806A_487665220C68_.wvu.PrintArea" localSheetId="5" hidden="1">'G. 2012 Crosswalk'!$A$1:$R$21</definedName>
    <definedName name="Z_3118AF25_8423_420A_806A_487665220C68_.wvu.PrintArea" localSheetId="7" hidden="1">'I. Permanent Positions'!$A$1:$L$42</definedName>
    <definedName name="Z_3118AF25_8423_420A_806A_487665220C68_.wvu.PrintArea" localSheetId="9" hidden="1">'K. Summary by Grade'!$A$1:$I$32</definedName>
    <definedName name="Z_3118AF25_8423_420A_806A_487665220C68_.wvu.PrintArea" localSheetId="10" hidden="1">'L. Summary by Object Class'!$A$1:$I$42</definedName>
    <definedName name="Z_3118AF25_8423_420A_806A_487665220C68_.wvu.Rows" localSheetId="2" hidden="1">'D. Strategic Goals &amp; Objectives'!$9:$9</definedName>
    <definedName name="Z_4148B88B_8ED7_4FDE_9459_DEB244AD0552_.wvu.Cols" localSheetId="4" hidden="1">'F. 2011 Crosswalk'!#REF!</definedName>
    <definedName name="Z_4148B88B_8ED7_4FDE_9459_DEB244AD0552_.wvu.Cols" localSheetId="5" hidden="1">'G. 2012 Crosswalk'!$H:$J</definedName>
    <definedName name="Z_4148B88B_8ED7_4FDE_9459_DEB244AD0552_.wvu.Cols" localSheetId="10" hidden="1">'L. Summary by Object Class'!#REF!</definedName>
    <definedName name="Z_4148B88B_8ED7_4FDE_9459_DEB244AD0552_.wvu.PrintArea" localSheetId="0" hidden="1">'B. Summary of Requirements '!$A$1:$X$80</definedName>
    <definedName name="Z_4148B88B_8ED7_4FDE_9459_DEB244AD0552_.wvu.PrintArea" localSheetId="1" hidden="1">'C. Increases Offsets'!$A$1:$R$22</definedName>
    <definedName name="Z_4148B88B_8ED7_4FDE_9459_DEB244AD0552_.wvu.PrintArea" localSheetId="2" hidden="1">'D. Strategic Goals &amp; Objectives'!$A$1:$P$34</definedName>
    <definedName name="Z_4148B88B_8ED7_4FDE_9459_DEB244AD0552_.wvu.PrintArea" localSheetId="4" hidden="1">'F. 2011 Crosswalk'!$A$1:$O$35</definedName>
    <definedName name="Z_4148B88B_8ED7_4FDE_9459_DEB244AD0552_.wvu.PrintArea" localSheetId="5" hidden="1">'G. 2012 Crosswalk'!$A$1:$R$21</definedName>
    <definedName name="Z_4148B88B_8ED7_4FDE_9459_DEB244AD0552_.wvu.PrintArea" localSheetId="7" hidden="1">'I. Permanent Positions'!$A$1:$L$42</definedName>
    <definedName name="Z_4148B88B_8ED7_4FDE_9459_DEB244AD0552_.wvu.PrintArea" localSheetId="9" hidden="1">'K. Summary by Grade'!$A$1:$I$32</definedName>
    <definedName name="Z_4148B88B_8ED7_4FDE_9459_DEB244AD0552_.wvu.PrintArea" localSheetId="10" hidden="1">'L. Summary by Object Class'!$A$1:$I$42</definedName>
    <definedName name="Z_4148B88B_8ED7_4FDE_9459_DEB244AD0552_.wvu.Rows" localSheetId="2" hidden="1">'D. Strategic Goals &amp; Objectives'!$9:$9</definedName>
    <definedName name="Z_56C0A34E_45B4_448B_85E5_70B3A8E63333_.wvu.Cols" localSheetId="10" hidden="1">'L. Summary by Object Class'!#REF!</definedName>
    <definedName name="Z_56C0A34E_45B4_448B_85E5_70B3A8E63333_.wvu.PrintArea" localSheetId="0" hidden="1">'B. Summary of Requirements '!$A$1:$X$80</definedName>
    <definedName name="Z_56C0A34E_45B4_448B_85E5_70B3A8E63333_.wvu.PrintArea" localSheetId="1" hidden="1">'C. Increases Offsets'!$A$1:$R$22</definedName>
    <definedName name="Z_56C0A34E_45B4_448B_85E5_70B3A8E63333_.wvu.PrintArea" localSheetId="2" hidden="1">'D. Strategic Goals &amp; Objectives'!$A$1:$P$34</definedName>
    <definedName name="Z_56C0A34E_45B4_448B_85E5_70B3A8E63333_.wvu.PrintArea" localSheetId="4" hidden="1">'F. 2011 Crosswalk'!$A$1:$O$35</definedName>
    <definedName name="Z_56C0A34E_45B4_448B_85E5_70B3A8E63333_.wvu.PrintArea" localSheetId="5" hidden="1">'G. 2012 Crosswalk'!$A$1:$R$21</definedName>
    <definedName name="Z_56C0A34E_45B4_448B_85E5_70B3A8E63333_.wvu.PrintArea" localSheetId="7" hidden="1">'I. Permanent Positions'!$A$1:$L$42</definedName>
    <definedName name="Z_56C0A34E_45B4_448B_85E5_70B3A8E63333_.wvu.PrintArea" localSheetId="9" hidden="1">'K. Summary by Grade'!$A$1:$I$32</definedName>
    <definedName name="Z_56C0A34E_45B4_448B_85E5_70B3A8E63333_.wvu.PrintArea" localSheetId="10" hidden="1">'L. Summary by Object Class'!$A$1:$I$42</definedName>
    <definedName name="Z_56C0A34E_45B4_448B_85E5_70B3A8E63333_.wvu.Rows" localSheetId="2" hidden="1">'D. Strategic Goals &amp; Objectives'!$9:$9</definedName>
    <definedName name="Z_8F01FE07_1FDA_45C5_9D08_C6F524094EB9_.wvu.Cols" localSheetId="5" hidden="1">'G. 2012 Crosswalk'!$H:$J</definedName>
    <definedName name="Z_8F01FE07_1FDA_45C5_9D08_C6F524094EB9_.wvu.PrintArea" localSheetId="4" hidden="1">'F. 2011 Crosswalk'!$A$1:$O$35</definedName>
    <definedName name="Z_8F01FE07_1FDA_45C5_9D08_C6F524094EB9_.wvu.PrintArea" localSheetId="5" hidden="1">'G. 2012 Crosswalk'!$A$1:$R$31</definedName>
    <definedName name="Z_AE58A794_612A_4FB5_B124_BACF53A6A0FA_.wvu.Cols" localSheetId="5" hidden="1">'G. 2012 Crosswalk'!$H:$J</definedName>
    <definedName name="Z_AE58A794_612A_4FB5_B124_BACF53A6A0FA_.wvu.PrintArea" localSheetId="4" hidden="1">'F. 2011 Crosswalk'!$A$1:$O$35</definedName>
    <definedName name="Z_AE58A794_612A_4FB5_B124_BACF53A6A0FA_.wvu.PrintArea" localSheetId="5" hidden="1">'G. 2012 Crosswalk'!$A$1:$R$31</definedName>
    <definedName name="Z_B524554B_A106_4B4E_8386_CC2FE6AAFCA5_.wvu.Cols" localSheetId="5" hidden="1">'G. 2012 Crosswalk'!$H:$J</definedName>
    <definedName name="Z_B524554B_A106_4B4E_8386_CC2FE6AAFCA5_.wvu.PrintArea" localSheetId="4" hidden="1">'F. 2011 Crosswalk'!$A$1:$O$35</definedName>
    <definedName name="Z_B524554B_A106_4B4E_8386_CC2FE6AAFCA5_.wvu.PrintArea" localSheetId="5" hidden="1">'G. 2012 Crosswalk'!$A$1:$R$31</definedName>
  </definedNames>
  <calcPr calcId="125725"/>
</workbook>
</file>

<file path=xl/calcChain.xml><?xml version="1.0" encoding="utf-8"?>
<calcChain xmlns="http://schemas.openxmlformats.org/spreadsheetml/2006/main">
  <c r="D38" i="8"/>
  <c r="E38"/>
  <c r="N16" i="7" l="1"/>
  <c r="N10" i="6"/>
  <c r="K10" i="5"/>
  <c r="X53" i="1"/>
  <c r="W53"/>
  <c r="V53"/>
  <c r="X36"/>
  <c r="X32"/>
  <c r="X37"/>
  <c r="V37"/>
  <c r="W37"/>
  <c r="I32" i="11"/>
  <c r="I31"/>
  <c r="I30"/>
  <c r="I29"/>
  <c r="I28"/>
  <c r="I27"/>
  <c r="I26"/>
  <c r="I25"/>
  <c r="I24"/>
  <c r="I23"/>
  <c r="G22"/>
  <c r="I21"/>
  <c r="I20"/>
  <c r="I19"/>
  <c r="I18"/>
  <c r="I17"/>
  <c r="I16"/>
  <c r="I15"/>
  <c r="I13"/>
  <c r="G11"/>
  <c r="F11"/>
  <c r="F33" s="1"/>
  <c r="E11"/>
  <c r="E33" s="1"/>
  <c r="E38" s="1"/>
  <c r="D11"/>
  <c r="D33" s="1"/>
  <c r="C11"/>
  <c r="C33" s="1"/>
  <c r="C38" s="1"/>
  <c r="B11"/>
  <c r="B33" s="1"/>
  <c r="I9"/>
  <c r="I8"/>
  <c r="H8"/>
  <c r="H11" s="1"/>
  <c r="H33" s="1"/>
  <c r="H38" s="1"/>
  <c r="I22"/>
  <c r="R40" i="10"/>
  <c r="E40"/>
  <c r="S40" s="1"/>
  <c r="S39"/>
  <c r="R39"/>
  <c r="S38"/>
  <c r="R38"/>
  <c r="S37"/>
  <c r="R37"/>
  <c r="S36"/>
  <c r="R36"/>
  <c r="S35"/>
  <c r="R35"/>
  <c r="S34"/>
  <c r="R34"/>
  <c r="S33"/>
  <c r="R33"/>
  <c r="S32"/>
  <c r="R32"/>
  <c r="S31"/>
  <c r="R31"/>
  <c r="S30"/>
  <c r="R30"/>
  <c r="S29"/>
  <c r="R29"/>
  <c r="S24"/>
  <c r="R24"/>
  <c r="Q22"/>
  <c r="P22"/>
  <c r="O22"/>
  <c r="O23" s="1"/>
  <c r="O27" s="1"/>
  <c r="O41" s="1"/>
  <c r="N22"/>
  <c r="M22"/>
  <c r="M23" s="1"/>
  <c r="L22"/>
  <c r="K22"/>
  <c r="J22"/>
  <c r="I22"/>
  <c r="I23" s="1"/>
  <c r="I27" s="1"/>
  <c r="I41" s="1"/>
  <c r="H22"/>
  <c r="G22"/>
  <c r="F22"/>
  <c r="E22"/>
  <c r="E27" s="1"/>
  <c r="E41" s="1"/>
  <c r="D22"/>
  <c r="D27"/>
  <c r="D41" s="1"/>
  <c r="C22"/>
  <c r="C23" s="1"/>
  <c r="B22"/>
  <c r="S20"/>
  <c r="R20"/>
  <c r="S19"/>
  <c r="R19"/>
  <c r="S18"/>
  <c r="R18"/>
  <c r="S17"/>
  <c r="R17"/>
  <c r="S16"/>
  <c r="R16"/>
  <c r="S15"/>
  <c r="R15"/>
  <c r="S14"/>
  <c r="R14"/>
  <c r="S13"/>
  <c r="R13"/>
  <c r="S12"/>
  <c r="R12"/>
  <c r="S11"/>
  <c r="R11"/>
  <c r="S10"/>
  <c r="R10"/>
  <c r="S22"/>
  <c r="G23"/>
  <c r="K23"/>
  <c r="Q23"/>
  <c r="R22"/>
  <c r="B23"/>
  <c r="F23"/>
  <c r="F27" s="1"/>
  <c r="F41" s="1"/>
  <c r="H23"/>
  <c r="H27" s="1"/>
  <c r="H41" s="1"/>
  <c r="J23"/>
  <c r="J27" s="1"/>
  <c r="J41" s="1"/>
  <c r="L23"/>
  <c r="L27" s="1"/>
  <c r="L41" s="1"/>
  <c r="N23"/>
  <c r="N27" s="1"/>
  <c r="N41" s="1"/>
  <c r="P23"/>
  <c r="P27" s="1"/>
  <c r="P41" s="1"/>
  <c r="B27"/>
  <c r="F27" i="9"/>
  <c r="D27"/>
  <c r="B27"/>
  <c r="H26"/>
  <c r="H25"/>
  <c r="H24"/>
  <c r="H23"/>
  <c r="H22"/>
  <c r="H21"/>
  <c r="H20"/>
  <c r="H19"/>
  <c r="H18"/>
  <c r="H17"/>
  <c r="H16"/>
  <c r="H15"/>
  <c r="H14"/>
  <c r="H13"/>
  <c r="H12"/>
  <c r="H11"/>
  <c r="H10"/>
  <c r="H9"/>
  <c r="H27" s="1"/>
  <c r="K42" i="8"/>
  <c r="H42"/>
  <c r="G42"/>
  <c r="F42"/>
  <c r="E42"/>
  <c r="D42"/>
  <c r="C42"/>
  <c r="B42"/>
  <c r="L41"/>
  <c r="I41"/>
  <c r="J41"/>
  <c r="L40"/>
  <c r="I40"/>
  <c r="J40" s="1"/>
  <c r="L39"/>
  <c r="I39"/>
  <c r="J39" s="1"/>
  <c r="J42" s="1"/>
  <c r="K38"/>
  <c r="H38"/>
  <c r="G38"/>
  <c r="F38"/>
  <c r="C38"/>
  <c r="B38"/>
  <c r="L37"/>
  <c r="I37"/>
  <c r="J37" s="1"/>
  <c r="L36"/>
  <c r="I36"/>
  <c r="J36" s="1"/>
  <c r="L35"/>
  <c r="I35"/>
  <c r="J35" s="1"/>
  <c r="L34"/>
  <c r="I34"/>
  <c r="J34"/>
  <c r="L33"/>
  <c r="I33"/>
  <c r="J33" s="1"/>
  <c r="L32"/>
  <c r="I32"/>
  <c r="J32" s="1"/>
  <c r="L31"/>
  <c r="I31"/>
  <c r="J31" s="1"/>
  <c r="L30"/>
  <c r="I30"/>
  <c r="J30"/>
  <c r="L29"/>
  <c r="I29"/>
  <c r="J29" s="1"/>
  <c r="L28"/>
  <c r="I28"/>
  <c r="J28" s="1"/>
  <c r="L27"/>
  <c r="I27"/>
  <c r="J27" s="1"/>
  <c r="L26"/>
  <c r="I26"/>
  <c r="J26"/>
  <c r="L25"/>
  <c r="I25"/>
  <c r="J25" s="1"/>
  <c r="L24"/>
  <c r="I24"/>
  <c r="J24" s="1"/>
  <c r="L23"/>
  <c r="I23"/>
  <c r="J23" s="1"/>
  <c r="L22"/>
  <c r="I22"/>
  <c r="J22"/>
  <c r="L21"/>
  <c r="I21"/>
  <c r="J21" s="1"/>
  <c r="L20"/>
  <c r="I20"/>
  <c r="J20" s="1"/>
  <c r="L19"/>
  <c r="I19"/>
  <c r="J19" s="1"/>
  <c r="L18"/>
  <c r="I18"/>
  <c r="J18"/>
  <c r="L17"/>
  <c r="I17"/>
  <c r="J17" s="1"/>
  <c r="L16"/>
  <c r="I16"/>
  <c r="J16" s="1"/>
  <c r="L15"/>
  <c r="I15"/>
  <c r="J15" s="1"/>
  <c r="L14"/>
  <c r="I14"/>
  <c r="J14"/>
  <c r="L13"/>
  <c r="I13"/>
  <c r="J13" s="1"/>
  <c r="L12"/>
  <c r="I12"/>
  <c r="J12" s="1"/>
  <c r="L11"/>
  <c r="I11"/>
  <c r="J11" s="1"/>
  <c r="L10"/>
  <c r="I10"/>
  <c r="J10"/>
  <c r="L9"/>
  <c r="I9"/>
  <c r="J9" s="1"/>
  <c r="K28" i="7"/>
  <c r="J28"/>
  <c r="I28"/>
  <c r="H28"/>
  <c r="G28"/>
  <c r="F28"/>
  <c r="E28"/>
  <c r="D28"/>
  <c r="C28"/>
  <c r="N26"/>
  <c r="M26"/>
  <c r="L26"/>
  <c r="N25"/>
  <c r="M25"/>
  <c r="L25"/>
  <c r="N24"/>
  <c r="M24"/>
  <c r="L24"/>
  <c r="N23"/>
  <c r="M23"/>
  <c r="L23"/>
  <c r="N22"/>
  <c r="M22"/>
  <c r="L22"/>
  <c r="N21"/>
  <c r="M21"/>
  <c r="L21"/>
  <c r="N20"/>
  <c r="M20"/>
  <c r="L20"/>
  <c r="N19"/>
  <c r="M19"/>
  <c r="L19"/>
  <c r="N18"/>
  <c r="M18"/>
  <c r="L18"/>
  <c r="N17"/>
  <c r="M17"/>
  <c r="L17"/>
  <c r="M16"/>
  <c r="L16"/>
  <c r="M15"/>
  <c r="L15"/>
  <c r="N14"/>
  <c r="M14"/>
  <c r="L14"/>
  <c r="N13"/>
  <c r="M13"/>
  <c r="L13"/>
  <c r="N12"/>
  <c r="M12"/>
  <c r="L12"/>
  <c r="N11"/>
  <c r="M11"/>
  <c r="L11"/>
  <c r="N10"/>
  <c r="M10"/>
  <c r="L10"/>
  <c r="N9"/>
  <c r="M9"/>
  <c r="L9"/>
  <c r="N8"/>
  <c r="M8"/>
  <c r="L8"/>
  <c r="M10" i="6"/>
  <c r="P10"/>
  <c r="Q10"/>
  <c r="M11"/>
  <c r="P11"/>
  <c r="Q11"/>
  <c r="M12"/>
  <c r="P12"/>
  <c r="Q12"/>
  <c r="M13"/>
  <c r="P13"/>
  <c r="Q13"/>
  <c r="B14"/>
  <c r="C14"/>
  <c r="C16"/>
  <c r="C20" s="1"/>
  <c r="E14"/>
  <c r="F14"/>
  <c r="G14"/>
  <c r="H14"/>
  <c r="I14"/>
  <c r="I16" s="1"/>
  <c r="I20" s="1"/>
  <c r="J14"/>
  <c r="K14"/>
  <c r="L14"/>
  <c r="L16" s="1"/>
  <c r="L20" s="1"/>
  <c r="O14"/>
  <c r="O13" s="1"/>
  <c r="Q15"/>
  <c r="F16"/>
  <c r="F20" s="1"/>
  <c r="Q18"/>
  <c r="Q19"/>
  <c r="N13"/>
  <c r="L10" i="5"/>
  <c r="M10"/>
  <c r="N10"/>
  <c r="K11"/>
  <c r="L11"/>
  <c r="M11"/>
  <c r="N11"/>
  <c r="K12"/>
  <c r="L12"/>
  <c r="M12"/>
  <c r="N12"/>
  <c r="K13"/>
  <c r="L13"/>
  <c r="M13"/>
  <c r="N13"/>
  <c r="B14"/>
  <c r="C14"/>
  <c r="C16" s="1"/>
  <c r="C20" s="1"/>
  <c r="E14"/>
  <c r="F14"/>
  <c r="F16" s="1"/>
  <c r="F20" s="1"/>
  <c r="H14"/>
  <c r="I14"/>
  <c r="I16" s="1"/>
  <c r="I20" s="1"/>
  <c r="J10"/>
  <c r="O10" s="1"/>
  <c r="O14"/>
  <c r="N15"/>
  <c r="N18"/>
  <c r="N19"/>
  <c r="J13"/>
  <c r="T89" i="4"/>
  <c r="S89"/>
  <c r="R89"/>
  <c r="G51"/>
  <c r="E51"/>
  <c r="G27"/>
  <c r="E24"/>
  <c r="E27" s="1"/>
  <c r="N32" i="3"/>
  <c r="M32"/>
  <c r="L32"/>
  <c r="K32"/>
  <c r="I32"/>
  <c r="G32"/>
  <c r="F32"/>
  <c r="D32"/>
  <c r="C32"/>
  <c r="O31"/>
  <c r="J31"/>
  <c r="P31"/>
  <c r="O30"/>
  <c r="J30"/>
  <c r="P30" s="1"/>
  <c r="O29"/>
  <c r="J29"/>
  <c r="J32" s="1"/>
  <c r="P28"/>
  <c r="O28"/>
  <c r="N25"/>
  <c r="M25"/>
  <c r="L25"/>
  <c r="K25"/>
  <c r="J25"/>
  <c r="I25"/>
  <c r="G25"/>
  <c r="F25"/>
  <c r="D25"/>
  <c r="C25"/>
  <c r="P24"/>
  <c r="O24"/>
  <c r="P23"/>
  <c r="O23"/>
  <c r="P22"/>
  <c r="O22"/>
  <c r="P21"/>
  <c r="O21"/>
  <c r="P20"/>
  <c r="O20"/>
  <c r="P19"/>
  <c r="P25" s="1"/>
  <c r="O19"/>
  <c r="O25" s="1"/>
  <c r="N16"/>
  <c r="N34" s="1"/>
  <c r="M16"/>
  <c r="M34" s="1"/>
  <c r="L16"/>
  <c r="L34" s="1"/>
  <c r="K16"/>
  <c r="K34" s="1"/>
  <c r="I16"/>
  <c r="I34" s="1"/>
  <c r="G16"/>
  <c r="G34" s="1"/>
  <c r="F16"/>
  <c r="F34" s="1"/>
  <c r="D16"/>
  <c r="D34" s="1"/>
  <c r="C16"/>
  <c r="C34" s="1"/>
  <c r="P15"/>
  <c r="O15"/>
  <c r="O14"/>
  <c r="J14"/>
  <c r="J16" s="1"/>
  <c r="P13"/>
  <c r="O13"/>
  <c r="O16"/>
  <c r="P29"/>
  <c r="P32" s="1"/>
  <c r="Q22" i="2"/>
  <c r="P22"/>
  <c r="O22"/>
  <c r="N22"/>
  <c r="M22"/>
  <c r="L22"/>
  <c r="K22"/>
  <c r="J22"/>
  <c r="I22"/>
  <c r="H22"/>
  <c r="G22"/>
  <c r="F22"/>
  <c r="E22"/>
  <c r="D22"/>
  <c r="C22"/>
  <c r="B22"/>
  <c r="R21"/>
  <c r="R16"/>
  <c r="R20"/>
  <c r="R19"/>
  <c r="R18"/>
  <c r="R17"/>
  <c r="R15"/>
  <c r="R22" s="1"/>
  <c r="Q11"/>
  <c r="P11"/>
  <c r="O11"/>
  <c r="N11"/>
  <c r="M11"/>
  <c r="L11"/>
  <c r="K11"/>
  <c r="J11"/>
  <c r="I11"/>
  <c r="H11"/>
  <c r="G11"/>
  <c r="F11"/>
  <c r="E11"/>
  <c r="D11"/>
  <c r="C11"/>
  <c r="B11"/>
  <c r="R10"/>
  <c r="R11" s="1"/>
  <c r="T78" i="1"/>
  <c r="Q78"/>
  <c r="N78"/>
  <c r="H78"/>
  <c r="E78"/>
  <c r="W73"/>
  <c r="U71"/>
  <c r="T71"/>
  <c r="T75"/>
  <c r="S71"/>
  <c r="Q71"/>
  <c r="Q79" s="1"/>
  <c r="P71"/>
  <c r="O71"/>
  <c r="N71"/>
  <c r="N79"/>
  <c r="M71"/>
  <c r="I71"/>
  <c r="H71"/>
  <c r="H75"/>
  <c r="H79"/>
  <c r="G71"/>
  <c r="F71"/>
  <c r="E71"/>
  <c r="E79" s="1"/>
  <c r="D71"/>
  <c r="X70"/>
  <c r="W70"/>
  <c r="V70"/>
  <c r="L70"/>
  <c r="K70"/>
  <c r="J70"/>
  <c r="X69"/>
  <c r="W69"/>
  <c r="V69"/>
  <c r="L69"/>
  <c r="K69"/>
  <c r="J69"/>
  <c r="W68"/>
  <c r="V68"/>
  <c r="R68"/>
  <c r="X68" s="1"/>
  <c r="L68"/>
  <c r="K68"/>
  <c r="J68"/>
  <c r="W67"/>
  <c r="W71" s="1"/>
  <c r="V67"/>
  <c r="R67"/>
  <c r="R71" s="1"/>
  <c r="L67"/>
  <c r="L71" s="1"/>
  <c r="K67"/>
  <c r="K71" s="1"/>
  <c r="J67"/>
  <c r="J71" s="1"/>
  <c r="X44"/>
  <c r="X54" s="1"/>
  <c r="W44"/>
  <c r="V44"/>
  <c r="W34"/>
  <c r="V34"/>
  <c r="X30"/>
  <c r="X27"/>
  <c r="W27"/>
  <c r="V27"/>
  <c r="V38" s="1"/>
  <c r="V39" s="1"/>
  <c r="X16"/>
  <c r="W16"/>
  <c r="V16"/>
  <c r="X13"/>
  <c r="W13"/>
  <c r="V13"/>
  <c r="E75"/>
  <c r="B41" i="10"/>
  <c r="I38" i="8"/>
  <c r="O11" i="6"/>
  <c r="Q14"/>
  <c r="Q16" s="1"/>
  <c r="N12"/>
  <c r="R14"/>
  <c r="W78" i="1"/>
  <c r="H80"/>
  <c r="N75"/>
  <c r="T79"/>
  <c r="T80" s="1"/>
  <c r="M28" i="7"/>
  <c r="J34" i="3" l="1"/>
  <c r="P14"/>
  <c r="P16" s="1"/>
  <c r="P34" s="1"/>
  <c r="O32"/>
  <c r="O34"/>
  <c r="O13" i="5"/>
  <c r="P14" i="6"/>
  <c r="L38" i="8"/>
  <c r="L42"/>
  <c r="I11" i="11"/>
  <c r="G33"/>
  <c r="G38" s="1"/>
  <c r="S23" i="10"/>
  <c r="R23"/>
  <c r="G27"/>
  <c r="G41" s="1"/>
  <c r="K27"/>
  <c r="K41" s="1"/>
  <c r="Q27"/>
  <c r="Q41" s="1"/>
  <c r="I33" i="11"/>
  <c r="I38" s="1"/>
  <c r="N14" i="5"/>
  <c r="N16" s="1"/>
  <c r="N20" s="1"/>
  <c r="V71" i="1"/>
  <c r="N28" i="7"/>
  <c r="L28"/>
  <c r="R13" i="6"/>
  <c r="M14" i="5"/>
  <c r="V40" i="1"/>
  <c r="X34"/>
  <c r="X38" s="1"/>
  <c r="X39" s="1"/>
  <c r="X40" s="1"/>
  <c r="X55" s="1"/>
  <c r="X57" s="1"/>
  <c r="K79"/>
  <c r="K75"/>
  <c r="W79"/>
  <c r="W75"/>
  <c r="Q20" i="6"/>
  <c r="J38" i="8"/>
  <c r="R27" i="10"/>
  <c r="R41" s="1"/>
  <c r="E80" i="1"/>
  <c r="N80"/>
  <c r="O10" i="6"/>
  <c r="R10" s="1"/>
  <c r="I42" i="8"/>
  <c r="M27" i="10"/>
  <c r="M41" s="1"/>
  <c r="Q75" i="1"/>
  <c r="Q80" s="1"/>
  <c r="X67"/>
  <c r="X71" s="1"/>
  <c r="W38"/>
  <c r="W39" s="1"/>
  <c r="W40" s="1"/>
  <c r="J11" i="5"/>
  <c r="O11" s="1"/>
  <c r="J12"/>
  <c r="O12" s="1"/>
  <c r="N11" i="6"/>
  <c r="R11" s="1"/>
  <c r="O12"/>
  <c r="R12" s="1"/>
  <c r="C27" i="10"/>
  <c r="W80" i="1" l="1"/>
  <c r="K80"/>
  <c r="C41" i="10"/>
  <c r="S27"/>
  <c r="S41" s="1"/>
  <c r="V54" i="1"/>
  <c r="V55" s="1"/>
  <c r="V57" s="1"/>
  <c r="W54"/>
  <c r="W55" s="1"/>
  <c r="W57" s="1"/>
</calcChain>
</file>

<file path=xl/sharedStrings.xml><?xml version="1.0" encoding="utf-8"?>
<sst xmlns="http://schemas.openxmlformats.org/spreadsheetml/2006/main" count="1098" uniqueCount="370">
  <si>
    <t>end of line</t>
  </si>
  <si>
    <t>Summary of Requirements</t>
  </si>
  <si>
    <t>Federal Bureau of Investigation</t>
  </si>
  <si>
    <t>Salaries and Expenses</t>
  </si>
  <si>
    <t>(Dollars in Thousands)</t>
  </si>
  <si>
    <t>FY 2013 Request</t>
  </si>
  <si>
    <t>Perm. Pos.</t>
  </si>
  <si>
    <t>FTE</t>
  </si>
  <si>
    <t>Amount</t>
  </si>
  <si>
    <t>Total 2011 Enacted (with Rescissions)</t>
  </si>
  <si>
    <t>Technical Adjustments</t>
  </si>
  <si>
    <t xml:space="preserve">     Subtotal Technical Adjustments</t>
  </si>
  <si>
    <t>Adjustments to Base</t>
  </si>
  <si>
    <t>Transfers:</t>
  </si>
  <si>
    <t>Justice Automated Booking System</t>
  </si>
  <si>
    <t>DOJ IT Classified Networks</t>
  </si>
  <si>
    <t>Law Enforcement Wireless Communications</t>
  </si>
  <si>
    <t>Office of Information Policy</t>
  </si>
  <si>
    <t>Professional Responsibility Advisory Office</t>
  </si>
  <si>
    <t xml:space="preserve">     Subtotal Transfers</t>
  </si>
  <si>
    <t>Increases:</t>
  </si>
  <si>
    <t>Pay and Benefits</t>
  </si>
  <si>
    <t>Domestic Rent and Facilities</t>
  </si>
  <si>
    <t>Other Adjustments</t>
  </si>
  <si>
    <t>Foreign Expenses</t>
  </si>
  <si>
    <t xml:space="preserve">     Subtotal Increases</t>
  </si>
  <si>
    <t>Decreases:</t>
  </si>
  <si>
    <t>Non-recurral of Non-Personnel</t>
  </si>
  <si>
    <t xml:space="preserve">    Subtotal Decreases</t>
  </si>
  <si>
    <t xml:space="preserve">Total Adjustments to Base </t>
  </si>
  <si>
    <t>Total Adjustments to Base and Technical Adjustments</t>
  </si>
  <si>
    <t>2013 Current Services</t>
  </si>
  <si>
    <t>Program Changes</t>
  </si>
  <si>
    <t xml:space="preserve"> </t>
  </si>
  <si>
    <t>Subtotal Increases</t>
  </si>
  <si>
    <t>Offsets:</t>
  </si>
  <si>
    <t>Administrative Efficiencies</t>
  </si>
  <si>
    <t xml:space="preserve">Critical Incident Response </t>
  </si>
  <si>
    <t>IT Savings</t>
  </si>
  <si>
    <t>National Gang Intelligence Center</t>
  </si>
  <si>
    <t>Relocation Program</t>
  </si>
  <si>
    <t>[(162,226)]</t>
  </si>
  <si>
    <t>Subtotal Offsets</t>
  </si>
  <si>
    <t>Total Program Changes</t>
  </si>
  <si>
    <t>2013 Total Request</t>
  </si>
  <si>
    <t>2012 - 2013 Total Change</t>
  </si>
  <si>
    <t>Estimates by budget activity</t>
  </si>
  <si>
    <t>2012 
Enacted</t>
  </si>
  <si>
    <t>2013 Adjustments to Base and Technical Adjustments</t>
  </si>
  <si>
    <t>2013 Increases</t>
  </si>
  <si>
    <t>2013 Offsets</t>
  </si>
  <si>
    <t>2013 Request</t>
  </si>
  <si>
    <t>Pos.</t>
  </si>
  <si>
    <t>Intelligence</t>
  </si>
  <si>
    <t>Counterterrorism/Counterintelligence</t>
  </si>
  <si>
    <t>Criminal Enterprises Federal Crimes</t>
  </si>
  <si>
    <t>Criminal Justice Services</t>
  </si>
  <si>
    <t>Total</t>
  </si>
  <si>
    <t>Reimbursable FTE</t>
  </si>
  <si>
    <t>Total FTE</t>
  </si>
  <si>
    <t>Other FTE:</t>
  </si>
  <si>
    <t>LEAP</t>
  </si>
  <si>
    <t>Overtime</t>
  </si>
  <si>
    <t>Total Comp. FTE</t>
  </si>
  <si>
    <t>end of sheet</t>
  </si>
  <si>
    <t>Program Increases</t>
  </si>
  <si>
    <t>CT/CI</t>
  </si>
  <si>
    <t>CEFC</t>
  </si>
  <si>
    <t>CJS</t>
  </si>
  <si>
    <t>Total Increases</t>
  </si>
  <si>
    <t>Agt./Atty.</t>
  </si>
  <si>
    <t>Total Program Increases</t>
  </si>
  <si>
    <t>Program Offsets</t>
  </si>
  <si>
    <t>Total Offsets</t>
  </si>
  <si>
    <t>Critical Incident Response</t>
  </si>
  <si>
    <t xml:space="preserve">National Gang Intelligence Center </t>
  </si>
  <si>
    <t>Resources by Department of Justice Strategic Goal/Objective</t>
  </si>
  <si>
    <t>Increases</t>
  </si>
  <si>
    <t>Offsets</t>
  </si>
  <si>
    <t>Strategic Goal and Strategic Objective</t>
  </si>
  <si>
    <t>Direct, Reimb. Other FTE</t>
  </si>
  <si>
    <t>Direct Amount $000s</t>
  </si>
  <si>
    <t>Goal 1: Prevent Terrorism and Promote the Nation's Security
            Consistent with the Rule of Law</t>
  </si>
  <si>
    <r>
      <t xml:space="preserve">   1.1 Prevent, disrupt, and defeat terrorist operations before they occur</t>
    </r>
    <r>
      <rPr>
        <b/>
        <sz val="10"/>
        <rFont val="Times New Roman"/>
        <family val="1"/>
      </rPr>
      <t xml:space="preserve"> </t>
    </r>
  </si>
  <si>
    <t xml:space="preserve">   1.2  Prosecute those involved in terrorist acts</t>
  </si>
  <si>
    <t>Subtotal, Goal 1</t>
  </si>
  <si>
    <t>Goal 2: Prevent Crime, Protect the Rights of the 
             American People, and Enforce Federal Law</t>
  </si>
  <si>
    <t xml:space="preserve">   2.1  Combat the threat, incidence, and prevalence of violent crime</t>
  </si>
  <si>
    <t xml:space="preserve">   2.2  Prevent and intervene in crimes against vulnerable populations, uphold the
          rights of, and improve services to, America's crime victims</t>
  </si>
  <si>
    <t xml:space="preserve">   2.3  Combat the threat, trafficking, and use of illegal drugs and the diversion of
          licit drugs</t>
  </si>
  <si>
    <t xml:space="preserve">   2.4 Combat corruption, economic crimes, and international organized crime</t>
  </si>
  <si>
    <t xml:space="preserve">   2.5 Promote and protect Americans' civil rights</t>
  </si>
  <si>
    <t xml:space="preserve">   2.6 Protect the federal fisc and defend the interests of the United States</t>
  </si>
  <si>
    <t>Subtotal, Goal 2</t>
  </si>
  <si>
    <t xml:space="preserve">Goal 3: Ensure and Support the Fair, Impartial, Efficient, and 
             Transparent Administration of Justice at the Federal,
             State, Local, Tribal and International Levels        </t>
  </si>
  <si>
    <t xml:space="preserve">   3.1 Promote and strengthen relationships and strategies for the administration of 
          justice with state, local, tribal and international law enforcement</t>
  </si>
  <si>
    <t xml:space="preserve">   3.2 Protect judges, witnesses, and other participants in federal proceedings; 
         apprehend fugitives; and ensure the appearance of criminal defendants for 
         judicial proceedings or confinement</t>
  </si>
  <si>
    <t xml:space="preserve">   3.3  Provide for the safe, secure, humane, and cost-effective confinement of 
          detainees awaiting trial and/or sentencing, and those in the custody of the
          Federal Prison System </t>
  </si>
  <si>
    <t xml:space="preserve">   3.4  Adjudicate all immigration cases promptly and impartially in accordance with
          due process</t>
  </si>
  <si>
    <t>Subtotal, Goal 3</t>
  </si>
  <si>
    <t>GRAND TOTAL</t>
  </si>
  <si>
    <t xml:space="preserve"> Justification for Base Adjustments</t>
  </si>
  <si>
    <t xml:space="preserve"> Federal Bureau of Investigation</t>
  </si>
  <si>
    <t xml:space="preserve"> Salaries and Expenses</t>
  </si>
  <si>
    <t>POS</t>
  </si>
  <si>
    <t>Amount
($000)</t>
  </si>
  <si>
    <t>2011 Increases ($000) *</t>
  </si>
  <si>
    <t>Full Year Cost of Positions Financed for part-year in 2011</t>
  </si>
  <si>
    <t>Annual salary rate of 23 new positions from FY 2011 and 211 Financial Crimes 2nd year salaries</t>
  </si>
  <si>
    <t>Less lapse (50 %)</t>
  </si>
  <si>
    <t>Net Compensation</t>
  </si>
  <si>
    <t>Associated employee benefits</t>
  </si>
  <si>
    <t>Travel</t>
  </si>
  <si>
    <t>Rental Payments to others</t>
  </si>
  <si>
    <t>Transportation of Things</t>
  </si>
  <si>
    <t>Communications/Utilities</t>
  </si>
  <si>
    <t>Printing/Reproduction</t>
  </si>
  <si>
    <t>Other Contractual Services:</t>
  </si>
  <si>
    <t xml:space="preserve">    25.1  Advisory and Assistance Services</t>
  </si>
  <si>
    <t xml:space="preserve">    25.2  Other Services</t>
  </si>
  <si>
    <t xml:space="preserve">    25.3  Purchase of Goods and Services from Government Accts.</t>
  </si>
  <si>
    <t xml:space="preserve">    25.4 Operation and Maintenance of Facilities</t>
  </si>
  <si>
    <t xml:space="preserve">    25.7  Operation and Maintenance of Equipment</t>
  </si>
  <si>
    <t>Supplies and Materials</t>
  </si>
  <si>
    <t>Equipment</t>
  </si>
  <si>
    <t xml:space="preserve"> Annualization of FY 2012 Personnel Enhancements. For FY 2012 increases, this request includes a decrease of $8,077,000 for full-year costs associated with these additional positions.  </t>
  </si>
  <si>
    <t>2012 Increases ($000) *</t>
  </si>
  <si>
    <t>Full Year Cost of Positions Financed for part-year in 2013</t>
  </si>
  <si>
    <t>Annual salary rate of 202 new positions from FY 2012 salaries</t>
  </si>
  <si>
    <t>e)  $128.592M transferred to the No Year account from FBI's expired balances.</t>
  </si>
  <si>
    <t>d)  $9.210M to be transferred to DOJ in support of Narrowband.</t>
  </si>
  <si>
    <t>c)  $2.407M transferred to FBI's 15 11/12 0200 account from Office of National Drug Control Policy to support the on-going High Intensity Drug Trafficking Area effort.</t>
  </si>
  <si>
    <t>a)  $206.289K transferred from FBI's 15 10/11 0200 account to Office of National Drug Control Policy to support the on-going High Intensity Drug Trafficking Area effort.</t>
  </si>
  <si>
    <t>Reprogrammings/Transfers:  The amount reflects the following:</t>
  </si>
  <si>
    <t>Total Compensable FTE</t>
  </si>
  <si>
    <t>Other FTE</t>
  </si>
  <si>
    <t>TOTAL</t>
  </si>
  <si>
    <t>2011 Availability</t>
  </si>
  <si>
    <t>Carryover</t>
  </si>
  <si>
    <t>Reprogrammings / Transfers / Proceeds</t>
  </si>
  <si>
    <t>Decision Unit</t>
  </si>
  <si>
    <t>Crosswalk of 2011 Availability</t>
  </si>
  <si>
    <t xml:space="preserve">                            b) The FBI realized $835 of refunds in the 15 X 0200 account.</t>
  </si>
  <si>
    <t>Recovered:  a) The FBI realized recoveries of $10.198M in the 15 X 0200 account.</t>
  </si>
  <si>
    <t>a)  $110,970K transferred to FBI's 15 11/12 0200 account from Office of National Drug Control Policy to support the on-going High Intensity Drug Trafficking Area effort.</t>
  </si>
  <si>
    <t>2012 Availability</t>
  </si>
  <si>
    <t>Recoveries/Refunds</t>
  </si>
  <si>
    <t>Reprogrammings / Transfers</t>
  </si>
  <si>
    <t>Supplementals</t>
  </si>
  <si>
    <t>Crosswalk of 2012 Availability</t>
  </si>
  <si>
    <t>Summary of Reimbursable and Transfer Resources</t>
  </si>
  <si>
    <t>Salaries &amp; Expenses</t>
  </si>
  <si>
    <t>FY 2011 Enacted</t>
  </si>
  <si>
    <t>FY 2012 Enacted**</t>
  </si>
  <si>
    <t>FY 2013 Request**</t>
  </si>
  <si>
    <t>Increase/Decrease</t>
  </si>
  <si>
    <t>Collections by Source</t>
  </si>
  <si>
    <t>Interagency Crime Drug Enforcement (ICDE)*</t>
  </si>
  <si>
    <t>Asset Forfeiture Fund</t>
  </si>
  <si>
    <t>Fingerprint Identification User Fee</t>
  </si>
  <si>
    <t>Name Check Program</t>
  </si>
  <si>
    <t>Background Investigations</t>
  </si>
  <si>
    <t>Loan of Personnel</t>
  </si>
  <si>
    <t>FBI/DEA Co-Location at FBI Academy</t>
  </si>
  <si>
    <t>State Department</t>
  </si>
  <si>
    <t>Victim Witness Program</t>
  </si>
  <si>
    <t>Narrowband Radio Communication</t>
  </si>
  <si>
    <t>National Counterterrorism Center (NCTC) / Intelligence Community Support</t>
  </si>
  <si>
    <t>TEDAC</t>
  </si>
  <si>
    <t>Working Capital Fund</t>
  </si>
  <si>
    <t>All Other (Reimbursable Year Only)</t>
  </si>
  <si>
    <t>Name Check (NY)</t>
  </si>
  <si>
    <t>Fingerprint Identification User Fee (NY)</t>
  </si>
  <si>
    <t>Office of Justice Programs (NY)</t>
  </si>
  <si>
    <t>Health Care Fraud (NY)</t>
  </si>
  <si>
    <t>All Other (NY)</t>
  </si>
  <si>
    <t>Budgetary Resources:</t>
  </si>
  <si>
    <t>*Resources in this line include funding for the Organized Crime Drug Enforcement Task Force (OCDETF) program.</t>
  </si>
  <si>
    <t>** The funding levels included in this exhibit are subject to change based on reimbursable agreement adjustments.</t>
  </si>
  <si>
    <t>Detail of Permanent Positions by Category</t>
  </si>
  <si>
    <t>Category</t>
  </si>
  <si>
    <t>2011
Enacted</t>
  </si>
  <si>
    <t>Total Authorized</t>
  </si>
  <si>
    <t>Total Reimbursable</t>
  </si>
  <si>
    <t>ATBs</t>
  </si>
  <si>
    <t>Total Pr. Changes</t>
  </si>
  <si>
    <t>Total Reimbursable Pr. Changes</t>
  </si>
  <si>
    <t>Criminal Investigative Series (1811)</t>
  </si>
  <si>
    <t>Intelligence Series (0132)</t>
  </si>
  <si>
    <t>Fingerprint Identification (0072)</t>
  </si>
  <si>
    <t>Security Specialists (0080)</t>
  </si>
  <si>
    <t>Miscellaneous Operations (0001-0099)</t>
  </si>
  <si>
    <t>Social Sciences, Econ, &amp; Psychology (0100-0199)</t>
  </si>
  <si>
    <t>Personnel Management (0200-0299)</t>
  </si>
  <si>
    <t>Clerical and Office Services (0300-0399)</t>
  </si>
  <si>
    <t>Biological Sciences (0400-0499)</t>
  </si>
  <si>
    <t>Accounting and Budget (0500-0599)</t>
  </si>
  <si>
    <t>Medical (0600-0699)</t>
  </si>
  <si>
    <t>Engineering/Architecture (0800-0899)</t>
  </si>
  <si>
    <t>Attorneys (0905)</t>
  </si>
  <si>
    <t>Paralegals / Other Law (0900-0999)</t>
  </si>
  <si>
    <t>Information &amp; Arts (1000-1099)</t>
  </si>
  <si>
    <t>Business &amp; Industry (1100-1199)</t>
  </si>
  <si>
    <t>Forensic/Physical Sciences (1300-1399)</t>
  </si>
  <si>
    <t>Library (1400-1499)</t>
  </si>
  <si>
    <t>Mathematics/Computer Science (1500-1599)</t>
  </si>
  <si>
    <t>Equipment/Facilities Services (1600-1699)</t>
  </si>
  <si>
    <t>Miscellaneous Inspectors Series (1802)</t>
  </si>
  <si>
    <t>Supply Services (2000-2099)</t>
  </si>
  <si>
    <t>Information Technology Mgmt (2210)</t>
  </si>
  <si>
    <t>Education/Training (1700-1799)</t>
  </si>
  <si>
    <t>General Investigative (1800-1899)</t>
  </si>
  <si>
    <t>Quality Assurance (1900-1999)</t>
  </si>
  <si>
    <t>Transportation (2100-2199)</t>
  </si>
  <si>
    <t>Motor Vehicle Operations (5703)</t>
  </si>
  <si>
    <t>Other Positions</t>
  </si>
  <si>
    <t xml:space="preserve">     Total</t>
  </si>
  <si>
    <t>Headquarters (Washington, D.C.)</t>
  </si>
  <si>
    <t>U.S. Field</t>
  </si>
  <si>
    <t>Foreign Field</t>
  </si>
  <si>
    <t>Summary of Requirements by Grade</t>
  </si>
  <si>
    <t>Grades and Salary Ranges</t>
  </si>
  <si>
    <t>2011 Enacted w/Rescissions</t>
  </si>
  <si>
    <t>Executive Level II</t>
  </si>
  <si>
    <t>SES, $119,554 - 179,700</t>
  </si>
  <si>
    <t>GS-15, $123,758 - 155,500</t>
  </si>
  <si>
    <t>GS-14, $105,211 - 136,771</t>
  </si>
  <si>
    <t>GS-13, $89,033 - 115,742</t>
  </si>
  <si>
    <t>GS-12, $74,872 - 97,333</t>
  </si>
  <si>
    <t>GS-11, $62,467 - 81,204</t>
  </si>
  <si>
    <t>GS-10, $56,857 - 73,917</t>
  </si>
  <si>
    <t>GS-9, $51,630 - 67,114</t>
  </si>
  <si>
    <t>GS-8, $46,745 - 60,765</t>
  </si>
  <si>
    <t>GS-7, $42,209 - 54,875</t>
  </si>
  <si>
    <t>GS-6, $37,983 - 49,375</t>
  </si>
  <si>
    <t>GS-5, $34,075 - 44,293</t>
  </si>
  <si>
    <t>GS-4, $30,456 - 39,590</t>
  </si>
  <si>
    <t>GS-3, $27,130 - 35,269</t>
  </si>
  <si>
    <t>GS-2, $24,865 - 31,292</t>
  </si>
  <si>
    <t>GS-1, $22,115 - 27,663</t>
  </si>
  <si>
    <t>Ungraded Positions</t>
  </si>
  <si>
    <t xml:space="preserve">     Total, Appropriated Positions</t>
  </si>
  <si>
    <t>Average SES Salary</t>
  </si>
  <si>
    <t>Average GS Salary</t>
  </si>
  <si>
    <t>Average GS Grade</t>
  </si>
  <si>
    <t>Increase</t>
  </si>
  <si>
    <t>Offset</t>
  </si>
  <si>
    <t xml:space="preserve">Amount  </t>
  </si>
  <si>
    <t>SES</t>
  </si>
  <si>
    <t>GS-15</t>
  </si>
  <si>
    <t>GS-14</t>
  </si>
  <si>
    <t>GS-13</t>
  </si>
  <si>
    <t>GS-12</t>
  </si>
  <si>
    <t>GS-11</t>
  </si>
  <si>
    <t>GS-10</t>
  </si>
  <si>
    <t>GS-9</t>
  </si>
  <si>
    <t>GS-8</t>
  </si>
  <si>
    <t>GS-7</t>
  </si>
  <si>
    <t xml:space="preserve">GS-5 </t>
  </si>
  <si>
    <t>Total positions &amp; annual amount</t>
  </si>
  <si>
    <t xml:space="preserve">      Lapse (-)</t>
  </si>
  <si>
    <t xml:space="preserve">     Other personnel compensation</t>
  </si>
  <si>
    <t>Total FTE &amp; personnel compensation</t>
  </si>
  <si>
    <t>Personnel benefits</t>
  </si>
  <si>
    <t>Travel and transportation of persons</t>
  </si>
  <si>
    <t>Transportation of things</t>
  </si>
  <si>
    <t>GSA rent</t>
  </si>
  <si>
    <t>Communication, rents, and utilities</t>
  </si>
  <si>
    <t>Printing</t>
  </si>
  <si>
    <t>Advisory and assistance services</t>
  </si>
  <si>
    <t>Other services</t>
  </si>
  <si>
    <t>Operation and maintenance of facilities</t>
  </si>
  <si>
    <t>Operation and maintenance of equipment</t>
  </si>
  <si>
    <t>Supplies and materials</t>
  </si>
  <si>
    <t xml:space="preserve">  Total, 2013 program changes requested</t>
  </si>
  <si>
    <t>Summary of Requirements by Object Class</t>
  </si>
  <si>
    <t>Object Classes</t>
  </si>
  <si>
    <t>2011 Actuals</t>
  </si>
  <si>
    <t xml:space="preserve">Increase/Decrease </t>
  </si>
  <si>
    <t>11.1  Direct FTE &amp; personnel compensation</t>
  </si>
  <si>
    <t>11.3  Other than full-time permanent</t>
  </si>
  <si>
    <t>11.5  Total, Other personnel compensation</t>
  </si>
  <si>
    <t xml:space="preserve">       Total </t>
  </si>
  <si>
    <t>Other Object Classes:</t>
  </si>
  <si>
    <t>12.0  Personnel benefits</t>
  </si>
  <si>
    <t>13.0 Benefit to Former Pers</t>
  </si>
  <si>
    <t>21.0  Travel and transportation of persons</t>
  </si>
  <si>
    <t>22.0  Transportation of things</t>
  </si>
  <si>
    <t>23.1  GSA rent</t>
  </si>
  <si>
    <t>23.2 Moving/Lease Expirations/Contract Parking</t>
  </si>
  <si>
    <t>23.3  Comm., util., &amp; other misc. charges</t>
  </si>
  <si>
    <t>24.0  Printing and reproduction</t>
  </si>
  <si>
    <t>25.1  Advisory and assistance services</t>
  </si>
  <si>
    <t>25.2 Other services*</t>
  </si>
  <si>
    <t>25.3 Purchases of goods &amp; services from Government accounts (Antennas, DHS Sec. Etc.)</t>
  </si>
  <si>
    <t>25.4  Operation and maintenance of facilities</t>
  </si>
  <si>
    <t>25.5 Research and development contracts</t>
  </si>
  <si>
    <t>25.7 Operation and maintenance of equipment</t>
  </si>
  <si>
    <t>25.8 Subsistence and Support of Persons</t>
  </si>
  <si>
    <t>26.0  Supplies and materials</t>
  </si>
  <si>
    <t>31.0  Equipment</t>
  </si>
  <si>
    <t>32.0 Land and Structures</t>
  </si>
  <si>
    <t>42.0 Insurance Claims and Indemnities</t>
  </si>
  <si>
    <t>43.0 Interest and Dividends</t>
  </si>
  <si>
    <t xml:space="preserve">          Total obligations</t>
  </si>
  <si>
    <t>Unobligated balance, start of year</t>
  </si>
  <si>
    <t>Unobligated balance, end of year</t>
  </si>
  <si>
    <t>Recoveries of prior year obligations</t>
  </si>
  <si>
    <t>Reprogrammings/Transfers/Proceeds</t>
  </si>
  <si>
    <t xml:space="preserve">          Total DIRECT requirements</t>
  </si>
  <si>
    <t>Reimbursable FTE:</t>
  </si>
  <si>
    <t xml:space="preserve">    Full-time permanent</t>
  </si>
  <si>
    <t xml:space="preserve">* FY 2011 Actuals roll all of object class 25 into 25.2 Other Services </t>
  </si>
  <si>
    <t>2012 template</t>
  </si>
  <si>
    <t>2011 Enacted</t>
  </si>
  <si>
    <t xml:space="preserve">Changes in Compensable Days.  The number of compensable days will increase from 260 in FY 2012 to 261 in FY 2013.  An increase of $16,161,000 reflects the total pay and benefits costs of one additional compensable day.  </t>
  </si>
  <si>
    <t>Retirement.  Agency retirement contributions increase as employees under CSRS retire and are replaced by FERS employees.  Based on OPM government-wide estimates, we project that the DOJ workforce will convert from CSRS to FERS at a rate of 1.3 percent per year.  The requested increase of  $7,010,000  is necessary to meet our increased retirement obligations as a result of this conversion.</t>
  </si>
  <si>
    <t>Health Insurance.  The FBI requests an additional $22,364,000 in FY 2013 for the employer funded portion of the Federal Employees Health Benefits Program.</t>
  </si>
  <si>
    <t xml:space="preserve">Employees Compensation Fund.  The $1,240,000 increase reflects a increase in payment to the Department of Labor for injury benefits paid in the past year under the Federal Employee Compensation Act.  This estimate is based on the first quarter of prior year billing and current year estimates.  </t>
  </si>
  <si>
    <t>International Cooperative Administrative Support Services (ICASS).  Under the ICASS, an annual charge is made by the Department of State for administrative support based on the overseas staff of each federal agency.  This request is based on the projected FY 2011 bill for post invoices and other ICASS costs.</t>
  </si>
  <si>
    <t>Moves (Lease Expirations).  GSA requires all agencies to pay relocation costs associated with lease expirations.  This request provides for the costs associated with new office relocations caused by the expiration of leases in FY 2013.  Funding decrease of $3,526,000, is required for this account.</t>
  </si>
  <si>
    <t>Non-GSA Facility Utilities.  The FBI requires $236,000 to address escalating utilities costs at FBI Headquarters, the FBI National Academy, and throughout the field.  The requirement level is based on historical obligations/expenses as well as projected increases in square footage.</t>
  </si>
  <si>
    <t>General Services Administration (GSA) Rent.  GSA will continue to charge rental rates that approximate those charged to commercial tenants for equivalent space and related services.  The requested increase of $46,909,000 is required to meet our commitment to GSA.  The costs associated with GSA rent were derived through the use of an automated system, which uses the latest inventory data, including rate increases to be effective in FY 2013 for each building currently occupied by Department of Justice components, as well as the costs of new space to be occupied.  GSA provided data on the rate increases.</t>
  </si>
  <si>
    <t>Security Charges. Guard Service includes those costs paid directly by DOJ and those paid to Department of Homeland Security (DHS).  The requested increase of $1,458,000 is required to meet our commitment to DHS and other security costs.</t>
  </si>
  <si>
    <t xml:space="preserve">Professional Responsibility Advisory Office.  The component transfers for the Professional Responsibility Advisory Office (PRAO) into the General Administration appropriation will centralize appropriated funding and eliminate the current reimbursable financing process.  The centralization of the funding is administratively advantageous because it eliminates the paper-intensive reimbursement process.  </t>
  </si>
  <si>
    <t xml:space="preserve">Office of Information Policy.  The component transfers for the Office of Information Policy (OIP) into the General Administration appropriation will centralize appropriated funding and eliminate the current reimbursable financing process.  The centralization of the funding is administratively advantageous because it eliminates the paper-intensive reimbursement process.  </t>
  </si>
  <si>
    <t xml:space="preserve">Law Enforcement Wireless Communications.  In FY 2013, the funding for the Department’s Radio/Interoperability program is being realigned.  This change will generate savings and allow the Department to increase our investments in improved technology and interoperability.  As part of the realignment, base operations and maintenance (O&amp;M) funding for radios is being transferred back to components.     </t>
  </si>
  <si>
    <t>JCON and JCON S/TS.  A transfer of $192,000 is included in support of the Department’s Justice Consolidated Office Network (JCON) and JCON S/TS programs which will be moved to the Working Capital Fund and provided as a billable service in FY 2013.</t>
  </si>
  <si>
    <t>Joint Automated Booking System.  A transfer of $2,090,000  is included in support of the Department’s Justice Automated Booking System program which will be moved to the Working Capital Fund and provided as a billable service in FY 2013.</t>
  </si>
  <si>
    <t>2013 pay raise.  This request provides for a proposed 0.5 percent pay raise to be effective in January 2013.  This increase includes locality pay adjustments as well as the general pay raise.  The amount requested, $15,020,000, represents the pay amounts for 3/4 of the fiscal year plus appropriate benefits.  Any change to the pay raise percentage will require a recalculation of the requested amount to ensure the pay raise is fully funded.</t>
  </si>
  <si>
    <t xml:space="preserve">Legacy Radio O&amp;M.  This increase of $5,855,000 will fund operations and maintenance for legacy radio systems and equipment across the FBI.  Ensuring regular maintenance of the legacy radio systems is critical as a system failure would cause an interruption of operations.  </t>
  </si>
  <si>
    <t>Total ATB Request</t>
  </si>
  <si>
    <t xml:space="preserve">Annualization of additional positions approved in FY 2011.  For FY 2011 increases, this request includes a decrease of $17,000 for full-year costs associated with these additional positions.  </t>
  </si>
  <si>
    <t>Contractor Reduction</t>
  </si>
  <si>
    <t>FY 2011 Enacted Without Balance Rescissions</t>
  </si>
  <si>
    <t>Balance Rescissions</t>
  </si>
  <si>
    <t>f)  $4M transferred to FBI's 15 11/12 0200 account from Department of State for Afghanistan operations.</t>
  </si>
  <si>
    <t>Recoveries/Proceeds</t>
  </si>
  <si>
    <t>Recovered:  a) The FBI realized recoveries in 15 X 0200 account total of $11.070M consists of recoveries $11.029M and refunds of $41K.</t>
  </si>
  <si>
    <t xml:space="preserve">                    b) The FBI realized recoveries in the 15 10/11 0200 account total of $7.174M consists of recoveries of $3K and vehicle proceeds of $7.171M.</t>
  </si>
  <si>
    <t xml:space="preserve">                    c) The FBI realized in the 15 11/12 0200 account total of $12.716M consists of vehicle proceeds.</t>
  </si>
  <si>
    <t>FY 2012 Enacted Without Balance Rescissions</t>
  </si>
  <si>
    <t>2012 Estimate</t>
  </si>
  <si>
    <t xml:space="preserve">NOTE:  All FTE numbers in this table reflect authorized FTE, which is the total number of FTE available to a component. Because the FY 2013 President’s Budget Appendix builds the FTE request using actual FTE rather than authorized, it may not match the FY 2012 FTE enacted and FY 2013 FTE request reflected in this table.  </t>
  </si>
  <si>
    <t>2012 Balance Rescissions</t>
  </si>
  <si>
    <t>2011 Balance Rescissions</t>
  </si>
  <si>
    <t>Financial and Mortgage Fraud</t>
  </si>
  <si>
    <t>[($162,226)]</t>
  </si>
  <si>
    <t>TBD</t>
  </si>
  <si>
    <t>2011 Enacted (without Balance Rescissions, direct only)</t>
  </si>
  <si>
    <t>2012 Enacted (without Balance Rescissions, direct only)</t>
  </si>
  <si>
    <t>Total 2012 Enacted (with Rescissions)</t>
  </si>
  <si>
    <t>2012 Enacted w/ Rescissions</t>
  </si>
  <si>
    <t xml:space="preserve">   1.3  Combat espionage against the United States </t>
  </si>
  <si>
    <t>TOTAL COSTS SUBJECT TO ANNUALIZATION</t>
  </si>
  <si>
    <t>Overseas Capital Security Cost Sharing (CSCS).  The Department of State (DOS) is in the midst of a 14-year, $17.5 billion embassy construction program, with a plan to build and maintain approximately 150 new diplomatic and consular compounds.  DOS allocates these costs through a Capital Security Cost Sharing Program in which each agency contributes funding.  The increase of funding for CSCS is requested to account for changes in the anticipated charge from DOS to the FBI.</t>
  </si>
  <si>
    <t>b)  $8.739M transferred to FBI's 15 10/11 0200 account from Department of State for Afghanistan operations.  In FY 2010 the FBI received a transfer from the Department of State of $10.260M</t>
  </si>
  <si>
    <t xml:space="preserve">             that is included in the carryover amount.</t>
  </si>
  <si>
    <t>Grades:</t>
  </si>
  <si>
    <t>2011 Enacted
w/ Rescissions</t>
  </si>
  <si>
    <t>2012 Enacted
w/ Rescissions</t>
  </si>
  <si>
    <t>Non-Recurral of Prior Year Non-Personnel Increases / Annualization of Prior Year Non-Personnel Increase - A total of $16,912,000 is proposed to non-recur and a total of $5,025,000 is proposed to be annualized in support of the Domestic Communications Assistance Center, providing for increased coordination regarding lawful electronic surveillance amongst the law enforcement community and with the communications industry.</t>
  </si>
  <si>
    <t xml:space="preserve">         $24M for Southwest Border funding; $9.451M for Department of State funding; $2.657M in HIDTA funding in the 15 10/11 0200 account; and $4K in VCRP funding.</t>
  </si>
  <si>
    <t xml:space="preserve">Carryover:  The FBI Carried-Over: $194.920M in the 15 X 0200 account for national Security Letters, Spectrum, the Central Records Complex (CRC) and IT improvements; </t>
  </si>
  <si>
    <t xml:space="preserve">         $2.365M for High Intensity Drug Trafficking Area funding; $4M in Department of State funding in the 15 11/12 0200 account; and $12.716M of vehicle proceeds.</t>
  </si>
  <si>
    <t xml:space="preserve">Carryover:  The FBI Carried-Over: $239.883M in the 15 X 0200 account for CRC, Spectrum, Render Safe, LAD, CLASS, iDomain, Information Safeguarding, Quantico Abatement, and operational requirements; </t>
  </si>
  <si>
    <t>Balance Cancellation - FBI S&amp;E</t>
  </si>
  <si>
    <t>Facilities Reductions</t>
  </si>
  <si>
    <t>FY 2013 Program Increases/Offsets by Decision Unit</t>
  </si>
  <si>
    <t>Financial Analysis of Program Changes</t>
  </si>
</sst>
</file>

<file path=xl/styles.xml><?xml version="1.0" encoding="utf-8"?>
<styleSheet xmlns="http://schemas.openxmlformats.org/spreadsheetml/2006/main">
  <numFmts count="11">
    <numFmt numFmtId="5" formatCode="&quot;$&quot;#,##0_);\(&quot;$&quot;#,##0\)"/>
    <numFmt numFmtId="44" formatCode="_(&quot;$&quot;* #,##0.00_);_(&quot;$&quot;* \(#,##0.00\);_(&quot;$&quot;* &quot;-&quot;??_);_(@_)"/>
    <numFmt numFmtId="43" formatCode="_(* #,##0.00_);_(* \(#,##0.00\);_(* &quot;-&quot;??_);_(@_)"/>
    <numFmt numFmtId="164" formatCode="_(* #,##0_);_(* \(#,##0\);_(* &quot;....&quot;_);_(@_)"/>
    <numFmt numFmtId="165" formatCode="_(* #,##0_);_(* \(#,##0\);_(* &quot;-&quot;??_);_(@_)"/>
    <numFmt numFmtId="166" formatCode="&quot;$&quot;#,##0"/>
    <numFmt numFmtId="167" formatCode="_(&quot;$&quot;* #,##0_);_(&quot;$&quot;* \(#,##0\);_(&quot;$&quot;* &quot;-&quot;??_);_(@_)"/>
    <numFmt numFmtId="168" formatCode="0_);\(0\)"/>
    <numFmt numFmtId="169" formatCode="#,##0;\-#,##0;&quot;-&quot;"/>
    <numFmt numFmtId="170" formatCode="_-&quot;F&quot;\ * #,##0_-;_-&quot;F&quot;\ * #,##0\-;_-&quot;F&quot;\ * &quot;-&quot;_-;_-@_-"/>
    <numFmt numFmtId="171" formatCode="mm/dd/yy"/>
  </numFmts>
  <fonts count="60">
    <font>
      <sz val="12"/>
      <name val="Arial"/>
    </font>
    <font>
      <b/>
      <sz val="16"/>
      <name val="Times New Roman"/>
      <family val="1"/>
    </font>
    <font>
      <sz val="16"/>
      <name val="Times New Roman"/>
      <family val="1"/>
    </font>
    <font>
      <sz val="8"/>
      <color indexed="9"/>
      <name val="Times New Roman"/>
      <family val="1"/>
    </font>
    <font>
      <sz val="12"/>
      <name val="Times New Roman"/>
      <family val="1"/>
    </font>
    <font>
      <sz val="10"/>
      <name val="Times New Roman"/>
      <family val="1"/>
    </font>
    <font>
      <b/>
      <sz val="18"/>
      <name val="Times New Roman"/>
      <family val="1"/>
    </font>
    <font>
      <sz val="18"/>
      <name val="Times New Roman"/>
      <family val="1"/>
    </font>
    <font>
      <b/>
      <sz val="12"/>
      <name val="Times New Roman"/>
      <family val="1"/>
    </font>
    <font>
      <sz val="10"/>
      <name val="Arial"/>
      <family val="2"/>
    </font>
    <font>
      <sz val="8"/>
      <name val="Times New Roman"/>
      <family val="1"/>
    </font>
    <font>
      <sz val="12"/>
      <color indexed="9"/>
      <name val="Times New Roman"/>
      <family val="1"/>
    </font>
    <font>
      <sz val="12"/>
      <name val="Arial"/>
      <family val="2"/>
    </font>
    <font>
      <sz val="12"/>
      <color indexed="9"/>
      <name val="Arial"/>
      <family val="2"/>
    </font>
    <font>
      <sz val="8"/>
      <color indexed="9"/>
      <name val="Arial"/>
      <family val="2"/>
    </font>
    <font>
      <b/>
      <sz val="10"/>
      <name val="Times New Roman"/>
      <family val="1"/>
    </font>
    <font>
      <b/>
      <sz val="10"/>
      <name val="Arial"/>
      <family val="2"/>
    </font>
    <font>
      <i/>
      <sz val="10"/>
      <name val="Arial"/>
      <family val="2"/>
    </font>
    <font>
      <b/>
      <i/>
      <sz val="10"/>
      <name val="Arial"/>
      <family val="2"/>
    </font>
    <font>
      <sz val="10"/>
      <color indexed="9"/>
      <name val="Arial"/>
      <family val="2"/>
    </font>
    <font>
      <sz val="8"/>
      <name val="Arial"/>
      <family val="2"/>
    </font>
    <font>
      <b/>
      <sz val="9"/>
      <name val="Times New Roman"/>
      <family val="1"/>
    </font>
    <font>
      <u/>
      <sz val="10"/>
      <name val="Times New Roman"/>
      <family val="1"/>
    </font>
    <font>
      <b/>
      <u/>
      <sz val="10"/>
      <name val="Times New Roman"/>
      <family val="1"/>
    </font>
    <font>
      <sz val="10"/>
      <color indexed="9"/>
      <name val="Times New Roman"/>
      <family val="1"/>
    </font>
    <font>
      <sz val="10"/>
      <color indexed="8"/>
      <name val="Times New Roman"/>
      <family val="1"/>
    </font>
    <font>
      <sz val="9"/>
      <name val="Times New Roman"/>
      <family val="1"/>
    </font>
    <font>
      <u/>
      <sz val="9"/>
      <name val="Times New Roman"/>
      <family val="1"/>
    </font>
    <font>
      <sz val="12"/>
      <name val="Tms Rmn"/>
    </font>
    <font>
      <sz val="10"/>
      <color indexed="8"/>
      <name val="Arial"/>
      <family val="2"/>
    </font>
    <font>
      <sz val="10"/>
      <name val="MS Serif"/>
      <family val="1"/>
    </font>
    <font>
      <sz val="10"/>
      <color indexed="16"/>
      <name val="MS Serif"/>
      <family val="1"/>
    </font>
    <font>
      <b/>
      <sz val="12"/>
      <name val="Arial"/>
      <family val="2"/>
    </font>
    <font>
      <sz val="10"/>
      <name val="Geneva"/>
    </font>
    <font>
      <sz val="11"/>
      <color indexed="8"/>
      <name val="Times New Roman"/>
      <family val="2"/>
    </font>
    <font>
      <sz val="8"/>
      <name val="Helv"/>
    </font>
    <font>
      <b/>
      <sz val="8"/>
      <color indexed="8"/>
      <name val="Helv"/>
    </font>
    <font>
      <sz val="13"/>
      <name val="Times New Roman"/>
      <family val="1"/>
    </font>
    <font>
      <b/>
      <sz val="14"/>
      <name val="Times New Roman"/>
      <family val="1"/>
    </font>
    <font>
      <sz val="14"/>
      <name val="Times New Roman"/>
      <family val="1"/>
    </font>
    <font>
      <b/>
      <sz val="10"/>
      <color indexed="8"/>
      <name val="Times New Roman"/>
      <family val="1"/>
    </font>
    <font>
      <b/>
      <sz val="11"/>
      <color indexed="8"/>
      <name val="Times New Roman"/>
      <family val="1"/>
    </font>
    <font>
      <b/>
      <sz val="11"/>
      <name val="Times New Roman"/>
      <family val="1"/>
    </font>
    <font>
      <b/>
      <sz val="16"/>
      <color indexed="8"/>
      <name val="Times New Roman"/>
      <family val="1"/>
    </font>
    <font>
      <b/>
      <sz val="14"/>
      <color indexed="8"/>
      <name val="Times New Roman"/>
      <family val="1"/>
    </font>
    <font>
      <b/>
      <sz val="12"/>
      <color indexed="8"/>
      <name val="Times New Roman"/>
      <family val="1"/>
    </font>
    <font>
      <sz val="12"/>
      <color indexed="8"/>
      <name val="Times New Roman"/>
      <family val="1"/>
    </font>
    <font>
      <sz val="16"/>
      <color indexed="8"/>
      <name val="Times New Roman"/>
      <family val="1"/>
    </font>
    <font>
      <sz val="10"/>
      <color indexed="9"/>
      <name val="TMS"/>
    </font>
    <font>
      <sz val="10"/>
      <color indexed="8"/>
      <name val="TMS"/>
    </font>
    <font>
      <sz val="11"/>
      <color theme="1"/>
      <name val="Times New Roman"/>
      <family val="2"/>
    </font>
    <font>
      <sz val="10"/>
      <color theme="0"/>
      <name val="Arial"/>
      <family val="2"/>
    </font>
    <font>
      <sz val="12"/>
      <color theme="0"/>
      <name val="Times New Roman"/>
      <family val="1"/>
    </font>
    <font>
      <u/>
      <sz val="12"/>
      <name val="Times New Roman"/>
      <family val="1"/>
    </font>
    <font>
      <sz val="12"/>
      <color rgb="FF000000"/>
      <name val="Times New Roman"/>
      <family val="1"/>
    </font>
    <font>
      <sz val="14"/>
      <name val="Arial"/>
      <family val="2"/>
    </font>
    <font>
      <sz val="16"/>
      <name val="Arial"/>
      <family val="2"/>
    </font>
    <font>
      <sz val="13"/>
      <color indexed="8"/>
      <name val="Times New Roman"/>
      <family val="1"/>
    </font>
    <font>
      <sz val="13"/>
      <name val="Arial"/>
      <family val="2"/>
    </font>
    <font>
      <sz val="11"/>
      <name val="Times New Roman"/>
      <family val="1"/>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6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23"/>
      </bottom>
      <diagonal/>
    </border>
    <border>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23"/>
      </top>
      <bottom style="hair">
        <color indexed="23"/>
      </bottom>
      <diagonal/>
    </border>
    <border>
      <left style="thin">
        <color indexed="64"/>
      </left>
      <right/>
      <top/>
      <bottom style="hair">
        <color indexed="23"/>
      </bottom>
      <diagonal/>
    </border>
    <border>
      <left/>
      <right/>
      <top/>
      <bottom style="hair">
        <color indexed="23"/>
      </bottom>
      <diagonal/>
    </border>
    <border>
      <left style="thin">
        <color indexed="23"/>
      </left>
      <right style="thin">
        <color indexed="64"/>
      </right>
      <top/>
      <bottom style="hair">
        <color indexed="23"/>
      </bottom>
      <diagonal/>
    </border>
    <border>
      <left style="thin">
        <color indexed="23"/>
      </left>
      <right style="thin">
        <color indexed="23"/>
      </right>
      <top style="hair">
        <color indexed="23"/>
      </top>
      <bottom style="hair">
        <color indexed="23"/>
      </bottom>
      <diagonal/>
    </border>
    <border>
      <left style="thin">
        <color indexed="8"/>
      </left>
      <right/>
      <top style="hair">
        <color indexed="23"/>
      </top>
      <bottom style="hair">
        <color indexed="23"/>
      </bottom>
      <diagonal/>
    </border>
    <border>
      <left style="thin">
        <color indexed="8"/>
      </left>
      <right/>
      <top style="thin">
        <color indexed="64"/>
      </top>
      <bottom style="medium">
        <color indexed="64"/>
      </bottom>
      <diagonal/>
    </border>
    <border>
      <left style="thin">
        <color indexed="64"/>
      </left>
      <right style="thin">
        <color indexed="8"/>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medium">
        <color indexed="64"/>
      </top>
      <bottom style="hair">
        <color indexed="64"/>
      </bottom>
      <diagonal/>
    </border>
    <border>
      <left style="thin">
        <color indexed="64"/>
      </left>
      <right style="thin">
        <color indexed="8"/>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8"/>
      </left>
      <right/>
      <top/>
      <bottom style="hair">
        <color indexed="64"/>
      </bottom>
      <diagonal/>
    </border>
    <border>
      <left style="thin">
        <color indexed="64"/>
      </left>
      <right style="thin">
        <color indexed="8"/>
      </right>
      <top/>
      <bottom style="hair">
        <color indexed="64"/>
      </bottom>
      <diagonal/>
    </border>
    <border>
      <left style="thin">
        <color indexed="8"/>
      </left>
      <right/>
      <top style="hair">
        <color indexed="64"/>
      </top>
      <bottom style="thin">
        <color indexed="64"/>
      </bottom>
      <diagonal/>
    </border>
    <border>
      <left style="thin">
        <color indexed="64"/>
      </left>
      <right style="thin">
        <color indexed="8"/>
      </right>
      <top style="hair">
        <color indexed="64"/>
      </top>
      <bottom style="thin">
        <color indexed="64"/>
      </bottom>
      <diagonal/>
    </border>
    <border>
      <left/>
      <right/>
      <top style="hair">
        <color indexed="64"/>
      </top>
      <bottom style="thin">
        <color indexed="64"/>
      </bottom>
      <diagonal/>
    </border>
    <border>
      <left style="thin">
        <color indexed="8"/>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top style="thin">
        <color indexed="64"/>
      </top>
      <bottom style="thin">
        <color indexed="8"/>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style="thin">
        <color indexed="64"/>
      </left>
      <right/>
      <top/>
      <bottom style="hair">
        <color indexed="8"/>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style="thin">
        <color indexed="8"/>
      </right>
      <top style="hair">
        <color indexed="8"/>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diagonal/>
    </border>
    <border>
      <left/>
      <right style="thin">
        <color indexed="8"/>
      </right>
      <top/>
      <bottom/>
      <diagonal/>
    </border>
    <border>
      <left/>
      <right style="thin">
        <color indexed="8"/>
      </right>
      <top style="thin">
        <color indexed="64"/>
      </top>
      <bottom/>
      <diagonal/>
    </border>
    <border>
      <left style="thin">
        <color indexed="8"/>
      </left>
      <right/>
      <top/>
      <bottom/>
      <diagonal/>
    </border>
    <border>
      <left style="thin">
        <color indexed="64"/>
      </left>
      <right/>
      <top/>
      <bottom style="thin">
        <color indexed="8"/>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style="hair">
        <color indexed="8"/>
      </bottom>
      <diagonal/>
    </border>
    <border>
      <left/>
      <right style="thin">
        <color indexed="8"/>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style="thin">
        <color indexed="8"/>
      </right>
      <top style="hair">
        <color indexed="64"/>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right/>
      <top style="hair">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bottom style="thin">
        <color indexed="23"/>
      </bottom>
      <diagonal/>
    </border>
    <border>
      <left/>
      <right/>
      <top/>
      <bottom style="thin">
        <color indexed="23"/>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style="thin">
        <color indexed="64"/>
      </left>
      <right/>
      <top style="thin">
        <color indexed="23"/>
      </top>
      <bottom style="hair">
        <color indexed="64"/>
      </bottom>
      <diagonal/>
    </border>
    <border>
      <left/>
      <right/>
      <top style="thin">
        <color indexed="23"/>
      </top>
      <bottom style="hair">
        <color indexed="64"/>
      </bottom>
      <diagonal/>
    </border>
    <border>
      <left/>
      <right style="thin">
        <color indexed="64"/>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thin">
        <color indexed="64"/>
      </right>
      <top/>
      <bottom style="thin">
        <color indexed="8"/>
      </bottom>
      <diagonal/>
    </border>
    <border>
      <left/>
      <right/>
      <top/>
      <bottom style="thin">
        <color indexed="8"/>
      </bottom>
      <diagonal/>
    </border>
    <border>
      <left style="thin">
        <color indexed="64"/>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thin">
        <color indexed="8"/>
      </left>
      <right/>
      <top style="thin">
        <color indexed="64"/>
      </top>
      <bottom/>
      <diagonal/>
    </border>
    <border>
      <left style="thin">
        <color indexed="8"/>
      </left>
      <right/>
      <top/>
      <bottom style="thin">
        <color indexed="8"/>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23"/>
      </top>
      <bottom style="hair">
        <color theme="1" tint="0.499984740745262"/>
      </bottom>
      <diagonal/>
    </border>
    <border>
      <left style="thin">
        <color indexed="8"/>
      </left>
      <right style="thin">
        <color indexed="23"/>
      </right>
      <top style="hair">
        <color indexed="23"/>
      </top>
      <bottom style="hair">
        <color theme="1" tint="0.499984740745262"/>
      </bottom>
      <diagonal/>
    </border>
    <border>
      <left style="thin">
        <color indexed="23"/>
      </left>
      <right style="thin">
        <color indexed="8"/>
      </right>
      <top style="hair">
        <color indexed="23"/>
      </top>
      <bottom style="hair">
        <color theme="1" tint="0.499984740745262"/>
      </bottom>
      <diagonal/>
    </border>
    <border>
      <left style="thin">
        <color indexed="8"/>
      </left>
      <right style="thin">
        <color indexed="23"/>
      </right>
      <top/>
      <bottom style="hair">
        <color theme="1" tint="0.499984740745262"/>
      </bottom>
      <diagonal/>
    </border>
    <border>
      <left style="thin">
        <color indexed="23"/>
      </left>
      <right style="thin">
        <color indexed="8"/>
      </right>
      <top/>
      <bottom style="hair">
        <color theme="1" tint="0.499984740745262"/>
      </bottom>
      <diagonal/>
    </border>
    <border>
      <left style="thin">
        <color indexed="23"/>
      </left>
      <right style="thin">
        <color indexed="23"/>
      </right>
      <top/>
      <bottom style="hair">
        <color theme="1" tint="0.499984740745262"/>
      </bottom>
      <diagonal/>
    </border>
    <border>
      <left/>
      <right/>
      <top style="hair">
        <color indexed="23"/>
      </top>
      <bottom style="hair">
        <color theme="1" tint="0.499984740745262"/>
      </bottom>
      <diagonal/>
    </border>
    <border>
      <left style="thin">
        <color indexed="23"/>
      </left>
      <right style="thin">
        <color indexed="64"/>
      </right>
      <top style="hair">
        <color indexed="23"/>
      </top>
      <bottom style="hair">
        <color theme="1" tint="0.499984740745262"/>
      </bottom>
      <diagonal/>
    </border>
    <border>
      <left/>
      <right style="thin">
        <color indexed="64"/>
      </right>
      <top style="thin">
        <color indexed="23"/>
      </top>
      <bottom style="thin">
        <color indexed="23"/>
      </bottom>
      <diagonal/>
    </border>
  </borders>
  <cellStyleXfs count="39">
    <xf numFmtId="0" fontId="0" fillId="0" borderId="0"/>
    <xf numFmtId="0" fontId="28" fillId="0" borderId="0" applyNumberFormat="0" applyFill="0" applyBorder="0" applyAlignment="0" applyProtection="0"/>
    <xf numFmtId="169" fontId="29" fillId="0" borderId="0" applyFill="0" applyBorder="0" applyAlignment="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12" fillId="0" borderId="0" applyFont="0" applyFill="0" applyBorder="0" applyAlignment="0" applyProtection="0"/>
    <xf numFmtId="0" fontId="30" fillId="0" borderId="0" applyNumberFormat="0" applyAlignment="0">
      <alignment horizontal="left"/>
    </xf>
    <xf numFmtId="44" fontId="9"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0" fontId="31" fillId="0" borderId="0" applyNumberFormat="0" applyAlignment="0">
      <alignment horizontal="left"/>
    </xf>
    <xf numFmtId="38" fontId="20" fillId="2" borderId="0" applyNumberFormat="0" applyBorder="0" applyAlignment="0" applyProtection="0"/>
    <xf numFmtId="0" fontId="32" fillId="0" borderId="1" applyNumberFormat="0" applyAlignment="0" applyProtection="0">
      <alignment horizontal="left" vertical="center"/>
    </xf>
    <xf numFmtId="0" fontId="32" fillId="0" borderId="2">
      <alignment horizontal="left" vertical="center"/>
    </xf>
    <xf numFmtId="10" fontId="20" fillId="3" borderId="3" applyNumberFormat="0" applyBorder="0" applyAlignment="0" applyProtection="0"/>
    <xf numFmtId="170" fontId="33" fillId="0" borderId="0"/>
    <xf numFmtId="0" fontId="12" fillId="0" borderId="0"/>
    <xf numFmtId="0" fontId="9" fillId="0" borderId="0"/>
    <xf numFmtId="0" fontId="9" fillId="0" borderId="0"/>
    <xf numFmtId="0" fontId="50" fillId="0" borderId="0"/>
    <xf numFmtId="0" fontId="12" fillId="0" borderId="0"/>
    <xf numFmtId="0" fontId="9" fillId="0" borderId="0"/>
    <xf numFmtId="0" fontId="9" fillId="0" borderId="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171" fontId="35" fillId="0" borderId="0" applyNumberFormat="0" applyFill="0" applyBorder="0" applyAlignment="0" applyProtection="0">
      <alignment horizontal="left"/>
    </xf>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40" fontId="36" fillId="0" borderId="0" applyBorder="0">
      <alignment horizontal="right"/>
    </xf>
  </cellStyleXfs>
  <cellXfs count="802">
    <xf numFmtId="0" fontId="0" fillId="0" borderId="0" xfId="0"/>
    <xf numFmtId="3" fontId="3" fillId="0" borderId="0" xfId="0" applyNumberFormat="1" applyFont="1" applyAlignment="1"/>
    <xf numFmtId="3" fontId="4" fillId="0" borderId="0" xfId="0" applyNumberFormat="1" applyFont="1" applyAlignment="1"/>
    <xf numFmtId="165" fontId="8" fillId="0" borderId="4" xfId="3" applyNumberFormat="1" applyFont="1" applyBorder="1" applyAlignment="1">
      <alignment horizontal="right"/>
    </xf>
    <xf numFmtId="166" fontId="8" fillId="0" borderId="5" xfId="0" applyNumberFormat="1" applyFont="1" applyBorder="1" applyAlignment="1"/>
    <xf numFmtId="5" fontId="4" fillId="0" borderId="5" xfId="0" applyNumberFormat="1" applyFont="1" applyBorder="1" applyAlignment="1"/>
    <xf numFmtId="165" fontId="8" fillId="0" borderId="6" xfId="3" applyNumberFormat="1" applyFont="1" applyBorder="1" applyAlignment="1">
      <alignment horizontal="right"/>
    </xf>
    <xf numFmtId="166" fontId="8" fillId="0" borderId="7" xfId="0" applyNumberFormat="1" applyFont="1" applyBorder="1" applyAlignment="1"/>
    <xf numFmtId="37" fontId="4" fillId="0" borderId="4" xfId="0" applyNumberFormat="1" applyFont="1" applyBorder="1" applyAlignment="1">
      <alignment horizontal="right"/>
    </xf>
    <xf numFmtId="5" fontId="4" fillId="0" borderId="4" xfId="0" applyNumberFormat="1" applyFont="1" applyBorder="1" applyAlignment="1"/>
    <xf numFmtId="1" fontId="4" fillId="0" borderId="4" xfId="0" applyNumberFormat="1" applyFont="1" applyBorder="1" applyAlignment="1">
      <alignment horizontal="right"/>
    </xf>
    <xf numFmtId="37" fontId="8" fillId="0" borderId="6" xfId="0" applyNumberFormat="1" applyFont="1" applyBorder="1" applyAlignment="1">
      <alignment horizontal="right"/>
    </xf>
    <xf numFmtId="37" fontId="4" fillId="0" borderId="8" xfId="0" applyNumberFormat="1" applyFont="1" applyBorder="1" applyAlignment="1"/>
    <xf numFmtId="37" fontId="4" fillId="0" borderId="9" xfId="0" applyNumberFormat="1" applyFont="1" applyBorder="1" applyAlignment="1"/>
    <xf numFmtId="0" fontId="4" fillId="0" borderId="10" xfId="0" applyNumberFormat="1" applyFont="1" applyFill="1" applyBorder="1" applyAlignment="1">
      <alignment horizontal="left" indent="4"/>
    </xf>
    <xf numFmtId="0" fontId="4" fillId="0" borderId="11" xfId="0" applyNumberFormat="1" applyFont="1" applyBorder="1" applyAlignment="1">
      <alignment horizontal="left" indent="4"/>
    </xf>
    <xf numFmtId="37" fontId="8" fillId="0" borderId="12" xfId="0" applyNumberFormat="1" applyFont="1" applyBorder="1" applyAlignment="1">
      <alignment horizontal="right"/>
    </xf>
    <xf numFmtId="37" fontId="4" fillId="0" borderId="12" xfId="0" applyNumberFormat="1" applyFont="1" applyBorder="1" applyAlignment="1"/>
    <xf numFmtId="37" fontId="4" fillId="0" borderId="13" xfId="0" applyNumberFormat="1" applyFont="1" applyBorder="1" applyAlignment="1"/>
    <xf numFmtId="37" fontId="4" fillId="0" borderId="14" xfId="0" applyNumberFormat="1" applyFont="1" applyBorder="1" applyAlignment="1"/>
    <xf numFmtId="37" fontId="8" fillId="0" borderId="15" xfId="0" applyNumberFormat="1" applyFont="1" applyBorder="1" applyAlignment="1">
      <alignment horizontal="right"/>
    </xf>
    <xf numFmtId="37" fontId="4" fillId="0" borderId="15" xfId="0" applyNumberFormat="1" applyFont="1" applyBorder="1" applyAlignment="1"/>
    <xf numFmtId="164" fontId="4" fillId="0" borderId="0" xfId="0" applyNumberFormat="1" applyFont="1" applyAlignment="1"/>
    <xf numFmtId="0" fontId="4" fillId="0" borderId="16" xfId="0" applyNumberFormat="1" applyFont="1" applyBorder="1" applyAlignment="1">
      <alignment horizontal="right"/>
    </xf>
    <xf numFmtId="0" fontId="4" fillId="0" borderId="17" xfId="0" applyNumberFormat="1" applyFont="1" applyBorder="1" applyAlignment="1">
      <alignment horizontal="center"/>
    </xf>
    <xf numFmtId="0" fontId="4" fillId="0" borderId="17" xfId="0" applyNumberFormat="1" applyFont="1" applyBorder="1" applyAlignment="1">
      <alignment horizontal="right"/>
    </xf>
    <xf numFmtId="0" fontId="4" fillId="0" borderId="16" xfId="0" applyNumberFormat="1" applyFont="1" applyBorder="1" applyAlignment="1">
      <alignment horizontal="center"/>
    </xf>
    <xf numFmtId="0" fontId="4" fillId="0" borderId="18" xfId="0" applyNumberFormat="1" applyFont="1" applyBorder="1" applyAlignment="1">
      <alignment horizontal="right"/>
    </xf>
    <xf numFmtId="0" fontId="4" fillId="0" borderId="19" xfId="0" applyNumberFormat="1" applyFont="1" applyBorder="1" applyAlignment="1"/>
    <xf numFmtId="0" fontId="4" fillId="0" borderId="20" xfId="0" applyNumberFormat="1" applyFont="1" applyBorder="1" applyAlignment="1"/>
    <xf numFmtId="37" fontId="4" fillId="0" borderId="19" xfId="0" applyNumberFormat="1" applyFont="1" applyBorder="1" applyAlignment="1">
      <alignment horizontal="center"/>
    </xf>
    <xf numFmtId="37" fontId="4" fillId="0" borderId="20" xfId="0" applyNumberFormat="1" applyFont="1" applyBorder="1" applyAlignment="1">
      <alignment horizontal="center"/>
    </xf>
    <xf numFmtId="37" fontId="4" fillId="0" borderId="20" xfId="0" applyNumberFormat="1" applyFont="1" applyBorder="1" applyAlignment="1"/>
    <xf numFmtId="3" fontId="4" fillId="0" borderId="20" xfId="0" applyNumberFormat="1" applyFont="1" applyBorder="1" applyAlignment="1"/>
    <xf numFmtId="0" fontId="4" fillId="0" borderId="21" xfId="0" applyNumberFormat="1" applyFont="1" applyBorder="1" applyAlignment="1"/>
    <xf numFmtId="0" fontId="8" fillId="0" borderId="22" xfId="0" applyNumberFormat="1" applyFont="1" applyBorder="1" applyAlignment="1"/>
    <xf numFmtId="37" fontId="8" fillId="0" borderId="23" xfId="0" applyNumberFormat="1" applyFont="1" applyBorder="1" applyAlignment="1">
      <alignment horizontal="center"/>
    </xf>
    <xf numFmtId="37" fontId="8" fillId="0" borderId="22" xfId="0" applyNumberFormat="1" applyFont="1" applyBorder="1" applyAlignment="1">
      <alignment horizontal="center"/>
    </xf>
    <xf numFmtId="166" fontId="8" fillId="0" borderId="22" xfId="0" applyNumberFormat="1" applyFont="1" applyBorder="1" applyAlignment="1"/>
    <xf numFmtId="37" fontId="4" fillId="0" borderId="26" xfId="0" applyNumberFormat="1" applyFont="1" applyBorder="1" applyAlignment="1">
      <alignment horizontal="center"/>
    </xf>
    <xf numFmtId="37" fontId="4" fillId="0" borderId="0" xfId="0" applyNumberFormat="1" applyFont="1" applyAlignment="1">
      <alignment horizontal="center"/>
    </xf>
    <xf numFmtId="37" fontId="4" fillId="0" borderId="26" xfId="0" applyNumberFormat="1" applyFont="1" applyBorder="1" applyAlignment="1"/>
    <xf numFmtId="37" fontId="4" fillId="0" borderId="0" xfId="0" applyNumberFormat="1" applyFont="1" applyAlignment="1"/>
    <xf numFmtId="37" fontId="4" fillId="0" borderId="0" xfId="0" applyNumberFormat="1" applyFont="1" applyBorder="1" applyAlignment="1"/>
    <xf numFmtId="37" fontId="4" fillId="0" borderId="27" xfId="0" applyNumberFormat="1" applyFont="1" applyBorder="1" applyAlignment="1"/>
    <xf numFmtId="37" fontId="4" fillId="0" borderId="21" xfId="0" applyNumberFormat="1" applyFont="1" applyBorder="1" applyAlignment="1">
      <alignment horizontal="center"/>
    </xf>
    <xf numFmtId="37" fontId="4" fillId="0" borderId="22" xfId="0" applyNumberFormat="1" applyFont="1" applyBorder="1" applyAlignment="1">
      <alignment horizontal="center"/>
    </xf>
    <xf numFmtId="3" fontId="4" fillId="0" borderId="22" xfId="0" applyNumberFormat="1" applyFont="1" applyBorder="1" applyAlignment="1"/>
    <xf numFmtId="37" fontId="4" fillId="0" borderId="21" xfId="0" applyNumberFormat="1" applyFont="1" applyBorder="1" applyAlignment="1"/>
    <xf numFmtId="37" fontId="4" fillId="0" borderId="22" xfId="0" applyNumberFormat="1" applyFont="1" applyBorder="1" applyAlignment="1"/>
    <xf numFmtId="37" fontId="4" fillId="0" borderId="24" xfId="0" applyNumberFormat="1" applyFont="1" applyBorder="1" applyAlignment="1"/>
    <xf numFmtId="37" fontId="4" fillId="0" borderId="19" xfId="0" applyNumberFormat="1" applyFont="1" applyBorder="1" applyAlignment="1"/>
    <xf numFmtId="0" fontId="4" fillId="0" borderId="28" xfId="0" applyNumberFormat="1" applyFont="1" applyBorder="1" applyAlignment="1"/>
    <xf numFmtId="0" fontId="4" fillId="0" borderId="20" xfId="0" applyNumberFormat="1" applyFont="1" applyBorder="1" applyAlignment="1">
      <alignment horizontal="fill"/>
    </xf>
    <xf numFmtId="37" fontId="4" fillId="0" borderId="11" xfId="0" applyNumberFormat="1" applyFont="1" applyBorder="1" applyAlignment="1">
      <alignment horizontal="center"/>
    </xf>
    <xf numFmtId="0" fontId="4" fillId="0" borderId="22" xfId="0" applyNumberFormat="1" applyFont="1" applyBorder="1" applyAlignment="1">
      <alignment horizontal="fill"/>
    </xf>
    <xf numFmtId="0" fontId="4" fillId="0" borderId="22" xfId="0" applyNumberFormat="1" applyFont="1" applyBorder="1" applyAlignment="1"/>
    <xf numFmtId="3" fontId="10" fillId="0" borderId="0" xfId="0" applyNumberFormat="1" applyFont="1" applyAlignment="1"/>
    <xf numFmtId="0" fontId="13" fillId="0" borderId="0" xfId="23" applyFont="1"/>
    <xf numFmtId="0" fontId="12" fillId="0" borderId="0" xfId="23" applyFont="1"/>
    <xf numFmtId="0" fontId="14" fillId="0" borderId="0" xfId="23" applyFont="1"/>
    <xf numFmtId="0" fontId="9" fillId="0" borderId="0" xfId="23"/>
    <xf numFmtId="0" fontId="15" fillId="0" borderId="0" xfId="23" applyFont="1" applyBorder="1" applyAlignment="1">
      <alignment horizontal="center"/>
    </xf>
    <xf numFmtId="0" fontId="15" fillId="0" borderId="27" xfId="23" applyFont="1" applyBorder="1" applyAlignment="1">
      <alignment horizontal="center"/>
    </xf>
    <xf numFmtId="0" fontId="5" fillId="0" borderId="25" xfId="23" applyFont="1" applyBorder="1" applyAlignment="1">
      <alignment wrapText="1"/>
    </xf>
    <xf numFmtId="0" fontId="9" fillId="0" borderId="0" xfId="23" applyFont="1"/>
    <xf numFmtId="0" fontId="15" fillId="0" borderId="31" xfId="23" applyFont="1" applyBorder="1" applyAlignment="1">
      <alignment wrapText="1"/>
    </xf>
    <xf numFmtId="37" fontId="8" fillId="0" borderId="2" xfId="0" applyNumberFormat="1" applyFont="1" applyBorder="1"/>
    <xf numFmtId="0" fontId="16" fillId="0" borderId="0" xfId="23" applyFont="1"/>
    <xf numFmtId="0" fontId="5" fillId="0" borderId="0" xfId="23" applyFont="1" applyBorder="1" applyAlignment="1">
      <alignment wrapText="1"/>
    </xf>
    <xf numFmtId="0" fontId="5" fillId="0" borderId="0" xfId="23" applyFont="1" applyBorder="1"/>
    <xf numFmtId="0" fontId="15" fillId="0" borderId="22" xfId="23" applyFont="1" applyBorder="1" applyAlignment="1">
      <alignment horizontal="center"/>
    </xf>
    <xf numFmtId="0" fontId="15" fillId="0" borderId="24" xfId="23" applyFont="1" applyBorder="1" applyAlignment="1">
      <alignment horizontal="center"/>
    </xf>
    <xf numFmtId="0" fontId="5" fillId="0" borderId="31" xfId="23" applyFont="1" applyBorder="1" applyAlignment="1">
      <alignment wrapText="1"/>
    </xf>
    <xf numFmtId="37" fontId="4" fillId="0" borderId="31" xfId="0" applyNumberFormat="1" applyFont="1" applyBorder="1"/>
    <xf numFmtId="37" fontId="4" fillId="0" borderId="2" xfId="0" applyNumberFormat="1" applyFont="1" applyBorder="1"/>
    <xf numFmtId="37" fontId="4" fillId="0" borderId="32" xfId="0" applyNumberFormat="1" applyFont="1" applyBorder="1"/>
    <xf numFmtId="0" fontId="15" fillId="0" borderId="21" xfId="23" applyFont="1" applyBorder="1" applyAlignment="1">
      <alignment wrapText="1"/>
    </xf>
    <xf numFmtId="37" fontId="8" fillId="0" borderId="21" xfId="0" applyNumberFormat="1" applyFont="1" applyBorder="1"/>
    <xf numFmtId="0" fontId="15" fillId="0" borderId="0" xfId="23" applyFont="1" applyBorder="1" applyAlignment="1">
      <alignment wrapText="1"/>
    </xf>
    <xf numFmtId="37" fontId="15" fillId="0" borderId="0" xfId="23" applyNumberFormat="1" applyFont="1" applyBorder="1"/>
    <xf numFmtId="5" fontId="15" fillId="0" borderId="0" xfId="23" applyNumberFormat="1" applyFont="1" applyBorder="1"/>
    <xf numFmtId="0" fontId="17" fillId="0" borderId="0" xfId="23" applyFont="1" applyFill="1" applyAlignment="1">
      <alignment wrapText="1"/>
    </xf>
    <xf numFmtId="0" fontId="18" fillId="0" borderId="0" xfId="23" applyFont="1" applyFill="1" applyAlignment="1"/>
    <xf numFmtId="0" fontId="19" fillId="0" borderId="0" xfId="23" applyFont="1"/>
    <xf numFmtId="0" fontId="20" fillId="0" borderId="0" xfId="23" applyFont="1"/>
    <xf numFmtId="0" fontId="18" fillId="0" borderId="0" xfId="23" applyFont="1" applyFill="1" applyAlignment="1">
      <alignment wrapText="1"/>
    </xf>
    <xf numFmtId="0" fontId="9" fillId="0" borderId="0" xfId="23" applyAlignment="1">
      <alignment wrapText="1"/>
    </xf>
    <xf numFmtId="0" fontId="19" fillId="0" borderId="0" xfId="24" applyFont="1"/>
    <xf numFmtId="0" fontId="9" fillId="0" borderId="0" xfId="24"/>
    <xf numFmtId="0" fontId="12" fillId="0" borderId="0" xfId="18" applyBorder="1" applyAlignment="1">
      <alignment horizontal="center"/>
    </xf>
    <xf numFmtId="0" fontId="12" fillId="0" borderId="0" xfId="18" applyAlignment="1">
      <alignment horizontal="center"/>
    </xf>
    <xf numFmtId="0" fontId="15" fillId="0" borderId="0" xfId="24" applyFont="1"/>
    <xf numFmtId="0" fontId="5" fillId="0" borderId="0" xfId="24" applyFont="1"/>
    <xf numFmtId="0" fontId="5" fillId="0" borderId="0" xfId="24" applyFont="1" applyFill="1" applyAlignment="1">
      <alignment vertical="center"/>
    </xf>
    <xf numFmtId="0" fontId="15" fillId="0" borderId="0" xfId="24" applyFont="1" applyFill="1" applyBorder="1" applyAlignment="1">
      <alignment horizontal="centerContinuous"/>
    </xf>
    <xf numFmtId="0" fontId="5" fillId="0" borderId="26" xfId="24" applyFont="1" applyFill="1" applyBorder="1" applyAlignment="1">
      <alignment horizontal="center"/>
    </xf>
    <xf numFmtId="0" fontId="5" fillId="0" borderId="27" xfId="24" applyFont="1" applyFill="1" applyBorder="1" applyAlignment="1">
      <alignment horizontal="center"/>
    </xf>
    <xf numFmtId="0" fontId="5" fillId="0" borderId="0" xfId="24" applyFont="1" applyFill="1"/>
    <xf numFmtId="0" fontId="5" fillId="0" borderId="0" xfId="24" applyFont="1" applyFill="1" applyBorder="1" applyAlignment="1">
      <alignment horizontal="center"/>
    </xf>
    <xf numFmtId="0" fontId="5" fillId="0" borderId="21" xfId="24" applyFont="1" applyFill="1" applyBorder="1" applyAlignment="1">
      <alignment horizontal="center" wrapText="1"/>
    </xf>
    <xf numFmtId="0" fontId="5" fillId="0" borderId="24" xfId="24" applyFont="1" applyFill="1" applyBorder="1" applyAlignment="1">
      <alignment horizontal="center" wrapText="1"/>
    </xf>
    <xf numFmtId="0" fontId="22" fillId="0" borderId="0" xfId="24" applyFont="1" applyFill="1" applyBorder="1" applyAlignment="1">
      <alignment horizontal="center"/>
    </xf>
    <xf numFmtId="0" fontId="5" fillId="0" borderId="33" xfId="24" applyFont="1" applyBorder="1"/>
    <xf numFmtId="37" fontId="5" fillId="0" borderId="26" xfId="24" applyNumberFormat="1" applyFont="1" applyBorder="1"/>
    <xf numFmtId="37" fontId="5" fillId="0" borderId="27" xfId="24" applyNumberFormat="1" applyFont="1" applyBorder="1"/>
    <xf numFmtId="3" fontId="5" fillId="0" borderId="0" xfId="24" applyNumberFormat="1" applyFont="1"/>
    <xf numFmtId="37" fontId="5" fillId="0" borderId="0" xfId="24" applyNumberFormat="1" applyFont="1" applyBorder="1"/>
    <xf numFmtId="37" fontId="5" fillId="0" borderId="25" xfId="24" applyNumberFormat="1" applyFont="1" applyBorder="1"/>
    <xf numFmtId="0" fontId="5" fillId="0" borderId="0" xfId="24" applyFont="1" applyBorder="1"/>
    <xf numFmtId="0" fontId="15" fillId="0" borderId="13" xfId="24" applyFont="1" applyBorder="1" applyAlignment="1">
      <alignment vertical="top" wrapText="1"/>
    </xf>
    <xf numFmtId="37" fontId="5" fillId="0" borderId="27" xfId="9" applyNumberFormat="1" applyFont="1" applyBorder="1"/>
    <xf numFmtId="167" fontId="15" fillId="0" borderId="0" xfId="9" applyNumberFormat="1" applyFont="1" applyBorder="1"/>
    <xf numFmtId="0" fontId="5" fillId="0" borderId="13" xfId="18" applyFont="1" applyBorder="1" applyAlignment="1">
      <alignment vertical="top"/>
    </xf>
    <xf numFmtId="0" fontId="5" fillId="0" borderId="13" xfId="18" applyFont="1" applyBorder="1" applyAlignment="1">
      <alignment vertical="top" wrapText="1"/>
    </xf>
    <xf numFmtId="0" fontId="5" fillId="0" borderId="13" xfId="24" applyFont="1" applyBorder="1"/>
    <xf numFmtId="37" fontId="5" fillId="0" borderId="26" xfId="3" applyNumberFormat="1" applyFont="1" applyBorder="1"/>
    <xf numFmtId="37" fontId="5" fillId="0" borderId="27" xfId="3" applyNumberFormat="1" applyFont="1" applyBorder="1"/>
    <xf numFmtId="3" fontId="5" fillId="0" borderId="26" xfId="3" applyNumberFormat="1" applyFont="1" applyBorder="1"/>
    <xf numFmtId="3" fontId="5" fillId="0" borderId="13" xfId="3" applyNumberFormat="1" applyFont="1" applyBorder="1"/>
    <xf numFmtId="37" fontId="5" fillId="0" borderId="0" xfId="3" applyNumberFormat="1" applyFont="1" applyBorder="1"/>
    <xf numFmtId="165" fontId="5" fillId="0" borderId="0" xfId="3" applyNumberFormat="1" applyFont="1" applyBorder="1"/>
    <xf numFmtId="0" fontId="15" fillId="0" borderId="15" xfId="24" applyFont="1" applyBorder="1" applyAlignment="1">
      <alignment vertical="top"/>
    </xf>
    <xf numFmtId="0" fontId="15" fillId="0" borderId="13" xfId="24" applyFont="1" applyBorder="1"/>
    <xf numFmtId="37" fontId="15" fillId="0" borderId="31" xfId="3" applyNumberFormat="1" applyFont="1" applyBorder="1"/>
    <xf numFmtId="37" fontId="15" fillId="0" borderId="32" xfId="3" applyNumberFormat="1" applyFont="1" applyBorder="1"/>
    <xf numFmtId="3" fontId="15" fillId="0" borderId="25" xfId="3" applyNumberFormat="1" applyFont="1" applyBorder="1"/>
    <xf numFmtId="3" fontId="15" fillId="0" borderId="33" xfId="3" applyNumberFormat="1" applyFont="1" applyBorder="1"/>
    <xf numFmtId="165" fontId="15" fillId="0" borderId="0" xfId="3" applyNumberFormat="1" applyFont="1" applyBorder="1"/>
    <xf numFmtId="0" fontId="16" fillId="0" borderId="0" xfId="24" applyFont="1"/>
    <xf numFmtId="0" fontId="5" fillId="0" borderId="13" xfId="24" applyFont="1" applyBorder="1" applyAlignment="1">
      <alignment vertical="top"/>
    </xf>
    <xf numFmtId="168" fontId="5" fillId="0" borderId="0" xfId="24" applyNumberFormat="1" applyFont="1"/>
    <xf numFmtId="37" fontId="5" fillId="0" borderId="0" xfId="24" applyNumberFormat="1" applyFont="1"/>
    <xf numFmtId="37" fontId="5" fillId="0" borderId="26" xfId="24" applyNumberFormat="1" applyFont="1" applyBorder="1" applyAlignment="1"/>
    <xf numFmtId="37" fontId="5" fillId="0" borderId="27" xfId="24" applyNumberFormat="1" applyFont="1" applyBorder="1" applyAlignment="1"/>
    <xf numFmtId="37" fontId="15" fillId="0" borderId="25" xfId="3" applyNumberFormat="1" applyFont="1" applyBorder="1"/>
    <xf numFmtId="37" fontId="15" fillId="0" borderId="33" xfId="3" applyNumberFormat="1" applyFont="1" applyBorder="1"/>
    <xf numFmtId="37" fontId="15" fillId="0" borderId="2" xfId="3" applyNumberFormat="1" applyFont="1" applyBorder="1"/>
    <xf numFmtId="37" fontId="5" fillId="0" borderId="21" xfId="24" applyNumberFormat="1" applyFont="1" applyBorder="1"/>
    <xf numFmtId="37" fontId="5" fillId="0" borderId="24" xfId="24" applyNumberFormat="1" applyFont="1" applyBorder="1"/>
    <xf numFmtId="0" fontId="5" fillId="0" borderId="0" xfId="24" applyNumberFormat="1" applyFont="1"/>
    <xf numFmtId="37" fontId="5" fillId="0" borderId="34" xfId="24" applyNumberFormat="1" applyFont="1" applyBorder="1"/>
    <xf numFmtId="0" fontId="15" fillId="0" borderId="35" xfId="24" applyFont="1" applyBorder="1" applyAlignment="1">
      <alignment horizontal="left"/>
    </xf>
    <xf numFmtId="0" fontId="15" fillId="0" borderId="36" xfId="24" applyFont="1" applyBorder="1" applyAlignment="1">
      <alignment horizontal="left"/>
    </xf>
    <xf numFmtId="37" fontId="15" fillId="0" borderId="37" xfId="24" applyNumberFormat="1" applyFont="1" applyBorder="1" applyAlignment="1">
      <alignment horizontal="right"/>
    </xf>
    <xf numFmtId="5" fontId="15" fillId="0" borderId="38" xfId="9" applyNumberFormat="1" applyFont="1" applyBorder="1" applyAlignment="1">
      <alignment horizontal="right"/>
    </xf>
    <xf numFmtId="0" fontId="15" fillId="0" borderId="36" xfId="24" applyFont="1" applyBorder="1" applyAlignment="1">
      <alignment horizontal="right"/>
    </xf>
    <xf numFmtId="165" fontId="15" fillId="0" borderId="0" xfId="24" applyNumberFormat="1" applyFont="1" applyBorder="1" applyAlignment="1">
      <alignment horizontal="left"/>
    </xf>
    <xf numFmtId="167" fontId="15" fillId="0" borderId="0" xfId="9" applyNumberFormat="1" applyFont="1" applyBorder="1" applyAlignment="1">
      <alignment horizontal="left"/>
    </xf>
    <xf numFmtId="0" fontId="16" fillId="0" borderId="0" xfId="24" applyFont="1" applyAlignment="1">
      <alignment horizontal="left"/>
    </xf>
    <xf numFmtId="0" fontId="15" fillId="0" borderId="0" xfId="24" applyFont="1" applyBorder="1" applyAlignment="1">
      <alignment horizontal="left"/>
    </xf>
    <xf numFmtId="0" fontId="16" fillId="0" borderId="0" xfId="24" applyFont="1" applyBorder="1" applyAlignment="1">
      <alignment horizontal="left"/>
    </xf>
    <xf numFmtId="0" fontId="19" fillId="0" borderId="0" xfId="19" applyFont="1"/>
    <xf numFmtId="0" fontId="9" fillId="7" borderId="0" xfId="18" applyFont="1" applyFill="1" applyBorder="1" applyAlignment="1">
      <alignment horizontal="center"/>
    </xf>
    <xf numFmtId="0" fontId="9" fillId="7" borderId="0" xfId="18" applyFont="1" applyFill="1"/>
    <xf numFmtId="0" fontId="5" fillId="0" borderId="0" xfId="18" applyFont="1" applyFill="1"/>
    <xf numFmtId="0" fontId="23" fillId="0" borderId="0" xfId="18" applyFont="1" applyFill="1" applyAlignment="1">
      <alignment horizontal="center" vertical="center"/>
    </xf>
    <xf numFmtId="167" fontId="23" fillId="0" borderId="0" xfId="10" applyNumberFormat="1" applyFont="1" applyFill="1" applyAlignment="1">
      <alignment horizontal="center" vertical="center" wrapText="1"/>
    </xf>
    <xf numFmtId="0" fontId="5" fillId="0" borderId="0" xfId="18" applyFont="1" applyFill="1" applyBorder="1" applyAlignment="1">
      <alignment vertical="top" wrapText="1"/>
    </xf>
    <xf numFmtId="1" fontId="5" fillId="0" borderId="0" xfId="18" applyNumberFormat="1" applyFont="1" applyFill="1" applyAlignment="1"/>
    <xf numFmtId="167" fontId="5" fillId="0" borderId="0" xfId="10" applyNumberFormat="1" applyFont="1" applyFill="1" applyBorder="1" applyAlignment="1">
      <alignment horizontal="center" wrapText="1"/>
    </xf>
    <xf numFmtId="164" fontId="19" fillId="0" borderId="0" xfId="18" applyNumberFormat="1" applyFont="1" applyFill="1" applyAlignment="1">
      <alignment horizontal="center"/>
    </xf>
    <xf numFmtId="167" fontId="5" fillId="0" borderId="0" xfId="10" applyNumberFormat="1" applyFont="1" applyFill="1" applyAlignment="1">
      <alignment horizontal="center"/>
    </xf>
    <xf numFmtId="0" fontId="9" fillId="0" borderId="0" xfId="18" applyFont="1" applyFill="1"/>
    <xf numFmtId="0" fontId="5" fillId="0" borderId="0" xfId="18" applyFont="1" applyFill="1" applyBorder="1" applyAlignment="1">
      <alignment horizontal="center" wrapText="1"/>
    </xf>
    <xf numFmtId="0" fontId="5" fillId="0" borderId="22" xfId="18" applyFont="1" applyFill="1" applyBorder="1" applyAlignment="1">
      <alignment horizontal="center" wrapText="1"/>
    </xf>
    <xf numFmtId="37" fontId="5" fillId="0" borderId="0" xfId="4" applyNumberFormat="1" applyFont="1" applyFill="1" applyBorder="1"/>
    <xf numFmtId="37" fontId="9" fillId="0" borderId="0" xfId="18" applyNumberFormat="1" applyFont="1" applyFill="1"/>
    <xf numFmtId="164" fontId="9" fillId="0" borderId="0" xfId="18" applyNumberFormat="1" applyFont="1" applyFill="1"/>
    <xf numFmtId="164" fontId="5" fillId="0" borderId="0" xfId="4" applyNumberFormat="1" applyFont="1" applyFill="1" applyBorder="1"/>
    <xf numFmtId="165" fontId="5" fillId="0" borderId="0" xfId="4" applyNumberFormat="1" applyFont="1" applyFill="1"/>
    <xf numFmtId="37" fontId="5" fillId="0" borderId="22" xfId="4" applyNumberFormat="1" applyFont="1" applyFill="1" applyBorder="1"/>
    <xf numFmtId="164" fontId="5" fillId="0" borderId="0" xfId="4" applyNumberFormat="1" applyFont="1" applyFill="1"/>
    <xf numFmtId="1" fontId="5" fillId="0" borderId="0" xfId="18" applyNumberFormat="1" applyFont="1" applyFill="1"/>
    <xf numFmtId="165" fontId="5" fillId="0" borderId="0" xfId="4" applyNumberFormat="1" applyFont="1" applyFill="1" applyBorder="1"/>
    <xf numFmtId="0" fontId="9" fillId="0" borderId="0" xfId="18" applyFont="1" applyFill="1" applyAlignment="1"/>
    <xf numFmtId="37" fontId="5" fillId="0" borderId="0" xfId="18" applyNumberFormat="1" applyFont="1" applyFill="1" applyAlignment="1">
      <alignment horizontal="center"/>
    </xf>
    <xf numFmtId="0" fontId="22" fillId="0" borderId="0" xfId="18" applyFont="1" applyFill="1" applyBorder="1" applyAlignment="1">
      <alignment vertical="top" wrapText="1"/>
    </xf>
    <xf numFmtId="37" fontId="5" fillId="0" borderId="0" xfId="18" applyNumberFormat="1" applyFont="1" applyFill="1" applyBorder="1" applyAlignment="1">
      <alignment vertical="top" wrapText="1"/>
    </xf>
    <xf numFmtId="167" fontId="9" fillId="0" borderId="0" xfId="10" applyNumberFormat="1" applyFont="1" applyFill="1"/>
    <xf numFmtId="37" fontId="5" fillId="0" borderId="0" xfId="9" applyNumberFormat="1" applyFont="1" applyFill="1" applyAlignment="1">
      <alignment horizontal="center"/>
    </xf>
    <xf numFmtId="165" fontId="5" fillId="0" borderId="0" xfId="18" applyNumberFormat="1" applyFont="1" applyFill="1"/>
    <xf numFmtId="37" fontId="24" fillId="0" borderId="0" xfId="18" applyNumberFormat="1" applyFont="1" applyFill="1" applyAlignment="1">
      <alignment horizontal="center"/>
    </xf>
    <xf numFmtId="0" fontId="9" fillId="0" borderId="0" xfId="18" applyFont="1" applyFill="1" applyBorder="1" applyAlignment="1">
      <alignment vertical="top" wrapText="1"/>
    </xf>
    <xf numFmtId="0" fontId="9" fillId="0" borderId="0" xfId="18" applyFont="1" applyFill="1" applyBorder="1" applyAlignment="1">
      <alignment wrapText="1"/>
    </xf>
    <xf numFmtId="0" fontId="5" fillId="0" borderId="0" xfId="18" applyFont="1" applyFill="1" applyBorder="1" applyAlignment="1">
      <alignment wrapText="1"/>
    </xf>
    <xf numFmtId="0" fontId="22" fillId="0" borderId="0" xfId="18" applyFont="1" applyFill="1" applyBorder="1" applyAlignment="1">
      <alignment wrapText="1"/>
    </xf>
    <xf numFmtId="0" fontId="25" fillId="0" borderId="0" xfId="18" applyFont="1" applyFill="1" applyBorder="1" applyAlignment="1">
      <alignment vertical="top" wrapText="1"/>
    </xf>
    <xf numFmtId="0" fontId="26" fillId="0" borderId="0" xfId="18" applyFont="1" applyFill="1" applyBorder="1" applyAlignment="1">
      <alignment horizontal="left" vertical="top" wrapText="1"/>
    </xf>
    <xf numFmtId="0" fontId="12" fillId="0" borderId="0" xfId="18" applyFont="1" applyFill="1" applyAlignment="1">
      <alignment horizontal="left" vertical="top" wrapText="1"/>
    </xf>
    <xf numFmtId="37" fontId="19" fillId="0" borderId="0" xfId="18" applyNumberFormat="1" applyFont="1" applyFill="1"/>
    <xf numFmtId="0" fontId="20" fillId="0" borderId="0" xfId="18" applyFont="1"/>
    <xf numFmtId="0" fontId="26" fillId="0" borderId="0" xfId="18" applyFont="1" applyBorder="1" applyAlignment="1">
      <alignment horizontal="center"/>
    </xf>
    <xf numFmtId="0" fontId="26" fillId="0" borderId="0" xfId="18" applyFont="1" applyFill="1" applyBorder="1" applyAlignment="1"/>
    <xf numFmtId="0" fontId="12" fillId="0" borderId="0" xfId="18" applyFont="1" applyFill="1" applyAlignment="1"/>
    <xf numFmtId="0" fontId="19" fillId="0" borderId="0" xfId="18" applyFont="1" applyFill="1"/>
    <xf numFmtId="37" fontId="15" fillId="0" borderId="0" xfId="18" applyNumberFormat="1" applyFont="1" applyFill="1"/>
    <xf numFmtId="167" fontId="15" fillId="0" borderId="0" xfId="10" applyNumberFormat="1" applyFont="1" applyFill="1"/>
    <xf numFmtId="0" fontId="51" fillId="7" borderId="0" xfId="18" applyFont="1" applyFill="1"/>
    <xf numFmtId="164" fontId="4" fillId="0" borderId="0" xfId="18" applyNumberFormat="1" applyFont="1" applyAlignment="1"/>
    <xf numFmtId="164" fontId="10" fillId="0" borderId="0" xfId="18" applyNumberFormat="1" applyFont="1" applyAlignment="1"/>
    <xf numFmtId="164" fontId="3" fillId="0" borderId="0" xfId="18" applyNumberFormat="1" applyFont="1" applyAlignment="1"/>
    <xf numFmtId="5" fontId="4" fillId="0" borderId="24" xfId="18" applyNumberFormat="1" applyFont="1" applyBorder="1" applyAlignment="1"/>
    <xf numFmtId="37" fontId="4" fillId="0" borderId="22" xfId="18" applyNumberFormat="1" applyFont="1" applyBorder="1" applyAlignment="1"/>
    <xf numFmtId="37" fontId="4" fillId="0" borderId="21" xfId="18" applyNumberFormat="1" applyFont="1" applyBorder="1" applyAlignment="1"/>
    <xf numFmtId="5" fontId="4" fillId="0" borderId="22" xfId="18" applyNumberFormat="1" applyFont="1" applyBorder="1" applyAlignment="1"/>
    <xf numFmtId="5" fontId="4" fillId="0" borderId="15" xfId="18" applyNumberFormat="1" applyFont="1" applyBorder="1" applyAlignment="1"/>
    <xf numFmtId="0" fontId="4" fillId="0" borderId="31" xfId="18" applyNumberFormat="1" applyFont="1" applyBorder="1" applyAlignment="1"/>
    <xf numFmtId="37" fontId="4" fillId="0" borderId="24" xfId="18" applyNumberFormat="1" applyFont="1" applyBorder="1" applyAlignment="1"/>
    <xf numFmtId="37" fontId="4" fillId="0" borderId="15" xfId="18" applyNumberFormat="1" applyFont="1" applyBorder="1" applyAlignment="1"/>
    <xf numFmtId="0" fontId="4" fillId="0" borderId="23" xfId="18" applyNumberFormat="1" applyFont="1" applyBorder="1" applyAlignment="1">
      <alignment horizontal="left" indent="3"/>
    </xf>
    <xf numFmtId="37" fontId="4" fillId="0" borderId="9" xfId="18" applyNumberFormat="1" applyFont="1" applyBorder="1" applyAlignment="1"/>
    <xf numFmtId="37" fontId="4" fillId="0" borderId="20" xfId="18" applyNumberFormat="1" applyFont="1" applyBorder="1" applyAlignment="1"/>
    <xf numFmtId="37" fontId="4" fillId="0" borderId="19" xfId="18" applyNumberFormat="1" applyFont="1" applyBorder="1" applyAlignment="1"/>
    <xf numFmtId="37" fontId="4" fillId="0" borderId="8" xfId="18" applyNumberFormat="1" applyFont="1" applyBorder="1" applyAlignment="1"/>
    <xf numFmtId="0" fontId="4" fillId="0" borderId="10" xfId="18" applyNumberFormat="1" applyFont="1" applyBorder="1" applyAlignment="1">
      <alignment horizontal="left" indent="3"/>
    </xf>
    <xf numFmtId="0" fontId="4" fillId="0" borderId="39" xfId="18" applyNumberFormat="1" applyFont="1" applyBorder="1" applyAlignment="1"/>
    <xf numFmtId="37" fontId="4" fillId="0" borderId="32" xfId="18" applyNumberFormat="1" applyFont="1" applyBorder="1" applyAlignment="1"/>
    <xf numFmtId="37" fontId="4" fillId="0" borderId="2" xfId="18" applyNumberFormat="1" applyFont="1" applyBorder="1" applyAlignment="1"/>
    <xf numFmtId="37" fontId="4" fillId="0" borderId="31" xfId="18" applyNumberFormat="1" applyFont="1" applyBorder="1" applyAlignment="1"/>
    <xf numFmtId="37" fontId="4" fillId="0" borderId="3" xfId="18" applyNumberFormat="1" applyFont="1" applyBorder="1" applyAlignment="1"/>
    <xf numFmtId="164" fontId="4" fillId="0" borderId="0" xfId="18" applyNumberFormat="1" applyFont="1" applyBorder="1" applyAlignment="1"/>
    <xf numFmtId="5" fontId="8" fillId="0" borderId="24" xfId="18" applyNumberFormat="1" applyFont="1" applyBorder="1" applyAlignment="1"/>
    <xf numFmtId="37" fontId="8" fillId="0" borderId="2" xfId="18" applyNumberFormat="1" applyFont="1" applyBorder="1" applyAlignment="1"/>
    <xf numFmtId="37" fontId="8" fillId="0" borderId="31" xfId="18" applyNumberFormat="1" applyFont="1" applyBorder="1" applyAlignment="1"/>
    <xf numFmtId="5" fontId="8" fillId="0" borderId="22" xfId="18" applyNumberFormat="1" applyFont="1" applyBorder="1" applyAlignment="1"/>
    <xf numFmtId="5" fontId="8" fillId="0" borderId="15" xfId="18" applyNumberFormat="1" applyFont="1" applyBorder="1" applyAlignment="1"/>
    <xf numFmtId="37" fontId="8" fillId="0" borderId="22" xfId="18" applyNumberFormat="1" applyFont="1" applyBorder="1" applyAlignment="1"/>
    <xf numFmtId="37" fontId="8" fillId="0" borderId="21" xfId="18" applyNumberFormat="1" applyFont="1" applyBorder="1" applyAlignment="1"/>
    <xf numFmtId="5" fontId="8" fillId="0" borderId="2" xfId="18" applyNumberFormat="1" applyFont="1" applyBorder="1" applyAlignment="1"/>
    <xf numFmtId="0" fontId="8" fillId="0" borderId="31" xfId="18" applyNumberFormat="1" applyFont="1" applyBorder="1" applyAlignment="1">
      <alignment horizontal="left" indent="3"/>
    </xf>
    <xf numFmtId="37" fontId="4" fillId="0" borderId="40" xfId="18" applyNumberFormat="1" applyFont="1" applyBorder="1" applyAlignment="1"/>
    <xf numFmtId="37" fontId="4" fillId="0" borderId="22" xfId="18" applyNumberFormat="1" applyFont="1" applyFill="1" applyBorder="1" applyAlignment="1"/>
    <xf numFmtId="37" fontId="4" fillId="0" borderId="15" xfId="18" applyNumberFormat="1" applyFont="1" applyFill="1" applyBorder="1" applyAlignment="1"/>
    <xf numFmtId="37" fontId="4" fillId="0" borderId="21" xfId="18" applyNumberFormat="1" applyFont="1" applyFill="1" applyBorder="1" applyAlignment="1"/>
    <xf numFmtId="0" fontId="4" fillId="0" borderId="23" xfId="18" applyNumberFormat="1" applyFont="1" applyBorder="1" applyAlignment="1">
      <alignment horizontal="left"/>
    </xf>
    <xf numFmtId="0" fontId="4" fillId="0" borderId="10" xfId="18" applyNumberFormat="1" applyFont="1" applyBorder="1" applyAlignment="1">
      <alignment horizontal="left"/>
    </xf>
    <xf numFmtId="0" fontId="4" fillId="0" borderId="41" xfId="18" applyNumberFormat="1" applyFont="1" applyBorder="1" applyAlignment="1">
      <alignment horizontal="left"/>
    </xf>
    <xf numFmtId="0" fontId="8" fillId="0" borderId="18" xfId="18" applyNumberFormat="1" applyFont="1" applyBorder="1" applyAlignment="1">
      <alignment horizontal="right"/>
    </xf>
    <xf numFmtId="0" fontId="8" fillId="0" borderId="17" xfId="18" applyNumberFormat="1" applyFont="1" applyBorder="1" applyAlignment="1">
      <alignment horizontal="right"/>
    </xf>
    <xf numFmtId="0" fontId="8" fillId="0" borderId="16" xfId="18" applyNumberFormat="1" applyFont="1" applyBorder="1" applyAlignment="1">
      <alignment horizontal="right"/>
    </xf>
    <xf numFmtId="0" fontId="8" fillId="0" borderId="17" xfId="18" applyNumberFormat="1" applyFont="1" applyBorder="1" applyAlignment="1">
      <alignment horizontal="center"/>
    </xf>
    <xf numFmtId="0" fontId="8" fillId="0" borderId="42" xfId="18" applyNumberFormat="1" applyFont="1" applyBorder="1" applyAlignment="1">
      <alignment horizontal="center"/>
    </xf>
    <xf numFmtId="0" fontId="12" fillId="0" borderId="0" xfId="18"/>
    <xf numFmtId="164" fontId="4" fillId="0" borderId="0" xfId="22" applyNumberFormat="1" applyFont="1" applyAlignment="1"/>
    <xf numFmtId="164" fontId="39" fillId="0" borderId="0" xfId="22" applyNumberFormat="1" applyFont="1" applyAlignment="1"/>
    <xf numFmtId="164" fontId="4" fillId="0" borderId="0" xfId="22" applyNumberFormat="1" applyFont="1" applyAlignment="1">
      <alignment horizontal="centerContinuous"/>
    </xf>
    <xf numFmtId="164" fontId="4" fillId="0" borderId="21" xfId="22" applyNumberFormat="1" applyFont="1" applyBorder="1" applyAlignment="1"/>
    <xf numFmtId="164" fontId="4" fillId="0" borderId="22" xfId="22" applyNumberFormat="1" applyFont="1" applyBorder="1" applyAlignment="1"/>
    <xf numFmtId="37" fontId="4" fillId="0" borderId="21" xfId="22" applyNumberFormat="1" applyFont="1" applyBorder="1" applyAlignment="1"/>
    <xf numFmtId="37" fontId="4" fillId="0" borderId="22" xfId="22" applyNumberFormat="1" applyFont="1" applyBorder="1" applyAlignment="1"/>
    <xf numFmtId="164" fontId="4" fillId="0" borderId="21" xfId="22" applyNumberFormat="1" applyFont="1" applyFill="1" applyBorder="1" applyAlignment="1"/>
    <xf numFmtId="164" fontId="4" fillId="0" borderId="22" xfId="22" applyNumberFormat="1" applyFont="1" applyFill="1" applyBorder="1" applyAlignment="1"/>
    <xf numFmtId="164" fontId="4" fillId="0" borderId="0" xfId="22" applyNumberFormat="1" applyFont="1" applyFill="1" applyAlignment="1"/>
    <xf numFmtId="164" fontId="14" fillId="0" borderId="0" xfId="18" applyNumberFormat="1" applyFont="1"/>
    <xf numFmtId="0" fontId="25" fillId="5" borderId="157" xfId="18" applyNumberFormat="1" applyFont="1" applyFill="1" applyBorder="1" applyAlignment="1">
      <alignment horizontal="left"/>
    </xf>
    <xf numFmtId="37" fontId="25" fillId="5" borderId="158" xfId="18" applyNumberFormat="1" applyFont="1" applyFill="1" applyBorder="1" applyAlignment="1"/>
    <xf numFmtId="37" fontId="25" fillId="5" borderId="159" xfId="18" applyNumberFormat="1" applyFont="1" applyFill="1" applyBorder="1" applyAlignment="1"/>
    <xf numFmtId="37" fontId="25" fillId="5" borderId="160" xfId="18" applyNumberFormat="1" applyFont="1" applyFill="1" applyBorder="1" applyAlignment="1"/>
    <xf numFmtId="37" fontId="25" fillId="5" borderId="161" xfId="18" applyNumberFormat="1" applyFont="1" applyFill="1" applyBorder="1" applyAlignment="1"/>
    <xf numFmtId="37" fontId="25" fillId="5" borderId="162" xfId="18" applyNumberFormat="1" applyFont="1" applyFill="1" applyBorder="1" applyAlignment="1"/>
    <xf numFmtId="37" fontId="25" fillId="5" borderId="163" xfId="18" applyNumberFormat="1" applyFont="1" applyFill="1" applyBorder="1" applyAlignment="1"/>
    <xf numFmtId="37" fontId="25" fillId="5" borderId="164" xfId="18" applyNumberFormat="1" applyFont="1" applyFill="1" applyBorder="1" applyAlignment="1"/>
    <xf numFmtId="0" fontId="25" fillId="5" borderId="48" xfId="18" applyNumberFormat="1" applyFont="1" applyFill="1" applyBorder="1" applyAlignment="1">
      <alignment horizontal="left"/>
    </xf>
    <xf numFmtId="37" fontId="25" fillId="5" borderId="49" xfId="18" applyNumberFormat="1" applyFont="1" applyFill="1" applyBorder="1" applyAlignment="1"/>
    <xf numFmtId="37" fontId="25" fillId="5" borderId="50" xfId="18" applyNumberFormat="1" applyFont="1" applyFill="1" applyBorder="1" applyAlignment="1"/>
    <xf numFmtId="37" fontId="25" fillId="5" borderId="51" xfId="18" applyNumberFormat="1" applyFont="1" applyFill="1" applyBorder="1" applyAlignment="1"/>
    <xf numFmtId="0" fontId="5" fillId="0" borderId="47" xfId="18" applyNumberFormat="1" applyFont="1" applyBorder="1" applyAlignment="1"/>
    <xf numFmtId="0" fontId="25" fillId="5" borderId="52" xfId="18" applyNumberFormat="1" applyFont="1" applyFill="1" applyBorder="1" applyAlignment="1">
      <alignment horizontal="left"/>
    </xf>
    <xf numFmtId="0" fontId="5" fillId="0" borderId="52" xfId="18" applyNumberFormat="1" applyFont="1" applyFill="1" applyBorder="1" applyAlignment="1"/>
    <xf numFmtId="0" fontId="41" fillId="5" borderId="43" xfId="18" applyNumberFormat="1" applyFont="1" applyFill="1" applyBorder="1" applyAlignment="1">
      <alignment horizontal="left" indent="5"/>
    </xf>
    <xf numFmtId="37" fontId="41" fillId="5" borderId="53" xfId="18" applyNumberFormat="1" applyFont="1" applyFill="1" applyBorder="1" applyAlignment="1"/>
    <xf numFmtId="37" fontId="41" fillId="5" borderId="54" xfId="18" applyNumberFormat="1" applyFont="1" applyFill="1" applyBorder="1" applyAlignment="1"/>
    <xf numFmtId="37" fontId="41" fillId="5" borderId="55" xfId="18" applyNumberFormat="1" applyFont="1" applyFill="1" applyBorder="1" applyAlignment="1"/>
    <xf numFmtId="37" fontId="41" fillId="5" borderId="34" xfId="18" applyNumberFormat="1" applyFont="1" applyFill="1" applyBorder="1" applyAlignment="1"/>
    <xf numFmtId="0" fontId="25" fillId="5" borderId="41" xfId="18" applyNumberFormat="1" applyFont="1" applyFill="1" applyBorder="1" applyAlignment="1">
      <alignment horizontal="left"/>
    </xf>
    <xf numFmtId="37" fontId="5" fillId="0" borderId="56" xfId="18" applyNumberFormat="1" applyFont="1" applyBorder="1"/>
    <xf numFmtId="37" fontId="5" fillId="0" borderId="57" xfId="18" applyNumberFormat="1" applyFont="1" applyBorder="1"/>
    <xf numFmtId="37" fontId="5" fillId="0" borderId="58" xfId="18" applyNumberFormat="1" applyFont="1" applyBorder="1"/>
    <xf numFmtId="37" fontId="5" fillId="0" borderId="59" xfId="18" applyNumberFormat="1" applyFont="1" applyBorder="1"/>
    <xf numFmtId="37" fontId="25" fillId="5" borderId="58" xfId="18" applyNumberFormat="1" applyFont="1" applyFill="1" applyBorder="1" applyAlignment="1"/>
    <xf numFmtId="37" fontId="25" fillId="5" borderId="57" xfId="18" applyNumberFormat="1" applyFont="1" applyFill="1" applyBorder="1" applyAlignment="1"/>
    <xf numFmtId="37" fontId="25" fillId="5" borderId="59" xfId="18" applyNumberFormat="1" applyFont="1" applyFill="1" applyBorder="1" applyAlignment="1"/>
    <xf numFmtId="0" fontId="25" fillId="5" borderId="19" xfId="18" applyNumberFormat="1" applyFont="1" applyFill="1" applyBorder="1" applyAlignment="1">
      <alignment horizontal="left"/>
    </xf>
    <xf numFmtId="37" fontId="5" fillId="0" borderId="60" xfId="18" applyNumberFormat="1" applyFont="1" applyBorder="1"/>
    <xf numFmtId="37" fontId="5" fillId="0" borderId="61" xfId="18" applyNumberFormat="1" applyFont="1" applyBorder="1"/>
    <xf numFmtId="37" fontId="5" fillId="0" borderId="8" xfId="18" applyNumberFormat="1" applyFont="1" applyBorder="1"/>
    <xf numFmtId="37" fontId="5" fillId="0" borderId="20" xfId="18" applyNumberFormat="1" applyFont="1" applyBorder="1"/>
    <xf numFmtId="37" fontId="25" fillId="5" borderId="8" xfId="18" applyNumberFormat="1" applyFont="1" applyFill="1" applyBorder="1" applyAlignment="1"/>
    <xf numFmtId="37" fontId="25" fillId="5" borderId="61" xfId="18" applyNumberFormat="1" applyFont="1" applyFill="1" applyBorder="1" applyAlignment="1"/>
    <xf numFmtId="37" fontId="25" fillId="5" borderId="20" xfId="18" applyNumberFormat="1" applyFont="1" applyFill="1" applyBorder="1" applyAlignment="1"/>
    <xf numFmtId="0" fontId="25" fillId="5" borderId="23" xfId="18" applyNumberFormat="1" applyFont="1" applyFill="1" applyBorder="1" applyAlignment="1">
      <alignment horizontal="left"/>
    </xf>
    <xf numFmtId="37" fontId="5" fillId="0" borderId="62" xfId="18" applyNumberFormat="1" applyFont="1" applyBorder="1"/>
    <xf numFmtId="37" fontId="5" fillId="0" borderId="63" xfId="18" applyNumberFormat="1" applyFont="1" applyBorder="1"/>
    <xf numFmtId="37" fontId="5" fillId="0" borderId="14" xfId="18" applyNumberFormat="1" applyFont="1" applyBorder="1"/>
    <xf numFmtId="37" fontId="5" fillId="0" borderId="64" xfId="18" applyNumberFormat="1" applyFont="1" applyBorder="1"/>
    <xf numFmtId="37" fontId="25" fillId="5" borderId="14" xfId="18" applyNumberFormat="1" applyFont="1" applyFill="1" applyBorder="1" applyAlignment="1"/>
    <xf numFmtId="37" fontId="25" fillId="5" borderId="63" xfId="18" applyNumberFormat="1" applyFont="1" applyFill="1" applyBorder="1" applyAlignment="1"/>
    <xf numFmtId="37" fontId="25" fillId="5" borderId="64" xfId="18" applyNumberFormat="1" applyFont="1" applyFill="1" applyBorder="1" applyAlignment="1"/>
    <xf numFmtId="0" fontId="41" fillId="5" borderId="31" xfId="18" applyNumberFormat="1" applyFont="1" applyFill="1" applyBorder="1" applyAlignment="1">
      <alignment horizontal="left" indent="5"/>
    </xf>
    <xf numFmtId="37" fontId="42" fillId="0" borderId="65" xfId="18" applyNumberFormat="1" applyFont="1" applyBorder="1"/>
    <xf numFmtId="37" fontId="42" fillId="0" borderId="66" xfId="18" applyNumberFormat="1" applyFont="1" applyBorder="1"/>
    <xf numFmtId="37" fontId="42" fillId="0" borderId="67" xfId="18" applyNumberFormat="1" applyFont="1" applyBorder="1"/>
    <xf numFmtId="37" fontId="42" fillId="0" borderId="68" xfId="18" applyNumberFormat="1" applyFont="1" applyBorder="1"/>
    <xf numFmtId="37" fontId="42" fillId="0" borderId="2" xfId="18" applyNumberFormat="1" applyFont="1" applyBorder="1"/>
    <xf numFmtId="37" fontId="42" fillId="0" borderId="3" xfId="18" applyNumberFormat="1" applyFont="1" applyBorder="1"/>
    <xf numFmtId="0" fontId="45" fillId="5" borderId="16" xfId="18" applyNumberFormat="1" applyFont="1" applyFill="1" applyBorder="1" applyAlignment="1">
      <alignment horizontal="right"/>
    </xf>
    <xf numFmtId="0" fontId="45" fillId="5" borderId="17" xfId="18" applyNumberFormat="1" applyFont="1" applyFill="1" applyBorder="1" applyAlignment="1">
      <alignment horizontal="right"/>
    </xf>
    <xf numFmtId="0" fontId="45" fillId="5" borderId="69" xfId="18" applyNumberFormat="1" applyFont="1" applyFill="1" applyBorder="1" applyAlignment="1">
      <alignment horizontal="right"/>
    </xf>
    <xf numFmtId="0" fontId="46" fillId="5" borderId="70" xfId="18" applyNumberFormat="1" applyFont="1" applyFill="1" applyBorder="1" applyAlignment="1">
      <alignment horizontal="left"/>
    </xf>
    <xf numFmtId="37" fontId="46" fillId="5" borderId="19" xfId="18" applyNumberFormat="1" applyFont="1" applyFill="1" applyBorder="1" applyAlignment="1"/>
    <xf numFmtId="37" fontId="46" fillId="5" borderId="20" xfId="18" applyNumberFormat="1" applyFont="1" applyFill="1" applyBorder="1" applyAlignment="1"/>
    <xf numFmtId="37" fontId="46" fillId="5" borderId="71" xfId="18" applyNumberFormat="1" applyFont="1" applyFill="1" applyBorder="1" applyAlignment="1"/>
    <xf numFmtId="0" fontId="46" fillId="0" borderId="70" xfId="18" applyNumberFormat="1" applyFont="1" applyFill="1" applyBorder="1" applyAlignment="1">
      <alignment horizontal="left"/>
    </xf>
    <xf numFmtId="5" fontId="46" fillId="5" borderId="72" xfId="18" applyNumberFormat="1" applyFont="1" applyFill="1" applyBorder="1" applyAlignment="1"/>
    <xf numFmtId="5" fontId="46" fillId="5" borderId="73" xfId="18" applyNumberFormat="1" applyFont="1" applyFill="1" applyBorder="1" applyAlignment="1"/>
    <xf numFmtId="37" fontId="46" fillId="5" borderId="10" xfId="18" applyNumberFormat="1" applyFont="1" applyFill="1" applyBorder="1" applyAlignment="1"/>
    <xf numFmtId="0" fontId="46" fillId="5" borderId="74" xfId="18" applyNumberFormat="1" applyFont="1" applyFill="1" applyBorder="1" applyAlignment="1">
      <alignment horizontal="left"/>
    </xf>
    <xf numFmtId="37" fontId="46" fillId="5" borderId="21" xfId="18" applyNumberFormat="1" applyFont="1" applyFill="1" applyBorder="1" applyAlignment="1"/>
    <xf numFmtId="37" fontId="46" fillId="5" borderId="22" xfId="18" applyNumberFormat="1" applyFont="1" applyFill="1" applyBorder="1" applyAlignment="1"/>
    <xf numFmtId="37" fontId="46" fillId="5" borderId="26" xfId="18" applyNumberFormat="1" applyFont="1" applyFill="1" applyBorder="1" applyAlignment="1"/>
    <xf numFmtId="5" fontId="46" fillId="5" borderId="75" xfId="18" applyNumberFormat="1" applyFont="1" applyFill="1" applyBorder="1" applyAlignment="1"/>
    <xf numFmtId="0" fontId="45" fillId="5" borderId="76" xfId="18" applyNumberFormat="1" applyFont="1" applyFill="1" applyBorder="1" applyAlignment="1">
      <alignment horizontal="left"/>
    </xf>
    <xf numFmtId="37" fontId="45" fillId="5" borderId="31" xfId="18" applyNumberFormat="1" applyFont="1" applyFill="1" applyBorder="1" applyAlignment="1"/>
    <xf numFmtId="37" fontId="45" fillId="5" borderId="2" xfId="18" applyNumberFormat="1" applyFont="1" applyFill="1" applyBorder="1" applyAlignment="1"/>
    <xf numFmtId="5" fontId="45" fillId="5" borderId="77" xfId="18" applyNumberFormat="1" applyFont="1" applyFill="1" applyBorder="1" applyAlignment="1"/>
    <xf numFmtId="0" fontId="45" fillId="5" borderId="70" xfId="18" applyNumberFormat="1" applyFont="1" applyFill="1" applyBorder="1" applyAlignment="1">
      <alignment horizontal="left"/>
    </xf>
    <xf numFmtId="4" fontId="46" fillId="5" borderId="19" xfId="18" applyNumberFormat="1" applyFont="1" applyFill="1" applyBorder="1" applyAlignment="1"/>
    <xf numFmtId="166" fontId="45" fillId="5" borderId="20" xfId="18" applyNumberFormat="1" applyFont="1" applyFill="1" applyBorder="1" applyAlignment="1"/>
    <xf numFmtId="4" fontId="4" fillId="0" borderId="19" xfId="18" applyNumberFormat="1" applyFont="1" applyBorder="1" applyAlignment="1"/>
    <xf numFmtId="5" fontId="46" fillId="5" borderId="78" xfId="18" applyNumberFormat="1" applyFont="1" applyFill="1" applyBorder="1" applyAlignment="1"/>
    <xf numFmtId="4" fontId="46" fillId="5" borderId="19" xfId="18" applyNumberFormat="1" applyFont="1" applyFill="1" applyBorder="1" applyAlignment="1">
      <alignment horizontal="right"/>
    </xf>
    <xf numFmtId="0" fontId="45" fillId="5" borderId="79" xfId="18" applyNumberFormat="1" applyFont="1" applyFill="1" applyBorder="1" applyAlignment="1">
      <alignment horizontal="left"/>
    </xf>
    <xf numFmtId="4" fontId="46" fillId="5" borderId="80" xfId="18" applyNumberFormat="1" applyFont="1" applyFill="1" applyBorder="1" applyAlignment="1">
      <alignment horizontal="right"/>
    </xf>
    <xf numFmtId="4" fontId="45" fillId="5" borderId="81" xfId="18" applyNumberFormat="1" applyFont="1" applyFill="1" applyBorder="1" applyAlignment="1"/>
    <xf numFmtId="4" fontId="46" fillId="5" borderId="80" xfId="18" applyNumberFormat="1" applyFont="1" applyFill="1" applyBorder="1" applyAlignment="1"/>
    <xf numFmtId="5" fontId="46" fillId="5" borderId="82" xfId="18" applyNumberFormat="1" applyFont="1" applyFill="1" applyBorder="1" applyAlignment="1"/>
    <xf numFmtId="164" fontId="25" fillId="5" borderId="0" xfId="18" applyNumberFormat="1" applyFont="1" applyFill="1" applyAlignment="1"/>
    <xf numFmtId="164" fontId="20" fillId="0" borderId="0" xfId="18" applyNumberFormat="1" applyFont="1" applyAlignment="1"/>
    <xf numFmtId="3" fontId="14" fillId="5" borderId="0" xfId="18" applyNumberFormat="1" applyFont="1" applyFill="1" applyAlignment="1"/>
    <xf numFmtId="0" fontId="45" fillId="5" borderId="83" xfId="18" applyNumberFormat="1" applyFont="1" applyFill="1" applyBorder="1" applyAlignment="1">
      <alignment horizontal="right"/>
    </xf>
    <xf numFmtId="0" fontId="45" fillId="5" borderId="84" xfId="18" applyNumberFormat="1" applyFont="1" applyFill="1" applyBorder="1" applyAlignment="1">
      <alignment horizontal="center"/>
    </xf>
    <xf numFmtId="0" fontId="45" fillId="5" borderId="43" xfId="18" applyNumberFormat="1" applyFont="1" applyFill="1" applyBorder="1" applyAlignment="1">
      <alignment horizontal="right"/>
    </xf>
    <xf numFmtId="0" fontId="45" fillId="5" borderId="85" xfId="18" applyNumberFormat="1" applyFont="1" applyFill="1" applyBorder="1" applyAlignment="1">
      <alignment horizontal="center"/>
    </xf>
    <xf numFmtId="0" fontId="47" fillId="0" borderId="86" xfId="18" applyNumberFormat="1" applyFont="1" applyFill="1" applyBorder="1" applyAlignment="1">
      <alignment horizontal="left"/>
    </xf>
    <xf numFmtId="37" fontId="46" fillId="0" borderId="87" xfId="18" applyNumberFormat="1" applyFont="1" applyFill="1" applyBorder="1" applyAlignment="1">
      <alignment horizontal="right"/>
    </xf>
    <xf numFmtId="37" fontId="46" fillId="0" borderId="88" xfId="18" applyNumberFormat="1" applyFont="1" applyFill="1" applyBorder="1" applyAlignment="1">
      <alignment horizontal="right"/>
    </xf>
    <xf numFmtId="37" fontId="46" fillId="0" borderId="89" xfId="18" applyNumberFormat="1" applyFont="1" applyFill="1" applyBorder="1" applyAlignment="1">
      <alignment horizontal="right"/>
    </xf>
    <xf numFmtId="37" fontId="46" fillId="0" borderId="86" xfId="18" applyNumberFormat="1" applyFont="1" applyFill="1" applyBorder="1" applyAlignment="1">
      <alignment horizontal="right"/>
    </xf>
    <xf numFmtId="37" fontId="46" fillId="0" borderId="90" xfId="18" applyNumberFormat="1" applyFont="1" applyFill="1" applyBorder="1" applyAlignment="1">
      <alignment horizontal="right"/>
    </xf>
    <xf numFmtId="37" fontId="4" fillId="0" borderId="87" xfId="18" applyNumberFormat="1" applyFont="1" applyFill="1" applyBorder="1" applyAlignment="1">
      <alignment horizontal="right"/>
    </xf>
    <xf numFmtId="37" fontId="4" fillId="0" borderId="88" xfId="18" applyNumberFormat="1" applyFont="1" applyFill="1" applyBorder="1" applyAlignment="1">
      <alignment horizontal="right"/>
    </xf>
    <xf numFmtId="0" fontId="47" fillId="0" borderId="91" xfId="18" applyNumberFormat="1" applyFont="1" applyFill="1" applyBorder="1" applyAlignment="1">
      <alignment horizontal="left"/>
    </xf>
    <xf numFmtId="0" fontId="47" fillId="0" borderId="26" xfId="18" applyNumberFormat="1" applyFont="1" applyFill="1" applyBorder="1" applyAlignment="1">
      <alignment horizontal="left"/>
    </xf>
    <xf numFmtId="37" fontId="46" fillId="0" borderId="92" xfId="18" applyNumberFormat="1" applyFont="1" applyFill="1" applyBorder="1" applyAlignment="1">
      <alignment horizontal="right"/>
    </xf>
    <xf numFmtId="37" fontId="46" fillId="0" borderId="93" xfId="18" applyNumberFormat="1" applyFont="1" applyFill="1" applyBorder="1" applyAlignment="1">
      <alignment horizontal="right"/>
    </xf>
    <xf numFmtId="37" fontId="46" fillId="0" borderId="94" xfId="18" applyNumberFormat="1" applyFont="1" applyFill="1" applyBorder="1" applyAlignment="1">
      <alignment horizontal="right"/>
    </xf>
    <xf numFmtId="37" fontId="46" fillId="5" borderId="94" xfId="18" applyNumberFormat="1" applyFont="1" applyFill="1" applyBorder="1" applyAlignment="1">
      <alignment horizontal="right"/>
    </xf>
    <xf numFmtId="37" fontId="46" fillId="5" borderId="92" xfId="18" applyNumberFormat="1" applyFont="1" applyFill="1" applyBorder="1" applyAlignment="1">
      <alignment horizontal="right"/>
    </xf>
    <xf numFmtId="37" fontId="46" fillId="5" borderId="95" xfId="18" applyNumberFormat="1" applyFont="1" applyFill="1" applyBorder="1" applyAlignment="1">
      <alignment horizontal="right"/>
    </xf>
    <xf numFmtId="37" fontId="46" fillId="5" borderId="87" xfId="18" applyNumberFormat="1" applyFont="1" applyFill="1" applyBorder="1" applyAlignment="1">
      <alignment horizontal="right"/>
    </xf>
    <xf numFmtId="37" fontId="46" fillId="5" borderId="88" xfId="18" applyNumberFormat="1" applyFont="1" applyFill="1" applyBorder="1" applyAlignment="1">
      <alignment horizontal="right"/>
    </xf>
    <xf numFmtId="37" fontId="46" fillId="5" borderId="90" xfId="18" applyNumberFormat="1" applyFont="1" applyFill="1" applyBorder="1" applyAlignment="1">
      <alignment horizontal="right"/>
    </xf>
    <xf numFmtId="0" fontId="47" fillId="0" borderId="96" xfId="18" applyNumberFormat="1" applyFont="1" applyFill="1" applyBorder="1" applyAlignment="1">
      <alignment horizontal="left"/>
    </xf>
    <xf numFmtId="37" fontId="46" fillId="0" borderId="97" xfId="18" applyNumberFormat="1" applyFont="1" applyFill="1" applyBorder="1" applyAlignment="1">
      <alignment horizontal="right"/>
    </xf>
    <xf numFmtId="37" fontId="46" fillId="0" borderId="98" xfId="18" applyNumberFormat="1" applyFont="1" applyFill="1" applyBorder="1" applyAlignment="1">
      <alignment horizontal="right"/>
    </xf>
    <xf numFmtId="37" fontId="46" fillId="0" borderId="99" xfId="18" applyNumberFormat="1" applyFont="1" applyFill="1" applyBorder="1" applyAlignment="1">
      <alignment horizontal="right"/>
    </xf>
    <xf numFmtId="37" fontId="46" fillId="5" borderId="98" xfId="18" applyNumberFormat="1" applyFont="1" applyFill="1" applyBorder="1" applyAlignment="1">
      <alignment horizontal="right"/>
    </xf>
    <xf numFmtId="37" fontId="46" fillId="5" borderId="99" xfId="18" applyNumberFormat="1" applyFont="1" applyFill="1" applyBorder="1" applyAlignment="1">
      <alignment horizontal="right"/>
    </xf>
    <xf numFmtId="0" fontId="47" fillId="0" borderId="25" xfId="18" applyNumberFormat="1" applyFont="1" applyFill="1" applyBorder="1" applyAlignment="1">
      <alignment horizontal="left"/>
    </xf>
    <xf numFmtId="37" fontId="46" fillId="0" borderId="25" xfId="18" applyNumberFormat="1" applyFont="1" applyFill="1" applyBorder="1" applyAlignment="1">
      <alignment horizontal="right"/>
    </xf>
    <xf numFmtId="37" fontId="46" fillId="0" borderId="100" xfId="18" applyNumberFormat="1" applyFont="1" applyFill="1" applyBorder="1" applyAlignment="1">
      <alignment horizontal="right"/>
    </xf>
    <xf numFmtId="37" fontId="46" fillId="0" borderId="29" xfId="18" applyNumberFormat="1" applyFont="1" applyFill="1" applyBorder="1" applyAlignment="1">
      <alignment horizontal="right"/>
    </xf>
    <xf numFmtId="37" fontId="46" fillId="5" borderId="29" xfId="18" applyNumberFormat="1" applyFont="1" applyFill="1" applyBorder="1" applyAlignment="1">
      <alignment horizontal="right"/>
    </xf>
    <xf numFmtId="37" fontId="46" fillId="5" borderId="100" xfId="18" applyNumberFormat="1" applyFont="1" applyFill="1" applyBorder="1" applyAlignment="1">
      <alignment horizontal="right"/>
    </xf>
    <xf numFmtId="37" fontId="46" fillId="5" borderId="30" xfId="18" applyNumberFormat="1" applyFont="1" applyFill="1" applyBorder="1" applyAlignment="1">
      <alignment horizontal="right"/>
    </xf>
    <xf numFmtId="0" fontId="2" fillId="0" borderId="26" xfId="18" applyNumberFormat="1" applyFont="1" applyFill="1" applyBorder="1"/>
    <xf numFmtId="37" fontId="46" fillId="0" borderId="26" xfId="18" applyNumberFormat="1" applyFont="1" applyFill="1" applyBorder="1" applyAlignment="1">
      <alignment horizontal="right"/>
    </xf>
    <xf numFmtId="37" fontId="46" fillId="0" borderId="0" xfId="18" applyNumberFormat="1" applyFont="1" applyFill="1" applyBorder="1" applyAlignment="1">
      <alignment horizontal="right"/>
    </xf>
    <xf numFmtId="37" fontId="46" fillId="5" borderId="101" xfId="18" applyNumberFormat="1" applyFont="1" applyFill="1" applyBorder="1" applyAlignment="1">
      <alignment horizontal="right"/>
    </xf>
    <xf numFmtId="37" fontId="46" fillId="5" borderId="0" xfId="18" applyNumberFormat="1" applyFont="1" applyFill="1" applyBorder="1" applyAlignment="1">
      <alignment horizontal="right"/>
    </xf>
    <xf numFmtId="37" fontId="46" fillId="5" borderId="27" xfId="18" applyNumberFormat="1" applyFont="1" applyFill="1" applyBorder="1" applyAlignment="1">
      <alignment horizontal="right"/>
    </xf>
    <xf numFmtId="0" fontId="47" fillId="0" borderId="102" xfId="18" applyNumberFormat="1" applyFont="1" applyFill="1" applyBorder="1" applyAlignment="1">
      <alignment horizontal="left"/>
    </xf>
    <xf numFmtId="37" fontId="46" fillId="0" borderId="21" xfId="18" applyNumberFormat="1" applyFont="1" applyFill="1" applyBorder="1" applyAlignment="1">
      <alignment horizontal="right"/>
    </xf>
    <xf numFmtId="37" fontId="46" fillId="0" borderId="103" xfId="18" applyNumberFormat="1" applyFont="1" applyFill="1" applyBorder="1" applyAlignment="1">
      <alignment horizontal="right"/>
    </xf>
    <xf numFmtId="37" fontId="46" fillId="0" borderId="104" xfId="18" applyNumberFormat="1" applyFont="1" applyFill="1" applyBorder="1" applyAlignment="1">
      <alignment horizontal="right"/>
    </xf>
    <xf numFmtId="37" fontId="46" fillId="5" borderId="104" xfId="18" applyNumberFormat="1" applyFont="1" applyFill="1" applyBorder="1" applyAlignment="1">
      <alignment horizontal="right"/>
    </xf>
    <xf numFmtId="37" fontId="46" fillId="5" borderId="103" xfId="18" applyNumberFormat="1" applyFont="1" applyFill="1" applyBorder="1" applyAlignment="1">
      <alignment horizontal="right"/>
    </xf>
    <xf numFmtId="37" fontId="46" fillId="5" borderId="24" xfId="18" applyNumberFormat="1" applyFont="1" applyFill="1" applyBorder="1" applyAlignment="1">
      <alignment horizontal="right"/>
    </xf>
    <xf numFmtId="37" fontId="46" fillId="0" borderId="105" xfId="18" applyNumberFormat="1" applyFont="1" applyFill="1" applyBorder="1" applyAlignment="1">
      <alignment horizontal="right"/>
    </xf>
    <xf numFmtId="37" fontId="46" fillId="0" borderId="106" xfId="18" applyNumberFormat="1" applyFont="1" applyFill="1" applyBorder="1" applyAlignment="1">
      <alignment horizontal="right"/>
    </xf>
    <xf numFmtId="37" fontId="46" fillId="0" borderId="107" xfId="18" applyNumberFormat="1" applyFont="1" applyFill="1" applyBorder="1" applyAlignment="1">
      <alignment horizontal="right"/>
    </xf>
    <xf numFmtId="37" fontId="46" fillId="5" borderId="107" xfId="18" applyNumberFormat="1" applyFont="1" applyFill="1" applyBorder="1" applyAlignment="1">
      <alignment horizontal="right"/>
    </xf>
    <xf numFmtId="37" fontId="46" fillId="5" borderId="105" xfId="18" applyNumberFormat="1" applyFont="1" applyFill="1" applyBorder="1" applyAlignment="1">
      <alignment horizontal="right"/>
    </xf>
    <xf numFmtId="37" fontId="46" fillId="5" borderId="108" xfId="18" applyNumberFormat="1" applyFont="1" applyFill="1" applyBorder="1" applyAlignment="1">
      <alignment horizontal="right"/>
    </xf>
    <xf numFmtId="0" fontId="47" fillId="0" borderId="109" xfId="18" applyNumberFormat="1" applyFont="1" applyFill="1" applyBorder="1" applyAlignment="1">
      <alignment horizontal="left"/>
    </xf>
    <xf numFmtId="37" fontId="46" fillId="0" borderId="110" xfId="18" applyNumberFormat="1" applyFont="1" applyFill="1" applyBorder="1" applyAlignment="1">
      <alignment horizontal="right"/>
    </xf>
    <xf numFmtId="37" fontId="46" fillId="0" borderId="111" xfId="18" applyNumberFormat="1" applyFont="1" applyFill="1" applyBorder="1" applyAlignment="1">
      <alignment horizontal="right"/>
    </xf>
    <xf numFmtId="37" fontId="46" fillId="0" borderId="112" xfId="18" applyNumberFormat="1" applyFont="1" applyFill="1" applyBorder="1" applyAlignment="1">
      <alignment horizontal="right"/>
    </xf>
    <xf numFmtId="37" fontId="46" fillId="0" borderId="113" xfId="18" applyNumberFormat="1" applyFont="1" applyFill="1" applyBorder="1" applyAlignment="1">
      <alignment horizontal="right"/>
    </xf>
    <xf numFmtId="37" fontId="46" fillId="0" borderId="114" xfId="18" applyNumberFormat="1" applyFont="1" applyFill="1" applyBorder="1" applyAlignment="1">
      <alignment horizontal="right"/>
    </xf>
    <xf numFmtId="37" fontId="46" fillId="0" borderId="115" xfId="18" applyNumberFormat="1" applyFont="1" applyFill="1" applyBorder="1" applyAlignment="1">
      <alignment horizontal="right"/>
    </xf>
    <xf numFmtId="0" fontId="43" fillId="0" borderId="21" xfId="18" applyNumberFormat="1" applyFont="1" applyFill="1" applyBorder="1" applyAlignment="1">
      <alignment horizontal="left"/>
    </xf>
    <xf numFmtId="37" fontId="45" fillId="0" borderId="116" xfId="18" applyNumberFormat="1" applyFont="1" applyFill="1" applyBorder="1" applyAlignment="1">
      <alignment horizontal="right"/>
    </xf>
    <xf numFmtId="37" fontId="45" fillId="0" borderId="118" xfId="18" applyNumberFormat="1" applyFont="1" applyFill="1" applyBorder="1" applyAlignment="1">
      <alignment horizontal="right"/>
    </xf>
    <xf numFmtId="37" fontId="45" fillId="7" borderId="118" xfId="18" applyNumberFormat="1" applyFont="1" applyFill="1" applyBorder="1" applyAlignment="1">
      <alignment horizontal="right"/>
    </xf>
    <xf numFmtId="37" fontId="45" fillId="7" borderId="116" xfId="18" applyNumberFormat="1" applyFont="1" applyFill="1" applyBorder="1" applyAlignment="1">
      <alignment horizontal="right"/>
    </xf>
    <xf numFmtId="0" fontId="12" fillId="0" borderId="0" xfId="18" applyBorder="1"/>
    <xf numFmtId="3" fontId="49" fillId="5" borderId="0" xfId="18" applyNumberFormat="1" applyFont="1" applyFill="1" applyBorder="1" applyAlignment="1"/>
    <xf numFmtId="3" fontId="49" fillId="5" borderId="0" xfId="18" applyNumberFormat="1" applyFont="1" applyFill="1" applyBorder="1" applyAlignment="1">
      <alignment horizontal="center"/>
    </xf>
    <xf numFmtId="164" fontId="4" fillId="0" borderId="0" xfId="18" applyNumberFormat="1" applyFont="1"/>
    <xf numFmtId="0" fontId="40" fillId="5" borderId="16" xfId="18" applyNumberFormat="1" applyFont="1" applyFill="1" applyBorder="1" applyAlignment="1">
      <alignment horizontal="right"/>
    </xf>
    <xf numFmtId="0" fontId="40" fillId="5" borderId="17" xfId="18" applyNumberFormat="1" applyFont="1" applyFill="1" applyBorder="1" applyAlignment="1">
      <alignment horizontal="right"/>
    </xf>
    <xf numFmtId="0" fontId="40" fillId="5" borderId="18" xfId="18" applyNumberFormat="1" applyFont="1" applyFill="1" applyBorder="1" applyAlignment="1">
      <alignment horizontal="right"/>
    </xf>
    <xf numFmtId="0" fontId="25" fillId="5" borderId="41" xfId="18" applyNumberFormat="1" applyFont="1" applyFill="1" applyBorder="1" applyAlignment="1">
      <alignment horizontal="left" indent="1"/>
    </xf>
    <xf numFmtId="37" fontId="25" fillId="5" borderId="19" xfId="18" applyNumberFormat="1" applyFont="1" applyFill="1" applyBorder="1" applyAlignment="1"/>
    <xf numFmtId="5" fontId="25" fillId="5" borderId="20" xfId="18" applyNumberFormat="1" applyFont="1" applyFill="1" applyBorder="1" applyAlignment="1"/>
    <xf numFmtId="5" fontId="25" fillId="5" borderId="9" xfId="18" applyNumberFormat="1" applyFont="1" applyFill="1" applyBorder="1" applyAlignment="1"/>
    <xf numFmtId="0" fontId="25" fillId="5" borderId="10" xfId="18" applyNumberFormat="1" applyFont="1" applyFill="1" applyBorder="1" applyAlignment="1">
      <alignment horizontal="left" indent="1"/>
    </xf>
    <xf numFmtId="37" fontId="25" fillId="5" borderId="9" xfId="18" applyNumberFormat="1" applyFont="1" applyFill="1" applyBorder="1" applyAlignment="1"/>
    <xf numFmtId="37" fontId="25" fillId="5" borderId="10" xfId="18" applyNumberFormat="1" applyFont="1" applyFill="1" applyBorder="1" applyAlignment="1"/>
    <xf numFmtId="0" fontId="25" fillId="5" borderId="3" xfId="18" applyNumberFormat="1" applyFont="1" applyFill="1" applyBorder="1" applyAlignment="1">
      <alignment horizontal="left" indent="2"/>
    </xf>
    <xf numFmtId="37" fontId="25" fillId="5" borderId="31" xfId="18" applyNumberFormat="1" applyFont="1" applyFill="1" applyBorder="1" applyAlignment="1"/>
    <xf numFmtId="37" fontId="25" fillId="5" borderId="2" xfId="18" applyNumberFormat="1" applyFont="1" applyFill="1" applyBorder="1" applyAlignment="1"/>
    <xf numFmtId="37" fontId="25" fillId="5" borderId="32" xfId="18" applyNumberFormat="1" applyFont="1" applyFill="1" applyBorder="1" applyAlignment="1"/>
    <xf numFmtId="0" fontId="25" fillId="5" borderId="19" xfId="18" applyNumberFormat="1" applyFont="1" applyFill="1" applyBorder="1" applyAlignment="1">
      <alignment horizontal="left" indent="1"/>
    </xf>
    <xf numFmtId="0" fontId="25" fillId="5" borderId="10" xfId="18" applyNumberFormat="1" applyFont="1" applyFill="1" applyBorder="1" applyAlignment="1">
      <alignment horizontal="left" indent="2"/>
    </xf>
    <xf numFmtId="0" fontId="40" fillId="5" borderId="10" xfId="18" applyNumberFormat="1" applyFont="1" applyFill="1" applyBorder="1" applyAlignment="1">
      <alignment horizontal="left" indent="3"/>
    </xf>
    <xf numFmtId="165" fontId="40" fillId="5" borderId="19" xfId="3" applyNumberFormat="1" applyFont="1" applyFill="1" applyBorder="1" applyAlignment="1"/>
    <xf numFmtId="5" fontId="40" fillId="5" borderId="20" xfId="18" applyNumberFormat="1" applyFont="1" applyFill="1" applyBorder="1" applyAlignment="1"/>
    <xf numFmtId="5" fontId="40" fillId="5" borderId="120" xfId="18" applyNumberFormat="1" applyFont="1" applyFill="1" applyBorder="1" applyAlignment="1"/>
    <xf numFmtId="0" fontId="25" fillId="0" borderId="10" xfId="18" applyNumberFormat="1" applyFont="1" applyFill="1" applyBorder="1" applyAlignment="1">
      <alignment horizontal="left" indent="2"/>
    </xf>
    <xf numFmtId="37" fontId="25" fillId="0" borderId="19" xfId="18" applyNumberFormat="1" applyFont="1" applyFill="1" applyBorder="1" applyAlignment="1"/>
    <xf numFmtId="37" fontId="25" fillId="0" borderId="20" xfId="18" applyNumberFormat="1" applyFont="1" applyFill="1" applyBorder="1" applyAlignment="1"/>
    <xf numFmtId="37" fontId="25" fillId="0" borderId="9" xfId="18" applyNumberFormat="1" applyFont="1" applyFill="1" applyBorder="1" applyAlignment="1"/>
    <xf numFmtId="0" fontId="25" fillId="0" borderId="28" xfId="18" applyNumberFormat="1" applyFont="1" applyFill="1" applyBorder="1" applyAlignment="1">
      <alignment horizontal="left" indent="2"/>
    </xf>
    <xf numFmtId="37" fontId="25" fillId="0" borderId="26" xfId="18" applyNumberFormat="1" applyFont="1" applyFill="1" applyBorder="1" applyAlignment="1"/>
    <xf numFmtId="37" fontId="25" fillId="0" borderId="0" xfId="18" applyNumberFormat="1" applyFont="1" applyFill="1" applyBorder="1" applyAlignment="1"/>
    <xf numFmtId="37" fontId="25" fillId="0" borderId="27" xfId="18" applyNumberFormat="1" applyFont="1" applyFill="1" applyBorder="1" applyAlignment="1"/>
    <xf numFmtId="0" fontId="40" fillId="0" borderId="28" xfId="18" applyNumberFormat="1" applyFont="1" applyFill="1" applyBorder="1" applyAlignment="1">
      <alignment horizontal="left" indent="2"/>
    </xf>
    <xf numFmtId="37" fontId="40" fillId="0" borderId="28" xfId="18" applyNumberFormat="1" applyFont="1" applyFill="1" applyBorder="1" applyAlignment="1"/>
    <xf numFmtId="37" fontId="40" fillId="0" borderId="121" xfId="18" applyNumberFormat="1" applyFont="1" applyFill="1" applyBorder="1" applyAlignment="1"/>
    <xf numFmtId="0" fontId="40" fillId="0" borderId="58" xfId="18" applyNumberFormat="1" applyFont="1" applyFill="1" applyBorder="1" applyAlignment="1">
      <alignment horizontal="left" indent="2"/>
    </xf>
    <xf numFmtId="37" fontId="40" fillId="0" borderId="41" xfId="18" applyNumberFormat="1" applyFont="1" applyFill="1" applyBorder="1" applyAlignment="1"/>
    <xf numFmtId="37" fontId="40" fillId="0" borderId="59" xfId="18" applyNumberFormat="1" applyFont="1" applyFill="1" applyBorder="1" applyAlignment="1"/>
    <xf numFmtId="37" fontId="40" fillId="0" borderId="123" xfId="18" applyNumberFormat="1" applyFont="1" applyFill="1" applyBorder="1" applyAlignment="1"/>
    <xf numFmtId="0" fontId="25" fillId="5" borderId="23" xfId="18" applyNumberFormat="1" applyFont="1" applyFill="1" applyBorder="1" applyAlignment="1">
      <alignment horizontal="left" indent="2"/>
    </xf>
    <xf numFmtId="37" fontId="25" fillId="5" borderId="21" xfId="18" applyNumberFormat="1" applyFont="1" applyFill="1" applyBorder="1" applyAlignment="1">
      <alignment horizontal="right"/>
    </xf>
    <xf numFmtId="5" fontId="25" fillId="5" borderId="22" xfId="18" applyNumberFormat="1" applyFont="1" applyFill="1" applyBorder="1" applyAlignment="1"/>
    <xf numFmtId="37" fontId="25" fillId="0" borderId="21" xfId="18" applyNumberFormat="1" applyFont="1" applyFill="1" applyBorder="1" applyAlignment="1"/>
    <xf numFmtId="37" fontId="25" fillId="5" borderId="24" xfId="18" applyNumberFormat="1" applyFont="1" applyFill="1" applyBorder="1" applyAlignment="1"/>
    <xf numFmtId="0" fontId="25" fillId="5" borderId="29" xfId="18" applyNumberFormat="1" applyFont="1" applyFill="1" applyBorder="1" applyAlignment="1">
      <alignment horizontal="left" indent="2"/>
    </xf>
    <xf numFmtId="164" fontId="25" fillId="0" borderId="29" xfId="18" applyNumberFormat="1" applyFont="1" applyFill="1" applyBorder="1" applyAlignment="1"/>
    <xf numFmtId="164" fontId="25" fillId="0" borderId="0" xfId="18" applyNumberFormat="1" applyFont="1" applyFill="1" applyBorder="1" applyAlignment="1"/>
    <xf numFmtId="164" fontId="20" fillId="0" borderId="0" xfId="18" applyNumberFormat="1" applyFont="1"/>
    <xf numFmtId="164" fontId="52" fillId="0" borderId="0" xfId="22" applyNumberFormat="1" applyFont="1" applyAlignment="1"/>
    <xf numFmtId="0" fontId="12" fillId="0" borderId="0" xfId="0" applyFont="1" applyBorder="1" applyAlignment="1"/>
    <xf numFmtId="0" fontId="4" fillId="0" borderId="26" xfId="0" applyNumberFormat="1" applyFont="1" applyBorder="1" applyAlignment="1"/>
    <xf numFmtId="0" fontId="4" fillId="0" borderId="31" xfId="0" applyNumberFormat="1" applyFont="1" applyBorder="1" applyAlignment="1"/>
    <xf numFmtId="164" fontId="4" fillId="0" borderId="0" xfId="22" applyNumberFormat="1" applyFont="1" applyAlignment="1">
      <alignment horizontal="left"/>
    </xf>
    <xf numFmtId="0" fontId="8" fillId="0" borderId="2" xfId="0" applyNumberFormat="1" applyFont="1" applyBorder="1" applyAlignment="1"/>
    <xf numFmtId="37" fontId="4" fillId="0" borderId="31" xfId="0" applyNumberFormat="1" applyFont="1" applyBorder="1" applyAlignment="1">
      <alignment horizontal="center"/>
    </xf>
    <xf numFmtId="37" fontId="4" fillId="0" borderId="2" xfId="0" applyNumberFormat="1" applyFont="1" applyBorder="1" applyAlignment="1">
      <alignment horizontal="center"/>
    </xf>
    <xf numFmtId="166" fontId="4" fillId="0" borderId="2" xfId="0" applyNumberFormat="1" applyFont="1" applyBorder="1" applyAlignment="1"/>
    <xf numFmtId="164" fontId="8" fillId="0" borderId="16" xfId="22" applyNumberFormat="1" applyFont="1" applyBorder="1" applyAlignment="1"/>
    <xf numFmtId="164" fontId="4" fillId="0" borderId="17" xfId="22" applyNumberFormat="1" applyFont="1" applyBorder="1" applyAlignment="1"/>
    <xf numFmtId="164" fontId="4" fillId="0" borderId="31" xfId="22" applyNumberFormat="1" applyFont="1" applyBorder="1" applyAlignment="1"/>
    <xf numFmtId="164" fontId="4" fillId="0" borderId="2" xfId="22" applyNumberFormat="1" applyFont="1" applyBorder="1" applyAlignment="1"/>
    <xf numFmtId="164" fontId="4" fillId="0" borderId="31" xfId="22" applyNumberFormat="1" applyFont="1" applyFill="1" applyBorder="1" applyAlignment="1"/>
    <xf numFmtId="164" fontId="4" fillId="0" borderId="2" xfId="22" applyNumberFormat="1" applyFont="1" applyFill="1" applyBorder="1" applyAlignment="1"/>
    <xf numFmtId="164" fontId="8" fillId="0" borderId="22" xfId="22" applyNumberFormat="1" applyFont="1" applyBorder="1" applyAlignment="1">
      <alignment horizontal="left"/>
    </xf>
    <xf numFmtId="164" fontId="38" fillId="0" borderId="0" xfId="22" applyNumberFormat="1" applyFont="1" applyAlignment="1">
      <alignment horizontal="centerContinuous"/>
    </xf>
    <xf numFmtId="164" fontId="39" fillId="0" borderId="0" xfId="22" applyNumberFormat="1" applyFont="1" applyAlignment="1">
      <alignment horizontal="centerContinuous"/>
    </xf>
    <xf numFmtId="164" fontId="4" fillId="0" borderId="25" xfId="22" applyNumberFormat="1" applyFont="1" applyBorder="1" applyAlignment="1"/>
    <xf numFmtId="164" fontId="4" fillId="0" borderId="29" xfId="22" applyNumberFormat="1" applyFont="1" applyBorder="1" applyAlignment="1"/>
    <xf numFmtId="164" fontId="8" fillId="0" borderId="31" xfId="22" applyNumberFormat="1" applyFont="1" applyFill="1" applyBorder="1" applyAlignment="1">
      <alignment horizontal="centerContinuous"/>
    </xf>
    <xf numFmtId="164" fontId="8" fillId="0" borderId="2" xfId="22" applyNumberFormat="1" applyFont="1" applyFill="1" applyBorder="1" applyAlignment="1">
      <alignment horizontal="centerContinuous"/>
    </xf>
    <xf numFmtId="164" fontId="8" fillId="0" borderId="32" xfId="22" applyNumberFormat="1" applyFont="1" applyFill="1" applyBorder="1" applyAlignment="1">
      <alignment horizontal="centerContinuous"/>
    </xf>
    <xf numFmtId="164" fontId="8" fillId="0" borderId="16" xfId="22" applyNumberFormat="1" applyFont="1" applyFill="1" applyBorder="1" applyAlignment="1">
      <alignment horizontal="right"/>
    </xf>
    <xf numFmtId="164" fontId="8" fillId="0" borderId="17" xfId="22" applyNumberFormat="1" applyFont="1" applyFill="1" applyBorder="1" applyAlignment="1">
      <alignment horizontal="right"/>
    </xf>
    <xf numFmtId="164" fontId="8" fillId="0" borderId="18" xfId="22" applyNumberFormat="1" applyFont="1" applyFill="1" applyBorder="1" applyAlignment="1">
      <alignment horizontal="right"/>
    </xf>
    <xf numFmtId="37" fontId="4" fillId="0" borderId="21" xfId="22" applyNumberFormat="1" applyFont="1" applyFill="1" applyBorder="1" applyAlignment="1"/>
    <xf numFmtId="37" fontId="4" fillId="0" borderId="22" xfId="22" applyNumberFormat="1" applyFont="1" applyFill="1" applyBorder="1" applyAlignment="1"/>
    <xf numFmtId="37" fontId="4" fillId="0" borderId="24" xfId="22" applyNumberFormat="1" applyFont="1" applyFill="1" applyBorder="1" applyAlignment="1"/>
    <xf numFmtId="164" fontId="53" fillId="0" borderId="2" xfId="22" applyNumberFormat="1" applyFont="1" applyFill="1" applyBorder="1" applyAlignment="1"/>
    <xf numFmtId="164" fontId="4" fillId="0" borderId="24" xfId="22" applyNumberFormat="1" applyFont="1" applyFill="1" applyBorder="1" applyAlignment="1"/>
    <xf numFmtId="164" fontId="8" fillId="0" borderId="21" xfId="22" applyNumberFormat="1" applyFont="1" applyFill="1" applyBorder="1" applyAlignment="1"/>
    <xf numFmtId="164" fontId="8" fillId="0" borderId="22" xfId="22" applyNumberFormat="1" applyFont="1" applyFill="1" applyBorder="1" applyAlignment="1"/>
    <xf numFmtId="5" fontId="8" fillId="0" borderId="22" xfId="22" applyNumberFormat="1" applyFont="1" applyFill="1" applyBorder="1" applyAlignment="1"/>
    <xf numFmtId="37" fontId="8" fillId="0" borderId="21" xfId="22" applyNumberFormat="1" applyFont="1" applyFill="1" applyBorder="1" applyAlignment="1"/>
    <xf numFmtId="37" fontId="8" fillId="0" borderId="22" xfId="22" applyNumberFormat="1" applyFont="1" applyFill="1" applyBorder="1" applyAlignment="1"/>
    <xf numFmtId="5" fontId="8" fillId="0" borderId="32" xfId="22" applyNumberFormat="1" applyFont="1" applyFill="1" applyBorder="1" applyAlignment="1"/>
    <xf numFmtId="164" fontId="46" fillId="5" borderId="0" xfId="22" applyNumberFormat="1" applyFont="1" applyFill="1" applyAlignment="1"/>
    <xf numFmtId="164" fontId="4" fillId="0" borderId="0" xfId="22" applyNumberFormat="1" applyFont="1" applyBorder="1" applyAlignment="1"/>
    <xf numFmtId="164" fontId="4" fillId="0" borderId="0" xfId="22" applyNumberFormat="1" applyFont="1" applyFill="1" applyBorder="1" applyAlignment="1"/>
    <xf numFmtId="164" fontId="3" fillId="0" borderId="0" xfId="18" applyNumberFormat="1" applyFont="1"/>
    <xf numFmtId="164" fontId="4" fillId="0" borderId="0" xfId="18" applyNumberFormat="1" applyFont="1" applyBorder="1"/>
    <xf numFmtId="5" fontId="8" fillId="0" borderId="15" xfId="0" applyNumberFormat="1" applyFont="1" applyBorder="1" applyAlignment="1">
      <alignment horizontal="right"/>
    </xf>
    <xf numFmtId="5" fontId="5" fillId="0" borderId="27" xfId="9" applyNumberFormat="1" applyFont="1" applyBorder="1"/>
    <xf numFmtId="5" fontId="5" fillId="0" borderId="27" xfId="24" applyNumberFormat="1" applyFont="1" applyBorder="1"/>
    <xf numFmtId="0" fontId="12" fillId="0" borderId="0" xfId="18" applyBorder="1" applyAlignment="1">
      <alignment horizontal="center"/>
    </xf>
    <xf numFmtId="5" fontId="4" fillId="0" borderId="2" xfId="0" applyNumberFormat="1" applyFont="1" applyBorder="1" applyAlignment="1">
      <alignment horizontal="right"/>
    </xf>
    <xf numFmtId="164" fontId="4" fillId="0" borderId="22" xfId="22" applyNumberFormat="1" applyFont="1" applyBorder="1" applyAlignment="1">
      <alignment horizontal="right"/>
    </xf>
    <xf numFmtId="37" fontId="4" fillId="0" borderId="3" xfId="0" applyNumberFormat="1" applyFont="1" applyBorder="1" applyAlignment="1"/>
    <xf numFmtId="37" fontId="4" fillId="0" borderId="3" xfId="0" applyNumberFormat="1" applyFont="1" applyBorder="1" applyAlignment="1">
      <alignment horizontal="right"/>
    </xf>
    <xf numFmtId="37" fontId="4" fillId="0" borderId="24" xfId="0" applyNumberFormat="1" applyFont="1" applyBorder="1" applyAlignment="1">
      <alignment horizontal="right"/>
    </xf>
    <xf numFmtId="5" fontId="4" fillId="0" borderId="32" xfId="0" applyNumberFormat="1" applyFont="1" applyBorder="1"/>
    <xf numFmtId="5" fontId="8" fillId="0" borderId="22" xfId="0" applyNumberFormat="1" applyFont="1" applyBorder="1"/>
    <xf numFmtId="5" fontId="8" fillId="0" borderId="3" xfId="0" applyNumberFormat="1" applyFont="1" applyBorder="1"/>
    <xf numFmtId="5" fontId="45" fillId="0" borderId="117" xfId="18" applyNumberFormat="1" applyFont="1" applyFill="1" applyBorder="1" applyAlignment="1">
      <alignment horizontal="right"/>
    </xf>
    <xf numFmtId="5" fontId="45" fillId="7" borderId="118" xfId="18" applyNumberFormat="1" applyFont="1" applyFill="1" applyBorder="1" applyAlignment="1">
      <alignment horizontal="right"/>
    </xf>
    <xf numFmtId="5" fontId="45" fillId="7" borderId="117" xfId="18" applyNumberFormat="1" applyFont="1" applyFill="1" applyBorder="1" applyAlignment="1">
      <alignment horizontal="right"/>
    </xf>
    <xf numFmtId="5" fontId="45" fillId="5" borderId="119" xfId="18" applyNumberFormat="1" applyFont="1" applyFill="1" applyBorder="1" applyAlignment="1">
      <alignment horizontal="right"/>
    </xf>
    <xf numFmtId="5" fontId="40" fillId="0" borderId="121" xfId="18" applyNumberFormat="1" applyFont="1" applyFill="1" applyBorder="1" applyAlignment="1"/>
    <xf numFmtId="5" fontId="40" fillId="0" borderId="122" xfId="18" applyNumberFormat="1" applyFont="1" applyFill="1" applyBorder="1" applyAlignment="1"/>
    <xf numFmtId="5" fontId="4" fillId="0" borderId="15" xfId="0" applyNumberFormat="1" applyFont="1" applyBorder="1" applyAlignment="1"/>
    <xf numFmtId="37" fontId="4" fillId="0" borderId="24" xfId="22" applyNumberFormat="1" applyFont="1" applyFill="1" applyBorder="1" applyAlignment="1">
      <alignment horizontal="right"/>
    </xf>
    <xf numFmtId="37" fontId="25" fillId="0" borderId="32" xfId="18" applyNumberFormat="1" applyFont="1" applyFill="1" applyBorder="1" applyAlignment="1"/>
    <xf numFmtId="5" fontId="40" fillId="0" borderId="9" xfId="18" applyNumberFormat="1" applyFont="1" applyFill="1" applyBorder="1" applyAlignment="1"/>
    <xf numFmtId="0" fontId="4" fillId="0" borderId="2" xfId="0" applyNumberFormat="1" applyFont="1" applyBorder="1" applyAlignment="1"/>
    <xf numFmtId="5" fontId="40" fillId="0" borderId="20" xfId="18" applyNumberFormat="1" applyFont="1" applyFill="1" applyBorder="1" applyAlignment="1"/>
    <xf numFmtId="37" fontId="25" fillId="0" borderId="120" xfId="18" applyNumberFormat="1" applyFont="1" applyFill="1" applyBorder="1" applyAlignment="1"/>
    <xf numFmtId="37" fontId="25" fillId="0" borderId="21" xfId="18" applyNumberFormat="1" applyFont="1" applyFill="1" applyBorder="1" applyAlignment="1">
      <alignment horizontal="right"/>
    </xf>
    <xf numFmtId="0" fontId="8" fillId="0" borderId="16" xfId="18" applyNumberFormat="1" applyFont="1" applyBorder="1" applyAlignment="1">
      <alignment horizontal="center"/>
    </xf>
    <xf numFmtId="0" fontId="4" fillId="0" borderId="0" xfId="18" applyNumberFormat="1" applyFont="1" applyAlignment="1">
      <alignment horizontal="center"/>
    </xf>
    <xf numFmtId="37" fontId="4" fillId="0" borderId="41" xfId="0" applyNumberFormat="1" applyFont="1" applyBorder="1" applyAlignment="1">
      <alignment horizontal="center"/>
    </xf>
    <xf numFmtId="37" fontId="4" fillId="0" borderId="59" xfId="0" applyNumberFormat="1" applyFont="1" applyBorder="1" applyAlignment="1">
      <alignment horizontal="center"/>
    </xf>
    <xf numFmtId="3" fontId="4" fillId="0" borderId="59" xfId="0" applyNumberFormat="1" applyFont="1" applyBorder="1" applyAlignment="1"/>
    <xf numFmtId="3" fontId="4" fillId="0" borderId="59" xfId="0" applyNumberFormat="1" applyFont="1" applyBorder="1" applyAlignment="1">
      <alignment horizontal="right"/>
    </xf>
    <xf numFmtId="3" fontId="4" fillId="0" borderId="20" xfId="0" applyNumberFormat="1" applyFont="1" applyBorder="1" applyAlignment="1">
      <alignment horizontal="right"/>
    </xf>
    <xf numFmtId="166" fontId="8" fillId="0" borderId="22" xfId="0" applyNumberFormat="1" applyFont="1" applyBorder="1" applyAlignment="1">
      <alignment horizontal="right"/>
    </xf>
    <xf numFmtId="37" fontId="4" fillId="0" borderId="59" xfId="0" applyNumberFormat="1" applyFont="1" applyBorder="1" applyAlignment="1">
      <alignment horizontal="right"/>
    </xf>
    <xf numFmtId="37" fontId="4" fillId="0" borderId="9" xfId="0" applyNumberFormat="1" applyFont="1" applyBorder="1" applyAlignment="1">
      <alignment horizontal="right"/>
    </xf>
    <xf numFmtId="5" fontId="8" fillId="0" borderId="22" xfId="0" applyNumberFormat="1" applyFont="1" applyBorder="1" applyAlignment="1">
      <alignment horizontal="right"/>
    </xf>
    <xf numFmtId="3" fontId="4" fillId="0" borderId="123" xfId="0" applyNumberFormat="1" applyFont="1" applyBorder="1" applyAlignment="1">
      <alignment horizontal="right"/>
    </xf>
    <xf numFmtId="3" fontId="4" fillId="0" borderId="9" xfId="0" applyNumberFormat="1" applyFont="1" applyBorder="1" applyAlignment="1">
      <alignment horizontal="right"/>
    </xf>
    <xf numFmtId="166" fontId="8" fillId="0" borderId="24" xfId="0" applyNumberFormat="1" applyFont="1" applyBorder="1" applyAlignment="1">
      <alignment horizontal="right"/>
    </xf>
    <xf numFmtId="37" fontId="4" fillId="0" borderId="25" xfId="0" applyNumberFormat="1" applyFont="1" applyBorder="1" applyAlignment="1"/>
    <xf numFmtId="37" fontId="4" fillId="0" borderId="29" xfId="0" applyNumberFormat="1" applyFont="1" applyBorder="1" applyAlignment="1"/>
    <xf numFmtId="5" fontId="4" fillId="0" borderId="30" xfId="0" applyNumberFormat="1" applyFont="1" applyBorder="1" applyAlignment="1"/>
    <xf numFmtId="37" fontId="8" fillId="0" borderId="31" xfId="0" applyNumberFormat="1" applyFont="1" applyBorder="1" applyAlignment="1"/>
    <xf numFmtId="37" fontId="8" fillId="0" borderId="2" xfId="0" applyNumberFormat="1" applyFont="1" applyBorder="1" applyAlignment="1"/>
    <xf numFmtId="5" fontId="8" fillId="0" borderId="32" xfId="0" applyNumberFormat="1" applyFont="1" applyBorder="1" applyAlignment="1"/>
    <xf numFmtId="164" fontId="4" fillId="0" borderId="0" xfId="18" applyNumberFormat="1" applyFont="1" applyFill="1" applyAlignment="1"/>
    <xf numFmtId="0" fontId="3" fillId="0" borderId="0" xfId="18" applyFont="1"/>
    <xf numFmtId="0" fontId="4" fillId="0" borderId="0" xfId="18" applyFont="1"/>
    <xf numFmtId="0" fontId="52" fillId="0" borderId="0" xfId="18" applyFont="1"/>
    <xf numFmtId="164" fontId="37" fillId="0" borderId="0" xfId="22" applyNumberFormat="1" applyFont="1" applyAlignment="1">
      <alignment horizontal="centerContinuous"/>
    </xf>
    <xf numFmtId="164" fontId="5" fillId="0" borderId="0" xfId="22" applyNumberFormat="1" applyFont="1" applyAlignment="1">
      <alignment horizontal="centerContinuous"/>
    </xf>
    <xf numFmtId="164" fontId="59" fillId="0" borderId="0" xfId="18" applyNumberFormat="1" applyFont="1" applyAlignment="1"/>
    <xf numFmtId="164" fontId="59" fillId="0" borderId="0" xfId="18" applyNumberFormat="1" applyFont="1" applyFill="1" applyAlignment="1"/>
    <xf numFmtId="164" fontId="59" fillId="0" borderId="0" xfId="18" applyNumberFormat="1" applyFont="1" applyBorder="1"/>
    <xf numFmtId="0" fontId="59" fillId="0" borderId="0" xfId="18" applyFont="1" applyBorder="1" applyAlignment="1">
      <alignment vertical="top" wrapText="1"/>
    </xf>
    <xf numFmtId="0" fontId="6" fillId="0" borderId="0" xfId="0" applyNumberFormat="1" applyFont="1" applyBorder="1" applyAlignment="1">
      <alignment horizontal="center"/>
    </xf>
    <xf numFmtId="0" fontId="4" fillId="0" borderId="0" xfId="0" applyNumberFormat="1" applyFont="1" applyBorder="1" applyAlignment="1">
      <alignment horizontal="center"/>
    </xf>
    <xf numFmtId="0" fontId="7" fillId="0" borderId="0" xfId="0" applyNumberFormat="1" applyFont="1" applyBorder="1" applyAlignment="1">
      <alignment horizontal="center"/>
    </xf>
    <xf numFmtId="0" fontId="2" fillId="0" borderId="0" xfId="0" applyNumberFormat="1" applyFont="1" applyBorder="1" applyAlignment="1">
      <alignment horizontal="center"/>
    </xf>
    <xf numFmtId="3" fontId="7" fillId="0" borderId="0" xfId="0" applyNumberFormat="1" applyFont="1" applyBorder="1" applyAlignment="1">
      <alignment horizontal="center"/>
    </xf>
    <xf numFmtId="3" fontId="5" fillId="0" borderId="0" xfId="0" applyNumberFormat="1" applyFont="1" applyBorder="1" applyAlignment="1">
      <alignment horizontal="center"/>
    </xf>
    <xf numFmtId="3" fontId="5" fillId="0" borderId="27" xfId="0" applyNumberFormat="1" applyFont="1" applyBorder="1" applyAlignment="1">
      <alignment horizontal="center"/>
    </xf>
    <xf numFmtId="3" fontId="5" fillId="0" borderId="17" xfId="0" applyNumberFormat="1" applyFont="1" applyBorder="1" applyAlignment="1">
      <alignment horizontal="center"/>
    </xf>
    <xf numFmtId="3" fontId="5" fillId="0" borderId="18" xfId="0" applyNumberFormat="1" applyFont="1" applyBorder="1" applyAlignment="1">
      <alignment horizontal="center"/>
    </xf>
    <xf numFmtId="164" fontId="8" fillId="0" borderId="31" xfId="0" applyNumberFormat="1" applyFont="1" applyBorder="1" applyAlignment="1">
      <alignment horizontal="center"/>
    </xf>
    <xf numFmtId="164" fontId="8" fillId="0" borderId="2" xfId="0" applyNumberFormat="1" applyFont="1" applyBorder="1" applyAlignment="1">
      <alignment horizontal="center"/>
    </xf>
    <xf numFmtId="164" fontId="8" fillId="0" borderId="32" xfId="0" applyNumberFormat="1" applyFont="1" applyBorder="1" applyAlignment="1">
      <alignment horizontal="center"/>
    </xf>
    <xf numFmtId="164" fontId="8" fillId="0" borderId="33" xfId="0" applyNumberFormat="1" applyFont="1" applyBorder="1" applyAlignment="1">
      <alignment horizontal="center" wrapText="1"/>
    </xf>
    <xf numFmtId="0" fontId="4" fillId="0" borderId="42" xfId="0" applyFont="1" applyBorder="1" applyAlignment="1">
      <alignment horizontal="center" wrapText="1"/>
    </xf>
    <xf numFmtId="164" fontId="8" fillId="0" borderId="33" xfId="0" applyNumberFormat="1" applyFont="1" applyBorder="1" applyAlignment="1">
      <alignment horizontal="center"/>
    </xf>
    <xf numFmtId="0" fontId="4" fillId="0" borderId="42" xfId="0" applyFont="1" applyBorder="1" applyAlignment="1"/>
    <xf numFmtId="164" fontId="8" fillId="0" borderId="33" xfId="0" applyNumberFormat="1" applyFont="1" applyBorder="1" applyAlignment="1">
      <alignment horizontal="right"/>
    </xf>
    <xf numFmtId="0" fontId="8" fillId="0" borderId="124" xfId="0" applyNumberFormat="1" applyFont="1" applyBorder="1" applyAlignment="1"/>
    <xf numFmtId="0" fontId="4" fillId="0" borderId="125" xfId="0" applyNumberFormat="1" applyFont="1" applyBorder="1" applyAlignment="1"/>
    <xf numFmtId="0" fontId="4" fillId="0" borderId="126" xfId="0" applyNumberFormat="1" applyFont="1" applyBorder="1" applyAlignment="1"/>
    <xf numFmtId="0" fontId="4" fillId="0" borderId="127" xfId="0" applyNumberFormat="1" applyFont="1" applyBorder="1" applyAlignment="1"/>
    <xf numFmtId="0" fontId="4" fillId="0" borderId="165" xfId="0" applyNumberFormat="1" applyFont="1" applyBorder="1" applyAlignment="1"/>
    <xf numFmtId="0" fontId="8" fillId="0" borderId="128" xfId="0" applyNumberFormat="1" applyFont="1" applyBorder="1" applyAlignment="1">
      <alignment horizontal="left" indent="2"/>
    </xf>
    <xf numFmtId="0" fontId="4" fillId="0" borderId="129" xfId="0" applyNumberFormat="1" applyFont="1" applyBorder="1" applyAlignment="1">
      <alignment horizontal="left" indent="2"/>
    </xf>
    <xf numFmtId="0" fontId="4" fillId="0" borderId="130" xfId="0" applyNumberFormat="1" applyFont="1" applyBorder="1" applyAlignment="1"/>
    <xf numFmtId="0" fontId="4" fillId="0" borderId="131" xfId="0" applyNumberFormat="1" applyFont="1" applyBorder="1" applyAlignment="1"/>
    <xf numFmtId="0" fontId="4" fillId="0" borderId="10" xfId="0" applyNumberFormat="1" applyFont="1" applyFill="1" applyBorder="1" applyAlignment="1">
      <alignment horizontal="left" indent="3"/>
    </xf>
    <xf numFmtId="0" fontId="4" fillId="0" borderId="11" xfId="0" applyNumberFormat="1" applyFont="1" applyBorder="1" applyAlignment="1">
      <alignment horizontal="left" indent="3"/>
    </xf>
    <xf numFmtId="0" fontId="4" fillId="0" borderId="10" xfId="0" applyNumberFormat="1" applyFont="1" applyBorder="1" applyAlignment="1"/>
    <xf numFmtId="0" fontId="4" fillId="0" borderId="11" xfId="0" applyNumberFormat="1" applyFont="1" applyBorder="1" applyAlignment="1"/>
    <xf numFmtId="0" fontId="4" fillId="0" borderId="10" xfId="0" applyNumberFormat="1" applyFont="1" applyBorder="1" applyAlignment="1">
      <alignment horizontal="left" indent="2"/>
    </xf>
    <xf numFmtId="0" fontId="4" fillId="0" borderId="11" xfId="0" applyNumberFormat="1" applyFont="1" applyBorder="1" applyAlignment="1">
      <alignment horizontal="left" indent="2"/>
    </xf>
    <xf numFmtId="0" fontId="4" fillId="0" borderId="10" xfId="0" applyNumberFormat="1" applyFont="1" applyBorder="1" applyAlignment="1">
      <alignment horizontal="left" indent="4"/>
    </xf>
    <xf numFmtId="0" fontId="4" fillId="0" borderId="11" xfId="0" applyNumberFormat="1" applyFont="1" applyBorder="1" applyAlignment="1">
      <alignment horizontal="left" indent="4"/>
    </xf>
    <xf numFmtId="0" fontId="4" fillId="0" borderId="120" xfId="0" applyNumberFormat="1" applyFont="1" applyBorder="1" applyAlignment="1">
      <alignment horizontal="left" indent="4"/>
    </xf>
    <xf numFmtId="0" fontId="4" fillId="0" borderId="10" xfId="0" applyNumberFormat="1" applyFont="1" applyFill="1" applyBorder="1" applyAlignment="1">
      <alignment horizontal="left" indent="4"/>
    </xf>
    <xf numFmtId="0" fontId="4" fillId="0" borderId="11" xfId="0" applyNumberFormat="1" applyFont="1" applyFill="1" applyBorder="1" applyAlignment="1">
      <alignment horizontal="left" indent="4"/>
    </xf>
    <xf numFmtId="0" fontId="4" fillId="0" borderId="120" xfId="0" applyNumberFormat="1" applyFont="1" applyFill="1" applyBorder="1" applyAlignment="1">
      <alignment horizontal="left" indent="4"/>
    </xf>
    <xf numFmtId="0" fontId="4" fillId="0" borderId="19" xfId="0" applyNumberFormat="1" applyFont="1" applyBorder="1" applyAlignment="1">
      <alignment horizontal="left" indent="4"/>
    </xf>
    <xf numFmtId="0" fontId="4" fillId="0" borderId="20" xfId="0" applyNumberFormat="1" applyFont="1" applyBorder="1" applyAlignment="1">
      <alignment horizontal="left" indent="4"/>
    </xf>
    <xf numFmtId="0" fontId="8" fillId="0" borderId="10" xfId="0" applyNumberFormat="1" applyFont="1" applyBorder="1" applyAlignment="1">
      <alignment horizontal="left"/>
    </xf>
    <xf numFmtId="0" fontId="8" fillId="0" borderId="11" xfId="0" applyNumberFormat="1" applyFont="1" applyBorder="1" applyAlignment="1">
      <alignment horizontal="left"/>
    </xf>
    <xf numFmtId="0" fontId="8" fillId="0" borderId="120" xfId="0" applyNumberFormat="1" applyFont="1" applyBorder="1" applyAlignment="1">
      <alignment horizontal="left"/>
    </xf>
    <xf numFmtId="0" fontId="4" fillId="0" borderId="10" xfId="0" applyNumberFormat="1" applyFont="1" applyBorder="1" applyAlignment="1">
      <alignment horizontal="left" indent="5"/>
    </xf>
    <xf numFmtId="0" fontId="4" fillId="0" borderId="11" xfId="0" applyNumberFormat="1" applyFont="1" applyBorder="1" applyAlignment="1">
      <alignment horizontal="left" indent="5"/>
    </xf>
    <xf numFmtId="0" fontId="4" fillId="0" borderId="120" xfId="0" applyNumberFormat="1" applyFont="1" applyBorder="1" applyAlignment="1">
      <alignment horizontal="left" indent="5"/>
    </xf>
    <xf numFmtId="0" fontId="4" fillId="0" borderId="120" xfId="0" applyNumberFormat="1" applyFont="1" applyBorder="1" applyAlignment="1">
      <alignment horizontal="left" indent="2"/>
    </xf>
    <xf numFmtId="0" fontId="8" fillId="0" borderId="31" xfId="0" applyNumberFormat="1" applyFont="1" applyBorder="1" applyAlignment="1"/>
    <xf numFmtId="0" fontId="4" fillId="0" borderId="2" xfId="0" applyNumberFormat="1" applyFont="1" applyBorder="1" applyAlignment="1"/>
    <xf numFmtId="0" fontId="4" fillId="0" borderId="32" xfId="0" applyNumberFormat="1" applyFont="1" applyBorder="1" applyAlignment="1"/>
    <xf numFmtId="0" fontId="4" fillId="0" borderId="31" xfId="0" applyNumberFormat="1" applyFont="1" applyBorder="1" applyAlignment="1"/>
    <xf numFmtId="0" fontId="8" fillId="0" borderId="25" xfId="0" applyNumberFormat="1" applyFont="1" applyBorder="1" applyAlignment="1"/>
    <xf numFmtId="0" fontId="4" fillId="0" borderId="29" xfId="0" applyNumberFormat="1" applyFont="1" applyBorder="1" applyAlignment="1"/>
    <xf numFmtId="0" fontId="4" fillId="0" borderId="26" xfId="0" applyNumberFormat="1" applyFont="1" applyBorder="1" applyAlignment="1"/>
    <xf numFmtId="0" fontId="4" fillId="0" borderId="0" xfId="0" applyNumberFormat="1" applyFont="1" applyBorder="1" applyAlignment="1"/>
    <xf numFmtId="0" fontId="4" fillId="0" borderId="16" xfId="0" applyNumberFormat="1" applyFont="1" applyBorder="1" applyAlignment="1"/>
    <xf numFmtId="0" fontId="4" fillId="0" borderId="17" xfId="0" applyNumberFormat="1" applyFont="1" applyBorder="1" applyAlignment="1"/>
    <xf numFmtId="0" fontId="4" fillId="0" borderId="25" xfId="0" applyNumberFormat="1" applyFont="1" applyBorder="1" applyAlignment="1">
      <alignment horizontal="center" vertical="center" wrapText="1"/>
    </xf>
    <xf numFmtId="0" fontId="4" fillId="0" borderId="29" xfId="0" applyNumberFormat="1" applyFont="1" applyBorder="1" applyAlignment="1">
      <alignment horizontal="center" vertical="center" wrapText="1"/>
    </xf>
    <xf numFmtId="0" fontId="4" fillId="0" borderId="30"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4" fillId="0" borderId="22" xfId="0" applyNumberFormat="1" applyFont="1" applyBorder="1" applyAlignment="1">
      <alignment horizontal="center" vertical="center" wrapText="1"/>
    </xf>
    <xf numFmtId="0" fontId="4" fillId="0" borderId="24" xfId="0" applyNumberFormat="1" applyFont="1" applyBorder="1" applyAlignment="1">
      <alignment horizontal="center" vertical="center" wrapText="1"/>
    </xf>
    <xf numFmtId="0" fontId="4" fillId="0" borderId="29" xfId="0" applyNumberFormat="1" applyFont="1" applyBorder="1" applyAlignment="1">
      <alignment vertical="center"/>
    </xf>
    <xf numFmtId="0" fontId="4" fillId="0" borderId="30" xfId="0" applyNumberFormat="1" applyFont="1" applyBorder="1" applyAlignment="1">
      <alignment vertical="center"/>
    </xf>
    <xf numFmtId="0" fontId="4" fillId="0" borderId="21" xfId="0" applyNumberFormat="1" applyFont="1" applyBorder="1" applyAlignment="1">
      <alignment vertical="center"/>
    </xf>
    <xf numFmtId="0" fontId="4" fillId="0" borderId="22" xfId="0" applyNumberFormat="1" applyFont="1" applyBorder="1" applyAlignment="1">
      <alignment vertical="center"/>
    </xf>
    <xf numFmtId="0" fontId="4" fillId="0" borderId="24" xfId="0" applyNumberFormat="1" applyFont="1" applyBorder="1" applyAlignment="1">
      <alignment vertical="center"/>
    </xf>
    <xf numFmtId="0" fontId="4" fillId="0" borderId="29" xfId="0" applyNumberFormat="1" applyFont="1" applyBorder="1" applyAlignment="1">
      <alignment vertical="center" wrapText="1"/>
    </xf>
    <xf numFmtId="0" fontId="4" fillId="0" borderId="21" xfId="0" applyNumberFormat="1" applyFont="1" applyBorder="1" applyAlignment="1">
      <alignment vertical="center" wrapText="1"/>
    </xf>
    <xf numFmtId="0" fontId="4" fillId="0" borderId="22" xfId="0" applyNumberFormat="1" applyFont="1" applyBorder="1" applyAlignment="1">
      <alignment vertical="center" wrapText="1"/>
    </xf>
    <xf numFmtId="0" fontId="54" fillId="0" borderId="29" xfId="0" applyFont="1" applyBorder="1" applyAlignment="1">
      <alignment horizontal="left" vertical="top" wrapText="1"/>
    </xf>
    <xf numFmtId="0" fontId="54" fillId="0" borderId="0" xfId="0" applyFont="1" applyAlignment="1">
      <alignment horizontal="left" vertical="top" wrapText="1"/>
    </xf>
    <xf numFmtId="0" fontId="4" fillId="0" borderId="20" xfId="0" applyNumberFormat="1" applyFont="1" applyBorder="1" applyAlignment="1">
      <alignment horizontal="left"/>
    </xf>
    <xf numFmtId="0" fontId="4" fillId="0" borderId="9" xfId="0" applyNumberFormat="1" applyFont="1" applyBorder="1" applyAlignment="1">
      <alignment horizontal="left"/>
    </xf>
    <xf numFmtId="0" fontId="4" fillId="0" borderId="121" xfId="0" applyNumberFormat="1" applyFont="1" applyBorder="1" applyAlignment="1">
      <alignment horizontal="center"/>
    </xf>
    <xf numFmtId="0" fontId="4" fillId="0" borderId="132" xfId="0" applyNumberFormat="1" applyFont="1" applyBorder="1" applyAlignment="1">
      <alignment horizontal="center"/>
    </xf>
    <xf numFmtId="0" fontId="4" fillId="0" borderId="2" xfId="0" applyNumberFormat="1" applyFont="1" applyBorder="1" applyAlignment="1">
      <alignment horizontal="left"/>
    </xf>
    <xf numFmtId="0" fontId="4" fillId="0" borderId="32" xfId="0" applyNumberFormat="1" applyFont="1" applyBorder="1" applyAlignment="1">
      <alignment horizontal="left"/>
    </xf>
    <xf numFmtId="0" fontId="4" fillId="0" borderId="59" xfId="0" applyNumberFormat="1" applyFont="1" applyBorder="1" applyAlignment="1"/>
    <xf numFmtId="0" fontId="4" fillId="0" borderId="20" xfId="0" applyNumberFormat="1" applyFont="1" applyBorder="1" applyAlignment="1"/>
    <xf numFmtId="0" fontId="4" fillId="0" borderId="27" xfId="0" applyNumberFormat="1" applyFont="1" applyBorder="1" applyAlignment="1">
      <alignment horizontal="center"/>
    </xf>
    <xf numFmtId="0" fontId="4" fillId="0" borderId="22" xfId="0" applyNumberFormat="1" applyFont="1" applyBorder="1" applyAlignment="1">
      <alignment horizontal="left"/>
    </xf>
    <xf numFmtId="0" fontId="4" fillId="0" borderId="24" xfId="0" applyNumberFormat="1" applyFont="1" applyBorder="1" applyAlignment="1">
      <alignment horizontal="left"/>
    </xf>
    <xf numFmtId="0" fontId="9" fillId="0" borderId="0" xfId="23" applyAlignment="1">
      <alignment horizontal="center"/>
    </xf>
    <xf numFmtId="0" fontId="38" fillId="0" borderId="0" xfId="23" applyFont="1" applyAlignment="1">
      <alignment horizontal="center"/>
    </xf>
    <xf numFmtId="0" fontId="55" fillId="0" borderId="0" xfId="0" applyFont="1" applyAlignment="1">
      <alignment horizontal="center"/>
    </xf>
    <xf numFmtId="3" fontId="37" fillId="0" borderId="0" xfId="23" applyNumberFormat="1" applyFont="1" applyAlignment="1">
      <alignment horizontal="center"/>
    </xf>
    <xf numFmtId="0" fontId="58" fillId="0" borderId="0" xfId="0" applyFont="1" applyBorder="1" applyAlignment="1">
      <alignment horizontal="center"/>
    </xf>
    <xf numFmtId="0" fontId="5" fillId="0" borderId="0" xfId="23" applyFont="1" applyAlignment="1">
      <alignment horizontal="center"/>
    </xf>
    <xf numFmtId="0" fontId="9" fillId="0" borderId="0" xfId="0" applyFont="1" applyAlignment="1">
      <alignment horizontal="center"/>
    </xf>
    <xf numFmtId="0" fontId="9" fillId="0" borderId="0" xfId="23" applyFont="1" applyAlignment="1">
      <alignment horizontal="center"/>
    </xf>
    <xf numFmtId="3" fontId="4" fillId="0" borderId="0" xfId="23" applyNumberFormat="1" applyFont="1" applyAlignment="1">
      <alignment horizontal="center"/>
    </xf>
    <xf numFmtId="0" fontId="12" fillId="0" borderId="0" xfId="0" applyFont="1" applyBorder="1" applyAlignment="1">
      <alignment horizontal="center"/>
    </xf>
    <xf numFmtId="0" fontId="9" fillId="0" borderId="22" xfId="23" applyBorder="1" applyAlignment="1">
      <alignment horizontal="center"/>
    </xf>
    <xf numFmtId="0" fontId="15" fillId="0" borderId="33" xfId="23" applyFont="1" applyBorder="1" applyAlignment="1">
      <alignment wrapText="1"/>
    </xf>
    <xf numFmtId="0" fontId="0" fillId="0" borderId="13" xfId="0" applyBorder="1" applyAlignment="1">
      <alignment wrapText="1"/>
    </xf>
    <xf numFmtId="0" fontId="15" fillId="0" borderId="31" xfId="23" applyFont="1" applyBorder="1" applyAlignment="1">
      <alignment horizontal="center"/>
    </xf>
    <xf numFmtId="0" fontId="0" fillId="0" borderId="2" xfId="0" applyBorder="1" applyAlignment="1">
      <alignment horizontal="center"/>
    </xf>
    <xf numFmtId="0" fontId="0" fillId="0" borderId="32" xfId="0" applyBorder="1" applyAlignment="1">
      <alignment horizontal="center"/>
    </xf>
    <xf numFmtId="0" fontId="15" fillId="0" borderId="33" xfId="23" applyFont="1" applyBorder="1" applyAlignment="1">
      <alignment horizontal="center" wrapText="1"/>
    </xf>
    <xf numFmtId="0" fontId="0" fillId="0" borderId="13" xfId="0" applyBorder="1" applyAlignment="1">
      <alignment horizontal="center" wrapText="1"/>
    </xf>
    <xf numFmtId="0" fontId="0" fillId="0" borderId="15" xfId="0" applyBorder="1" applyAlignment="1">
      <alignment horizontal="center" wrapText="1"/>
    </xf>
    <xf numFmtId="0" fontId="0" fillId="0" borderId="15" xfId="0" applyBorder="1" applyAlignment="1">
      <alignment wrapText="1"/>
    </xf>
    <xf numFmtId="1" fontId="15" fillId="0" borderId="133" xfId="24" applyNumberFormat="1" applyFont="1" applyFill="1" applyBorder="1" applyAlignment="1">
      <alignment horizontal="center" vertical="center" wrapText="1"/>
    </xf>
    <xf numFmtId="0" fontId="12" fillId="0" borderId="134" xfId="18" applyBorder="1" applyAlignment="1">
      <alignment horizontal="center" vertical="center" wrapText="1"/>
    </xf>
    <xf numFmtId="0" fontId="12" fillId="0" borderId="21" xfId="18" applyBorder="1" applyAlignment="1">
      <alignment horizontal="center" vertical="center" wrapText="1"/>
    </xf>
    <xf numFmtId="0" fontId="12" fillId="0" borderId="24" xfId="18" applyBorder="1" applyAlignment="1">
      <alignment horizontal="center" vertical="center" wrapText="1"/>
    </xf>
    <xf numFmtId="0" fontId="15" fillId="0" borderId="21" xfId="24" applyFont="1" applyFill="1" applyBorder="1" applyAlignment="1">
      <alignment horizontal="center"/>
    </xf>
    <xf numFmtId="0" fontId="15" fillId="0" borderId="24" xfId="24" applyFont="1" applyFill="1" applyBorder="1" applyAlignment="1">
      <alignment horizontal="center"/>
    </xf>
    <xf numFmtId="0" fontId="15" fillId="0" borderId="31" xfId="24" applyFont="1" applyFill="1" applyBorder="1" applyAlignment="1">
      <alignment horizontal="center"/>
    </xf>
    <xf numFmtId="0" fontId="12" fillId="0" borderId="32" xfId="18" applyBorder="1" applyAlignment="1">
      <alignment horizontal="center"/>
    </xf>
    <xf numFmtId="0" fontId="15" fillId="0" borderId="29" xfId="24" applyFont="1" applyFill="1" applyBorder="1" applyAlignment="1"/>
    <xf numFmtId="0" fontId="5" fillId="0" borderId="22" xfId="24" applyFont="1" applyFill="1" applyBorder="1" applyAlignment="1"/>
    <xf numFmtId="0" fontId="1" fillId="0" borderId="0" xfId="24" applyFont="1" applyAlignment="1">
      <alignment horizontal="center"/>
    </xf>
    <xf numFmtId="0" fontId="56" fillId="0" borderId="0" xfId="18" applyFont="1" applyBorder="1" applyAlignment="1">
      <alignment horizontal="center"/>
    </xf>
    <xf numFmtId="3" fontId="2" fillId="0" borderId="0" xfId="24" applyNumberFormat="1" applyFont="1" applyAlignment="1">
      <alignment horizontal="center"/>
    </xf>
    <xf numFmtId="0" fontId="5" fillId="0" borderId="0" xfId="24" applyFont="1" applyAlignment="1">
      <alignment horizontal="center"/>
    </xf>
    <xf numFmtId="0" fontId="12" fillId="0" borderId="0" xfId="18" applyBorder="1" applyAlignment="1">
      <alignment horizontal="center"/>
    </xf>
    <xf numFmtId="0" fontId="21" fillId="0" borderId="133" xfId="24" applyFont="1" applyFill="1" applyBorder="1" applyAlignment="1">
      <alignment horizontal="center" vertical="center" wrapText="1"/>
    </xf>
    <xf numFmtId="0" fontId="12" fillId="0" borderId="21" xfId="18" applyBorder="1" applyAlignment="1">
      <alignment vertical="center" wrapText="1"/>
    </xf>
    <xf numFmtId="0" fontId="12" fillId="0" borderId="24" xfId="18" applyBorder="1" applyAlignment="1">
      <alignment vertical="center" wrapText="1"/>
    </xf>
    <xf numFmtId="1" fontId="15" fillId="0" borderId="44" xfId="24" applyNumberFormat="1" applyFont="1" applyFill="1" applyBorder="1" applyAlignment="1">
      <alignment horizontal="center" vertical="center" wrapText="1"/>
    </xf>
    <xf numFmtId="0" fontId="12" fillId="0" borderId="45" xfId="18" applyBorder="1" applyAlignment="1">
      <alignment horizontal="center" vertical="center" wrapText="1"/>
    </xf>
    <xf numFmtId="0" fontId="12" fillId="0" borderId="46" xfId="18" applyBorder="1" applyAlignment="1">
      <alignment horizontal="center" vertical="center" wrapText="1"/>
    </xf>
    <xf numFmtId="0" fontId="38" fillId="0" borderId="0" xfId="24" applyFont="1" applyFill="1" applyAlignment="1">
      <alignment horizontal="center"/>
    </xf>
    <xf numFmtId="3" fontId="37" fillId="0" borderId="0" xfId="24" applyNumberFormat="1" applyFont="1" applyFill="1" applyAlignment="1">
      <alignment horizontal="center"/>
    </xf>
    <xf numFmtId="0" fontId="5" fillId="0" borderId="0" xfId="18" applyFont="1" applyFill="1" applyBorder="1" applyAlignment="1">
      <alignment vertical="top" wrapText="1"/>
    </xf>
    <xf numFmtId="0" fontId="5" fillId="0" borderId="0" xfId="18" applyFont="1" applyFill="1" applyBorder="1" applyAlignment="1">
      <alignment horizontal="center" wrapText="1"/>
    </xf>
    <xf numFmtId="0" fontId="5" fillId="0" borderId="22" xfId="18" applyFont="1" applyFill="1" applyBorder="1" applyAlignment="1">
      <alignment horizontal="center" wrapText="1"/>
    </xf>
    <xf numFmtId="0" fontId="5" fillId="0" borderId="0" xfId="18" applyFont="1" applyFill="1" applyAlignment="1">
      <alignment horizontal="left" wrapText="1"/>
    </xf>
    <xf numFmtId="0" fontId="9" fillId="0" borderId="0" xfId="18" applyFont="1" applyFill="1" applyAlignment="1"/>
    <xf numFmtId="0" fontId="5" fillId="0" borderId="0" xfId="18" applyFont="1" applyFill="1" applyBorder="1" applyAlignment="1">
      <alignment wrapText="1"/>
    </xf>
    <xf numFmtId="0" fontId="5" fillId="0" borderId="0" xfId="18" applyNumberFormat="1" applyFont="1" applyFill="1" applyBorder="1" applyAlignment="1">
      <alignment vertical="top" wrapText="1"/>
    </xf>
    <xf numFmtId="0" fontId="25" fillId="0" borderId="0" xfId="18" applyFont="1" applyFill="1" applyBorder="1" applyAlignment="1">
      <alignment vertical="top" wrapText="1"/>
    </xf>
    <xf numFmtId="0" fontId="9" fillId="0" borderId="0" xfId="18" applyFont="1" applyFill="1" applyBorder="1" applyAlignment="1">
      <alignment wrapText="1"/>
    </xf>
    <xf numFmtId="0" fontId="5" fillId="0" borderId="0" xfId="18" applyFont="1" applyFill="1" applyBorder="1" applyAlignment="1">
      <alignment horizontal="left" wrapText="1"/>
    </xf>
    <xf numFmtId="0" fontId="9" fillId="0" borderId="0" xfId="18" applyFont="1" applyFill="1" applyAlignment="1">
      <alignment wrapText="1"/>
    </xf>
    <xf numFmtId="0" fontId="21" fillId="0" borderId="0" xfId="18" applyFont="1" applyFill="1" applyBorder="1" applyAlignment="1">
      <alignment horizontal="left" wrapText="1"/>
    </xf>
    <xf numFmtId="0" fontId="8" fillId="0" borderId="0" xfId="18" applyFont="1" applyFill="1" applyAlignment="1">
      <alignment horizontal="left" wrapText="1"/>
    </xf>
    <xf numFmtId="0" fontId="27" fillId="0" borderId="0" xfId="18" applyFont="1" applyFill="1" applyBorder="1" applyAlignment="1">
      <alignment vertical="top" wrapText="1"/>
    </xf>
    <xf numFmtId="0" fontId="12" fillId="0" borderId="0" xfId="18" applyFont="1" applyFill="1" applyBorder="1" applyAlignment="1">
      <alignment vertical="top" wrapText="1"/>
    </xf>
    <xf numFmtId="164" fontId="38" fillId="0" borderId="0" xfId="18" applyNumberFormat="1" applyFont="1" applyAlignment="1">
      <alignment horizontal="center"/>
    </xf>
    <xf numFmtId="0" fontId="4" fillId="0" borderId="0" xfId="18" applyFont="1" applyAlignment="1">
      <alignment horizontal="center"/>
    </xf>
    <xf numFmtId="164" fontId="37" fillId="0" borderId="0" xfId="18" applyNumberFormat="1" applyFont="1" applyAlignment="1">
      <alignment horizontal="center"/>
    </xf>
    <xf numFmtId="0" fontId="4" fillId="0" borderId="0" xfId="18" applyFont="1" applyBorder="1" applyAlignment="1">
      <alignment horizontal="center"/>
    </xf>
    <xf numFmtId="164" fontId="59" fillId="0" borderId="0" xfId="18" applyNumberFormat="1" applyFont="1" applyFill="1" applyAlignment="1">
      <alignment horizontal="left"/>
    </xf>
    <xf numFmtId="164" fontId="5" fillId="0" borderId="0" xfId="18" applyNumberFormat="1" applyFont="1" applyAlignment="1">
      <alignment horizontal="center"/>
    </xf>
    <xf numFmtId="0" fontId="8" fillId="0" borderId="25" xfId="18" applyNumberFormat="1" applyFont="1" applyBorder="1" applyAlignment="1">
      <alignment horizontal="center" vertical="center" wrapText="1"/>
    </xf>
    <xf numFmtId="0" fontId="4" fillId="0" borderId="29" xfId="18" applyNumberFormat="1" applyFont="1" applyBorder="1" applyAlignment="1">
      <alignment horizontal="center" vertical="center" wrapText="1"/>
    </xf>
    <xf numFmtId="0" fontId="4" fillId="0" borderId="30" xfId="18" applyNumberFormat="1" applyFont="1" applyBorder="1" applyAlignment="1">
      <alignment horizontal="center" vertical="center" wrapText="1"/>
    </xf>
    <xf numFmtId="0" fontId="4" fillId="0" borderId="26" xfId="18" applyNumberFormat="1" applyFont="1" applyBorder="1" applyAlignment="1">
      <alignment horizontal="center" vertical="center" wrapText="1"/>
    </xf>
    <xf numFmtId="0" fontId="4" fillId="0" borderId="0" xfId="18" applyNumberFormat="1" applyFont="1" applyBorder="1" applyAlignment="1">
      <alignment horizontal="center" vertical="center" wrapText="1"/>
    </xf>
    <xf numFmtId="0" fontId="4" fillId="0" borderId="27" xfId="18" applyNumberFormat="1" applyFont="1" applyBorder="1" applyAlignment="1">
      <alignment horizontal="center" vertical="center" wrapText="1"/>
    </xf>
    <xf numFmtId="164" fontId="4" fillId="0" borderId="22" xfId="18" applyNumberFormat="1" applyFont="1" applyBorder="1" applyAlignment="1">
      <alignment horizontal="center"/>
    </xf>
    <xf numFmtId="0" fontId="8" fillId="0" borderId="25" xfId="18" applyNumberFormat="1" applyFont="1" applyBorder="1" applyAlignment="1">
      <alignment horizontal="center" vertical="center"/>
    </xf>
    <xf numFmtId="0" fontId="4" fillId="0" borderId="29" xfId="18" applyNumberFormat="1" applyFont="1" applyBorder="1" applyAlignment="1">
      <alignment horizontal="center" vertical="center"/>
    </xf>
    <xf numFmtId="0" fontId="4" fillId="0" borderId="30" xfId="18" applyNumberFormat="1" applyFont="1" applyBorder="1" applyAlignment="1">
      <alignment horizontal="center" vertical="center"/>
    </xf>
    <xf numFmtId="0" fontId="4" fillId="0" borderId="26" xfId="18" applyNumberFormat="1" applyFont="1" applyBorder="1" applyAlignment="1">
      <alignment horizontal="center" vertical="center"/>
    </xf>
    <xf numFmtId="0" fontId="4" fillId="0" borderId="0" xfId="18" applyNumberFormat="1" applyFont="1" applyBorder="1" applyAlignment="1">
      <alignment horizontal="center" vertical="center"/>
    </xf>
    <xf numFmtId="0" fontId="4" fillId="0" borderId="27" xfId="18" applyNumberFormat="1" applyFont="1" applyBorder="1" applyAlignment="1">
      <alignment horizontal="center" vertical="center"/>
    </xf>
    <xf numFmtId="164" fontId="4" fillId="0" borderId="0" xfId="18" applyNumberFormat="1" applyFont="1" applyAlignment="1">
      <alignment horizontal="center"/>
    </xf>
    <xf numFmtId="0" fontId="8" fillId="0" borderId="25" xfId="18" applyNumberFormat="1" applyFont="1" applyBorder="1" applyAlignment="1">
      <alignment horizontal="center"/>
    </xf>
    <xf numFmtId="0" fontId="8" fillId="0" borderId="26" xfId="18" applyNumberFormat="1" applyFont="1" applyBorder="1" applyAlignment="1">
      <alignment horizontal="center"/>
    </xf>
    <xf numFmtId="0" fontId="8" fillId="0" borderId="16" xfId="18" applyNumberFormat="1" applyFont="1" applyBorder="1" applyAlignment="1">
      <alignment horizontal="center"/>
    </xf>
    <xf numFmtId="0" fontId="8" fillId="0" borderId="33" xfId="18" applyNumberFormat="1" applyFont="1" applyBorder="1" applyAlignment="1">
      <alignment horizontal="center" vertical="center" wrapText="1"/>
    </xf>
    <xf numFmtId="0" fontId="8" fillId="0" borderId="13" xfId="18" applyNumberFormat="1" applyFont="1" applyBorder="1" applyAlignment="1">
      <alignment horizontal="center" vertical="center" wrapText="1"/>
    </xf>
    <xf numFmtId="0" fontId="8" fillId="0" borderId="30" xfId="18" applyNumberFormat="1" applyFont="1" applyBorder="1" applyAlignment="1">
      <alignment horizontal="center" vertical="center" wrapText="1"/>
    </xf>
    <xf numFmtId="0" fontId="8" fillId="0" borderId="27" xfId="18" applyNumberFormat="1" applyFont="1" applyBorder="1" applyAlignment="1">
      <alignment horizontal="center" vertical="center" wrapText="1"/>
    </xf>
    <xf numFmtId="164" fontId="4" fillId="0" borderId="31" xfId="22" applyNumberFormat="1" applyFont="1" applyBorder="1" applyAlignment="1">
      <alignment horizontal="left" wrapText="1"/>
    </xf>
    <xf numFmtId="164" fontId="4" fillId="0" borderId="32" xfId="22" applyNumberFormat="1" applyFont="1" applyBorder="1" applyAlignment="1">
      <alignment horizontal="left" wrapText="1"/>
    </xf>
    <xf numFmtId="164" fontId="4" fillId="0" borderId="0" xfId="22" applyNumberFormat="1" applyFont="1" applyAlignment="1">
      <alignment horizontal="left"/>
    </xf>
    <xf numFmtId="0" fontId="38" fillId="0" borderId="0" xfId="18" applyNumberFormat="1" applyFont="1" applyAlignment="1">
      <alignment horizontal="center"/>
    </xf>
    <xf numFmtId="0" fontId="4" fillId="0" borderId="0" xfId="18" applyNumberFormat="1" applyFont="1" applyBorder="1" applyAlignment="1">
      <alignment horizontal="center"/>
    </xf>
    <xf numFmtId="0" fontId="37" fillId="0" borderId="0" xfId="18" applyNumberFormat="1" applyFont="1" applyAlignment="1">
      <alignment horizontal="center"/>
    </xf>
    <xf numFmtId="0" fontId="37" fillId="0" borderId="0" xfId="18" applyNumberFormat="1" applyFont="1" applyBorder="1" applyAlignment="1">
      <alignment horizontal="center"/>
    </xf>
    <xf numFmtId="0" fontId="40" fillId="5" borderId="142" xfId="18" applyNumberFormat="1" applyFont="1" applyFill="1" applyBorder="1" applyAlignment="1">
      <alignment horizontal="center" vertical="center"/>
    </xf>
    <xf numFmtId="0" fontId="40" fillId="5" borderId="143" xfId="18" applyNumberFormat="1" applyFont="1" applyFill="1" applyBorder="1" applyAlignment="1">
      <alignment horizontal="center" vertical="center"/>
    </xf>
    <xf numFmtId="0" fontId="40" fillId="5" borderId="135" xfId="18" applyNumberFormat="1" applyFont="1" applyFill="1" applyBorder="1" applyAlignment="1">
      <alignment horizontal="center" wrapText="1"/>
    </xf>
    <xf numFmtId="0" fontId="4" fillId="0" borderId="136" xfId="18" applyNumberFormat="1" applyFont="1" applyBorder="1" applyAlignment="1">
      <alignment horizontal="center" wrapText="1"/>
    </xf>
    <xf numFmtId="0" fontId="40" fillId="5" borderId="144" xfId="18" applyNumberFormat="1" applyFont="1" applyFill="1" applyBorder="1" applyAlignment="1">
      <alignment horizontal="center" wrapText="1"/>
    </xf>
    <xf numFmtId="0" fontId="4" fillId="0" borderId="145" xfId="18" applyNumberFormat="1" applyFont="1" applyBorder="1" applyAlignment="1">
      <alignment horizontal="center" wrapText="1"/>
    </xf>
    <xf numFmtId="0" fontId="40" fillId="5" borderId="137" xfId="18" applyNumberFormat="1" applyFont="1" applyFill="1" applyBorder="1" applyAlignment="1">
      <alignment horizontal="center" wrapText="1"/>
    </xf>
    <xf numFmtId="0" fontId="4" fillId="0" borderId="138" xfId="18" applyNumberFormat="1" applyFont="1" applyBorder="1" applyAlignment="1">
      <alignment horizontal="center" wrapText="1"/>
    </xf>
    <xf numFmtId="0" fontId="40" fillId="5" borderId="95" xfId="18" applyNumberFormat="1" applyFont="1" applyFill="1" applyBorder="1" applyAlignment="1">
      <alignment horizontal="center" wrapText="1"/>
    </xf>
    <xf numFmtId="0" fontId="4" fillId="0" borderId="139" xfId="18" applyNumberFormat="1" applyFont="1" applyBorder="1" applyAlignment="1">
      <alignment horizontal="center" wrapText="1"/>
    </xf>
    <xf numFmtId="164" fontId="4" fillId="0" borderId="0" xfId="18" applyNumberFormat="1" applyFont="1" applyBorder="1" applyAlignment="1">
      <alignment horizontal="center"/>
    </xf>
    <xf numFmtId="164" fontId="25" fillId="5" borderId="140" xfId="18" applyNumberFormat="1" applyFont="1" applyFill="1" applyBorder="1" applyAlignment="1">
      <alignment horizontal="center"/>
    </xf>
    <xf numFmtId="164" fontId="11" fillId="0" borderId="29" xfId="18" applyNumberFormat="1" applyFont="1" applyBorder="1" applyAlignment="1">
      <alignment horizontal="center"/>
    </xf>
    <xf numFmtId="164" fontId="11" fillId="0" borderId="0" xfId="18" applyNumberFormat="1" applyFont="1" applyBorder="1" applyAlignment="1">
      <alignment horizontal="center"/>
    </xf>
    <xf numFmtId="0" fontId="40" fillId="5" borderId="146" xfId="18" applyNumberFormat="1" applyFont="1" applyFill="1" applyBorder="1" applyAlignment="1">
      <alignment horizontal="center" wrapText="1"/>
    </xf>
    <xf numFmtId="0" fontId="40" fillId="5" borderId="147" xfId="18" applyNumberFormat="1" applyFont="1" applyFill="1" applyBorder="1" applyAlignment="1">
      <alignment horizontal="center" wrapText="1"/>
    </xf>
    <xf numFmtId="0" fontId="4" fillId="0" borderId="15" xfId="18" applyNumberFormat="1" applyFont="1" applyBorder="1" applyAlignment="1">
      <alignment horizontal="center" wrapText="1"/>
    </xf>
    <xf numFmtId="0" fontId="40" fillId="5" borderId="141" xfId="18" applyNumberFormat="1" applyFont="1" applyFill="1" applyBorder="1" applyAlignment="1">
      <alignment horizontal="center" wrapText="1"/>
    </xf>
    <xf numFmtId="0" fontId="4" fillId="0" borderId="26" xfId="18" applyNumberFormat="1" applyFont="1" applyBorder="1" applyAlignment="1">
      <alignment wrapText="1"/>
    </xf>
    <xf numFmtId="0" fontId="4" fillId="0" borderId="102" xfId="18" applyNumberFormat="1" applyFont="1" applyBorder="1" applyAlignment="1">
      <alignment wrapText="1"/>
    </xf>
    <xf numFmtId="0" fontId="40" fillId="5" borderId="116" xfId="18" applyNumberFormat="1" applyFont="1" applyFill="1" applyBorder="1" applyAlignment="1">
      <alignment horizontal="center" vertical="center" wrapText="1"/>
    </xf>
    <xf numFmtId="0" fontId="4" fillId="0" borderId="117" xfId="18" applyNumberFormat="1" applyFont="1" applyBorder="1" applyAlignment="1">
      <alignment horizontal="center" vertical="center" wrapText="1"/>
    </xf>
    <xf numFmtId="0" fontId="39" fillId="0" borderId="0" xfId="18" applyNumberFormat="1" applyFont="1" applyAlignment="1">
      <alignment horizontal="center"/>
    </xf>
    <xf numFmtId="0" fontId="4" fillId="0" borderId="0" xfId="18" applyNumberFormat="1" applyFont="1" applyAlignment="1">
      <alignment horizontal="center"/>
    </xf>
    <xf numFmtId="0" fontId="1" fillId="0" borderId="0" xfId="18" applyFont="1" applyAlignment="1">
      <alignment horizontal="center"/>
    </xf>
    <xf numFmtId="3" fontId="25" fillId="5" borderId="0" xfId="18" applyNumberFormat="1" applyFont="1" applyFill="1" applyBorder="1" applyAlignment="1">
      <alignment horizontal="center"/>
    </xf>
    <xf numFmtId="0" fontId="45" fillId="5" borderId="148" xfId="18" applyNumberFormat="1" applyFont="1" applyFill="1" applyBorder="1" applyAlignment="1">
      <alignment wrapText="1"/>
    </xf>
    <xf numFmtId="0" fontId="4" fillId="0" borderId="149" xfId="18" applyNumberFormat="1" applyFont="1" applyBorder="1" applyAlignment="1">
      <alignment wrapText="1"/>
    </xf>
    <xf numFmtId="0" fontId="4" fillId="0" borderId="150" xfId="18" applyNumberFormat="1" applyFont="1" applyBorder="1" applyAlignment="1">
      <alignment wrapText="1"/>
    </xf>
    <xf numFmtId="0" fontId="44" fillId="5" borderId="151" xfId="18" applyNumberFormat="1" applyFont="1" applyFill="1" applyBorder="1" applyAlignment="1">
      <alignment horizontal="center" wrapText="1"/>
    </xf>
    <xf numFmtId="0" fontId="44" fillId="5" borderId="29" xfId="18" applyNumberFormat="1" applyFont="1" applyFill="1" applyBorder="1" applyAlignment="1">
      <alignment horizontal="center" wrapText="1"/>
    </xf>
    <xf numFmtId="0" fontId="44" fillId="5" borderId="100" xfId="18" applyNumberFormat="1" applyFont="1" applyFill="1" applyBorder="1" applyAlignment="1">
      <alignment horizontal="center" wrapText="1"/>
    </xf>
    <xf numFmtId="0" fontId="39" fillId="0" borderId="29" xfId="18" applyNumberFormat="1" applyFont="1" applyBorder="1" applyAlignment="1">
      <alignment horizontal="center" wrapText="1"/>
    </xf>
    <xf numFmtId="0" fontId="39" fillId="0" borderId="100" xfId="18" applyNumberFormat="1" applyFont="1" applyBorder="1" applyAlignment="1">
      <alignment horizontal="center" wrapText="1"/>
    </xf>
    <xf numFmtId="0" fontId="44" fillId="5" borderId="152" xfId="18" applyNumberFormat="1" applyFont="1" applyFill="1" applyBorder="1" applyAlignment="1">
      <alignment horizontal="center" wrapText="1"/>
    </xf>
    <xf numFmtId="0" fontId="39" fillId="0" borderId="140" xfId="18" applyNumberFormat="1" applyFont="1" applyBorder="1" applyAlignment="1">
      <alignment horizontal="center" wrapText="1"/>
    </xf>
    <xf numFmtId="0" fontId="44" fillId="5" borderId="0" xfId="18" applyNumberFormat="1" applyFont="1" applyFill="1" applyBorder="1" applyAlignment="1">
      <alignment horizontal="center"/>
    </xf>
    <xf numFmtId="0" fontId="44" fillId="5" borderId="99" xfId="18" applyNumberFormat="1" applyFont="1" applyFill="1" applyBorder="1" applyAlignment="1">
      <alignment horizontal="center"/>
    </xf>
    <xf numFmtId="3" fontId="48" fillId="5" borderId="0" xfId="18" applyNumberFormat="1" applyFont="1" applyFill="1" applyBorder="1" applyAlignment="1">
      <alignment horizontal="center"/>
    </xf>
    <xf numFmtId="0" fontId="13" fillId="0" borderId="0" xfId="18" applyFont="1" applyBorder="1" applyAlignment="1">
      <alignment horizontal="center"/>
    </xf>
    <xf numFmtId="0" fontId="44" fillId="5" borderId="152" xfId="18" applyNumberFormat="1" applyFont="1" applyFill="1" applyBorder="1" applyAlignment="1">
      <alignment horizontal="center"/>
    </xf>
    <xf numFmtId="0" fontId="39" fillId="0" borderId="140" xfId="18" applyNumberFormat="1" applyFont="1" applyBorder="1" applyAlignment="1">
      <alignment horizontal="center"/>
    </xf>
    <xf numFmtId="0" fontId="39" fillId="0" borderId="30" xfId="18" applyNumberFormat="1" applyFont="1" applyBorder="1" applyAlignment="1">
      <alignment wrapText="1"/>
    </xf>
    <xf numFmtId="0" fontId="39" fillId="0" borderId="152" xfId="18" applyNumberFormat="1" applyFont="1" applyBorder="1" applyAlignment="1">
      <alignment wrapText="1"/>
    </xf>
    <xf numFmtId="0" fontId="39" fillId="0" borderId="139" xfId="18" applyNumberFormat="1" applyFont="1" applyBorder="1" applyAlignment="1">
      <alignment wrapText="1"/>
    </xf>
    <xf numFmtId="0" fontId="44" fillId="5" borderId="0" xfId="18" applyNumberFormat="1" applyFont="1" applyFill="1" applyAlignment="1">
      <alignment horizontal="center"/>
    </xf>
    <xf numFmtId="0" fontId="57" fillId="5" borderId="0" xfId="18" applyNumberFormat="1" applyFont="1" applyFill="1" applyAlignment="1">
      <alignment horizontal="center"/>
    </xf>
    <xf numFmtId="164" fontId="24" fillId="5" borderId="0" xfId="18" applyNumberFormat="1" applyFont="1" applyFill="1" applyAlignment="1">
      <alignment horizontal="center"/>
    </xf>
    <xf numFmtId="0" fontId="11" fillId="0" borderId="0" xfId="18" applyFont="1" applyBorder="1" applyAlignment="1">
      <alignment horizontal="center"/>
    </xf>
    <xf numFmtId="164" fontId="25" fillId="5" borderId="0" xfId="18" applyNumberFormat="1" applyFont="1" applyFill="1" applyAlignment="1">
      <alignment horizontal="center"/>
    </xf>
    <xf numFmtId="164" fontId="25" fillId="5" borderId="0" xfId="18" applyNumberFormat="1" applyFont="1" applyFill="1" applyBorder="1" applyAlignment="1">
      <alignment horizontal="center"/>
    </xf>
    <xf numFmtId="0" fontId="45" fillId="5" borderId="154" xfId="18" applyNumberFormat="1" applyFont="1" applyFill="1" applyBorder="1" applyAlignment="1">
      <alignment wrapText="1"/>
    </xf>
    <xf numFmtId="0" fontId="4" fillId="0" borderId="155" xfId="18" applyNumberFormat="1" applyFont="1" applyBorder="1" applyAlignment="1">
      <alignment wrapText="1"/>
    </xf>
    <xf numFmtId="0" fontId="4" fillId="0" borderId="156" xfId="18" applyNumberFormat="1" applyFont="1" applyBorder="1" applyAlignment="1">
      <alignment wrapText="1"/>
    </xf>
    <xf numFmtId="0" fontId="45" fillId="5" borderId="133" xfId="18" applyNumberFormat="1" applyFont="1" applyFill="1" applyBorder="1" applyAlignment="1">
      <alignment horizontal="center" vertical="center" wrapText="1"/>
    </xf>
    <xf numFmtId="0" fontId="4" fillId="0" borderId="134" xfId="18" applyNumberFormat="1" applyFont="1" applyBorder="1" applyAlignment="1">
      <alignment horizontal="center" vertical="center" wrapText="1"/>
    </xf>
    <xf numFmtId="0" fontId="4" fillId="0" borderId="21" xfId="18" applyNumberFormat="1" applyFont="1" applyBorder="1" applyAlignment="1">
      <alignment horizontal="center" vertical="center" wrapText="1"/>
    </xf>
    <xf numFmtId="0" fontId="4" fillId="0" borderId="24" xfId="18" applyNumberFormat="1" applyFont="1" applyBorder="1" applyAlignment="1">
      <alignment horizontal="center" vertical="center" wrapText="1"/>
    </xf>
    <xf numFmtId="0" fontId="4" fillId="0" borderId="153" xfId="18" applyNumberFormat="1" applyFont="1" applyBorder="1" applyAlignment="1">
      <alignment horizontal="center" vertical="center" wrapText="1"/>
    </xf>
    <xf numFmtId="0" fontId="4" fillId="0" borderId="75" xfId="18" applyNumberFormat="1" applyFont="1" applyBorder="1" applyAlignment="1">
      <alignment horizontal="center" vertical="center" wrapText="1"/>
    </xf>
    <xf numFmtId="0" fontId="38" fillId="0" borderId="0" xfId="18" applyNumberFormat="1" applyFont="1" applyBorder="1" applyAlignment="1">
      <alignment horizontal="center"/>
    </xf>
    <xf numFmtId="0" fontId="12" fillId="0" borderId="0" xfId="18" applyNumberFormat="1" applyBorder="1" applyAlignment="1"/>
    <xf numFmtId="0" fontId="5" fillId="0" borderId="0" xfId="18" applyNumberFormat="1" applyFont="1" applyBorder="1" applyAlignment="1">
      <alignment horizontal="center"/>
    </xf>
    <xf numFmtId="0" fontId="4" fillId="6" borderId="0" xfId="18" applyNumberFormat="1" applyFont="1" applyFill="1" applyAlignment="1">
      <alignment horizontal="left" wrapText="1"/>
    </xf>
    <xf numFmtId="0" fontId="25" fillId="5" borderId="25" xfId="18" applyNumberFormat="1" applyFont="1" applyFill="1" applyBorder="1" applyAlignment="1"/>
    <xf numFmtId="0" fontId="12" fillId="0" borderId="16" xfId="18" applyNumberFormat="1" applyBorder="1" applyAlignment="1"/>
    <xf numFmtId="0" fontId="40" fillId="5" borderId="31" xfId="18" applyNumberFormat="1" applyFont="1" applyFill="1" applyBorder="1" applyAlignment="1">
      <alignment horizontal="center" vertical="center" wrapText="1"/>
    </xf>
    <xf numFmtId="0" fontId="12" fillId="0" borderId="2" xfId="18" applyNumberFormat="1" applyBorder="1" applyAlignment="1">
      <alignment horizontal="center" vertical="center" wrapText="1"/>
    </xf>
    <xf numFmtId="0" fontId="15" fillId="0" borderId="31" xfId="18" applyNumberFormat="1" applyFont="1" applyBorder="1" applyAlignment="1">
      <alignment horizontal="center" vertical="center" wrapText="1"/>
    </xf>
    <xf numFmtId="0" fontId="15" fillId="0" borderId="32" xfId="18" applyNumberFormat="1" applyFont="1" applyBorder="1" applyAlignment="1">
      <alignment horizontal="center" vertical="center" wrapText="1"/>
    </xf>
    <xf numFmtId="0" fontId="40" fillId="5" borderId="31" xfId="18" applyNumberFormat="1" applyFont="1" applyFill="1" applyBorder="1" applyAlignment="1">
      <alignment horizontal="center" vertical="center"/>
    </xf>
    <xf numFmtId="0" fontId="40" fillId="5" borderId="32" xfId="18" applyNumberFormat="1" applyFont="1" applyFill="1" applyBorder="1" applyAlignment="1">
      <alignment horizontal="center" vertical="center"/>
    </xf>
    <xf numFmtId="0" fontId="12" fillId="0" borderId="32" xfId="18" applyNumberFormat="1" applyBorder="1" applyAlignment="1">
      <alignment horizontal="center" vertical="center"/>
    </xf>
  </cellXfs>
  <cellStyles count="39">
    <cellStyle name="Body" xfId="1"/>
    <cellStyle name="Calc Currency (0)" xfId="2"/>
    <cellStyle name="Comma" xfId="3" builtinId="3"/>
    <cellStyle name="Comma 2" xfId="4"/>
    <cellStyle name="Comma 3" xfId="5"/>
    <cellStyle name="Comma 4" xfId="6"/>
    <cellStyle name="Comma 5" xfId="7"/>
    <cellStyle name="Copied" xfId="8"/>
    <cellStyle name="Currency 2" xfId="9"/>
    <cellStyle name="Currency 3" xfId="10"/>
    <cellStyle name="Currency 4" xfId="11"/>
    <cellStyle name="Entered" xfId="12"/>
    <cellStyle name="Grey" xfId="13"/>
    <cellStyle name="Header1" xfId="14"/>
    <cellStyle name="Header2" xfId="15"/>
    <cellStyle name="Input [yellow]" xfId="16"/>
    <cellStyle name="Normal" xfId="0" builtinId="0"/>
    <cellStyle name="Normal - Style1" xfId="17"/>
    <cellStyle name="Normal 2" xfId="18"/>
    <cellStyle name="Normal 3" xfId="19"/>
    <cellStyle name="Normal 4" xfId="20"/>
    <cellStyle name="Normal 5" xfId="21"/>
    <cellStyle name="Normal_H - Summary of Reimbursable and Transfer Resources RMS 011310" xfId="22"/>
    <cellStyle name="Normal_Improve by DU" xfId="23"/>
    <cellStyle name="Normal_Rsrcs_X_ DOJ Goal  Obj" xfId="24"/>
    <cellStyle name="Percent [2]" xfId="25"/>
    <cellStyle name="Percent 2" xfId="26"/>
    <cellStyle name="Percent 2 2" xfId="27"/>
    <cellStyle name="Percent 3" xfId="28"/>
    <cellStyle name="RevList" xfId="29"/>
    <cellStyle name="StyleName1" xfId="30"/>
    <cellStyle name="StyleName2" xfId="31"/>
    <cellStyle name="StyleName3" xfId="32"/>
    <cellStyle name="StyleName4" xfId="33"/>
    <cellStyle name="StyleName5" xfId="34"/>
    <cellStyle name="StyleName6" xfId="35"/>
    <cellStyle name="StyleName7" xfId="36"/>
    <cellStyle name="StyleName8" xfId="37"/>
    <cellStyle name="Subtotal" xfId="3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binet\R30HSS1D-HQ1\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inet\R30HSS1D-HQ1\R30HSS1D-HQ1\FD\CC-1222_BFPU\2012\FY%202012%20Form\BEAMS%20Load%20Sheets\SPE\Consolidated%20BEAMS%20Load%20Sheet%20Positions_F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racolevas\Local%20Settings\Temporary%20Internet%20Files\OLKF\PayrollCalculations18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Q1-FPI\FMD_BUDGET\BUDGET\2005FinPln\Qtrly%20Status%20Rpt%20to%20DOJ\2nd%20QTR\Mod.Final.QSR.approved%20by%20DD.%20sent%20to%20DOJ%205%2009%2005%20REVISED%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racolevas\Local%20Settings\Temporary%20Internet%20Files\OLKF\StaffingInpu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q-file-003\common\DO\CC-0013-DDPO\RAU\z%20-%20Staff%20Folders\Caroline\Reimbursable%20Accounts\Victim%20Specialist\FY%202008\FY%202009%20VS%20Projecti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Myfiles\BUDGET\2007DEPT\Backup\Current%20Services\May%20Estimate\StaffingInpu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EAMS Load Sheets"/>
      <sheetName val="Positions Pivot"/>
      <sheetName val="FY 2012 Positions Data"/>
      <sheetName val="Drop Downs"/>
      <sheetName val="SOC Reference"/>
      <sheetName val="Journal Structure"/>
    </sheetNames>
    <sheetDataSet>
      <sheetData sheetId="0"/>
      <sheetData sheetId="1"/>
      <sheetData sheetId="2"/>
      <sheetData sheetId="3">
        <row r="1">
          <cell r="B1" t="str">
            <v>Appropriation</v>
          </cell>
          <cell r="F1" t="str">
            <v>Item</v>
          </cell>
        </row>
        <row r="2">
          <cell r="A2" t="str">
            <v>Office of Victim Assistance</v>
          </cell>
          <cell r="B2" t="str">
            <v>S&amp;E</v>
          </cell>
          <cell r="C2" t="str">
            <v>Enhancements</v>
          </cell>
          <cell r="D2" t="str">
            <v>Computer Intrusions</v>
          </cell>
          <cell r="E2" t="str">
            <v>2012 Pay Raise</v>
          </cell>
          <cell r="F2" t="str">
            <v>2012 Pay Raise</v>
          </cell>
          <cell r="G2" t="str">
            <v>1    Director's Office</v>
          </cell>
          <cell r="H2" t="str">
            <v>HQ</v>
          </cell>
          <cell r="I2" t="str">
            <v>Special Agent, Field</v>
          </cell>
        </row>
        <row r="3">
          <cell r="A3" t="str">
            <v>BEAMS Administrative</v>
          </cell>
          <cell r="B3" t="str">
            <v>Construction</v>
          </cell>
          <cell r="C3" t="str">
            <v>Program Offsets</v>
          </cell>
          <cell r="D3" t="str">
            <v>Weapons of Mass Destruction</v>
          </cell>
          <cell r="E3" t="str">
            <v>Annualization of FY 10 Personnel Enhancements</v>
          </cell>
          <cell r="F3" t="str">
            <v>Advanced Electronic Surveillance - Data Intercept Technology</v>
          </cell>
          <cell r="G3" t="str">
            <v>2    EAD Information and Technology Branch</v>
          </cell>
          <cell r="H3" t="str">
            <v>Field</v>
          </cell>
          <cell r="I3" t="str">
            <v>Special Agent, HQ</v>
          </cell>
        </row>
        <row r="4">
          <cell r="A4" t="str">
            <v>Director's Office (DO)</v>
          </cell>
          <cell r="B4" t="str">
            <v>Reimbursable</v>
          </cell>
          <cell r="C4" t="str">
            <v>ATBs - Annualization of Prior Year Increases</v>
          </cell>
          <cell r="D4" t="str">
            <v>Terrorism</v>
          </cell>
          <cell r="E4" t="str">
            <v>Annualization of FY 11 Personnel Enhancements</v>
          </cell>
          <cell r="F4" t="str">
            <v>Advanced Electronic Surveillance - Remote Operations</v>
          </cell>
          <cell r="G4" t="str">
            <v>3    Associate Deputy Director</v>
          </cell>
          <cell r="H4" t="str">
            <v>Legat</v>
          </cell>
          <cell r="I4" t="str">
            <v>Special Operations Group</v>
          </cell>
        </row>
        <row r="5">
          <cell r="A5" t="str">
            <v>Office of Professional Responsibility (OPR)</v>
          </cell>
          <cell r="C5" t="str">
            <v>ATBs - Non-recurral of Prior Year Increases</v>
          </cell>
          <cell r="D5" t="str">
            <v>Foreign Counterintelligence</v>
          </cell>
          <cell r="E5" t="str">
            <v>Annualization of Jan., 2011 Pay Raise</v>
          </cell>
          <cell r="F5" t="str">
            <v>Advanced Electronic Surveillance - Special Projects Technology</v>
          </cell>
          <cell r="G5" t="str">
            <v>4    EAD Human Resources Branch</v>
          </cell>
          <cell r="I5" t="str">
            <v>Intelligence Analyst, Field</v>
          </cell>
        </row>
        <row r="6">
          <cell r="A6" t="str">
            <v>Office of Equal Employment Opportunity Affairs (OEEOA)</v>
          </cell>
          <cell r="C6" t="str">
            <v>ATBs - Inflation Adjustments/Increases</v>
          </cell>
          <cell r="D6" t="str">
            <v>Operational Enablers</v>
          </cell>
          <cell r="E6" t="str">
            <v>Aviation Fuel</v>
          </cell>
          <cell r="F6" t="str">
            <v>Advanced Electronic Surveillance - Telecommunications Intercept Collection Technology</v>
          </cell>
          <cell r="G6" t="str">
            <v>5    EAD National Security Branch</v>
          </cell>
          <cell r="I6" t="str">
            <v>Intelligence Analyst, HQ</v>
          </cell>
        </row>
        <row r="7">
          <cell r="A7" t="str">
            <v>Resource Planning Office (RPO)</v>
          </cell>
          <cell r="C7" t="str">
            <v>Technical Adjustments</v>
          </cell>
          <cell r="D7" t="str">
            <v>White Collar Crime</v>
          </cell>
          <cell r="E7" t="str">
            <v>Biometrics</v>
          </cell>
          <cell r="F7" t="str">
            <v>Analytic Career Path Training</v>
          </cell>
          <cell r="G7" t="str">
            <v>6    EAD Criminal, Cyber, Response and Services Branch</v>
          </cell>
          <cell r="I7" t="str">
            <v>Attorney</v>
          </cell>
        </row>
        <row r="8">
          <cell r="A8" t="str">
            <v>Office of Congressional Affairs (OCA)</v>
          </cell>
          <cell r="C8" t="str">
            <v>Base</v>
          </cell>
          <cell r="D8" t="str">
            <v>ATB Increase</v>
          </cell>
          <cell r="E8" t="str">
            <v>Border Corruption</v>
          </cell>
          <cell r="F8" t="str">
            <v>Annualization of FY 10 Personnel Enhancements</v>
          </cell>
          <cell r="G8" t="str">
            <v>7    Director's Research Group</v>
          </cell>
          <cell r="I8" t="str">
            <v>CART Examiner Field</v>
          </cell>
        </row>
        <row r="9">
          <cell r="A9" t="str">
            <v>Office of Public Affairs (OPA)</v>
          </cell>
          <cell r="D9" t="str">
            <v>ATB Decrease</v>
          </cell>
          <cell r="E9" t="str">
            <v>Capital Security Cost Sharing (CSCS)</v>
          </cell>
          <cell r="F9" t="str">
            <v>Annualization of FY 11 Personnel Enhancements</v>
          </cell>
          <cell r="G9" t="str">
            <v>8    Office of Law Enforcement Coordination</v>
          </cell>
          <cell r="I9" t="str">
            <v>Clerical</v>
          </cell>
        </row>
        <row r="10">
          <cell r="A10" t="str">
            <v>Terrorist Screening Center (TSC)</v>
          </cell>
          <cell r="E10" t="str">
            <v>Change in Compensable Days</v>
          </cell>
          <cell r="F10" t="str">
            <v>Annualization of Jan., 2011 Pay Raise</v>
          </cell>
          <cell r="G10" t="str">
            <v>9    Office of Professional Responsibility FO</v>
          </cell>
          <cell r="I10" t="str">
            <v>Computer Scientists</v>
          </cell>
        </row>
        <row r="11">
          <cell r="A11" t="str">
            <v>Criminal Justice Information Services (CJIS)</v>
          </cell>
          <cell r="E11" t="str">
            <v>Complex Financial Crimes</v>
          </cell>
          <cell r="F11" t="str">
            <v>Aviation Fuel</v>
          </cell>
          <cell r="G11" t="str">
            <v>10    Office of Equal Opportunity Affairs FO</v>
          </cell>
          <cell r="I11" t="str">
            <v>Engineers</v>
          </cell>
        </row>
        <row r="12">
          <cell r="A12" t="str">
            <v>Training Division (TD)</v>
          </cell>
          <cell r="E12" t="str">
            <v>Comprehensive National Cybersecurity Initiative</v>
          </cell>
          <cell r="F12" t="str">
            <v>Border Corruption Investigations</v>
          </cell>
          <cell r="G12" t="str">
            <v>11    Complaints Processing Unit</v>
          </cell>
          <cell r="I12" t="str">
            <v>Electronic Technicians</v>
          </cell>
        </row>
        <row r="13">
          <cell r="A13" t="str">
            <v>Human Resources Division (HRD)</v>
          </cell>
          <cell r="E13" t="str">
            <v xml:space="preserve">Contractor to Government Position Conversion </v>
          </cell>
          <cell r="F13" t="str">
            <v>Capital Security Cost Sharing (CSCS)</v>
          </cell>
          <cell r="G13" t="str">
            <v>12    Resource Planning Office</v>
          </cell>
          <cell r="I13" t="str">
            <v>Investigative</v>
          </cell>
        </row>
        <row r="14">
          <cell r="A14" t="str">
            <v>Counterintelligence Division (CD)</v>
          </cell>
          <cell r="E14" t="str">
            <v>Cooperative Law Enforcement Efforts (NICS Modernization)</v>
          </cell>
          <cell r="F14" t="str">
            <v>Central Records Complex</v>
          </cell>
          <cell r="G14" t="str">
            <v>13    Office of Congressional Affairs</v>
          </cell>
          <cell r="I14" t="str">
            <v>Information Technology</v>
          </cell>
        </row>
        <row r="15">
          <cell r="A15" t="str">
            <v>Criminal Investigative Division (CID)</v>
          </cell>
          <cell r="E15" t="str">
            <v>Data Integration &amp; Visualization System (DIVS)</v>
          </cell>
          <cell r="F15" t="str">
            <v>Change in Compensable Days</v>
          </cell>
          <cell r="G15" t="str">
            <v>14    Office of Public Affairs FO</v>
          </cell>
          <cell r="I15" t="str">
            <v>Professional Support</v>
          </cell>
        </row>
        <row r="16">
          <cell r="A16" t="str">
            <v>Laboratory Division</v>
          </cell>
          <cell r="E16" t="str">
            <v>DHS Security</v>
          </cell>
          <cell r="F16" t="str">
            <v>Collection Management Section</v>
          </cell>
          <cell r="G16" t="str">
            <v>15    Community Relations Unit</v>
          </cell>
          <cell r="I16" t="str">
            <v>Special Surveillance Group</v>
          </cell>
        </row>
        <row r="17">
          <cell r="A17" t="str">
            <v>Office of the General Counsel (OGC)</v>
          </cell>
          <cell r="E17" t="str">
            <v>Digital Forensics</v>
          </cell>
          <cell r="F17" t="str">
            <v>Complex Financial Crimes</v>
          </cell>
          <cell r="G17" t="str">
            <v>16    CJIS Division FO (AD) (WV)</v>
          </cell>
          <cell r="I17" t="str">
            <v>Forensic Accountant</v>
          </cell>
        </row>
        <row r="18">
          <cell r="A18" t="str">
            <v>Inspection Division (INSD)</v>
          </cell>
          <cell r="E18" t="str">
            <v>DNA Database Program</v>
          </cell>
          <cell r="F18" t="str">
            <v>Comprehensive National Cybersecurity Initiative</v>
          </cell>
          <cell r="G18" t="str">
            <v>17    Contract Administration Office</v>
          </cell>
        </row>
        <row r="19">
          <cell r="A19" t="str">
            <v>Security Division (SecD)</v>
          </cell>
          <cell r="E19" t="str">
            <v>DOJ Justice Security Operations Center</v>
          </cell>
          <cell r="F19" t="str">
            <v xml:space="preserve">Contractor to Government Position Conversion </v>
          </cell>
          <cell r="G19" t="str">
            <v>18    CJIS FBI and Reserve Accounts</v>
          </cell>
        </row>
        <row r="20">
          <cell r="A20" t="str">
            <v>Finance Division (FD)</v>
          </cell>
          <cell r="E20" t="str">
            <v xml:space="preserve">Education Allowance </v>
          </cell>
          <cell r="F20" t="str">
            <v>Customs and Border Patrol Workload Enhancement</v>
          </cell>
          <cell r="G20" t="str">
            <v>19    Strategic Support Section FO (WV)</v>
          </cell>
        </row>
        <row r="21">
          <cell r="A21" t="str">
            <v>Corporate Accounts</v>
          </cell>
          <cell r="E21" t="str">
            <v>Employees Compensation Fund</v>
          </cell>
          <cell r="F21" t="str">
            <v>Customs and Border Patrol Workload Enhancement - Realignment from Reimbursable</v>
          </cell>
          <cell r="G21" t="str">
            <v>20    Information Technology Management Section FO (WV)</v>
          </cell>
        </row>
        <row r="22">
          <cell r="A22" t="str">
            <v>Counterterrorism Division (CTD)</v>
          </cell>
          <cell r="E22" t="str">
            <v>Explosives Intelligence (TEDAC)</v>
          </cell>
          <cell r="F22" t="str">
            <v>Data Integration and Visualization System</v>
          </cell>
          <cell r="G22" t="str">
            <v>21    Intelligence, N-DEx and Global Operations Section FO (WV)</v>
          </cell>
        </row>
        <row r="23">
          <cell r="A23" t="str">
            <v>International Operations Division (IOD)</v>
          </cell>
          <cell r="E23" t="str">
            <v>Facilities Infrastructure (Central Records Complex)</v>
          </cell>
          <cell r="F23" t="str">
            <v>Data Integration and Visualization System - IT Planning Factor</v>
          </cell>
          <cell r="G23" t="str">
            <v>22    *JOURNAL NOT IN USE*</v>
          </cell>
        </row>
        <row r="24">
          <cell r="A24" t="str">
            <v>Cyber Division (CyD)</v>
          </cell>
          <cell r="E24" t="str">
            <v>Facilities Infrastructure (Quantico Renovations)</v>
          </cell>
          <cell r="F24" t="str">
            <v>DHS Security</v>
          </cell>
          <cell r="G24" t="str">
            <v>23    Liaison, Advisory, Training and Statistics Section FO (WV)</v>
          </cell>
        </row>
        <row r="25">
          <cell r="A25" t="str">
            <v>Records Management Division (RMD)</v>
          </cell>
          <cell r="E25" t="str">
            <v>FedEx</v>
          </cell>
          <cell r="F25" t="str">
            <v>Digital Forensics</v>
          </cell>
          <cell r="G25" t="str">
            <v>24    LEO Operations</v>
          </cell>
        </row>
        <row r="26">
          <cell r="A26" t="str">
            <v>Operational Technology Division (OTD)</v>
          </cell>
          <cell r="E26" t="str">
            <v>Financial Crimes Program</v>
          </cell>
          <cell r="F26" t="str">
            <v>DNA Program</v>
          </cell>
          <cell r="G26" t="str">
            <v>25    Biometric Services Section FO (WV)</v>
          </cell>
        </row>
        <row r="27">
          <cell r="A27" t="str">
            <v>Directorate of Intelligence (DI)</v>
          </cell>
          <cell r="E27" t="str">
            <v>FY 2011 President's Budget</v>
          </cell>
          <cell r="F27" t="str">
            <v>DOJ Justice Security Operations Center</v>
          </cell>
          <cell r="G27" t="str">
            <v>26    Policy Initiation and Coordination</v>
          </cell>
        </row>
        <row r="28">
          <cell r="A28" t="str">
            <v>Deputy Chief Information Officer</v>
          </cell>
          <cell r="E28" t="str">
            <v>Health insurance premiums</v>
          </cell>
          <cell r="F28" t="str">
            <v xml:space="preserve">Education Allowance </v>
          </cell>
          <cell r="G28" t="str">
            <v>27    NICS Section FO (WV)</v>
          </cell>
        </row>
        <row r="29">
          <cell r="A29" t="str">
            <v>Office of IT Program Management (OIPM)</v>
          </cell>
          <cell r="E29" t="str">
            <v>High-Value Interrogation Group (HIG)</v>
          </cell>
          <cell r="F29" t="str">
            <v>Employees Compensation Fund</v>
          </cell>
          <cell r="G29" t="str">
            <v>28    Intelligence Training Section FO</v>
          </cell>
        </row>
        <row r="30">
          <cell r="A30" t="str">
            <v>Office of IT Policy and Planning (OIPP)</v>
          </cell>
          <cell r="E30" t="str">
            <v>ICASS</v>
          </cell>
          <cell r="F30" t="str">
            <v>Establish Nationwide Coverage Capability</v>
          </cell>
          <cell r="G30" t="str">
            <v>29    Training Division FO</v>
          </cell>
        </row>
        <row r="31">
          <cell r="A31" t="str">
            <v>Information Technology Systems Development (ITSD)</v>
          </cell>
          <cell r="E31" t="str">
            <v>Indian Country</v>
          </cell>
          <cell r="F31" t="str">
            <v>Eurasian OC Threat Focus Cell</v>
          </cell>
          <cell r="G31" t="str">
            <v>30    Training Field Program</v>
          </cell>
        </row>
        <row r="32">
          <cell r="A32" t="str">
            <v>Information Technology Operations Division (ITOD)</v>
          </cell>
          <cell r="E32" t="str">
            <v>Information Technology Infrastructure</v>
          </cell>
          <cell r="F32" t="str">
            <v>Facilities Infrastructure (Academy Dormitory)</v>
          </cell>
          <cell r="G32" t="str">
            <v>31    New Agents Training Section FO</v>
          </cell>
        </row>
        <row r="33">
          <cell r="A33" t="str">
            <v>Facilities and Logistics Services Division (FLSD)</v>
          </cell>
          <cell r="E33" t="str">
            <v>Intelligence Transformation</v>
          </cell>
          <cell r="F33" t="str">
            <v>FedEx</v>
          </cell>
          <cell r="G33" t="str">
            <v>32    National Academy Unit</v>
          </cell>
        </row>
        <row r="34">
          <cell r="A34" t="str">
            <v>Critical Incident Response Group (CIRG)</v>
          </cell>
          <cell r="E34" t="str">
            <v>International Terrorism</v>
          </cell>
          <cell r="F34" t="str">
            <v>FIG Domain Management</v>
          </cell>
          <cell r="G34" t="str">
            <v>33    Law Enforcement Program Section FO</v>
          </cell>
        </row>
        <row r="35">
          <cell r="A35" t="str">
            <v>Weapons of Mass Destruction Directorate (WMDD)</v>
          </cell>
          <cell r="E35" t="str">
            <v>Investigative Actions</v>
          </cell>
          <cell r="F35" t="str">
            <v>Financial Crimes Program</v>
          </cell>
          <cell r="G35" t="str">
            <v>34    FBI Academy Library</v>
          </cell>
        </row>
        <row r="36">
          <cell r="A36" t="str">
            <v>Special Technologies and Applications Office (STAO)</v>
          </cell>
          <cell r="E36" t="str">
            <v>Moving/Lease Expirations</v>
          </cell>
          <cell r="F36" t="str">
            <v>FY 2011 President's Budget</v>
          </cell>
          <cell r="G36" t="str">
            <v>35    Distance Learning Technology Unit</v>
          </cell>
        </row>
        <row r="37">
          <cell r="A37" t="str">
            <v>Field Discretionary</v>
          </cell>
          <cell r="E37" t="str">
            <v>National Economic Recovery Fraud</v>
          </cell>
          <cell r="F37" t="str">
            <v>Government Fraud/Economic Stimulus</v>
          </cell>
          <cell r="G37" t="str">
            <v>36    Office of Technology, Research and Curriculum Development FO</v>
          </cell>
        </row>
        <row r="38">
          <cell r="A38" t="str">
            <v>OTD / Dedicated Technical Program (DTP)</v>
          </cell>
          <cell r="E38" t="str">
            <v>Non-GSA Facility Rent</v>
          </cell>
          <cell r="F38" t="str">
            <v>Health insurance premiums</v>
          </cell>
          <cell r="G38" t="str">
            <v>37    Planning, Design, and Construction Unit</v>
          </cell>
        </row>
        <row r="39">
          <cell r="A39" t="str">
            <v>FBI and Reserve Accounts</v>
          </cell>
          <cell r="E39" t="str">
            <v>Non-Recurral of FY 11 CNCI Non-Personnel Enhancement</v>
          </cell>
          <cell r="F39" t="str">
            <v>High-Value Interrogation Group (HIG)</v>
          </cell>
          <cell r="G39" t="str">
            <v>38    International Training and Assistance Unit</v>
          </cell>
        </row>
        <row r="40">
          <cell r="E40" t="str">
            <v>Non-Recurral of FY 11 Facilities Infrastructure (Quantico Dormitory) Non-Personnel Enhancement</v>
          </cell>
          <cell r="F40" t="str">
            <v>ICASS</v>
          </cell>
          <cell r="G40" t="str">
            <v>39    Human Resources Division FO</v>
          </cell>
        </row>
        <row r="41">
          <cell r="E41" t="str">
            <v>Non-Recurral of FY 11 International Terrorism Non-Personnel Enhancement</v>
          </cell>
          <cell r="F41" t="str">
            <v>Information Technology Operations and Maintenance</v>
          </cell>
          <cell r="G41" t="str">
            <v>40    Executive Development and Selection Section FO</v>
          </cell>
        </row>
        <row r="42">
          <cell r="E42" t="str">
            <v>Non-Recurral of FY 11 Personnel Enhancements</v>
          </cell>
          <cell r="F42" t="str">
            <v>International Terrorism</v>
          </cell>
          <cell r="G42" t="str">
            <v>41    Human Resources Management Section FO</v>
          </cell>
        </row>
        <row r="43">
          <cell r="E43" t="str">
            <v>Organized Crime Program</v>
          </cell>
          <cell r="F43" t="str">
            <v>Moving/Lease Expirations</v>
          </cell>
          <cell r="G43" t="str">
            <v>42    Office of Medical Services</v>
          </cell>
        </row>
        <row r="44">
          <cell r="E44" t="str">
            <v>Post Allowance - Cost of Living Allowance (COLA)</v>
          </cell>
          <cell r="F44" t="str">
            <v>NCIJTF Expansion Capabilities</v>
          </cell>
          <cell r="G44" t="str">
            <v>43    Counterintelligence Division FO</v>
          </cell>
        </row>
        <row r="45">
          <cell r="E45" t="str">
            <v>Post-Guantanamo Bay Detainee Prosecutions</v>
          </cell>
          <cell r="F45" t="str">
            <v>New Safe Trails Task Forces</v>
          </cell>
          <cell r="G45" t="str">
            <v>44    Foreign Counterintelligence (FCI) Field Program</v>
          </cell>
        </row>
        <row r="46">
          <cell r="E46" t="str">
            <v>Render Safe Capability</v>
          </cell>
          <cell r="F46" t="str">
            <v>Next Generation Wireless</v>
          </cell>
          <cell r="G46" t="str">
            <v>45    Gangs/Criminal Enterprises Section FO</v>
          </cell>
        </row>
        <row r="47">
          <cell r="E47" t="str">
            <v>Rental payments to GSA</v>
          </cell>
          <cell r="F47" t="str">
            <v>NICS IT Planning Factor</v>
          </cell>
          <cell r="G47" t="str">
            <v>46    Criminal Investigative Division FO</v>
          </cell>
        </row>
        <row r="48">
          <cell r="E48" t="str">
            <v>Retirement</v>
          </cell>
          <cell r="F48" t="str">
            <v>NICS modernization</v>
          </cell>
          <cell r="G48" t="str">
            <v>47    Criminal Investigative FBI and Reserve Accounts</v>
          </cell>
        </row>
        <row r="49">
          <cell r="E49" t="str">
            <v>Terrorist Screening Center</v>
          </cell>
          <cell r="F49" t="str">
            <v>Non-GSA Facility Rent</v>
          </cell>
          <cell r="G49" t="str">
            <v>48    Health Care Fraud Field Program</v>
          </cell>
        </row>
        <row r="50">
          <cell r="E50" t="str">
            <v>Working Capital Fund ATB</v>
          </cell>
          <cell r="F50" t="str">
            <v>Non-Recurral of FY 11 Personnel Enhancements</v>
          </cell>
          <cell r="G50" t="str">
            <v>49    Violent Crime Field Program</v>
          </cell>
        </row>
        <row r="51">
          <cell r="F51" t="str">
            <v>Post Allowance - Cost of Living Allowance (COLA)</v>
          </cell>
          <cell r="G51" t="str">
            <v>50    White Collar Crime Field Program</v>
          </cell>
        </row>
        <row r="52">
          <cell r="F52" t="str">
            <v>Post-Guantanamo Bay Detainee Prosecutions</v>
          </cell>
          <cell r="G52" t="str">
            <v>51    Civil Rights Field Program</v>
          </cell>
        </row>
        <row r="53">
          <cell r="F53" t="str">
            <v>Quantico Renovations</v>
          </cell>
          <cell r="G53" t="str">
            <v>52    Organized Crime Field Program</v>
          </cell>
        </row>
        <row r="54">
          <cell r="F54" t="str">
            <v>Rental payments to GSA</v>
          </cell>
          <cell r="G54" t="str">
            <v>53    Gangs/Criminal Enterprise Field Program</v>
          </cell>
        </row>
        <row r="55">
          <cell r="F55" t="str">
            <v>Retirement</v>
          </cell>
          <cell r="G55" t="str">
            <v>54    OCDETF Field Program</v>
          </cell>
        </row>
        <row r="56">
          <cell r="F56" t="str">
            <v>Special Operations Group</v>
          </cell>
          <cell r="G56" t="str">
            <v>55    Office of Victim Assistance</v>
          </cell>
        </row>
        <row r="57">
          <cell r="F57" t="str">
            <v>Special Surveillance Group</v>
          </cell>
          <cell r="G57" t="str">
            <v>56    National Backstopping Unit</v>
          </cell>
        </row>
        <row r="58">
          <cell r="F58" t="str">
            <v>TEDAC Construction</v>
          </cell>
          <cell r="G58" t="str">
            <v>57    Violent Crimes Section</v>
          </cell>
        </row>
        <row r="59">
          <cell r="F59" t="str">
            <v>Terrorist Screening Center</v>
          </cell>
          <cell r="G59" t="str">
            <v>58    Indian Country/Special Jurisdiction Unit</v>
          </cell>
        </row>
        <row r="60">
          <cell r="F60" t="str">
            <v>Working Capital Fund ATB</v>
          </cell>
          <cell r="G60" t="str">
            <v>59    Crimes Against Children Unit</v>
          </cell>
        </row>
        <row r="61">
          <cell r="G61" t="str">
            <v>60    Undercover and Sensitive Operations Unit</v>
          </cell>
        </row>
        <row r="62">
          <cell r="G62" t="str">
            <v>61    Health Care Fraud Unit</v>
          </cell>
        </row>
        <row r="63">
          <cell r="G63" t="str">
            <v>62    Civil Rights Unit</v>
          </cell>
        </row>
        <row r="64">
          <cell r="G64" t="str">
            <v>63    National Gang Intelligence Center</v>
          </cell>
        </row>
        <row r="65">
          <cell r="G65" t="str">
            <v>64    Laboratory Division FO</v>
          </cell>
        </row>
        <row r="66">
          <cell r="G66" t="str">
            <v>65    Terrorist Explosive Device Analytical Center</v>
          </cell>
        </row>
        <row r="67">
          <cell r="G67" t="str">
            <v>66    Explosives Unit</v>
          </cell>
        </row>
        <row r="68">
          <cell r="G68" t="str">
            <v>67    Forensic Science Support Section FO</v>
          </cell>
        </row>
        <row r="69">
          <cell r="G69" t="str">
            <v>68    Counterterrorism and Forensic Science Research Unit</v>
          </cell>
        </row>
        <row r="70">
          <cell r="G70" t="str">
            <v>69    Scientific Analysis Section FO</v>
          </cell>
        </row>
        <row r="71">
          <cell r="G71" t="str">
            <v>70    Mitochondrial DNA Unit</v>
          </cell>
        </row>
        <row r="72">
          <cell r="G72" t="str">
            <v>71    Combined DNA Index System (CODIS) Unit</v>
          </cell>
        </row>
        <row r="73">
          <cell r="G73" t="str">
            <v>72    Nuclear DNA Unit</v>
          </cell>
        </row>
        <row r="74">
          <cell r="G74" t="str">
            <v>73    CBRN Sciences Unit</v>
          </cell>
        </row>
        <row r="75">
          <cell r="G75" t="str">
            <v>74    Operational Response Section FO</v>
          </cell>
        </row>
        <row r="76">
          <cell r="G76" t="str">
            <v>75    Evidence Response Team Unit</v>
          </cell>
        </row>
        <row r="77">
          <cell r="G77" t="str">
            <v>76    Hazardous Materials Response Unit</v>
          </cell>
        </row>
        <row r="78">
          <cell r="G78" t="str">
            <v>77    Forensic Imaging Unit</v>
          </cell>
        </row>
        <row r="79">
          <cell r="G79" t="str">
            <v>78    Office of the General Counsel</v>
          </cell>
        </row>
        <row r="80">
          <cell r="G80" t="str">
            <v>79    Inspection Division FO</v>
          </cell>
        </row>
        <row r="81">
          <cell r="G81" t="str">
            <v>80    Inspection FBI and Reserve Accounts</v>
          </cell>
        </row>
        <row r="82">
          <cell r="G82" t="str">
            <v>81    Security Division FO</v>
          </cell>
        </row>
        <row r="83">
          <cell r="G83" t="str">
            <v>82    Security / SCM Field Program</v>
          </cell>
        </row>
        <row r="84">
          <cell r="G84" t="str">
            <v>83    Security Operations Section FO</v>
          </cell>
        </row>
        <row r="85">
          <cell r="G85" t="str">
            <v>84    Information Assurance Section FO</v>
          </cell>
        </row>
        <row r="86">
          <cell r="G86" t="str">
            <v>85    Mission Support Section FO</v>
          </cell>
        </row>
        <row r="87">
          <cell r="G87" t="str">
            <v>86    Internal Security Section FO</v>
          </cell>
        </row>
        <row r="88">
          <cell r="G88" t="str">
            <v>87    Finance Division FO</v>
          </cell>
        </row>
        <row r="89">
          <cell r="G89" t="str">
            <v>88    Accounting Section FO</v>
          </cell>
        </row>
        <row r="90">
          <cell r="G90" t="str">
            <v>89    Corporate Holding Accounts</v>
          </cell>
        </row>
        <row r="91">
          <cell r="G91" t="str">
            <v>90    Budget Section FO</v>
          </cell>
        </row>
        <row r="92">
          <cell r="G92" t="str">
            <v>91    Procurement Section FO</v>
          </cell>
        </row>
        <row r="93">
          <cell r="G93" t="str">
            <v>92    Counterterrorism Division FO</v>
          </cell>
        </row>
        <row r="94">
          <cell r="G94" t="str">
            <v>93    International Terrorism Field Program</v>
          </cell>
        </row>
        <row r="95">
          <cell r="G95" t="str">
            <v>94    Domestic Terrorism Field Program</v>
          </cell>
        </row>
        <row r="96">
          <cell r="G96" t="str">
            <v>95    Foreign Terrorist Tracking Task Force Section FO</v>
          </cell>
        </row>
        <row r="97">
          <cell r="G97" t="str">
            <v>96    Terrorist Screening Center</v>
          </cell>
        </row>
        <row r="98">
          <cell r="G98" t="str">
            <v>97    Communication Exploitation Section</v>
          </cell>
        </row>
        <row r="99">
          <cell r="G99" t="str">
            <v>98    Counterterrorism FBI and Reserve Accounts</v>
          </cell>
        </row>
        <row r="100">
          <cell r="G100" t="str">
            <v>99    National Joint Terrorism Task Force</v>
          </cell>
        </row>
        <row r="101">
          <cell r="G101" t="str">
            <v>100    International Operations Division FO</v>
          </cell>
        </row>
        <row r="102">
          <cell r="G102" t="str">
            <v>101    International Operations FBI and Reserve Accounts</v>
          </cell>
        </row>
        <row r="103">
          <cell r="G103" t="str">
            <v>102    International Operations Legats</v>
          </cell>
        </row>
        <row r="104">
          <cell r="G104" t="str">
            <v>103    Cyber Division FO</v>
          </cell>
        </row>
        <row r="105">
          <cell r="G105" t="str">
            <v>104    Cyber Crime Field Program</v>
          </cell>
        </row>
        <row r="106">
          <cell r="G106" t="str">
            <v>105    Computer Intrusions Field Program</v>
          </cell>
        </row>
        <row r="107">
          <cell r="G107" t="str">
            <v>106    Cyber National Security Section &amp; All HQ Computer Intrusions</v>
          </cell>
        </row>
        <row r="108">
          <cell r="G108" t="str">
            <v>107    Innocent Images National Initiative Unit</v>
          </cell>
        </row>
        <row r="109">
          <cell r="G109" t="str">
            <v>108    Cyber Education and Development Unit</v>
          </cell>
        </row>
        <row r="110">
          <cell r="G110" t="str">
            <v>109    Cyber Criminal Section FO</v>
          </cell>
        </row>
        <row r="111">
          <cell r="G111" t="str">
            <v>110    Cyber Initiative and Resource Fusion Unit - Pittsburgh, PA</v>
          </cell>
        </row>
        <row r="112">
          <cell r="G112" t="str">
            <v>111    Public/Private Alliance Unit</v>
          </cell>
        </row>
        <row r="113">
          <cell r="G113" t="str">
            <v>112    Records Management FBI and Reserve Accounts</v>
          </cell>
        </row>
        <row r="114">
          <cell r="G114" t="str">
            <v>113    National Name Check Program Section FO</v>
          </cell>
        </row>
        <row r="115">
          <cell r="G115" t="str">
            <v>114    Record/Information Dissemination Section FO</v>
          </cell>
        </row>
        <row r="116">
          <cell r="G116" t="str">
            <v>115    Records Automation Section FO</v>
          </cell>
        </row>
        <row r="117">
          <cell r="G117" t="str">
            <v>116    Records Management Division FO</v>
          </cell>
        </row>
        <row r="118">
          <cell r="G118" t="str">
            <v>117    Records Management Field Name Check Program</v>
          </cell>
        </row>
        <row r="119">
          <cell r="G119" t="str">
            <v>118    Butte Operations Support Center</v>
          </cell>
        </row>
        <row r="120">
          <cell r="G120" t="str">
            <v>119    Savannah Operations Support Center</v>
          </cell>
        </row>
        <row r="121">
          <cell r="G121" t="str">
            <v>120    Records Policy and Administration Section FO</v>
          </cell>
        </row>
        <row r="122">
          <cell r="G122" t="str">
            <v>121    Operational Technology Division FO</v>
          </cell>
        </row>
        <row r="123">
          <cell r="G123" t="str">
            <v>122    Strategic Resources Unit</v>
          </cell>
        </row>
        <row r="124">
          <cell r="G124" t="str">
            <v>123    Digital Evidence Section FO</v>
          </cell>
        </row>
        <row r="125">
          <cell r="G125" t="str">
            <v>124    CART Operational Support Unit</v>
          </cell>
        </row>
        <row r="126">
          <cell r="G126" t="str">
            <v>125    Regional Computer Forensic Labs</v>
          </cell>
        </row>
        <row r="127">
          <cell r="G127" t="str">
            <v>126    Forensic Support Unit</v>
          </cell>
        </row>
        <row r="128">
          <cell r="G128" t="str">
            <v>127    CALEA Implementation Unit</v>
          </cell>
        </row>
        <row r="129">
          <cell r="G129" t="str">
            <v>128    Audio Technology Development Unit</v>
          </cell>
        </row>
        <row r="130">
          <cell r="G130" t="str">
            <v>129    Technical Operations Coordination Unit</v>
          </cell>
        </row>
        <row r="131">
          <cell r="G131" t="str">
            <v>130    Tracking Technology Unit</v>
          </cell>
        </row>
        <row r="132">
          <cell r="G132" t="str">
            <v>131    Video Surveillance Unit</v>
          </cell>
        </row>
        <row r="133">
          <cell r="G133" t="str">
            <v>132    Tactical Operations Support Center / Section FO</v>
          </cell>
        </row>
        <row r="134">
          <cell r="G134" t="str">
            <v>133    Defensive Programs Unit</v>
          </cell>
        </row>
        <row r="135">
          <cell r="G135" t="str">
            <v>134    Machining and Prototyping Unit</v>
          </cell>
        </row>
        <row r="136">
          <cell r="G136" t="str">
            <v>135    TACOPS Center Operations Support Unit</v>
          </cell>
        </row>
        <row r="137">
          <cell r="G137" t="str">
            <v>136    Asset Management Unit</v>
          </cell>
        </row>
        <row r="138">
          <cell r="G138" t="str">
            <v>137    Technical Response Unit</v>
          </cell>
        </row>
        <row r="139">
          <cell r="G139" t="str">
            <v>138    Radio Systems Development Unit</v>
          </cell>
        </row>
        <row r="140">
          <cell r="G140" t="str">
            <v>139    Technical Personnel Development Unit</v>
          </cell>
        </row>
        <row r="141">
          <cell r="G141" t="str">
            <v>140    Technical Programs Section FO</v>
          </cell>
        </row>
        <row r="142">
          <cell r="G142" t="str">
            <v>141    Cryptologic and Electronic Analysis Unit</v>
          </cell>
        </row>
        <row r="143">
          <cell r="G143" t="str">
            <v>142    Data Intercept Technology Unit</v>
          </cell>
        </row>
        <row r="144">
          <cell r="G144" t="str">
            <v>143    ELSUR Technology Management Unit</v>
          </cell>
        </row>
        <row r="145">
          <cell r="G145" t="str">
            <v>144    Data Acquisition/Intercept Section</v>
          </cell>
        </row>
        <row r="146">
          <cell r="G146" t="str">
            <v>145    Strategic Resources Unit</v>
          </cell>
        </row>
        <row r="147">
          <cell r="G147" t="str">
            <v>146    Digital Evidence Section FO</v>
          </cell>
        </row>
        <row r="148">
          <cell r="G148" t="str">
            <v>147    CART Operational Support Unit</v>
          </cell>
        </row>
        <row r="149">
          <cell r="G149" t="str">
            <v>148    Regional Computer Forensic Labs</v>
          </cell>
        </row>
        <row r="150">
          <cell r="G150" t="str">
            <v>149    Forensic Support Unit</v>
          </cell>
        </row>
        <row r="151">
          <cell r="G151" t="str">
            <v>150    CALEA Implementation Unit</v>
          </cell>
        </row>
        <row r="152">
          <cell r="G152" t="str">
            <v>151    Audio Technology Development Unit</v>
          </cell>
        </row>
        <row r="153">
          <cell r="G153" t="str">
            <v>152    Technical Operations Coordination Unit</v>
          </cell>
        </row>
        <row r="154">
          <cell r="G154" t="str">
            <v>153    Tracking Technology Unit</v>
          </cell>
        </row>
        <row r="155">
          <cell r="G155" t="str">
            <v>154    Video Surveillance Unit</v>
          </cell>
        </row>
        <row r="156">
          <cell r="G156" t="str">
            <v>155    Tactical Operations Section FO</v>
          </cell>
        </row>
        <row r="157">
          <cell r="G157" t="str">
            <v>156    Defensive Programs Unit</v>
          </cell>
        </row>
        <row r="158">
          <cell r="G158" t="str">
            <v>157    Machining and Prototyping Unit</v>
          </cell>
        </row>
        <row r="159">
          <cell r="G159" t="str">
            <v>158    Tactical Operations Support Center</v>
          </cell>
        </row>
        <row r="160">
          <cell r="G160" t="str">
            <v>159    Asset Management Unit</v>
          </cell>
        </row>
        <row r="161">
          <cell r="G161" t="str">
            <v>160    Technical Response Unit</v>
          </cell>
        </row>
        <row r="162">
          <cell r="G162" t="str">
            <v>161    Radio Systems Development Unit</v>
          </cell>
        </row>
        <row r="163">
          <cell r="G163" t="str">
            <v>162    Technical Personnel Development Unit</v>
          </cell>
        </row>
        <row r="164">
          <cell r="G164" t="str">
            <v>163    Technical Programs Section FO</v>
          </cell>
        </row>
        <row r="165">
          <cell r="G165" t="str">
            <v>164    Telecom Intercept and Collection Technology Unit</v>
          </cell>
        </row>
        <row r="166">
          <cell r="G166" t="str">
            <v>165    Cryptologic and Electronic Analysis Unit</v>
          </cell>
        </row>
        <row r="167">
          <cell r="G167" t="str">
            <v>166    Data Intercept Technology Unit</v>
          </cell>
        </row>
        <row r="168">
          <cell r="G168" t="str">
            <v>167    ELSUR Technology Management Unit</v>
          </cell>
        </row>
        <row r="169">
          <cell r="G169" t="str">
            <v>168    Data Acquisition/Intercept Section FO</v>
          </cell>
        </row>
        <row r="170">
          <cell r="G170" t="str">
            <v>169    Special Projects Technology Unit</v>
          </cell>
        </row>
        <row r="171">
          <cell r="G171" t="str">
            <v>170    Directorate of Intelligence FO</v>
          </cell>
        </row>
        <row r="172">
          <cell r="G172" t="str">
            <v>171    Field Intelligence Program</v>
          </cell>
        </row>
        <row r="173">
          <cell r="G173" t="str">
            <v>172    Collection Management Section FO</v>
          </cell>
        </row>
        <row r="174">
          <cell r="G174" t="str">
            <v>173    HUMINT Validation Section FO</v>
          </cell>
        </row>
        <row r="175">
          <cell r="G175" t="str">
            <v>174    Languages Services Section FO</v>
          </cell>
        </row>
        <row r="176">
          <cell r="G176" t="str">
            <v>175    National Virtual Translation Center</v>
          </cell>
        </row>
        <row r="177">
          <cell r="G177" t="str">
            <v>176    Administrative Section FO</v>
          </cell>
        </row>
        <row r="178">
          <cell r="G178" t="str">
            <v>177    Deputy Chief Information Officer / Associate EAD</v>
          </cell>
        </row>
        <row r="179">
          <cell r="G179" t="str">
            <v>178    Office of IT Program Management FO</v>
          </cell>
        </row>
        <row r="180">
          <cell r="G180" t="str">
            <v>179    Sentinel</v>
          </cell>
        </row>
        <row r="181">
          <cell r="G181" t="str">
            <v>180    Office of IT Policy and Planning (OIPP)</v>
          </cell>
        </row>
        <row r="182">
          <cell r="G182" t="str">
            <v>181    Information Technology Systems Development FO</v>
          </cell>
        </row>
        <row r="183">
          <cell r="G183" t="str">
            <v>182    Information Technology Operations Division FO</v>
          </cell>
        </row>
        <row r="184">
          <cell r="G184" t="str">
            <v>183    Information Technology Operations FBI and Reserve Accounts</v>
          </cell>
        </row>
        <row r="185">
          <cell r="G185" t="str">
            <v>184    Facilities and Logistics Services Division FO</v>
          </cell>
        </row>
        <row r="186">
          <cell r="G186" t="str">
            <v>185    Budget and Administrative Unit</v>
          </cell>
        </row>
        <row r="187">
          <cell r="G187" t="str">
            <v>186    SCIFs</v>
          </cell>
        </row>
        <row r="188">
          <cell r="G188" t="str">
            <v>187    SCION</v>
          </cell>
        </row>
        <row r="189">
          <cell r="G189" t="str">
            <v>188    Secure Work Environment Unit</v>
          </cell>
        </row>
        <row r="190">
          <cell r="G190" t="str">
            <v>189    Facilities FBI and Reserve Accounts</v>
          </cell>
        </row>
        <row r="191">
          <cell r="G191" t="str">
            <v>190    Facilities Engineering and Design Unit</v>
          </cell>
        </row>
        <row r="192">
          <cell r="G192" t="str">
            <v>191    Facilities Management Acquisition Section FO</v>
          </cell>
        </row>
        <row r="193">
          <cell r="G193" t="str">
            <v>192    Fleet Management and Transportation Services Unit</v>
          </cell>
        </row>
        <row r="194">
          <cell r="G194" t="str">
            <v>193    Logistics Unit</v>
          </cell>
        </row>
        <row r="195">
          <cell r="G195" t="str">
            <v>194    Printing and Graphics Unit</v>
          </cell>
        </row>
        <row r="196">
          <cell r="G196" t="str">
            <v>195    Technical Support Services Unit</v>
          </cell>
        </row>
        <row r="197">
          <cell r="G197" t="str">
            <v>196    Telecommunications Support Unit</v>
          </cell>
        </row>
        <row r="198">
          <cell r="G198" t="str">
            <v>197    Logistics and Services Section FO</v>
          </cell>
        </row>
        <row r="199">
          <cell r="G199" t="str">
            <v>198    JEH Facility Operations Unit</v>
          </cell>
        </row>
        <row r="200">
          <cell r="G200" t="str">
            <v>199    Facilities Operations Section FO</v>
          </cell>
        </row>
        <row r="201">
          <cell r="G201" t="str">
            <v>200    Critical Incident Response Group FO</v>
          </cell>
        </row>
        <row r="202">
          <cell r="G202" t="str">
            <v>201    Financial Management Unit</v>
          </cell>
        </row>
        <row r="203">
          <cell r="G203" t="str">
            <v>202    Behavioral Analysis Unit I</v>
          </cell>
        </row>
        <row r="204">
          <cell r="G204" t="str">
            <v>203    Behavioral Analysis Unit II</v>
          </cell>
        </row>
        <row r="205">
          <cell r="G205" t="str">
            <v>204    Behavioral Analysis Unit III</v>
          </cell>
        </row>
        <row r="206">
          <cell r="G206" t="str">
            <v>205    Violent Criminal Apprehension Program</v>
          </cell>
        </row>
        <row r="207">
          <cell r="G207" t="str">
            <v>206    Communications and Information Technology Unit</v>
          </cell>
        </row>
        <row r="208">
          <cell r="G208" t="str">
            <v>207    Crisis Management Unit</v>
          </cell>
        </row>
        <row r="209">
          <cell r="G209" t="str">
            <v>208    Rapid Deployment Logisitics Unit</v>
          </cell>
        </row>
        <row r="210">
          <cell r="G210" t="str">
            <v>209    Crisis Negotiation Unit</v>
          </cell>
        </row>
        <row r="211">
          <cell r="G211" t="str">
            <v>210    HRT Blue Unit</v>
          </cell>
        </row>
        <row r="212">
          <cell r="G212" t="str">
            <v>211    SWAT Operations Unit</v>
          </cell>
        </row>
        <row r="213">
          <cell r="G213" t="str">
            <v>212    Tactical Helicopter Unit</v>
          </cell>
        </row>
        <row r="214">
          <cell r="G214" t="str">
            <v>213    Tactical Section FO</v>
          </cell>
        </row>
        <row r="215">
          <cell r="G215" t="str">
            <v>214    Field Flight Operations Unit</v>
          </cell>
        </row>
        <row r="216">
          <cell r="G216" t="str">
            <v>215    Aviation Support Unit</v>
          </cell>
        </row>
        <row r="217">
          <cell r="G217" t="str">
            <v>216    Special Flight Operations Unit</v>
          </cell>
        </row>
        <row r="218">
          <cell r="G218" t="str">
            <v>217    Mobile Surveillance Unit II</v>
          </cell>
        </row>
        <row r="219">
          <cell r="G219" t="str">
            <v>218    Aviation and Surveillance Section FO</v>
          </cell>
        </row>
        <row r="220">
          <cell r="G220" t="str">
            <v>219    Hazardous Devices Operations Center</v>
          </cell>
        </row>
        <row r="221">
          <cell r="G221" t="str">
            <v>220    Hazardous Devices Response Unit</v>
          </cell>
        </row>
        <row r="222">
          <cell r="G222" t="str">
            <v>221    National Assets Response Unit</v>
          </cell>
        </row>
        <row r="223">
          <cell r="G223" t="str">
            <v>222    Watch Unit A</v>
          </cell>
        </row>
        <row r="224">
          <cell r="G224" t="str">
            <v>223    Weapons of Mass Destruction Directorate</v>
          </cell>
        </row>
        <row r="225">
          <cell r="G225" t="str">
            <v>224    WMD Investigations &amp; Operations</v>
          </cell>
        </row>
        <row r="226">
          <cell r="G226" t="str">
            <v>225    WMD Countermeasures and Preparedness Section FO</v>
          </cell>
        </row>
        <row r="227">
          <cell r="G227" t="str">
            <v>226    WMD Intelligence Analysis Section FO</v>
          </cell>
        </row>
        <row r="228">
          <cell r="G228" t="str">
            <v>227    Special Technologies and Applications Office (STAO)</v>
          </cell>
        </row>
        <row r="229">
          <cell r="G229" t="str">
            <v>228    Unallocated</v>
          </cell>
        </row>
        <row r="230">
          <cell r="G230" t="str">
            <v>229    Unallocated</v>
          </cell>
        </row>
        <row r="231">
          <cell r="G231" t="str">
            <v>230    IA Personnel</v>
          </cell>
        </row>
        <row r="232">
          <cell r="G232" t="str">
            <v>231    IA Non-Personnel</v>
          </cell>
        </row>
        <row r="233">
          <cell r="G233" t="str">
            <v>232    Victim Witness Assistance Field Program</v>
          </cell>
        </row>
        <row r="234">
          <cell r="G234" t="str">
            <v>233    Operational Technology Division FO</v>
          </cell>
        </row>
        <row r="235">
          <cell r="G235" t="str">
            <v>234    Telecom Intercept and Collection Technology Unit</v>
          </cell>
        </row>
        <row r="236">
          <cell r="G236" t="str">
            <v>235    Biometrics Analysis Section FO</v>
          </cell>
        </row>
        <row r="237">
          <cell r="G237" t="str">
            <v>236    Program &amp; Project Management Unit</v>
          </cell>
        </row>
        <row r="238">
          <cell r="G238" t="str">
            <v>237    QT Facility Operations Unit</v>
          </cell>
        </row>
        <row r="239">
          <cell r="G239" t="str">
            <v>238    Surveillance Support Unit (SSG)</v>
          </cell>
        </row>
        <row r="240">
          <cell r="G240" t="str">
            <v>239    Special Surveillance Group (SSG) Field Program</v>
          </cell>
        </row>
        <row r="241">
          <cell r="G241" t="str">
            <v>240    SCION Operations and Maintenance</v>
          </cell>
        </row>
        <row r="242">
          <cell r="G242" t="str">
            <v>241    Language Services Field</v>
          </cell>
        </row>
        <row r="243">
          <cell r="G243" t="str">
            <v>242    Office of Integrity and Compliance (OIC)</v>
          </cell>
        </row>
        <row r="244">
          <cell r="G244" t="str">
            <v>243    CJIS NIP Correction</v>
          </cell>
        </row>
        <row r="245">
          <cell r="G245" t="str">
            <v>244    CIRG NIP Correction</v>
          </cell>
        </row>
        <row r="246">
          <cell r="G246" t="str">
            <v>245    FLSD NIP Correction</v>
          </cell>
        </row>
        <row r="247">
          <cell r="G247" t="str">
            <v>246    IOD NIP Correction</v>
          </cell>
        </row>
        <row r="248">
          <cell r="G248" t="str">
            <v>247    TD NIP Correction</v>
          </cell>
        </row>
        <row r="249">
          <cell r="G249" t="str">
            <v>248    Criminal Intelligence Section FO</v>
          </cell>
        </row>
        <row r="250">
          <cell r="G250" t="str">
            <v>249    Domain Management Section FO</v>
          </cell>
        </row>
        <row r="251">
          <cell r="G251" t="str">
            <v>250    Domestic Terrorism Response Section FO</v>
          </cell>
        </row>
        <row r="252">
          <cell r="G252" t="str">
            <v>251    Terrorist Screening Center FBI and Reserve Accounts</v>
          </cell>
        </row>
        <row r="253">
          <cell r="G253" t="str">
            <v>252    Remote Operations Unit</v>
          </cell>
        </row>
        <row r="254">
          <cell r="G254" t="str">
            <v>253    Office of the Ombudsman</v>
          </cell>
        </row>
        <row r="255">
          <cell r="G255" t="str">
            <v>254    Law Enforcement Services</v>
          </cell>
        </row>
        <row r="256">
          <cell r="G256" t="str">
            <v>255    Special Programs Unit</v>
          </cell>
        </row>
        <row r="257">
          <cell r="G257" t="str">
            <v>256    EAD Science and Technology Branch</v>
          </cell>
        </row>
        <row r="258">
          <cell r="G258" t="str">
            <v>257    Executive Secretariat</v>
          </cell>
        </row>
        <row r="259">
          <cell r="G259" t="str">
            <v>258    Resource Management Section FO</v>
          </cell>
        </row>
        <row r="260">
          <cell r="G260" t="str">
            <v>259    Financial Resources Unit</v>
          </cell>
        </row>
        <row r="261">
          <cell r="G261" t="str">
            <v>260    MS-13 National Gang Task Force Unit</v>
          </cell>
        </row>
        <row r="262">
          <cell r="G262" t="str">
            <v>261    Safeguard Unit</v>
          </cell>
        </row>
        <row r="263">
          <cell r="G263" t="str">
            <v>262    Financial Crimes Section FO</v>
          </cell>
        </row>
        <row r="264">
          <cell r="G264" t="str">
            <v>263    National Mortgage Fraud Team</v>
          </cell>
        </row>
        <row r="265">
          <cell r="G265" t="str">
            <v>264    Public Corruption/Civil Rights Section FO</v>
          </cell>
        </row>
        <row r="266">
          <cell r="G266" t="str">
            <v>265    International Corruption Unit</v>
          </cell>
        </row>
        <row r="267">
          <cell r="G267" t="str">
            <v>266    Organized Crime Section FO</v>
          </cell>
        </row>
        <row r="268">
          <cell r="G268" t="str">
            <v>267    Lab FBI and Reserve Accounts</v>
          </cell>
        </row>
        <row r="269">
          <cell r="G269" t="str">
            <v>268    Initial Clearance Section FO</v>
          </cell>
        </row>
        <row r="270">
          <cell r="G270" t="str">
            <v>269    Background Investigation Contract Services Unit</v>
          </cell>
        </row>
        <row r="271">
          <cell r="G271" t="str">
            <v>270    Intellectual Property Rights Unit</v>
          </cell>
        </row>
        <row r="272">
          <cell r="G272" t="str">
            <v>271    Internet Crime Complaint Center</v>
          </cell>
        </row>
        <row r="273">
          <cell r="G273" t="str">
            <v>272    Cyber Criminal Unit #3</v>
          </cell>
        </row>
        <row r="274">
          <cell r="G274" t="str">
            <v>273    Forensic Audio/Video And Image Analysis Unit</v>
          </cell>
        </row>
        <row r="275">
          <cell r="G275" t="str">
            <v>274    CART Forensic Analysis Unit</v>
          </cell>
        </row>
        <row r="276">
          <cell r="G276" t="str">
            <v>275    Special Projects Technology Unit</v>
          </cell>
        </row>
        <row r="277">
          <cell r="G277" t="str">
            <v>276    Technical Management Services Unit</v>
          </cell>
        </row>
        <row r="278">
          <cell r="G278" t="str">
            <v>277    Remote Operations Unit</v>
          </cell>
        </row>
        <row r="279">
          <cell r="G279" t="str">
            <v>278    Counterintelligence Analysis Section FO</v>
          </cell>
        </row>
        <row r="280">
          <cell r="G280" t="str">
            <v>279    HUMINT Oversight and Operations Section FO</v>
          </cell>
        </row>
        <row r="281">
          <cell r="G281" t="str">
            <v>280    Cyber Intelligence Section FO</v>
          </cell>
        </row>
        <row r="282">
          <cell r="G282" t="str">
            <v>281    Finished Intelligence Production Section FO</v>
          </cell>
        </row>
        <row r="283">
          <cell r="G283" t="str">
            <v>282    Reporting Section FO</v>
          </cell>
        </row>
        <row r="284">
          <cell r="G284" t="str">
            <v>283    Counterterrorism Analysis Section FO</v>
          </cell>
        </row>
        <row r="285">
          <cell r="G285" t="str">
            <v>284    Occupational Safety and Environmental Programs Unit</v>
          </cell>
        </row>
        <row r="286">
          <cell r="G286" t="str">
            <v>285    Overseas Facilities Unit</v>
          </cell>
        </row>
        <row r="287">
          <cell r="G287" t="str">
            <v>286    Space Management Unit I</v>
          </cell>
        </row>
        <row r="288">
          <cell r="G288" t="str">
            <v>287    QT Planning, Design and Construction Unit</v>
          </cell>
        </row>
        <row r="289">
          <cell r="G289" t="str">
            <v>288    Stock Control</v>
          </cell>
        </row>
        <row r="290">
          <cell r="G290" t="str">
            <v>289    Special Events Management Unit</v>
          </cell>
        </row>
        <row r="291">
          <cell r="G291" t="str">
            <v>290    FT Monmouth Information Technology Center</v>
          </cell>
        </row>
        <row r="292">
          <cell r="G292" t="str">
            <v>291    Pocatello Information Technology Center</v>
          </cell>
        </row>
        <row r="293">
          <cell r="G293" t="str">
            <v>292    Details - Special Investigations Administrative</v>
          </cell>
        </row>
        <row r="294">
          <cell r="G294" t="str">
            <v>293    Overseas Operations - DIAP</v>
          </cell>
        </row>
        <row r="295">
          <cell r="G295" t="str">
            <v>294    Budapest Organized Crime Task Force</v>
          </cell>
        </row>
        <row r="296">
          <cell r="G296" t="str">
            <v>295    Hazardous Devices Course - Redstone Arsenal, AL</v>
          </cell>
        </row>
        <row r="297">
          <cell r="G297" t="str">
            <v>296    Southeast European Cooperative Initiative</v>
          </cell>
        </row>
        <row r="298">
          <cell r="G298" t="str">
            <v>297    Human Resources / Applicant Field Journal</v>
          </cell>
        </row>
        <row r="299">
          <cell r="G299" t="str">
            <v>298    Operational Technology Field Journal</v>
          </cell>
        </row>
        <row r="300">
          <cell r="G300" t="str">
            <v>299    Facilities Field Journal</v>
          </cell>
        </row>
        <row r="301">
          <cell r="G301" t="str">
            <v>300    Critical Incident Response Group Field Journal</v>
          </cell>
        </row>
        <row r="302">
          <cell r="G302" t="str">
            <v>301    Field Discretionary</v>
          </cell>
        </row>
        <row r="303">
          <cell r="G303" t="str">
            <v>302    Director's Office FBI and Reserve Accounts</v>
          </cell>
        </row>
        <row r="304">
          <cell r="G304" t="str">
            <v>303    Training FBI and Reserve Accounts</v>
          </cell>
        </row>
        <row r="305">
          <cell r="G305" t="str">
            <v>304    Human Resources FBI and Reserve Accounts</v>
          </cell>
        </row>
        <row r="306">
          <cell r="G306" t="str">
            <v>305    Counterintelligence FBI and Reserve Accounts</v>
          </cell>
        </row>
        <row r="307">
          <cell r="G307" t="str">
            <v>306    Security FBI and Reserve Accounts</v>
          </cell>
        </row>
        <row r="308">
          <cell r="G308" t="str">
            <v>307    Finance FBI and Reserve Accounts</v>
          </cell>
        </row>
        <row r="309">
          <cell r="G309" t="str">
            <v>308    Cyber FBI and Reserve Accounts</v>
          </cell>
        </row>
        <row r="310">
          <cell r="G310" t="str">
            <v>309    Directorate of Intelligence FBI and Reserve Accounts</v>
          </cell>
        </row>
        <row r="311">
          <cell r="G311" t="str">
            <v>310    Critical Incident Response Group FBI and Reserve Accounts</v>
          </cell>
        </row>
        <row r="312">
          <cell r="G312" t="str">
            <v>311    Weapons of Mass Destruction FBI and Reserve Accounts</v>
          </cell>
        </row>
        <row r="313">
          <cell r="G313" t="str">
            <v>312    STAO FBI and Reserve Accounts</v>
          </cell>
        </row>
        <row r="314">
          <cell r="G314" t="str">
            <v>313    FBI and Reserve Account Journals</v>
          </cell>
        </row>
        <row r="315">
          <cell r="G315" t="str">
            <v>314    Traditional Technology Section FO</v>
          </cell>
        </row>
        <row r="316">
          <cell r="G316" t="str">
            <v>315    Operational Technology FBI and Reserve Accounts</v>
          </cell>
        </row>
        <row r="317">
          <cell r="G317" t="str">
            <v>316    Technical Liaison Unit</v>
          </cell>
        </row>
        <row r="318">
          <cell r="G318" t="str">
            <v>317    WMD Field Program</v>
          </cell>
        </row>
        <row r="319">
          <cell r="G319" t="str">
            <v>318    Monterey, CA Training School</v>
          </cell>
        </row>
        <row r="320">
          <cell r="G320" t="str">
            <v>319    Corporate FBI and Reserve Accounts</v>
          </cell>
        </row>
        <row r="321">
          <cell r="G321" t="str">
            <v>320    Physical Surveillance Unit</v>
          </cell>
        </row>
        <row r="322">
          <cell r="G322" t="str">
            <v>321    Laboratory Field Program</v>
          </cell>
        </row>
        <row r="323">
          <cell r="G323" t="str">
            <v>322    WMD Intelligence Analysis Section</v>
          </cell>
        </row>
        <row r="324">
          <cell r="G324" t="str">
            <v>323    OEEO FBI and Reserve Accounts</v>
          </cell>
        </row>
        <row r="325">
          <cell r="G325" t="str">
            <v>324    OPA FBI and Reserve Accounts</v>
          </cell>
        </row>
        <row r="326">
          <cell r="G326" t="str">
            <v>325    Counterintelligence Dedicated Technology Program</v>
          </cell>
        </row>
        <row r="327">
          <cell r="G327" t="str">
            <v>326    ITOD NIP Correction</v>
          </cell>
        </row>
        <row r="328">
          <cell r="G328" t="str">
            <v>327    Hazardous Materials Operations Unit</v>
          </cell>
        </row>
        <row r="329">
          <cell r="G329" t="str">
            <v>328    Hazardous Material Science Response</v>
          </cell>
        </row>
        <row r="330">
          <cell r="G330" t="str">
            <v>329    Federal DNA Database Unit</v>
          </cell>
        </row>
        <row r="331">
          <cell r="G331" t="str">
            <v>330    EAD Information and Technology Branch</v>
          </cell>
        </row>
        <row r="332">
          <cell r="G332" t="str">
            <v>331    Mobile Surveillance Unit I</v>
          </cell>
        </row>
        <row r="333">
          <cell r="G333" t="str">
            <v>332    Monterey, California Training School</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000"/>
      <sheetName val="Agent1401"/>
      <sheetName val="Agent1303"/>
      <sheetName val="Agent1302"/>
      <sheetName val="Agent1301"/>
      <sheetName val="Agent1202"/>
      <sheetName val="Agent1201"/>
      <sheetName val="Agent11"/>
      <sheetName val="Agent09"/>
      <sheetName val="Agent07"/>
      <sheetName val="Named"/>
    </sheetNames>
    <sheetDataSet>
      <sheetData sheetId="0"/>
      <sheetData sheetId="1"/>
      <sheetData sheetId="2"/>
      <sheetData sheetId="3"/>
      <sheetData sheetId="4"/>
      <sheetData sheetId="5"/>
      <sheetData sheetId="6"/>
      <sheetData sheetId="7"/>
      <sheetData sheetId="8"/>
      <sheetData sheetId="9"/>
      <sheetData sheetId="10">
        <row r="7">
          <cell r="C7">
            <v>2003</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inancial"/>
      <sheetName val="performance"/>
      <sheetName val="workload"/>
      <sheetName val="administrative"/>
      <sheetName val="lists"/>
      <sheetName val="hide_fin"/>
      <sheetName val="hide_perf"/>
      <sheetName val="hide_work"/>
      <sheetName val="hide_admin"/>
    </sheetNames>
    <sheetDataSet>
      <sheetData sheetId="0"/>
      <sheetData sheetId="1"/>
      <sheetData sheetId="2"/>
      <sheetData sheetId="3"/>
      <sheetData sheetId="4" refreshError="1">
        <row r="3">
          <cell r="A3" t="str">
            <v>Yes</v>
          </cell>
          <cell r="B3" t="str">
            <v>First Quarter</v>
          </cell>
        </row>
        <row r="4">
          <cell r="A4" t="str">
            <v>No</v>
          </cell>
          <cell r="B4" t="str">
            <v>Second Quarter</v>
          </cell>
          <cell r="D4" t="str">
            <v>Alcohol, Tobacco, Firearms &amp; Explosives</v>
          </cell>
        </row>
        <row r="5">
          <cell r="B5" t="str">
            <v>Third Quarter</v>
          </cell>
          <cell r="D5" t="str">
            <v>Antitrust Division</v>
          </cell>
        </row>
        <row r="6">
          <cell r="A6" t="str">
            <v>+</v>
          </cell>
          <cell r="B6" t="str">
            <v>Fourth Quarter</v>
          </cell>
          <cell r="D6" t="str">
            <v>Asset Forfeiture Fund</v>
          </cell>
        </row>
        <row r="7">
          <cell r="A7" t="str">
            <v>-</v>
          </cell>
          <cell r="D7" t="str">
            <v>Bureau of Prisons</v>
          </cell>
        </row>
        <row r="8">
          <cell r="D8" t="str">
            <v>Civil Division</v>
          </cell>
        </row>
        <row r="9">
          <cell r="A9" t="str">
            <v>Sum</v>
          </cell>
          <cell r="D9" t="str">
            <v>Civil Rights Division</v>
          </cell>
        </row>
        <row r="10">
          <cell r="A10" t="str">
            <v>Avg</v>
          </cell>
          <cell r="D10" t="str">
            <v>Community Oriented Policing Services</v>
          </cell>
        </row>
        <row r="11">
          <cell r="D11" t="str">
            <v>Community Relations Service</v>
          </cell>
        </row>
        <row r="12">
          <cell r="D12" t="str">
            <v>Criminal Division</v>
          </cell>
        </row>
        <row r="13">
          <cell r="D13" t="str">
            <v>Drug Enforcement Administration</v>
          </cell>
        </row>
        <row r="14">
          <cell r="D14" t="str">
            <v>Environmental and Natural Resources Division</v>
          </cell>
        </row>
        <row r="15">
          <cell r="D15" t="str">
            <v>Executive Office for US Attorneys</v>
          </cell>
        </row>
        <row r="16">
          <cell r="D16" t="str">
            <v>Executive Office of Immigration Review</v>
          </cell>
        </row>
        <row r="17">
          <cell r="D17" t="str">
            <v>Fees and Expenses of Witnesses</v>
          </cell>
        </row>
        <row r="18">
          <cell r="D18" t="str">
            <v>Federal Bureau of Investigation</v>
          </cell>
        </row>
        <row r="19">
          <cell r="D19" t="str">
            <v>Foreign Claims Settlement Commission</v>
          </cell>
        </row>
        <row r="20">
          <cell r="D20" t="str">
            <v>General Administration</v>
          </cell>
        </row>
        <row r="21">
          <cell r="D21" t="str">
            <v>IDENT/IAFIS Integration</v>
          </cell>
        </row>
        <row r="22">
          <cell r="D22" t="str">
            <v>Joint Automated Booking System</v>
          </cell>
        </row>
        <row r="23">
          <cell r="D23" t="str">
            <v>Justice Information Sharing Technology</v>
          </cell>
        </row>
        <row r="24">
          <cell r="D24" t="str">
            <v>Justice Management Division</v>
          </cell>
        </row>
        <row r="25">
          <cell r="D25" t="str">
            <v>Justice Prisoner and Alien Transportation System</v>
          </cell>
        </row>
        <row r="26">
          <cell r="D26" t="str">
            <v>National Drug Intelligence Center</v>
          </cell>
        </row>
        <row r="27">
          <cell r="D27" t="str">
            <v>Office of Dispute Resolution</v>
          </cell>
        </row>
        <row r="28">
          <cell r="D28" t="str">
            <v>Office of Federal Detention Trustee</v>
          </cell>
        </row>
        <row r="29">
          <cell r="D29" t="str">
            <v>Office of Justice Programs</v>
          </cell>
        </row>
        <row r="30">
          <cell r="D30" t="str">
            <v>Office of Legal Counsel</v>
          </cell>
        </row>
        <row r="31">
          <cell r="D31" t="str">
            <v>Office of the Pardon Attorney</v>
          </cell>
        </row>
        <row r="32">
          <cell r="D32" t="str">
            <v>Office of the Inspector General</v>
          </cell>
        </row>
        <row r="33">
          <cell r="D33" t="str">
            <v>Office of the Solicitor General</v>
          </cell>
        </row>
        <row r="34">
          <cell r="D34" t="str">
            <v>Office on Violence Against Women</v>
          </cell>
        </row>
        <row r="35">
          <cell r="D35" t="str">
            <v>Organized Crime Drug Enforcement Task Force</v>
          </cell>
        </row>
        <row r="36">
          <cell r="D36" t="str">
            <v>Tax Division</v>
          </cell>
        </row>
        <row r="37">
          <cell r="D37" t="str">
            <v>United States Central Bureau of Interpol</v>
          </cell>
        </row>
        <row r="38">
          <cell r="D38" t="str">
            <v>US Marshals Service</v>
          </cell>
        </row>
        <row r="39">
          <cell r="D39" t="str">
            <v>US Parole Commission</v>
          </cell>
        </row>
      </sheetData>
      <sheetData sheetId="5"/>
      <sheetData sheetId="6"/>
      <sheetData sheetId="7"/>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0000"/>
      <sheetName val="Misc #2"/>
      <sheetName val="Misc #1"/>
      <sheetName val="CyberCrime"/>
      <sheetName val="UserInput"/>
      <sheetName val="Pos_Profile"/>
      <sheetName val="FTE_Profile"/>
      <sheetName val="Named"/>
      <sheetName val="StaffingInput"/>
    </sheetNames>
    <definedNames>
      <definedName name="FTE_Agent_Hires_BY1" refersTo="='Named'!$T$45"/>
    </definedNames>
    <sheetDataSet>
      <sheetData sheetId="0"/>
      <sheetData sheetId="1"/>
      <sheetData sheetId="2"/>
      <sheetData sheetId="3"/>
      <sheetData sheetId="4"/>
      <sheetData sheetId="5"/>
      <sheetData sheetId="6"/>
      <sheetData sheetId="7">
        <row r="45">
          <cell r="T45">
            <v>0.53053435114503822</v>
          </cell>
        </row>
      </sheetData>
      <sheetData sheetId="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OVA VS List 7.21.08"/>
      <sheetName val="Summary"/>
      <sheetName val="Download 7.21.08"/>
      <sheetName val="BPMS Data 07-21-08"/>
      <sheetName val="Pay Tables"/>
      <sheetName val="Locality"/>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000"/>
      <sheetName val="Misc #2"/>
      <sheetName val="Misc #1"/>
      <sheetName val="CyberCrime"/>
      <sheetName val="UserInput"/>
      <sheetName val="Pos_Profile"/>
      <sheetName val="FTE_Profile"/>
      <sheetName val="Named"/>
    </sheetNames>
    <sheetDataSet>
      <sheetData sheetId="0"/>
      <sheetData sheetId="1"/>
      <sheetData sheetId="2"/>
      <sheetData sheetId="3"/>
      <sheetData sheetId="4"/>
      <sheetData sheetId="5"/>
      <sheetData sheetId="6"/>
      <sheetData sheetId="7">
        <row r="28">
          <cell r="C28">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Y82"/>
  <sheetViews>
    <sheetView showGridLines="0" tabSelected="1" showOutlineSymbols="0" view="pageBreakPreview" zoomScale="65" zoomScaleNormal="100" zoomScaleSheetLayoutView="65" workbookViewId="0">
      <selection activeCell="A5" sqref="A5:X5"/>
    </sheetView>
  </sheetViews>
  <sheetFormatPr defaultColWidth="8.88671875" defaultRowHeight="15.75"/>
  <cols>
    <col min="1" max="2" width="2.5546875" style="2" customWidth="1"/>
    <col min="3" max="3" width="25" style="2" customWidth="1"/>
    <col min="4" max="5" width="7.77734375" style="22" bestFit="1" customWidth="1"/>
    <col min="6" max="6" width="10.21875" style="22" customWidth="1"/>
    <col min="7" max="7" width="8.44140625" style="22" bestFit="1" customWidth="1"/>
    <col min="8" max="8" width="7.77734375" style="22" bestFit="1" customWidth="1"/>
    <col min="9" max="9" width="11.109375" style="22" customWidth="1"/>
    <col min="10" max="10" width="6.21875" style="22" bestFit="1" customWidth="1"/>
    <col min="11" max="11" width="5.6640625" style="22" customWidth="1"/>
    <col min="12" max="12" width="9.33203125" style="22" bestFit="1" customWidth="1"/>
    <col min="13" max="14" width="7.77734375" style="22" bestFit="1" customWidth="1"/>
    <col min="15" max="15" width="12" style="22" customWidth="1"/>
    <col min="16" max="17" width="5.6640625" style="22" customWidth="1"/>
    <col min="18" max="18" width="8.5546875" style="22" customWidth="1"/>
    <col min="19" max="19" width="6.109375" style="22" customWidth="1"/>
    <col min="20" max="20" width="5.6640625" style="22" customWidth="1"/>
    <col min="21" max="21" width="10" style="22" customWidth="1"/>
    <col min="22" max="22" width="9.5546875" style="22" customWidth="1"/>
    <col min="23" max="23" width="11" style="22" bestFit="1" customWidth="1"/>
    <col min="24" max="24" width="13.21875" style="22" bestFit="1" customWidth="1"/>
    <col min="25" max="25" width="6.5546875" style="57" customWidth="1"/>
    <col min="26" max="16384" width="8.88671875" style="2"/>
  </cols>
  <sheetData>
    <row r="1" spans="1:25" ht="22.5">
      <c r="A1" s="553" t="s">
        <v>1</v>
      </c>
      <c r="B1" s="554"/>
      <c r="C1" s="554"/>
      <c r="D1" s="554"/>
      <c r="E1" s="554"/>
      <c r="F1" s="554"/>
      <c r="G1" s="554"/>
      <c r="H1" s="554"/>
      <c r="I1" s="554"/>
      <c r="J1" s="554"/>
      <c r="K1" s="554"/>
      <c r="L1" s="554"/>
      <c r="M1" s="554"/>
      <c r="N1" s="554"/>
      <c r="O1" s="554"/>
      <c r="P1" s="554"/>
      <c r="Q1" s="554"/>
      <c r="R1" s="554"/>
      <c r="S1" s="554"/>
      <c r="T1" s="554"/>
      <c r="U1" s="554"/>
      <c r="V1" s="554"/>
      <c r="W1" s="554"/>
      <c r="X1" s="554"/>
      <c r="Y1" s="1" t="s">
        <v>0</v>
      </c>
    </row>
    <row r="2" spans="1:25" ht="23.25">
      <c r="A2" s="555" t="s">
        <v>2</v>
      </c>
      <c r="B2" s="554"/>
      <c r="C2" s="554"/>
      <c r="D2" s="554"/>
      <c r="E2" s="554"/>
      <c r="F2" s="554"/>
      <c r="G2" s="554"/>
      <c r="H2" s="554"/>
      <c r="I2" s="554"/>
      <c r="J2" s="554"/>
      <c r="K2" s="554"/>
      <c r="L2" s="554"/>
      <c r="M2" s="554"/>
      <c r="N2" s="554"/>
      <c r="O2" s="554"/>
      <c r="P2" s="554"/>
      <c r="Q2" s="554"/>
      <c r="R2" s="554"/>
      <c r="S2" s="554"/>
      <c r="T2" s="554"/>
      <c r="U2" s="554"/>
      <c r="V2" s="554"/>
      <c r="W2" s="554"/>
      <c r="X2" s="554"/>
      <c r="Y2" s="1" t="s">
        <v>0</v>
      </c>
    </row>
    <row r="3" spans="1:25" ht="23.25">
      <c r="A3" s="555" t="s">
        <v>3</v>
      </c>
      <c r="B3" s="554"/>
      <c r="C3" s="554"/>
      <c r="D3" s="554"/>
      <c r="E3" s="554"/>
      <c r="F3" s="554"/>
      <c r="G3" s="554"/>
      <c r="H3" s="554"/>
      <c r="I3" s="554"/>
      <c r="J3" s="554"/>
      <c r="K3" s="554"/>
      <c r="L3" s="554"/>
      <c r="M3" s="554"/>
      <c r="N3" s="554"/>
      <c r="O3" s="554"/>
      <c r="P3" s="554"/>
      <c r="Q3" s="554"/>
      <c r="R3" s="554"/>
      <c r="S3" s="554"/>
      <c r="T3" s="554"/>
      <c r="U3" s="554"/>
      <c r="V3" s="554"/>
      <c r="W3" s="554"/>
      <c r="X3" s="554"/>
      <c r="Y3" s="1" t="s">
        <v>0</v>
      </c>
    </row>
    <row r="4" spans="1:25" ht="20.25">
      <c r="A4" s="556" t="s">
        <v>4</v>
      </c>
      <c r="B4" s="556"/>
      <c r="C4" s="556"/>
      <c r="D4" s="556"/>
      <c r="E4" s="556"/>
      <c r="F4" s="556"/>
      <c r="G4" s="556"/>
      <c r="H4" s="556"/>
      <c r="I4" s="556"/>
      <c r="J4" s="556"/>
      <c r="K4" s="556"/>
      <c r="L4" s="556"/>
      <c r="M4" s="556"/>
      <c r="N4" s="556"/>
      <c r="O4" s="556"/>
      <c r="P4" s="556"/>
      <c r="Q4" s="556"/>
      <c r="R4" s="556"/>
      <c r="S4" s="556"/>
      <c r="T4" s="556"/>
      <c r="U4" s="556"/>
      <c r="V4" s="556"/>
      <c r="W4" s="556"/>
      <c r="X4" s="556"/>
      <c r="Y4" s="1" t="s">
        <v>0</v>
      </c>
    </row>
    <row r="5" spans="1:25" ht="23.25">
      <c r="A5" s="557"/>
      <c r="B5" s="557"/>
      <c r="C5" s="557"/>
      <c r="D5" s="557"/>
      <c r="E5" s="557"/>
      <c r="F5" s="557"/>
      <c r="G5" s="557"/>
      <c r="H5" s="557"/>
      <c r="I5" s="557"/>
      <c r="J5" s="557"/>
      <c r="K5" s="557"/>
      <c r="L5" s="557"/>
      <c r="M5" s="557"/>
      <c r="N5" s="557"/>
      <c r="O5" s="557"/>
      <c r="P5" s="557"/>
      <c r="Q5" s="557"/>
      <c r="R5" s="557"/>
      <c r="S5" s="557"/>
      <c r="T5" s="557"/>
      <c r="U5" s="557"/>
      <c r="V5" s="557"/>
      <c r="W5" s="557"/>
      <c r="X5" s="557"/>
      <c r="Y5" s="1" t="s">
        <v>0</v>
      </c>
    </row>
    <row r="6" spans="1:25" ht="23.25">
      <c r="A6" s="557"/>
      <c r="B6" s="557"/>
      <c r="C6" s="557"/>
      <c r="D6" s="557"/>
      <c r="E6" s="557"/>
      <c r="F6" s="557"/>
      <c r="G6" s="557"/>
      <c r="H6" s="557"/>
      <c r="I6" s="557"/>
      <c r="J6" s="557"/>
      <c r="K6" s="557"/>
      <c r="L6" s="557"/>
      <c r="M6" s="557"/>
      <c r="N6" s="557"/>
      <c r="O6" s="557"/>
      <c r="P6" s="557"/>
      <c r="Q6" s="557"/>
      <c r="R6" s="557"/>
      <c r="S6" s="557"/>
      <c r="T6" s="557"/>
      <c r="U6" s="557"/>
      <c r="V6" s="557"/>
      <c r="W6" s="557"/>
      <c r="X6" s="557"/>
      <c r="Y6" s="1" t="s">
        <v>0</v>
      </c>
    </row>
    <row r="7" spans="1:25" ht="23.25">
      <c r="A7" s="557"/>
      <c r="B7" s="557"/>
      <c r="C7" s="557"/>
      <c r="D7" s="557"/>
      <c r="E7" s="557"/>
      <c r="F7" s="557"/>
      <c r="G7" s="557"/>
      <c r="H7" s="557"/>
      <c r="I7" s="557"/>
      <c r="J7" s="557"/>
      <c r="K7" s="557"/>
      <c r="L7" s="557"/>
      <c r="M7" s="557"/>
      <c r="N7" s="557"/>
      <c r="O7" s="557"/>
      <c r="P7" s="557"/>
      <c r="Q7" s="557"/>
      <c r="R7" s="557"/>
      <c r="S7" s="557"/>
      <c r="T7" s="557"/>
      <c r="U7" s="557"/>
      <c r="V7" s="557"/>
      <c r="W7" s="557"/>
      <c r="X7" s="557"/>
      <c r="Y7" s="1" t="s">
        <v>0</v>
      </c>
    </row>
    <row r="8" spans="1:25">
      <c r="A8" s="558"/>
      <c r="B8" s="558"/>
      <c r="C8" s="558"/>
      <c r="D8" s="558"/>
      <c r="E8" s="558"/>
      <c r="F8" s="558"/>
      <c r="G8" s="558"/>
      <c r="H8" s="558"/>
      <c r="I8" s="558"/>
      <c r="J8" s="558"/>
      <c r="K8" s="558"/>
      <c r="L8" s="558"/>
      <c r="M8" s="558"/>
      <c r="N8" s="558"/>
      <c r="O8" s="558"/>
      <c r="P8" s="558"/>
      <c r="Q8" s="558"/>
      <c r="R8" s="558"/>
      <c r="S8" s="558"/>
      <c r="T8" s="558"/>
      <c r="U8" s="559"/>
      <c r="V8" s="562" t="s">
        <v>5</v>
      </c>
      <c r="W8" s="563"/>
      <c r="X8" s="564"/>
      <c r="Y8" s="1" t="s">
        <v>0</v>
      </c>
    </row>
    <row r="9" spans="1:25">
      <c r="A9" s="558"/>
      <c r="B9" s="558"/>
      <c r="C9" s="558"/>
      <c r="D9" s="558"/>
      <c r="E9" s="558"/>
      <c r="F9" s="558"/>
      <c r="G9" s="558"/>
      <c r="H9" s="558"/>
      <c r="I9" s="558"/>
      <c r="J9" s="558"/>
      <c r="K9" s="558"/>
      <c r="L9" s="558"/>
      <c r="M9" s="558"/>
      <c r="N9" s="558"/>
      <c r="O9" s="558"/>
      <c r="P9" s="558"/>
      <c r="Q9" s="558"/>
      <c r="R9" s="558"/>
      <c r="S9" s="558"/>
      <c r="T9" s="558"/>
      <c r="U9" s="559"/>
      <c r="V9" s="565" t="s">
        <v>6</v>
      </c>
      <c r="W9" s="567" t="s">
        <v>7</v>
      </c>
      <c r="X9" s="569" t="s">
        <v>8</v>
      </c>
      <c r="Y9" s="1" t="s">
        <v>0</v>
      </c>
    </row>
    <row r="10" spans="1:25" ht="16.5" thickBot="1">
      <c r="A10" s="560"/>
      <c r="B10" s="560"/>
      <c r="C10" s="560"/>
      <c r="D10" s="560"/>
      <c r="E10" s="560"/>
      <c r="F10" s="560"/>
      <c r="G10" s="560"/>
      <c r="H10" s="560"/>
      <c r="I10" s="560"/>
      <c r="J10" s="560"/>
      <c r="K10" s="560"/>
      <c r="L10" s="560"/>
      <c r="M10" s="560"/>
      <c r="N10" s="560"/>
      <c r="O10" s="560"/>
      <c r="P10" s="560"/>
      <c r="Q10" s="560"/>
      <c r="R10" s="560"/>
      <c r="S10" s="560"/>
      <c r="T10" s="560"/>
      <c r="U10" s="561"/>
      <c r="V10" s="566"/>
      <c r="W10" s="568"/>
      <c r="X10" s="568"/>
      <c r="Y10" s="1" t="s">
        <v>0</v>
      </c>
    </row>
    <row r="11" spans="1:25">
      <c r="A11" s="570" t="s">
        <v>349</v>
      </c>
      <c r="B11" s="571"/>
      <c r="C11" s="571"/>
      <c r="D11" s="571"/>
      <c r="E11" s="571"/>
      <c r="F11" s="571"/>
      <c r="G11" s="571"/>
      <c r="H11" s="571"/>
      <c r="I11" s="571"/>
      <c r="J11" s="571"/>
      <c r="K11" s="571"/>
      <c r="L11" s="571"/>
      <c r="M11" s="571"/>
      <c r="N11" s="571"/>
      <c r="O11" s="571"/>
      <c r="P11" s="571"/>
      <c r="Q11" s="571"/>
      <c r="R11" s="571"/>
      <c r="S11" s="571"/>
      <c r="T11" s="571"/>
      <c r="U11" s="571"/>
      <c r="V11" s="3">
        <v>33232</v>
      </c>
      <c r="W11" s="3">
        <v>32620</v>
      </c>
      <c r="X11" s="4">
        <v>7818953</v>
      </c>
      <c r="Y11" s="1" t="s">
        <v>0</v>
      </c>
    </row>
    <row r="12" spans="1:25">
      <c r="A12" s="572" t="s">
        <v>345</v>
      </c>
      <c r="B12" s="573"/>
      <c r="C12" s="573"/>
      <c r="D12" s="573"/>
      <c r="E12" s="573"/>
      <c r="F12" s="573"/>
      <c r="G12" s="573"/>
      <c r="H12" s="573"/>
      <c r="I12" s="573"/>
      <c r="J12" s="573"/>
      <c r="K12" s="573"/>
      <c r="L12" s="573"/>
      <c r="M12" s="573"/>
      <c r="N12" s="573"/>
      <c r="O12" s="573"/>
      <c r="P12" s="573"/>
      <c r="Q12" s="573"/>
      <c r="R12" s="573"/>
      <c r="S12" s="573"/>
      <c r="T12" s="573"/>
      <c r="U12" s="574"/>
      <c r="V12" s="10">
        <v>0</v>
      </c>
      <c r="W12" s="10">
        <v>0</v>
      </c>
      <c r="X12" s="5">
        <v>0</v>
      </c>
      <c r="Y12" s="1" t="s">
        <v>0</v>
      </c>
    </row>
    <row r="13" spans="1:25">
      <c r="A13" s="575" t="s">
        <v>9</v>
      </c>
      <c r="B13" s="576"/>
      <c r="C13" s="576"/>
      <c r="D13" s="576"/>
      <c r="E13" s="576"/>
      <c r="F13" s="576"/>
      <c r="G13" s="576"/>
      <c r="H13" s="576"/>
      <c r="I13" s="576"/>
      <c r="J13" s="576"/>
      <c r="K13" s="576"/>
      <c r="L13" s="576"/>
      <c r="M13" s="576"/>
      <c r="N13" s="576"/>
      <c r="O13" s="576"/>
      <c r="P13" s="576"/>
      <c r="Q13" s="576"/>
      <c r="R13" s="576"/>
      <c r="S13" s="576"/>
      <c r="T13" s="576"/>
      <c r="U13" s="576"/>
      <c r="V13" s="6">
        <f>V12+V11</f>
        <v>33232</v>
      </c>
      <c r="W13" s="6">
        <f>W12+W11</f>
        <v>32620</v>
      </c>
      <c r="X13" s="7">
        <f>X12+X11</f>
        <v>7818953</v>
      </c>
      <c r="Y13" s="1" t="s">
        <v>0</v>
      </c>
    </row>
    <row r="14" spans="1:25">
      <c r="A14" s="570" t="s">
        <v>350</v>
      </c>
      <c r="B14" s="571"/>
      <c r="C14" s="571"/>
      <c r="D14" s="571"/>
      <c r="E14" s="571"/>
      <c r="F14" s="571"/>
      <c r="G14" s="571"/>
      <c r="H14" s="571"/>
      <c r="I14" s="571"/>
      <c r="J14" s="571"/>
      <c r="K14" s="571"/>
      <c r="L14" s="571"/>
      <c r="M14" s="571"/>
      <c r="N14" s="571"/>
      <c r="O14" s="571"/>
      <c r="P14" s="571"/>
      <c r="Q14" s="571"/>
      <c r="R14" s="571"/>
      <c r="S14" s="571"/>
      <c r="T14" s="571"/>
      <c r="U14" s="571"/>
      <c r="V14" s="8">
        <v>34019</v>
      </c>
      <c r="W14" s="8">
        <v>33328</v>
      </c>
      <c r="X14" s="9">
        <v>8036991</v>
      </c>
      <c r="Y14" s="1" t="s">
        <v>0</v>
      </c>
    </row>
    <row r="15" spans="1:25" ht="18.75" customHeight="1">
      <c r="A15" s="572" t="s">
        <v>344</v>
      </c>
      <c r="B15" s="573"/>
      <c r="C15" s="573"/>
      <c r="D15" s="573"/>
      <c r="E15" s="573"/>
      <c r="F15" s="573"/>
      <c r="G15" s="573"/>
      <c r="H15" s="573"/>
      <c r="I15" s="573"/>
      <c r="J15" s="573"/>
      <c r="K15" s="573"/>
      <c r="L15" s="573"/>
      <c r="M15" s="573"/>
      <c r="N15" s="573"/>
      <c r="O15" s="573"/>
      <c r="P15" s="573"/>
      <c r="Q15" s="573"/>
      <c r="R15" s="573"/>
      <c r="S15" s="573"/>
      <c r="T15" s="573"/>
      <c r="U15" s="573"/>
      <c r="V15" s="10">
        <v>0</v>
      </c>
      <c r="W15" s="10">
        <v>0</v>
      </c>
      <c r="X15" s="5">
        <v>0</v>
      </c>
      <c r="Y15" s="1" t="s">
        <v>0</v>
      </c>
    </row>
    <row r="16" spans="1:25">
      <c r="A16" s="575" t="s">
        <v>351</v>
      </c>
      <c r="B16" s="576"/>
      <c r="C16" s="576"/>
      <c r="D16" s="576"/>
      <c r="E16" s="576"/>
      <c r="F16" s="576"/>
      <c r="G16" s="576"/>
      <c r="H16" s="576"/>
      <c r="I16" s="576"/>
      <c r="J16" s="576"/>
      <c r="K16" s="576"/>
      <c r="L16" s="576"/>
      <c r="M16" s="576"/>
      <c r="N16" s="576"/>
      <c r="O16" s="576"/>
      <c r="P16" s="576"/>
      <c r="Q16" s="576"/>
      <c r="R16" s="576"/>
      <c r="S16" s="576"/>
      <c r="T16" s="576"/>
      <c r="U16" s="576"/>
      <c r="V16" s="11">
        <f>+V15+V14</f>
        <v>34019</v>
      </c>
      <c r="W16" s="11">
        <f>+W15+W14</f>
        <v>33328</v>
      </c>
      <c r="X16" s="7">
        <f>+X15+X14</f>
        <v>8036991</v>
      </c>
      <c r="Y16" s="1" t="s">
        <v>0</v>
      </c>
    </row>
    <row r="17" spans="1:25">
      <c r="A17" s="577" t="s">
        <v>10</v>
      </c>
      <c r="B17" s="578"/>
      <c r="C17" s="578"/>
      <c r="D17" s="578"/>
      <c r="E17" s="578"/>
      <c r="F17" s="578"/>
      <c r="G17" s="578"/>
      <c r="H17" s="578"/>
      <c r="I17" s="578"/>
      <c r="J17" s="578"/>
      <c r="K17" s="578"/>
      <c r="L17" s="578"/>
      <c r="M17" s="578"/>
      <c r="N17" s="578"/>
      <c r="O17" s="578"/>
      <c r="P17" s="578"/>
      <c r="Q17" s="578"/>
      <c r="R17" s="578"/>
      <c r="S17" s="578"/>
      <c r="T17" s="578"/>
      <c r="U17" s="578"/>
      <c r="V17" s="12">
        <v>0</v>
      </c>
      <c r="W17" s="12">
        <v>0</v>
      </c>
      <c r="X17" s="13">
        <v>0</v>
      </c>
      <c r="Y17" s="1" t="s">
        <v>0</v>
      </c>
    </row>
    <row r="18" spans="1:25">
      <c r="A18" s="579" t="s">
        <v>11</v>
      </c>
      <c r="B18" s="580"/>
      <c r="C18" s="580"/>
      <c r="D18" s="580"/>
      <c r="E18" s="580"/>
      <c r="F18" s="580"/>
      <c r="G18" s="580"/>
      <c r="H18" s="580"/>
      <c r="I18" s="580"/>
      <c r="J18" s="580"/>
      <c r="K18" s="580"/>
      <c r="L18" s="580"/>
      <c r="M18" s="580"/>
      <c r="N18" s="580"/>
      <c r="O18" s="580"/>
      <c r="P18" s="580"/>
      <c r="Q18" s="580"/>
      <c r="R18" s="580"/>
      <c r="S18" s="580"/>
      <c r="T18" s="580"/>
      <c r="U18" s="580"/>
      <c r="V18" s="12">
        <v>0</v>
      </c>
      <c r="W18" s="12">
        <v>0</v>
      </c>
      <c r="X18" s="13">
        <v>0</v>
      </c>
      <c r="Y18" s="1" t="s">
        <v>0</v>
      </c>
    </row>
    <row r="19" spans="1:25">
      <c r="A19" s="14"/>
      <c r="B19" s="15"/>
      <c r="C19" s="15"/>
      <c r="D19" s="15"/>
      <c r="E19" s="15"/>
      <c r="F19" s="15"/>
      <c r="G19" s="15"/>
      <c r="H19" s="15"/>
      <c r="I19" s="15"/>
      <c r="J19" s="15"/>
      <c r="K19" s="15"/>
      <c r="L19" s="15"/>
      <c r="M19" s="15"/>
      <c r="N19" s="15"/>
      <c r="O19" s="15"/>
      <c r="P19" s="15"/>
      <c r="Q19" s="15"/>
      <c r="R19" s="15"/>
      <c r="S19" s="15"/>
      <c r="T19" s="15"/>
      <c r="U19" s="15"/>
      <c r="V19" s="12"/>
      <c r="W19" s="12"/>
      <c r="X19" s="13"/>
      <c r="Y19" s="1" t="s">
        <v>0</v>
      </c>
    </row>
    <row r="20" spans="1:25">
      <c r="A20" s="581" t="s">
        <v>12</v>
      </c>
      <c r="B20" s="582"/>
      <c r="C20" s="582"/>
      <c r="D20" s="582"/>
      <c r="E20" s="582"/>
      <c r="F20" s="582"/>
      <c r="G20" s="582"/>
      <c r="H20" s="582"/>
      <c r="I20" s="582"/>
      <c r="J20" s="582"/>
      <c r="K20" s="582"/>
      <c r="L20" s="582"/>
      <c r="M20" s="582"/>
      <c r="N20" s="582"/>
      <c r="O20" s="582"/>
      <c r="P20" s="582"/>
      <c r="Q20" s="582"/>
      <c r="R20" s="582"/>
      <c r="S20" s="582"/>
      <c r="T20" s="582"/>
      <c r="U20" s="582"/>
      <c r="V20" s="12"/>
      <c r="W20" s="12"/>
      <c r="X20" s="13"/>
      <c r="Y20" s="1" t="s">
        <v>0</v>
      </c>
    </row>
    <row r="21" spans="1:25">
      <c r="A21" s="583" t="s">
        <v>13</v>
      </c>
      <c r="B21" s="584"/>
      <c r="C21" s="584"/>
      <c r="D21" s="584"/>
      <c r="E21" s="584"/>
      <c r="F21" s="584"/>
      <c r="G21" s="584"/>
      <c r="H21" s="584"/>
      <c r="I21" s="584"/>
      <c r="J21" s="584"/>
      <c r="K21" s="584"/>
      <c r="L21" s="584"/>
      <c r="M21" s="584"/>
      <c r="N21" s="584"/>
      <c r="O21" s="584"/>
      <c r="P21" s="584"/>
      <c r="Q21" s="584"/>
      <c r="R21" s="584"/>
      <c r="S21" s="584"/>
      <c r="T21" s="584"/>
      <c r="U21" s="584"/>
      <c r="V21" s="12"/>
      <c r="W21" s="12"/>
      <c r="X21" s="13"/>
      <c r="Y21" s="1" t="s">
        <v>0</v>
      </c>
    </row>
    <row r="22" spans="1:25">
      <c r="A22" s="585" t="s">
        <v>14</v>
      </c>
      <c r="B22" s="586"/>
      <c r="C22" s="586"/>
      <c r="D22" s="586"/>
      <c r="E22" s="586"/>
      <c r="F22" s="586"/>
      <c r="G22" s="586"/>
      <c r="H22" s="586"/>
      <c r="I22" s="586"/>
      <c r="J22" s="586"/>
      <c r="K22" s="586"/>
      <c r="L22" s="586"/>
      <c r="M22" s="586"/>
      <c r="N22" s="586"/>
      <c r="O22" s="586"/>
      <c r="P22" s="586"/>
      <c r="Q22" s="586"/>
      <c r="R22" s="586"/>
      <c r="S22" s="586"/>
      <c r="T22" s="586"/>
      <c r="U22" s="587"/>
      <c r="V22" s="12">
        <v>0</v>
      </c>
      <c r="W22" s="12">
        <v>0</v>
      </c>
      <c r="X22" s="13">
        <v>2090</v>
      </c>
      <c r="Y22" s="1" t="s">
        <v>0</v>
      </c>
    </row>
    <row r="23" spans="1:25">
      <c r="A23" s="585" t="s">
        <v>15</v>
      </c>
      <c r="B23" s="586"/>
      <c r="C23" s="586"/>
      <c r="D23" s="586"/>
      <c r="E23" s="586"/>
      <c r="F23" s="586"/>
      <c r="G23" s="586"/>
      <c r="H23" s="586"/>
      <c r="I23" s="586"/>
      <c r="J23" s="586"/>
      <c r="K23" s="586"/>
      <c r="L23" s="586"/>
      <c r="M23" s="586"/>
      <c r="N23" s="586"/>
      <c r="O23" s="586"/>
      <c r="P23" s="586"/>
      <c r="Q23" s="586"/>
      <c r="R23" s="586"/>
      <c r="S23" s="586"/>
      <c r="T23" s="586"/>
      <c r="U23" s="587"/>
      <c r="V23" s="12">
        <v>0</v>
      </c>
      <c r="W23" s="12">
        <v>0</v>
      </c>
      <c r="X23" s="13">
        <v>192</v>
      </c>
      <c r="Y23" s="1" t="s">
        <v>0</v>
      </c>
    </row>
    <row r="24" spans="1:25">
      <c r="A24" s="585" t="s">
        <v>16</v>
      </c>
      <c r="B24" s="586"/>
      <c r="C24" s="586"/>
      <c r="D24" s="586"/>
      <c r="E24" s="586"/>
      <c r="F24" s="586"/>
      <c r="G24" s="586"/>
      <c r="H24" s="586"/>
      <c r="I24" s="586"/>
      <c r="J24" s="586"/>
      <c r="K24" s="586"/>
      <c r="L24" s="586"/>
      <c r="M24" s="586"/>
      <c r="N24" s="586"/>
      <c r="O24" s="586"/>
      <c r="P24" s="586"/>
      <c r="Q24" s="586"/>
      <c r="R24" s="586"/>
      <c r="S24" s="586"/>
      <c r="T24" s="586"/>
      <c r="U24" s="587"/>
      <c r="V24" s="12">
        <v>35</v>
      </c>
      <c r="W24" s="12">
        <v>35</v>
      </c>
      <c r="X24" s="13">
        <v>66900</v>
      </c>
      <c r="Y24" s="1" t="s">
        <v>0</v>
      </c>
    </row>
    <row r="25" spans="1:25">
      <c r="A25" s="585" t="s">
        <v>17</v>
      </c>
      <c r="B25" s="586"/>
      <c r="C25" s="586"/>
      <c r="D25" s="586"/>
      <c r="E25" s="586"/>
      <c r="F25" s="586"/>
      <c r="G25" s="586"/>
      <c r="H25" s="586"/>
      <c r="I25" s="586"/>
      <c r="J25" s="586"/>
      <c r="K25" s="586"/>
      <c r="L25" s="586"/>
      <c r="M25" s="586"/>
      <c r="N25" s="586"/>
      <c r="O25" s="586"/>
      <c r="P25" s="586"/>
      <c r="Q25" s="586"/>
      <c r="R25" s="586"/>
      <c r="S25" s="586"/>
      <c r="T25" s="586"/>
      <c r="U25" s="587"/>
      <c r="V25" s="12">
        <v>0</v>
      </c>
      <c r="W25" s="12">
        <v>0</v>
      </c>
      <c r="X25" s="13">
        <v>-2667</v>
      </c>
      <c r="Y25" s="1" t="s">
        <v>0</v>
      </c>
    </row>
    <row r="26" spans="1:25">
      <c r="A26" s="588" t="s">
        <v>18</v>
      </c>
      <c r="B26" s="589"/>
      <c r="C26" s="589"/>
      <c r="D26" s="589"/>
      <c r="E26" s="589"/>
      <c r="F26" s="589"/>
      <c r="G26" s="589"/>
      <c r="H26" s="589"/>
      <c r="I26" s="589"/>
      <c r="J26" s="589"/>
      <c r="K26" s="589"/>
      <c r="L26" s="589"/>
      <c r="M26" s="589"/>
      <c r="N26" s="589"/>
      <c r="O26" s="589"/>
      <c r="P26" s="589"/>
      <c r="Q26" s="589"/>
      <c r="R26" s="589"/>
      <c r="S26" s="589"/>
      <c r="T26" s="589"/>
      <c r="U26" s="590"/>
      <c r="V26" s="12">
        <v>0</v>
      </c>
      <c r="W26" s="12">
        <v>0</v>
      </c>
      <c r="X26" s="13">
        <v>-74</v>
      </c>
      <c r="Y26" s="1" t="s">
        <v>0</v>
      </c>
    </row>
    <row r="27" spans="1:25">
      <c r="A27" s="585" t="s">
        <v>19</v>
      </c>
      <c r="B27" s="586"/>
      <c r="C27" s="586"/>
      <c r="D27" s="586"/>
      <c r="E27" s="586"/>
      <c r="F27" s="586"/>
      <c r="G27" s="586"/>
      <c r="H27" s="586"/>
      <c r="I27" s="586"/>
      <c r="J27" s="586"/>
      <c r="K27" s="586"/>
      <c r="L27" s="586"/>
      <c r="M27" s="586"/>
      <c r="N27" s="586"/>
      <c r="O27" s="586"/>
      <c r="P27" s="586"/>
      <c r="Q27" s="586"/>
      <c r="R27" s="586"/>
      <c r="S27" s="586"/>
      <c r="T27" s="586"/>
      <c r="U27" s="587"/>
      <c r="V27" s="12">
        <f>SUM(V22:V26)</f>
        <v>35</v>
      </c>
      <c r="W27" s="12">
        <f>SUM(W22:W26)</f>
        <v>35</v>
      </c>
      <c r="X27" s="13">
        <f>SUM(X22:X26)</f>
        <v>66441</v>
      </c>
      <c r="Y27" s="1" t="s">
        <v>0</v>
      </c>
    </row>
    <row r="28" spans="1:25">
      <c r="A28" s="14"/>
      <c r="B28" s="15"/>
      <c r="C28" s="15"/>
      <c r="D28" s="15"/>
      <c r="E28" s="15"/>
      <c r="F28" s="15"/>
      <c r="G28" s="15"/>
      <c r="H28" s="15"/>
      <c r="I28" s="15"/>
      <c r="J28" s="15"/>
      <c r="K28" s="15"/>
      <c r="L28" s="15"/>
      <c r="M28" s="15"/>
      <c r="N28" s="15"/>
      <c r="O28" s="15"/>
      <c r="P28" s="15"/>
      <c r="Q28" s="15"/>
      <c r="R28" s="15"/>
      <c r="S28" s="15"/>
      <c r="T28" s="15"/>
      <c r="U28" s="15"/>
      <c r="V28" s="12"/>
      <c r="W28" s="12"/>
      <c r="X28" s="13"/>
      <c r="Y28" s="1" t="s">
        <v>0</v>
      </c>
    </row>
    <row r="29" spans="1:25">
      <c r="A29" s="583" t="s">
        <v>20</v>
      </c>
      <c r="B29" s="584"/>
      <c r="C29" s="584"/>
      <c r="D29" s="584"/>
      <c r="E29" s="584"/>
      <c r="F29" s="584"/>
      <c r="G29" s="584"/>
      <c r="H29" s="584"/>
      <c r="I29" s="584"/>
      <c r="J29" s="584"/>
      <c r="K29" s="584"/>
      <c r="L29" s="584"/>
      <c r="M29" s="584"/>
      <c r="N29" s="584"/>
      <c r="O29" s="584"/>
      <c r="P29" s="584"/>
      <c r="Q29" s="584"/>
      <c r="R29" s="584"/>
      <c r="S29" s="584"/>
      <c r="T29" s="584"/>
      <c r="U29" s="584"/>
      <c r="V29" s="12"/>
      <c r="W29" s="12"/>
      <c r="X29" s="13"/>
      <c r="Y29" s="1" t="s">
        <v>0</v>
      </c>
    </row>
    <row r="30" spans="1:25">
      <c r="A30" s="588" t="s">
        <v>21</v>
      </c>
      <c r="B30" s="586"/>
      <c r="C30" s="586"/>
      <c r="D30" s="586"/>
      <c r="E30" s="586"/>
      <c r="F30" s="586"/>
      <c r="G30" s="586"/>
      <c r="H30" s="586"/>
      <c r="I30" s="586"/>
      <c r="J30" s="586"/>
      <c r="K30" s="586"/>
      <c r="L30" s="586"/>
      <c r="M30" s="586"/>
      <c r="N30" s="586"/>
      <c r="O30" s="586"/>
      <c r="P30" s="586"/>
      <c r="Q30" s="586"/>
      <c r="R30" s="586"/>
      <c r="S30" s="586"/>
      <c r="T30" s="586"/>
      <c r="U30" s="586"/>
      <c r="V30" s="12">
        <v>0</v>
      </c>
      <c r="W30" s="12">
        <v>91</v>
      </c>
      <c r="X30" s="13">
        <f>61778-8077</f>
        <v>53701</v>
      </c>
      <c r="Y30" s="1" t="s">
        <v>0</v>
      </c>
    </row>
    <row r="31" spans="1:25">
      <c r="A31" s="591" t="s">
        <v>22</v>
      </c>
      <c r="B31" s="592"/>
      <c r="C31" s="592"/>
      <c r="D31" s="592"/>
      <c r="E31" s="592"/>
      <c r="F31" s="592"/>
      <c r="G31" s="592"/>
      <c r="H31" s="592"/>
      <c r="I31" s="592"/>
      <c r="J31" s="592"/>
      <c r="K31" s="592"/>
      <c r="L31" s="592"/>
      <c r="M31" s="592"/>
      <c r="N31" s="592"/>
      <c r="O31" s="592"/>
      <c r="P31" s="592"/>
      <c r="Q31" s="592"/>
      <c r="R31" s="592"/>
      <c r="S31" s="592"/>
      <c r="T31" s="592"/>
      <c r="U31" s="592"/>
      <c r="V31" s="12">
        <v>0</v>
      </c>
      <c r="W31" s="12">
        <v>0</v>
      </c>
      <c r="X31" s="13">
        <v>45077</v>
      </c>
      <c r="Y31" s="1" t="s">
        <v>0</v>
      </c>
    </row>
    <row r="32" spans="1:25">
      <c r="A32" s="585" t="s">
        <v>23</v>
      </c>
      <c r="B32" s="586"/>
      <c r="C32" s="586"/>
      <c r="D32" s="586"/>
      <c r="E32" s="586"/>
      <c r="F32" s="586"/>
      <c r="G32" s="586"/>
      <c r="H32" s="586"/>
      <c r="I32" s="586"/>
      <c r="J32" s="586"/>
      <c r="K32" s="586"/>
      <c r="L32" s="586"/>
      <c r="M32" s="586"/>
      <c r="N32" s="586"/>
      <c r="O32" s="586"/>
      <c r="P32" s="586"/>
      <c r="Q32" s="586"/>
      <c r="R32" s="586"/>
      <c r="S32" s="586"/>
      <c r="T32" s="586"/>
      <c r="U32" s="586"/>
      <c r="V32" s="12">
        <v>0</v>
      </c>
      <c r="W32" s="12">
        <v>0</v>
      </c>
      <c r="X32" s="13">
        <f>5855</f>
        <v>5855</v>
      </c>
      <c r="Y32" s="1" t="s">
        <v>0</v>
      </c>
    </row>
    <row r="33" spans="1:25">
      <c r="A33" s="585" t="s">
        <v>24</v>
      </c>
      <c r="B33" s="586"/>
      <c r="C33" s="586"/>
      <c r="D33" s="586"/>
      <c r="E33" s="586"/>
      <c r="F33" s="586"/>
      <c r="G33" s="586"/>
      <c r="H33" s="586"/>
      <c r="I33" s="586"/>
      <c r="J33" s="586"/>
      <c r="K33" s="586"/>
      <c r="L33" s="586"/>
      <c r="M33" s="586"/>
      <c r="N33" s="586"/>
      <c r="O33" s="586"/>
      <c r="P33" s="586"/>
      <c r="Q33" s="586"/>
      <c r="R33" s="586"/>
      <c r="S33" s="586"/>
      <c r="T33" s="586"/>
      <c r="U33" s="586"/>
      <c r="V33" s="12">
        <v>0</v>
      </c>
      <c r="W33" s="12">
        <v>0</v>
      </c>
      <c r="X33" s="13">
        <v>2866</v>
      </c>
      <c r="Y33" s="1" t="s">
        <v>0</v>
      </c>
    </row>
    <row r="34" spans="1:25">
      <c r="A34" s="585" t="s">
        <v>25</v>
      </c>
      <c r="B34" s="586"/>
      <c r="C34" s="586"/>
      <c r="D34" s="586"/>
      <c r="E34" s="586"/>
      <c r="F34" s="586"/>
      <c r="G34" s="586"/>
      <c r="H34" s="586"/>
      <c r="I34" s="586"/>
      <c r="J34" s="586"/>
      <c r="K34" s="586"/>
      <c r="L34" s="586"/>
      <c r="M34" s="586"/>
      <c r="N34" s="586"/>
      <c r="O34" s="586"/>
      <c r="P34" s="586"/>
      <c r="Q34" s="586"/>
      <c r="R34" s="586"/>
      <c r="S34" s="586"/>
      <c r="T34" s="586"/>
      <c r="U34" s="586"/>
      <c r="V34" s="12">
        <f>SUM(V30:V33)</f>
        <v>0</v>
      </c>
      <c r="W34" s="12">
        <f>SUM(W30:W33)</f>
        <v>91</v>
      </c>
      <c r="X34" s="12">
        <f>SUM(X30:X33)</f>
        <v>107499</v>
      </c>
      <c r="Y34" s="1" t="s">
        <v>0</v>
      </c>
    </row>
    <row r="35" spans="1:25">
      <c r="A35" s="583" t="s">
        <v>26</v>
      </c>
      <c r="B35" s="584"/>
      <c r="C35" s="584"/>
      <c r="D35" s="584"/>
      <c r="E35" s="584"/>
      <c r="F35" s="584"/>
      <c r="G35" s="584"/>
      <c r="H35" s="584"/>
      <c r="I35" s="584"/>
      <c r="J35" s="584"/>
      <c r="K35" s="584"/>
      <c r="L35" s="584"/>
      <c r="M35" s="584"/>
      <c r="N35" s="584"/>
      <c r="O35" s="584"/>
      <c r="P35" s="584"/>
      <c r="Q35" s="584"/>
      <c r="R35" s="584"/>
      <c r="S35" s="584"/>
      <c r="T35" s="584"/>
      <c r="U35" s="599"/>
      <c r="V35" s="12"/>
      <c r="W35" s="12"/>
      <c r="X35" s="13"/>
      <c r="Y35" s="1" t="s">
        <v>0</v>
      </c>
    </row>
    <row r="36" spans="1:25">
      <c r="A36" s="588" t="s">
        <v>27</v>
      </c>
      <c r="B36" s="589"/>
      <c r="C36" s="589"/>
      <c r="D36" s="589"/>
      <c r="E36" s="589"/>
      <c r="F36" s="589"/>
      <c r="G36" s="589"/>
      <c r="H36" s="589"/>
      <c r="I36" s="589"/>
      <c r="J36" s="589"/>
      <c r="K36" s="589"/>
      <c r="L36" s="589"/>
      <c r="M36" s="589"/>
      <c r="N36" s="589"/>
      <c r="O36" s="589"/>
      <c r="P36" s="589"/>
      <c r="Q36" s="589"/>
      <c r="R36" s="589"/>
      <c r="S36" s="589"/>
      <c r="T36" s="589"/>
      <c r="U36" s="590"/>
      <c r="V36" s="12">
        <v>0</v>
      </c>
      <c r="W36" s="12">
        <v>0</v>
      </c>
      <c r="X36" s="13">
        <f>-16912+5025</f>
        <v>-11887</v>
      </c>
      <c r="Y36" s="1" t="s">
        <v>0</v>
      </c>
    </row>
    <row r="37" spans="1:25">
      <c r="A37" s="585" t="s">
        <v>28</v>
      </c>
      <c r="B37" s="586"/>
      <c r="C37" s="586"/>
      <c r="D37" s="586"/>
      <c r="E37" s="586"/>
      <c r="F37" s="586"/>
      <c r="G37" s="586"/>
      <c r="H37" s="586"/>
      <c r="I37" s="586"/>
      <c r="J37" s="586"/>
      <c r="K37" s="586"/>
      <c r="L37" s="586"/>
      <c r="M37" s="586"/>
      <c r="N37" s="586"/>
      <c r="O37" s="586"/>
      <c r="P37" s="586"/>
      <c r="Q37" s="586"/>
      <c r="R37" s="586"/>
      <c r="S37" s="586"/>
      <c r="T37" s="586"/>
      <c r="U37" s="587"/>
      <c r="V37" s="12">
        <f>V36</f>
        <v>0</v>
      </c>
      <c r="W37" s="12">
        <f>W36</f>
        <v>0</v>
      </c>
      <c r="X37" s="12">
        <f>X36</f>
        <v>-11887</v>
      </c>
      <c r="Y37" s="1" t="s">
        <v>0</v>
      </c>
    </row>
    <row r="38" spans="1:25">
      <c r="A38" s="583" t="s">
        <v>29</v>
      </c>
      <c r="B38" s="584"/>
      <c r="C38" s="584"/>
      <c r="D38" s="584"/>
      <c r="E38" s="584"/>
      <c r="F38" s="584"/>
      <c r="G38" s="584"/>
      <c r="H38" s="584"/>
      <c r="I38" s="584"/>
      <c r="J38" s="584"/>
      <c r="K38" s="584"/>
      <c r="L38" s="584"/>
      <c r="M38" s="584"/>
      <c r="N38" s="584"/>
      <c r="O38" s="584"/>
      <c r="P38" s="584"/>
      <c r="Q38" s="584"/>
      <c r="R38" s="584"/>
      <c r="S38" s="584"/>
      <c r="T38" s="584"/>
      <c r="U38" s="584"/>
      <c r="V38" s="12">
        <f>+V34+V37+V27</f>
        <v>35</v>
      </c>
      <c r="W38" s="12">
        <f>+W34+W37+W27</f>
        <v>126</v>
      </c>
      <c r="X38" s="12">
        <f>+X34+X37+X27</f>
        <v>162053</v>
      </c>
      <c r="Y38" s="1" t="s">
        <v>0</v>
      </c>
    </row>
    <row r="39" spans="1:25">
      <c r="A39" s="583" t="s">
        <v>30</v>
      </c>
      <c r="B39" s="584"/>
      <c r="C39" s="584"/>
      <c r="D39" s="584"/>
      <c r="E39" s="584"/>
      <c r="F39" s="584"/>
      <c r="G39" s="584"/>
      <c r="H39" s="584"/>
      <c r="I39" s="584"/>
      <c r="J39" s="584"/>
      <c r="K39" s="584"/>
      <c r="L39" s="584"/>
      <c r="M39" s="584"/>
      <c r="N39" s="584"/>
      <c r="O39" s="584"/>
      <c r="P39" s="584"/>
      <c r="Q39" s="584"/>
      <c r="R39" s="584"/>
      <c r="S39" s="584"/>
      <c r="T39" s="584"/>
      <c r="U39" s="584"/>
      <c r="V39" s="12">
        <f>V38+V18</f>
        <v>35</v>
      </c>
      <c r="W39" s="12">
        <f>W38+W18</f>
        <v>126</v>
      </c>
      <c r="X39" s="12">
        <f>X38+X18</f>
        <v>162053</v>
      </c>
      <c r="Y39" s="1" t="s">
        <v>0</v>
      </c>
    </row>
    <row r="40" spans="1:25">
      <c r="A40" s="593" t="s">
        <v>31</v>
      </c>
      <c r="B40" s="594"/>
      <c r="C40" s="594"/>
      <c r="D40" s="594"/>
      <c r="E40" s="594"/>
      <c r="F40" s="594"/>
      <c r="G40" s="594"/>
      <c r="H40" s="594"/>
      <c r="I40" s="594"/>
      <c r="J40" s="594"/>
      <c r="K40" s="594"/>
      <c r="L40" s="594"/>
      <c r="M40" s="594"/>
      <c r="N40" s="594"/>
      <c r="O40" s="594"/>
      <c r="P40" s="594"/>
      <c r="Q40" s="594"/>
      <c r="R40" s="594"/>
      <c r="S40" s="594"/>
      <c r="T40" s="594"/>
      <c r="U40" s="595"/>
      <c r="V40" s="16">
        <f>+V39+V16</f>
        <v>34054</v>
      </c>
      <c r="W40" s="16">
        <f>+W39+W16</f>
        <v>33454</v>
      </c>
      <c r="X40" s="16">
        <f>+X39+X16</f>
        <v>8199044</v>
      </c>
      <c r="Y40" s="1" t="s">
        <v>0</v>
      </c>
    </row>
    <row r="41" spans="1:25">
      <c r="A41" s="581" t="s">
        <v>32</v>
      </c>
      <c r="B41" s="582"/>
      <c r="C41" s="582"/>
      <c r="D41" s="582"/>
      <c r="E41" s="582"/>
      <c r="F41" s="582"/>
      <c r="G41" s="582"/>
      <c r="H41" s="582"/>
      <c r="I41" s="582"/>
      <c r="J41" s="582"/>
      <c r="K41" s="582"/>
      <c r="L41" s="582"/>
      <c r="M41" s="582"/>
      <c r="N41" s="582"/>
      <c r="O41" s="582"/>
      <c r="P41" s="582"/>
      <c r="Q41" s="582"/>
      <c r="R41" s="582"/>
      <c r="S41" s="582"/>
      <c r="T41" s="582"/>
      <c r="U41" s="582"/>
      <c r="V41" s="12"/>
      <c r="W41" s="12"/>
      <c r="X41" s="13"/>
      <c r="Y41" s="1" t="s">
        <v>0</v>
      </c>
    </row>
    <row r="42" spans="1:25">
      <c r="A42" s="583" t="s">
        <v>20</v>
      </c>
      <c r="B42" s="584"/>
      <c r="C42" s="584"/>
      <c r="D42" s="584"/>
      <c r="E42" s="584"/>
      <c r="F42" s="584"/>
      <c r="G42" s="584"/>
      <c r="H42" s="584"/>
      <c r="I42" s="584"/>
      <c r="J42" s="584"/>
      <c r="K42" s="584"/>
      <c r="L42" s="584"/>
      <c r="M42" s="584"/>
      <c r="N42" s="584"/>
      <c r="O42" s="584"/>
      <c r="P42" s="584"/>
      <c r="Q42" s="584"/>
      <c r="R42" s="584"/>
      <c r="S42" s="584"/>
      <c r="T42" s="584"/>
      <c r="U42" s="584"/>
      <c r="V42" s="12" t="s">
        <v>33</v>
      </c>
      <c r="W42" s="12"/>
      <c r="X42" s="13"/>
      <c r="Y42" s="1" t="s">
        <v>0</v>
      </c>
    </row>
    <row r="43" spans="1:25">
      <c r="A43" s="585" t="s">
        <v>346</v>
      </c>
      <c r="B43" s="586"/>
      <c r="C43" s="586"/>
      <c r="D43" s="586"/>
      <c r="E43" s="586"/>
      <c r="F43" s="586"/>
      <c r="G43" s="586"/>
      <c r="H43" s="586"/>
      <c r="I43" s="586"/>
      <c r="J43" s="586"/>
      <c r="K43" s="586"/>
      <c r="L43" s="586"/>
      <c r="M43" s="586"/>
      <c r="N43" s="586"/>
      <c r="O43" s="586"/>
      <c r="P43" s="586"/>
      <c r="Q43" s="586"/>
      <c r="R43" s="586"/>
      <c r="S43" s="586"/>
      <c r="T43" s="586"/>
      <c r="U43" s="587"/>
      <c r="V43" s="12">
        <v>44</v>
      </c>
      <c r="W43" s="12">
        <v>22</v>
      </c>
      <c r="X43" s="13">
        <v>15000</v>
      </c>
      <c r="Y43" s="1" t="s">
        <v>0</v>
      </c>
    </row>
    <row r="44" spans="1:25">
      <c r="A44" s="596" t="s">
        <v>34</v>
      </c>
      <c r="B44" s="597"/>
      <c r="C44" s="597"/>
      <c r="D44" s="597"/>
      <c r="E44" s="597"/>
      <c r="F44" s="597"/>
      <c r="G44" s="597"/>
      <c r="H44" s="597"/>
      <c r="I44" s="597"/>
      <c r="J44" s="597"/>
      <c r="K44" s="597"/>
      <c r="L44" s="597"/>
      <c r="M44" s="597"/>
      <c r="N44" s="597"/>
      <c r="O44" s="597"/>
      <c r="P44" s="597"/>
      <c r="Q44" s="597"/>
      <c r="R44" s="597"/>
      <c r="S44" s="597"/>
      <c r="T44" s="597"/>
      <c r="U44" s="598"/>
      <c r="V44" s="17">
        <f>SUM(V43:V43)</f>
        <v>44</v>
      </c>
      <c r="W44" s="13">
        <f>SUM(W43:W43)</f>
        <v>22</v>
      </c>
      <c r="X44" s="13">
        <f>SUM(X43:X43)</f>
        <v>15000</v>
      </c>
      <c r="Y44" s="1" t="s">
        <v>0</v>
      </c>
    </row>
    <row r="45" spans="1:25">
      <c r="A45" s="583" t="s">
        <v>35</v>
      </c>
      <c r="B45" s="584"/>
      <c r="C45" s="584"/>
      <c r="D45" s="584"/>
      <c r="E45" s="584"/>
      <c r="F45" s="584"/>
      <c r="G45" s="584"/>
      <c r="H45" s="584"/>
      <c r="I45" s="584"/>
      <c r="J45" s="584"/>
      <c r="K45" s="584"/>
      <c r="L45" s="584"/>
      <c r="M45" s="584"/>
      <c r="N45" s="584"/>
      <c r="O45" s="584"/>
      <c r="P45" s="584"/>
      <c r="Q45" s="584"/>
      <c r="R45" s="584"/>
      <c r="S45" s="584"/>
      <c r="T45" s="584"/>
      <c r="U45" s="599"/>
      <c r="V45" s="12"/>
      <c r="W45" s="12"/>
      <c r="X45" s="13"/>
      <c r="Y45" s="1" t="s">
        <v>0</v>
      </c>
    </row>
    <row r="46" spans="1:25">
      <c r="A46" s="585" t="s">
        <v>36</v>
      </c>
      <c r="B46" s="586"/>
      <c r="C46" s="586"/>
      <c r="D46" s="586"/>
      <c r="E46" s="586"/>
      <c r="F46" s="586"/>
      <c r="G46" s="586"/>
      <c r="H46" s="586"/>
      <c r="I46" s="586"/>
      <c r="J46" s="586"/>
      <c r="K46" s="586"/>
      <c r="L46" s="586"/>
      <c r="M46" s="586"/>
      <c r="N46" s="586"/>
      <c r="O46" s="586"/>
      <c r="P46" s="586"/>
      <c r="Q46" s="586"/>
      <c r="R46" s="586"/>
      <c r="S46" s="586"/>
      <c r="T46" s="586"/>
      <c r="U46" s="587"/>
      <c r="V46" s="12">
        <v>0</v>
      </c>
      <c r="W46" s="12">
        <v>0</v>
      </c>
      <c r="X46" s="13">
        <v>-11158</v>
      </c>
      <c r="Y46" s="1" t="s">
        <v>0</v>
      </c>
    </row>
    <row r="47" spans="1:25">
      <c r="A47" s="585" t="s">
        <v>333</v>
      </c>
      <c r="B47" s="586"/>
      <c r="C47" s="586"/>
      <c r="D47" s="586"/>
      <c r="E47" s="586"/>
      <c r="F47" s="586"/>
      <c r="G47" s="586"/>
      <c r="H47" s="586"/>
      <c r="I47" s="586"/>
      <c r="J47" s="586"/>
      <c r="K47" s="586"/>
      <c r="L47" s="586"/>
      <c r="M47" s="586"/>
      <c r="N47" s="586"/>
      <c r="O47" s="586"/>
      <c r="P47" s="586"/>
      <c r="Q47" s="586"/>
      <c r="R47" s="586"/>
      <c r="S47" s="586"/>
      <c r="T47" s="586"/>
      <c r="U47" s="587"/>
      <c r="V47" s="12">
        <v>0</v>
      </c>
      <c r="W47" s="12">
        <v>0</v>
      </c>
      <c r="X47" s="13">
        <v>-7113</v>
      </c>
      <c r="Y47" s="1" t="s">
        <v>0</v>
      </c>
    </row>
    <row r="48" spans="1:25">
      <c r="A48" s="585" t="s">
        <v>37</v>
      </c>
      <c r="B48" s="586"/>
      <c r="C48" s="586"/>
      <c r="D48" s="586"/>
      <c r="E48" s="586"/>
      <c r="F48" s="586"/>
      <c r="G48" s="586"/>
      <c r="H48" s="586"/>
      <c r="I48" s="586"/>
      <c r="J48" s="586"/>
      <c r="K48" s="586"/>
      <c r="L48" s="586"/>
      <c r="M48" s="586"/>
      <c r="N48" s="586"/>
      <c r="O48" s="586"/>
      <c r="P48" s="586"/>
      <c r="Q48" s="586"/>
      <c r="R48" s="586"/>
      <c r="S48" s="586"/>
      <c r="T48" s="586"/>
      <c r="U48" s="587"/>
      <c r="V48" s="12">
        <v>0</v>
      </c>
      <c r="W48" s="12">
        <v>0</v>
      </c>
      <c r="X48" s="13">
        <v>-3417</v>
      </c>
      <c r="Y48" s="1" t="s">
        <v>0</v>
      </c>
    </row>
    <row r="49" spans="1:25">
      <c r="A49" s="585" t="s">
        <v>367</v>
      </c>
      <c r="B49" s="586"/>
      <c r="C49" s="586"/>
      <c r="D49" s="586"/>
      <c r="E49" s="586"/>
      <c r="F49" s="586"/>
      <c r="G49" s="586"/>
      <c r="H49" s="586"/>
      <c r="I49" s="586"/>
      <c r="J49" s="586"/>
      <c r="K49" s="586"/>
      <c r="L49" s="586"/>
      <c r="M49" s="586"/>
      <c r="N49" s="586"/>
      <c r="O49" s="586"/>
      <c r="P49" s="586"/>
      <c r="Q49" s="586"/>
      <c r="R49" s="586"/>
      <c r="S49" s="586"/>
      <c r="T49" s="586"/>
      <c r="U49" s="587"/>
      <c r="V49" s="12">
        <v>0</v>
      </c>
      <c r="W49" s="12">
        <v>0</v>
      </c>
      <c r="X49" s="13">
        <v>-22562</v>
      </c>
      <c r="Y49" s="1" t="s">
        <v>0</v>
      </c>
    </row>
    <row r="50" spans="1:25">
      <c r="A50" s="585" t="s">
        <v>38</v>
      </c>
      <c r="B50" s="586"/>
      <c r="C50" s="586"/>
      <c r="D50" s="586"/>
      <c r="E50" s="586"/>
      <c r="F50" s="586"/>
      <c r="G50" s="586"/>
      <c r="H50" s="586"/>
      <c r="I50" s="586"/>
      <c r="J50" s="586"/>
      <c r="K50" s="586"/>
      <c r="L50" s="586"/>
      <c r="M50" s="586"/>
      <c r="N50" s="586"/>
      <c r="O50" s="586"/>
      <c r="P50" s="586"/>
      <c r="Q50" s="586"/>
      <c r="R50" s="586"/>
      <c r="S50" s="586"/>
      <c r="T50" s="586"/>
      <c r="U50" s="587"/>
      <c r="V50" s="12">
        <v>0</v>
      </c>
      <c r="W50" s="12">
        <v>0</v>
      </c>
      <c r="X50" s="13">
        <v>-5947</v>
      </c>
      <c r="Y50" s="1" t="s">
        <v>0</v>
      </c>
    </row>
    <row r="51" spans="1:25">
      <c r="A51" s="585" t="s">
        <v>39</v>
      </c>
      <c r="B51" s="586"/>
      <c r="C51" s="586"/>
      <c r="D51" s="586"/>
      <c r="E51" s="586"/>
      <c r="F51" s="586"/>
      <c r="G51" s="586"/>
      <c r="H51" s="586"/>
      <c r="I51" s="586"/>
      <c r="J51" s="586"/>
      <c r="K51" s="586"/>
      <c r="L51" s="586"/>
      <c r="M51" s="586"/>
      <c r="N51" s="586"/>
      <c r="O51" s="586"/>
      <c r="P51" s="586"/>
      <c r="Q51" s="586"/>
      <c r="R51" s="586"/>
      <c r="S51" s="586"/>
      <c r="T51" s="586"/>
      <c r="U51" s="587"/>
      <c r="V51" s="12">
        <v>-15</v>
      </c>
      <c r="W51" s="12">
        <v>-15</v>
      </c>
      <c r="X51" s="13">
        <v>-7826</v>
      </c>
      <c r="Y51" s="1" t="s">
        <v>0</v>
      </c>
    </row>
    <row r="52" spans="1:25">
      <c r="A52" s="585" t="s">
        <v>40</v>
      </c>
      <c r="B52" s="586"/>
      <c r="C52" s="586"/>
      <c r="D52" s="586"/>
      <c r="E52" s="586"/>
      <c r="F52" s="586"/>
      <c r="G52" s="586"/>
      <c r="H52" s="586"/>
      <c r="I52" s="586"/>
      <c r="J52" s="586"/>
      <c r="K52" s="586"/>
      <c r="L52" s="586"/>
      <c r="M52" s="586"/>
      <c r="N52" s="586"/>
      <c r="O52" s="586"/>
      <c r="P52" s="586"/>
      <c r="Q52" s="586"/>
      <c r="R52" s="586"/>
      <c r="S52" s="586"/>
      <c r="T52" s="586"/>
      <c r="U52" s="587"/>
      <c r="V52" s="12">
        <v>0</v>
      </c>
      <c r="W52" s="12">
        <v>0</v>
      </c>
      <c r="X52" s="12">
        <v>-5000</v>
      </c>
      <c r="Y52" s="1" t="s">
        <v>0</v>
      </c>
    </row>
    <row r="53" spans="1:25">
      <c r="A53" s="596" t="s">
        <v>42</v>
      </c>
      <c r="B53" s="597"/>
      <c r="C53" s="597"/>
      <c r="D53" s="597"/>
      <c r="E53" s="597"/>
      <c r="F53" s="597"/>
      <c r="G53" s="597"/>
      <c r="H53" s="597"/>
      <c r="I53" s="597"/>
      <c r="J53" s="597"/>
      <c r="K53" s="597"/>
      <c r="L53" s="597"/>
      <c r="M53" s="597"/>
      <c r="N53" s="597"/>
      <c r="O53" s="597"/>
      <c r="P53" s="597"/>
      <c r="Q53" s="597"/>
      <c r="R53" s="597"/>
      <c r="S53" s="597"/>
      <c r="T53" s="597"/>
      <c r="U53" s="598"/>
      <c r="V53" s="18">
        <f>SUM(V46:V52)</f>
        <v>-15</v>
      </c>
      <c r="W53" s="18">
        <f t="shared" ref="W53" si="0">SUM(W46:W52)</f>
        <v>-15</v>
      </c>
      <c r="X53" s="18">
        <f>SUM(X46:X52)</f>
        <v>-63023</v>
      </c>
      <c r="Y53" s="1" t="s">
        <v>0</v>
      </c>
    </row>
    <row r="54" spans="1:25" ht="18" customHeight="1">
      <c r="A54" s="583" t="s">
        <v>43</v>
      </c>
      <c r="B54" s="584"/>
      <c r="C54" s="584"/>
      <c r="D54" s="584"/>
      <c r="E54" s="584"/>
      <c r="F54" s="584"/>
      <c r="G54" s="584"/>
      <c r="H54" s="584"/>
      <c r="I54" s="584"/>
      <c r="J54" s="584"/>
      <c r="K54" s="584"/>
      <c r="L54" s="584"/>
      <c r="M54" s="584"/>
      <c r="N54" s="584"/>
      <c r="O54" s="584"/>
      <c r="P54" s="584"/>
      <c r="Q54" s="584"/>
      <c r="R54" s="584"/>
      <c r="S54" s="584"/>
      <c r="T54" s="584"/>
      <c r="U54" s="599"/>
      <c r="V54" s="19">
        <f>SUM(V44+V53)</f>
        <v>29</v>
      </c>
      <c r="W54" s="19">
        <f>SUM(W44+W53)</f>
        <v>7</v>
      </c>
      <c r="X54" s="19">
        <f>SUM(X44+X53)</f>
        <v>-48023</v>
      </c>
      <c r="Y54" s="1" t="s">
        <v>0</v>
      </c>
    </row>
    <row r="55" spans="1:25" ht="18" customHeight="1">
      <c r="A55" s="600" t="s">
        <v>44</v>
      </c>
      <c r="B55" s="601"/>
      <c r="C55" s="601"/>
      <c r="D55" s="601"/>
      <c r="E55" s="601"/>
      <c r="F55" s="601"/>
      <c r="G55" s="601"/>
      <c r="H55" s="601"/>
      <c r="I55" s="601"/>
      <c r="J55" s="601"/>
      <c r="K55" s="601"/>
      <c r="L55" s="601"/>
      <c r="M55" s="601"/>
      <c r="N55" s="601"/>
      <c r="O55" s="601"/>
      <c r="P55" s="601"/>
      <c r="Q55" s="601"/>
      <c r="R55" s="601"/>
      <c r="S55" s="601"/>
      <c r="T55" s="601"/>
      <c r="U55" s="602"/>
      <c r="V55" s="20">
        <f>V40+V54</f>
        <v>34083</v>
      </c>
      <c r="W55" s="20">
        <f>W40+W54</f>
        <v>33461</v>
      </c>
      <c r="X55" s="497">
        <f>X40+X54</f>
        <v>8151021</v>
      </c>
      <c r="Y55" s="1" t="s">
        <v>0</v>
      </c>
    </row>
    <row r="56" spans="1:25">
      <c r="A56" s="583" t="s">
        <v>366</v>
      </c>
      <c r="B56" s="584"/>
      <c r="C56" s="584"/>
      <c r="D56" s="584"/>
      <c r="E56" s="584"/>
      <c r="F56" s="584"/>
      <c r="G56" s="584"/>
      <c r="H56" s="584"/>
      <c r="I56" s="584"/>
      <c r="J56" s="584"/>
      <c r="K56" s="584"/>
      <c r="L56" s="584"/>
      <c r="M56" s="584"/>
      <c r="N56" s="584"/>
      <c r="O56" s="584"/>
      <c r="P56" s="584"/>
      <c r="Q56" s="584"/>
      <c r="R56" s="584"/>
      <c r="S56" s="584"/>
      <c r="T56" s="584"/>
      <c r="U56" s="599"/>
      <c r="V56" s="503">
        <v>0</v>
      </c>
      <c r="W56" s="503">
        <v>0</v>
      </c>
      <c r="X56" s="504" t="s">
        <v>41</v>
      </c>
      <c r="Y56" s="1" t="s">
        <v>0</v>
      </c>
    </row>
    <row r="57" spans="1:25" ht="18" customHeight="1">
      <c r="A57" s="603" t="s">
        <v>45</v>
      </c>
      <c r="B57" s="601"/>
      <c r="C57" s="601"/>
      <c r="D57" s="601"/>
      <c r="E57" s="601"/>
      <c r="F57" s="601"/>
      <c r="G57" s="601"/>
      <c r="H57" s="601"/>
      <c r="I57" s="601"/>
      <c r="J57" s="601"/>
      <c r="K57" s="601"/>
      <c r="L57" s="601"/>
      <c r="M57" s="601"/>
      <c r="N57" s="601"/>
      <c r="O57" s="601"/>
      <c r="P57" s="601"/>
      <c r="Q57" s="601"/>
      <c r="R57" s="601"/>
      <c r="S57" s="601"/>
      <c r="T57" s="601"/>
      <c r="U57" s="602"/>
      <c r="V57" s="21">
        <f>+V55-V16</f>
        <v>64</v>
      </c>
      <c r="W57" s="21">
        <f>+W55-W16</f>
        <v>133</v>
      </c>
      <c r="X57" s="515">
        <f>+X55-X16</f>
        <v>114030</v>
      </c>
      <c r="Y57" s="1" t="s">
        <v>0</v>
      </c>
    </row>
    <row r="58" spans="1:25" ht="18" hidden="1" customHeight="1">
      <c r="Y58" s="1" t="s">
        <v>0</v>
      </c>
    </row>
    <row r="59" spans="1:25" ht="18" hidden="1" customHeight="1">
      <c r="Y59" s="1" t="s">
        <v>0</v>
      </c>
    </row>
    <row r="60" spans="1:25" ht="18" hidden="1" customHeight="1">
      <c r="Y60" s="1" t="s">
        <v>0</v>
      </c>
    </row>
    <row r="61" spans="1:25" ht="18" hidden="1" customHeight="1">
      <c r="Y61" s="1" t="s">
        <v>0</v>
      </c>
    </row>
    <row r="62" spans="1:25" ht="18" hidden="1" customHeight="1">
      <c r="Y62" s="1" t="s">
        <v>0</v>
      </c>
    </row>
    <row r="63" spans="1:25" ht="18" hidden="1" customHeight="1">
      <c r="Y63" s="1" t="s">
        <v>0</v>
      </c>
    </row>
    <row r="64" spans="1:25" ht="22.5" customHeight="1">
      <c r="A64" s="604" t="s">
        <v>46</v>
      </c>
      <c r="B64" s="605"/>
      <c r="C64" s="605"/>
      <c r="D64" s="610" t="s">
        <v>222</v>
      </c>
      <c r="E64" s="611"/>
      <c r="F64" s="612"/>
      <c r="G64" s="610" t="s">
        <v>352</v>
      </c>
      <c r="H64" s="616"/>
      <c r="I64" s="617"/>
      <c r="J64" s="610" t="s">
        <v>48</v>
      </c>
      <c r="K64" s="611"/>
      <c r="L64" s="612"/>
      <c r="M64" s="610" t="s">
        <v>31</v>
      </c>
      <c r="N64" s="611"/>
      <c r="O64" s="612"/>
      <c r="P64" s="610" t="s">
        <v>49</v>
      </c>
      <c r="Q64" s="621"/>
      <c r="R64" s="621"/>
      <c r="S64" s="610" t="s">
        <v>50</v>
      </c>
      <c r="T64" s="611"/>
      <c r="U64" s="611"/>
      <c r="V64" s="610" t="s">
        <v>51</v>
      </c>
      <c r="W64" s="611"/>
      <c r="X64" s="612"/>
      <c r="Y64" s="1" t="s">
        <v>0</v>
      </c>
    </row>
    <row r="65" spans="1:25" ht="27.75" customHeight="1">
      <c r="A65" s="606"/>
      <c r="B65" s="607"/>
      <c r="C65" s="607"/>
      <c r="D65" s="613"/>
      <c r="E65" s="614"/>
      <c r="F65" s="615"/>
      <c r="G65" s="618"/>
      <c r="H65" s="619"/>
      <c r="I65" s="620"/>
      <c r="J65" s="613"/>
      <c r="K65" s="614"/>
      <c r="L65" s="615"/>
      <c r="M65" s="613"/>
      <c r="N65" s="614"/>
      <c r="O65" s="615"/>
      <c r="P65" s="622"/>
      <c r="Q65" s="623"/>
      <c r="R65" s="623"/>
      <c r="S65" s="613"/>
      <c r="T65" s="614"/>
      <c r="U65" s="614"/>
      <c r="V65" s="613"/>
      <c r="W65" s="614"/>
      <c r="X65" s="615"/>
      <c r="Y65" s="1" t="s">
        <v>0</v>
      </c>
    </row>
    <row r="66" spans="1:25" ht="16.5" thickBot="1">
      <c r="A66" s="608"/>
      <c r="B66" s="609"/>
      <c r="C66" s="609"/>
      <c r="D66" s="23" t="s">
        <v>52</v>
      </c>
      <c r="E66" s="24" t="s">
        <v>7</v>
      </c>
      <c r="F66" s="25" t="s">
        <v>8</v>
      </c>
      <c r="G66" s="23" t="s">
        <v>52</v>
      </c>
      <c r="H66" s="24" t="s">
        <v>7</v>
      </c>
      <c r="I66" s="25" t="s">
        <v>8</v>
      </c>
      <c r="J66" s="23" t="s">
        <v>52</v>
      </c>
      <c r="K66" s="24" t="s">
        <v>7</v>
      </c>
      <c r="L66" s="25" t="s">
        <v>8</v>
      </c>
      <c r="M66" s="23" t="s">
        <v>52</v>
      </c>
      <c r="N66" s="24" t="s">
        <v>7</v>
      </c>
      <c r="O66" s="25" t="s">
        <v>8</v>
      </c>
      <c r="P66" s="23" t="s">
        <v>52</v>
      </c>
      <c r="Q66" s="24" t="s">
        <v>7</v>
      </c>
      <c r="R66" s="25" t="s">
        <v>8</v>
      </c>
      <c r="S66" s="23" t="s">
        <v>52</v>
      </c>
      <c r="T66" s="24" t="s">
        <v>7</v>
      </c>
      <c r="U66" s="25" t="s">
        <v>8</v>
      </c>
      <c r="V66" s="26" t="s">
        <v>52</v>
      </c>
      <c r="W66" s="24" t="s">
        <v>7</v>
      </c>
      <c r="X66" s="27" t="s">
        <v>8</v>
      </c>
      <c r="Y66" s="1" t="s">
        <v>0</v>
      </c>
    </row>
    <row r="67" spans="1:25">
      <c r="A67" s="28"/>
      <c r="B67" s="632" t="s">
        <v>53</v>
      </c>
      <c r="C67" s="632"/>
      <c r="D67" s="525">
        <v>6839</v>
      </c>
      <c r="E67" s="526">
        <v>6684</v>
      </c>
      <c r="F67" s="528">
        <v>1556434</v>
      </c>
      <c r="G67" s="525">
        <v>7211</v>
      </c>
      <c r="H67" s="526">
        <v>7055</v>
      </c>
      <c r="I67" s="528">
        <v>1683508</v>
      </c>
      <c r="J67" s="525">
        <f>M67-G67</f>
        <v>3</v>
      </c>
      <c r="K67" s="526">
        <f t="shared" ref="K67:L70" si="1">N67-H67</f>
        <v>16</v>
      </c>
      <c r="L67" s="528">
        <f t="shared" si="1"/>
        <v>18989</v>
      </c>
      <c r="M67" s="525">
        <v>7214</v>
      </c>
      <c r="N67" s="526">
        <v>7071</v>
      </c>
      <c r="O67" s="528">
        <v>1702497</v>
      </c>
      <c r="P67" s="525">
        <v>0</v>
      </c>
      <c r="Q67" s="526">
        <v>0</v>
      </c>
      <c r="R67" s="527">
        <f>1655+1</f>
        <v>1656</v>
      </c>
      <c r="S67" s="525">
        <v>-15</v>
      </c>
      <c r="T67" s="526">
        <v>-15</v>
      </c>
      <c r="U67" s="531">
        <v>-20547</v>
      </c>
      <c r="V67" s="525">
        <f>P67+M67+S67</f>
        <v>7199</v>
      </c>
      <c r="W67" s="526">
        <f>+N67+Q67+T67</f>
        <v>7056</v>
      </c>
      <c r="X67" s="534">
        <f>R67+O67+U67</f>
        <v>1683606</v>
      </c>
      <c r="Y67" s="1" t="s">
        <v>0</v>
      </c>
    </row>
    <row r="68" spans="1:25">
      <c r="A68" s="28"/>
      <c r="B68" s="633" t="s">
        <v>54</v>
      </c>
      <c r="C68" s="633"/>
      <c r="D68" s="30">
        <v>12693</v>
      </c>
      <c r="E68" s="31">
        <v>12484</v>
      </c>
      <c r="F68" s="529">
        <v>3225897</v>
      </c>
      <c r="G68" s="30">
        <v>12757</v>
      </c>
      <c r="H68" s="31">
        <v>12474</v>
      </c>
      <c r="I68" s="529">
        <v>3229096</v>
      </c>
      <c r="J68" s="30">
        <f>M68-G68</f>
        <v>26</v>
      </c>
      <c r="K68" s="31">
        <f t="shared" si="1"/>
        <v>72</v>
      </c>
      <c r="L68" s="529">
        <f t="shared" si="1"/>
        <v>91007</v>
      </c>
      <c r="M68" s="30">
        <v>12783</v>
      </c>
      <c r="N68" s="31">
        <v>12546</v>
      </c>
      <c r="O68" s="529">
        <v>3320103</v>
      </c>
      <c r="P68" s="30">
        <v>0</v>
      </c>
      <c r="Q68" s="31">
        <v>0</v>
      </c>
      <c r="R68" s="33">
        <f>4240-1</f>
        <v>4239</v>
      </c>
      <c r="S68" s="30">
        <v>0</v>
      </c>
      <c r="T68" s="31">
        <v>0</v>
      </c>
      <c r="U68" s="532">
        <v>-24328</v>
      </c>
      <c r="V68" s="30">
        <f>P68+M68+S68</f>
        <v>12783</v>
      </c>
      <c r="W68" s="31">
        <f>+N68+Q68+T68</f>
        <v>12546</v>
      </c>
      <c r="X68" s="535">
        <f>R68+O68+U68</f>
        <v>3300014</v>
      </c>
      <c r="Y68" s="1" t="s">
        <v>0</v>
      </c>
    </row>
    <row r="69" spans="1:25">
      <c r="A69" s="28"/>
      <c r="B69" s="582" t="s">
        <v>55</v>
      </c>
      <c r="C69" s="582"/>
      <c r="D69" s="30">
        <v>11608</v>
      </c>
      <c r="E69" s="31">
        <v>11403</v>
      </c>
      <c r="F69" s="529">
        <v>2546852</v>
      </c>
      <c r="G69" s="30">
        <v>11948</v>
      </c>
      <c r="H69" s="31">
        <v>11741</v>
      </c>
      <c r="I69" s="529">
        <v>2624371</v>
      </c>
      <c r="J69" s="30">
        <f>M69-G69</f>
        <v>6</v>
      </c>
      <c r="K69" s="31">
        <f t="shared" si="1"/>
        <v>38</v>
      </c>
      <c r="L69" s="529">
        <f t="shared" si="1"/>
        <v>47861</v>
      </c>
      <c r="M69" s="30">
        <v>11954</v>
      </c>
      <c r="N69" s="31">
        <v>11779</v>
      </c>
      <c r="O69" s="529">
        <v>2672232</v>
      </c>
      <c r="P69" s="30">
        <v>44</v>
      </c>
      <c r="Q69" s="31">
        <v>22</v>
      </c>
      <c r="R69" s="33">
        <v>8793</v>
      </c>
      <c r="S69" s="30">
        <v>0</v>
      </c>
      <c r="T69" s="31">
        <v>0</v>
      </c>
      <c r="U69" s="532">
        <v>-15608</v>
      </c>
      <c r="V69" s="30">
        <f>P69+M69+S69</f>
        <v>11998</v>
      </c>
      <c r="W69" s="31">
        <f>+N69+Q69+T69</f>
        <v>11801</v>
      </c>
      <c r="X69" s="535">
        <f>R69+O69+U69</f>
        <v>2665417</v>
      </c>
      <c r="Y69" s="1" t="s">
        <v>0</v>
      </c>
    </row>
    <row r="70" spans="1:25" ht="17.25" customHeight="1">
      <c r="A70" s="28"/>
      <c r="B70" s="582" t="s">
        <v>56</v>
      </c>
      <c r="C70" s="582"/>
      <c r="D70" s="30">
        <v>2092</v>
      </c>
      <c r="E70" s="31">
        <v>2049</v>
      </c>
      <c r="F70" s="529">
        <v>489770</v>
      </c>
      <c r="G70" s="30">
        <v>2103</v>
      </c>
      <c r="H70" s="31">
        <v>2058</v>
      </c>
      <c r="I70" s="529">
        <v>500016</v>
      </c>
      <c r="J70" s="30">
        <f>M70-G70</f>
        <v>0</v>
      </c>
      <c r="K70" s="31">
        <f t="shared" si="1"/>
        <v>0</v>
      </c>
      <c r="L70" s="529">
        <f t="shared" si="1"/>
        <v>4196</v>
      </c>
      <c r="M70" s="30">
        <v>2103</v>
      </c>
      <c r="N70" s="31">
        <v>2058</v>
      </c>
      <c r="O70" s="529">
        <v>504212</v>
      </c>
      <c r="P70" s="30">
        <v>0</v>
      </c>
      <c r="Q70" s="31">
        <v>0</v>
      </c>
      <c r="R70" s="33">
        <v>312</v>
      </c>
      <c r="S70" s="30">
        <v>0</v>
      </c>
      <c r="T70" s="31">
        <v>0</v>
      </c>
      <c r="U70" s="532">
        <v>-2540</v>
      </c>
      <c r="V70" s="30">
        <f>P70+M70+S70</f>
        <v>2103</v>
      </c>
      <c r="W70" s="31">
        <f>+N70+Q70+T70</f>
        <v>2058</v>
      </c>
      <c r="X70" s="535">
        <f>R70+O70+U70</f>
        <v>501984</v>
      </c>
      <c r="Y70" s="1" t="s">
        <v>0</v>
      </c>
    </row>
    <row r="71" spans="1:25">
      <c r="A71" s="34"/>
      <c r="B71" s="35"/>
      <c r="C71" s="35" t="s">
        <v>57</v>
      </c>
      <c r="D71" s="36">
        <f>SUM(D67:D70)</f>
        <v>33232</v>
      </c>
      <c r="E71" s="37">
        <f>SUM(E67:E70)</f>
        <v>32620</v>
      </c>
      <c r="F71" s="530">
        <f>SUM(F67:F70)</f>
        <v>7818953</v>
      </c>
      <c r="G71" s="36">
        <f t="shared" ref="G71:V71" si="2">SUM(G67:G70)</f>
        <v>34019</v>
      </c>
      <c r="H71" s="37">
        <f t="shared" si="2"/>
        <v>33328</v>
      </c>
      <c r="I71" s="530">
        <f t="shared" si="2"/>
        <v>8036991</v>
      </c>
      <c r="J71" s="36">
        <f t="shared" si="2"/>
        <v>35</v>
      </c>
      <c r="K71" s="37">
        <f t="shared" si="2"/>
        <v>126</v>
      </c>
      <c r="L71" s="530">
        <f t="shared" si="2"/>
        <v>162053</v>
      </c>
      <c r="M71" s="36">
        <f t="shared" si="2"/>
        <v>34054</v>
      </c>
      <c r="N71" s="37">
        <f t="shared" si="2"/>
        <v>33454</v>
      </c>
      <c r="O71" s="530">
        <f t="shared" si="2"/>
        <v>8199044</v>
      </c>
      <c r="P71" s="36">
        <f t="shared" si="2"/>
        <v>44</v>
      </c>
      <c r="Q71" s="37">
        <f t="shared" si="2"/>
        <v>22</v>
      </c>
      <c r="R71" s="38">
        <f t="shared" si="2"/>
        <v>15000</v>
      </c>
      <c r="S71" s="36">
        <f t="shared" si="2"/>
        <v>-15</v>
      </c>
      <c r="T71" s="37">
        <f t="shared" si="2"/>
        <v>-15</v>
      </c>
      <c r="U71" s="533">
        <f t="shared" si="2"/>
        <v>-63023</v>
      </c>
      <c r="V71" s="36">
        <f t="shared" si="2"/>
        <v>34083</v>
      </c>
      <c r="W71" s="37">
        <f>SUM(W67:W70)</f>
        <v>33461</v>
      </c>
      <c r="X71" s="536">
        <f>SUM(X67:X70)</f>
        <v>8151021</v>
      </c>
      <c r="Y71" s="1" t="s">
        <v>0</v>
      </c>
    </row>
    <row r="72" spans="1:25" ht="17.25" customHeight="1">
      <c r="A72" s="457"/>
      <c r="B72" s="554"/>
      <c r="C72" s="634"/>
      <c r="D72" s="39"/>
      <c r="E72" s="40"/>
      <c r="F72" s="2"/>
      <c r="G72" s="41"/>
      <c r="H72" s="42"/>
      <c r="I72" s="42"/>
      <c r="J72" s="41"/>
      <c r="K72" s="42"/>
      <c r="L72" s="42"/>
      <c r="M72" s="41"/>
      <c r="N72" s="42"/>
      <c r="O72" s="42"/>
      <c r="P72" s="41"/>
      <c r="Q72" s="42"/>
      <c r="R72" s="42"/>
      <c r="S72" s="41"/>
      <c r="T72" s="42"/>
      <c r="U72" s="42"/>
      <c r="V72" s="41"/>
      <c r="W72" s="43"/>
      <c r="X72" s="44"/>
      <c r="Y72" s="1" t="s">
        <v>0</v>
      </c>
    </row>
    <row r="73" spans="1:25">
      <c r="A73" s="34"/>
      <c r="B73" s="635" t="s">
        <v>58</v>
      </c>
      <c r="C73" s="636"/>
      <c r="D73" s="45"/>
      <c r="E73" s="46">
        <v>3171</v>
      </c>
      <c r="F73" s="47"/>
      <c r="G73" s="48"/>
      <c r="H73" s="46">
        <v>3193</v>
      </c>
      <c r="I73" s="49"/>
      <c r="J73" s="48"/>
      <c r="K73" s="46">
        <v>0</v>
      </c>
      <c r="L73" s="46"/>
      <c r="M73" s="45"/>
      <c r="N73" s="46">
        <v>3193</v>
      </c>
      <c r="O73" s="46"/>
      <c r="P73" s="45"/>
      <c r="Q73" s="46">
        <v>0</v>
      </c>
      <c r="R73" s="46"/>
      <c r="S73" s="45"/>
      <c r="T73" s="46">
        <v>0</v>
      </c>
      <c r="U73" s="46"/>
      <c r="V73" s="45"/>
      <c r="W73" s="46">
        <f>Q73+N73+T73</f>
        <v>3193</v>
      </c>
      <c r="X73" s="50"/>
      <c r="Y73" s="1" t="s">
        <v>0</v>
      </c>
    </row>
    <row r="74" spans="1:25">
      <c r="A74" s="458"/>
      <c r="B74" s="519" t="s">
        <v>366</v>
      </c>
      <c r="C74" s="460"/>
      <c r="D74" s="461"/>
      <c r="E74" s="462"/>
      <c r="F74" s="463">
        <v>0</v>
      </c>
      <c r="G74" s="461"/>
      <c r="H74" s="462"/>
      <c r="I74" s="463">
        <v>0</v>
      </c>
      <c r="J74" s="461"/>
      <c r="K74" s="462"/>
      <c r="L74" s="463">
        <v>0</v>
      </c>
      <c r="M74" s="461"/>
      <c r="N74" s="462"/>
      <c r="O74" s="463">
        <v>0</v>
      </c>
      <c r="P74" s="461"/>
      <c r="Q74" s="462"/>
      <c r="R74" s="463">
        <v>0</v>
      </c>
      <c r="S74" s="461"/>
      <c r="T74" s="462"/>
      <c r="U74" s="501" t="s">
        <v>347</v>
      </c>
      <c r="V74" s="461"/>
      <c r="W74" s="462"/>
      <c r="X74" s="505" t="s">
        <v>347</v>
      </c>
      <c r="Y74" s="1" t="s">
        <v>0</v>
      </c>
    </row>
    <row r="75" spans="1:25">
      <c r="A75" s="28"/>
      <c r="B75" s="626" t="s">
        <v>59</v>
      </c>
      <c r="C75" s="627"/>
      <c r="D75" s="30"/>
      <c r="E75" s="31">
        <f>+E71+E73</f>
        <v>35791</v>
      </c>
      <c r="F75" s="33"/>
      <c r="G75" s="51"/>
      <c r="H75" s="31">
        <f>+H71+H73</f>
        <v>36521</v>
      </c>
      <c r="I75" s="32"/>
      <c r="J75" s="51"/>
      <c r="K75" s="31">
        <f>+K71+K73</f>
        <v>126</v>
      </c>
      <c r="L75" s="32"/>
      <c r="M75" s="51"/>
      <c r="N75" s="31">
        <f>+N71+N73</f>
        <v>36647</v>
      </c>
      <c r="O75" s="32"/>
      <c r="P75" s="51"/>
      <c r="Q75" s="31">
        <f>+Q71+Q73</f>
        <v>22</v>
      </c>
      <c r="R75" s="32"/>
      <c r="S75" s="51"/>
      <c r="T75" s="31">
        <f>+T71+T73</f>
        <v>-15</v>
      </c>
      <c r="U75" s="32"/>
      <c r="V75" s="51"/>
      <c r="W75" s="31">
        <f>+W71+W73</f>
        <v>36654</v>
      </c>
      <c r="X75" s="13"/>
      <c r="Y75" s="1" t="s">
        <v>0</v>
      </c>
    </row>
    <row r="76" spans="1:25">
      <c r="A76" s="52"/>
      <c r="B76" s="628"/>
      <c r="C76" s="629"/>
      <c r="D76" s="39"/>
      <c r="E76" s="40"/>
      <c r="F76" s="2"/>
      <c r="G76" s="41"/>
      <c r="H76" s="42"/>
      <c r="I76" s="42"/>
      <c r="J76" s="41"/>
      <c r="K76" s="42"/>
      <c r="L76" s="42"/>
      <c r="M76" s="41"/>
      <c r="N76" s="42"/>
      <c r="O76" s="42"/>
      <c r="P76" s="41"/>
      <c r="Q76" s="42"/>
      <c r="R76" s="42"/>
      <c r="S76" s="41"/>
      <c r="T76" s="42"/>
      <c r="U76" s="42"/>
      <c r="V76" s="41"/>
      <c r="W76" s="43"/>
      <c r="X76" s="44"/>
      <c r="Y76" s="1" t="s">
        <v>0</v>
      </c>
    </row>
    <row r="77" spans="1:25">
      <c r="A77" s="28"/>
      <c r="B77" s="626" t="s">
        <v>60</v>
      </c>
      <c r="C77" s="627"/>
      <c r="D77" s="30"/>
      <c r="E77" s="31"/>
      <c r="F77" s="33"/>
      <c r="G77" s="51"/>
      <c r="H77" s="32"/>
      <c r="I77" s="32"/>
      <c r="J77" s="51"/>
      <c r="K77" s="32"/>
      <c r="L77" s="32"/>
      <c r="M77" s="51"/>
      <c r="N77" s="32"/>
      <c r="O77" s="32"/>
      <c r="P77" s="51"/>
      <c r="Q77" s="32"/>
      <c r="R77" s="32"/>
      <c r="S77" s="51"/>
      <c r="T77" s="32"/>
      <c r="U77" s="32"/>
      <c r="V77" s="51"/>
      <c r="W77" s="32"/>
      <c r="X77" s="13"/>
      <c r="Y77" s="1" t="s">
        <v>0</v>
      </c>
    </row>
    <row r="78" spans="1:25">
      <c r="A78" s="28"/>
      <c r="B78" s="53"/>
      <c r="C78" s="29" t="s">
        <v>61</v>
      </c>
      <c r="D78" s="30"/>
      <c r="E78" s="31">
        <f>ROUND(12868*0.25,0)</f>
        <v>3217</v>
      </c>
      <c r="F78" s="33"/>
      <c r="G78" s="51"/>
      <c r="H78" s="31">
        <f>ROUND(12979*0.25,0)</f>
        <v>3245</v>
      </c>
      <c r="I78" s="32"/>
      <c r="J78" s="51"/>
      <c r="K78" s="31">
        <v>0</v>
      </c>
      <c r="L78" s="32"/>
      <c r="M78" s="51"/>
      <c r="N78" s="31">
        <f>ROUND(12979*0.25,0)</f>
        <v>3245</v>
      </c>
      <c r="O78" s="32"/>
      <c r="P78" s="51"/>
      <c r="Q78" s="31">
        <f>ROUND(40*0.25,0)</f>
        <v>10</v>
      </c>
      <c r="R78" s="32"/>
      <c r="S78" s="51"/>
      <c r="T78" s="31">
        <f>ROUND(-1*0.25,0)</f>
        <v>0</v>
      </c>
      <c r="U78" s="32"/>
      <c r="V78" s="51"/>
      <c r="W78" s="54">
        <f>Q78+N78+T78</f>
        <v>3255</v>
      </c>
      <c r="X78" s="13"/>
      <c r="Y78" s="1" t="s">
        <v>0</v>
      </c>
    </row>
    <row r="79" spans="1:25">
      <c r="A79" s="34"/>
      <c r="B79" s="55"/>
      <c r="C79" s="56" t="s">
        <v>62</v>
      </c>
      <c r="D79" s="45"/>
      <c r="E79" s="46">
        <f>ROUND(E71*0.016,0)</f>
        <v>522</v>
      </c>
      <c r="F79" s="47"/>
      <c r="G79" s="48"/>
      <c r="H79" s="46">
        <f>ROUND(H71*0.016,0)</f>
        <v>533</v>
      </c>
      <c r="I79" s="49"/>
      <c r="J79" s="48"/>
      <c r="K79" s="46">
        <f>ROUND(K71*0.016,0)</f>
        <v>2</v>
      </c>
      <c r="L79" s="49"/>
      <c r="M79" s="48"/>
      <c r="N79" s="46">
        <f>ROUND(N71*0.016,0)</f>
        <v>535</v>
      </c>
      <c r="O79" s="49"/>
      <c r="P79" s="48"/>
      <c r="Q79" s="46">
        <f>ROUND(Q71*0.016,0)</f>
        <v>0</v>
      </c>
      <c r="R79" s="49"/>
      <c r="S79" s="48"/>
      <c r="T79" s="46">
        <f>ROUND(T71*0.016,0)</f>
        <v>0</v>
      </c>
      <c r="U79" s="49"/>
      <c r="V79" s="48"/>
      <c r="W79" s="46">
        <f>ROUND(W71*0.016,0)</f>
        <v>535</v>
      </c>
      <c r="X79" s="50"/>
      <c r="Y79" s="1" t="s">
        <v>0</v>
      </c>
    </row>
    <row r="80" spans="1:25">
      <c r="A80" s="34"/>
      <c r="B80" s="630" t="s">
        <v>63</v>
      </c>
      <c r="C80" s="631"/>
      <c r="D80" s="45"/>
      <c r="E80" s="46">
        <f>E79+E78+E75</f>
        <v>39530</v>
      </c>
      <c r="F80" s="47"/>
      <c r="G80" s="48"/>
      <c r="H80" s="46">
        <f>H79+H78+H75</f>
        <v>40299</v>
      </c>
      <c r="I80" s="49"/>
      <c r="J80" s="48"/>
      <c r="K80" s="46">
        <f>K79+K78+K75</f>
        <v>128</v>
      </c>
      <c r="L80" s="49"/>
      <c r="M80" s="48"/>
      <c r="N80" s="46">
        <f>N79+N78+N75</f>
        <v>40427</v>
      </c>
      <c r="O80" s="49"/>
      <c r="P80" s="48"/>
      <c r="Q80" s="46">
        <f>Q79+Q78+Q75</f>
        <v>32</v>
      </c>
      <c r="R80" s="49"/>
      <c r="S80" s="48"/>
      <c r="T80" s="46">
        <f>T79+T78+T75</f>
        <v>-15</v>
      </c>
      <c r="U80" s="49"/>
      <c r="V80" s="48"/>
      <c r="W80" s="46">
        <f>W79+W78+W75</f>
        <v>40444</v>
      </c>
      <c r="X80" s="50"/>
      <c r="Y80" s="1" t="s">
        <v>0</v>
      </c>
    </row>
    <row r="81" spans="1:25">
      <c r="A81" s="624" t="s">
        <v>343</v>
      </c>
      <c r="B81" s="624"/>
      <c r="C81" s="624"/>
      <c r="D81" s="624"/>
      <c r="E81" s="624"/>
      <c r="F81" s="624"/>
      <c r="G81" s="624"/>
      <c r="H81" s="624"/>
      <c r="I81" s="624"/>
      <c r="J81" s="624"/>
      <c r="K81" s="624"/>
      <c r="L81" s="624"/>
      <c r="M81" s="624"/>
      <c r="N81" s="624"/>
      <c r="O81" s="624"/>
      <c r="P81" s="624"/>
      <c r="Q81" s="624"/>
      <c r="R81" s="624"/>
      <c r="S81" s="624"/>
      <c r="T81" s="624"/>
      <c r="U81" s="624"/>
      <c r="V81" s="624"/>
      <c r="W81" s="624"/>
      <c r="X81" s="624"/>
      <c r="Y81" s="1" t="s">
        <v>64</v>
      </c>
    </row>
    <row r="82" spans="1:25">
      <c r="A82" s="625"/>
      <c r="B82" s="625"/>
      <c r="C82" s="625"/>
      <c r="D82" s="625"/>
      <c r="E82" s="625"/>
      <c r="F82" s="625"/>
      <c r="G82" s="625"/>
      <c r="H82" s="625"/>
      <c r="I82" s="625"/>
      <c r="J82" s="625"/>
      <c r="K82" s="625"/>
      <c r="L82" s="625"/>
      <c r="M82" s="625"/>
      <c r="N82" s="625"/>
      <c r="O82" s="625"/>
      <c r="P82" s="625"/>
      <c r="Q82" s="625"/>
      <c r="R82" s="625"/>
      <c r="S82" s="625"/>
      <c r="T82" s="625"/>
      <c r="U82" s="625"/>
      <c r="V82" s="625"/>
      <c r="W82" s="625"/>
      <c r="X82" s="625"/>
    </row>
  </sheetData>
  <mergeCells count="76">
    <mergeCell ref="A35:U35"/>
    <mergeCell ref="A81:X82"/>
    <mergeCell ref="B75:C75"/>
    <mergeCell ref="B76:C76"/>
    <mergeCell ref="B77:C77"/>
    <mergeCell ref="B80:C80"/>
    <mergeCell ref="B67:C67"/>
    <mergeCell ref="B68:C68"/>
    <mergeCell ref="B69:C69"/>
    <mergeCell ref="B70:C70"/>
    <mergeCell ref="B72:C72"/>
    <mergeCell ref="B73:C73"/>
    <mergeCell ref="P64:R65"/>
    <mergeCell ref="S64:U65"/>
    <mergeCell ref="V64:X65"/>
    <mergeCell ref="A37:U37"/>
    <mergeCell ref="A36:U36"/>
    <mergeCell ref="A64:C66"/>
    <mergeCell ref="D64:F65"/>
    <mergeCell ref="G64:I65"/>
    <mergeCell ref="J64:L65"/>
    <mergeCell ref="M64:O65"/>
    <mergeCell ref="A56:U56"/>
    <mergeCell ref="A53:U53"/>
    <mergeCell ref="A54:U54"/>
    <mergeCell ref="A55:U55"/>
    <mergeCell ref="A57:U57"/>
    <mergeCell ref="A49:U49"/>
    <mergeCell ref="A50:U50"/>
    <mergeCell ref="A51:U51"/>
    <mergeCell ref="A47:U47"/>
    <mergeCell ref="A52:U52"/>
    <mergeCell ref="A43:U43"/>
    <mergeCell ref="A44:U44"/>
    <mergeCell ref="A45:U45"/>
    <mergeCell ref="A46:U46"/>
    <mergeCell ref="A48:U48"/>
    <mergeCell ref="A38:U38"/>
    <mergeCell ref="A39:U39"/>
    <mergeCell ref="A40:U40"/>
    <mergeCell ref="A41:U41"/>
    <mergeCell ref="A42:U42"/>
    <mergeCell ref="A33:U33"/>
    <mergeCell ref="A34:U34"/>
    <mergeCell ref="A27:U27"/>
    <mergeCell ref="A29:U29"/>
    <mergeCell ref="A30:U30"/>
    <mergeCell ref="A31:U31"/>
    <mergeCell ref="A32:U32"/>
    <mergeCell ref="A22:U22"/>
    <mergeCell ref="A23:U23"/>
    <mergeCell ref="A24:U24"/>
    <mergeCell ref="A25:U25"/>
    <mergeCell ref="A26:U26"/>
    <mergeCell ref="A16:U16"/>
    <mergeCell ref="A17:U17"/>
    <mergeCell ref="A18:U18"/>
    <mergeCell ref="A20:U20"/>
    <mergeCell ref="A21:U21"/>
    <mergeCell ref="A11:U11"/>
    <mergeCell ref="A12:U12"/>
    <mergeCell ref="A13:U13"/>
    <mergeCell ref="A14:U14"/>
    <mergeCell ref="A15:U15"/>
    <mergeCell ref="A6:X6"/>
    <mergeCell ref="A7:X7"/>
    <mergeCell ref="A8:U10"/>
    <mergeCell ref="V8:X8"/>
    <mergeCell ref="V9:V10"/>
    <mergeCell ref="W9:W10"/>
    <mergeCell ref="X9:X10"/>
    <mergeCell ref="A1:X1"/>
    <mergeCell ref="A2:X2"/>
    <mergeCell ref="A3:X3"/>
    <mergeCell ref="A4:X4"/>
    <mergeCell ref="A5:X5"/>
  </mergeCells>
  <printOptions horizontalCentered="1"/>
  <pageMargins left="0" right="0" top="0.75" bottom="0.25" header="0.3" footer="0.3"/>
  <pageSetup scale="54" firstPageNumber="8" fitToHeight="0" orientation="landscape" useFirstPageNumber="1" r:id="rId1"/>
  <headerFooter scaleWithDoc="0">
    <oddHeader>&amp;L&amp;"Times New Roman,Bold"B: Summary of Requirements</oddHeader>
    <oddFooter>&amp;C&amp;"Times New Roman,Regular"&amp;10Exhibit B - Summary of Requirements</oddFooter>
  </headerFooter>
  <rowBreaks count="1" manualBreakCount="1">
    <brk id="63" max="23" man="1"/>
  </rowBreaks>
</worksheet>
</file>

<file path=xl/worksheets/sheet10.xml><?xml version="1.0" encoding="utf-8"?>
<worksheet xmlns="http://schemas.openxmlformats.org/spreadsheetml/2006/main" xmlns:r="http://schemas.openxmlformats.org/officeDocument/2006/relationships">
  <dimension ref="A1:J32"/>
  <sheetViews>
    <sheetView showGridLines="0" showOutlineSymbols="0" view="pageBreakPreview" zoomScale="75" zoomScaleNormal="75" zoomScaleSheetLayoutView="75" workbookViewId="0">
      <pane xSplit="1" ySplit="8" topLeftCell="B9" activePane="bottomRight" state="frozen"/>
      <selection activeCell="M21" sqref="M21"/>
      <selection pane="topRight" activeCell="M21" sqref="M21"/>
      <selection pane="bottomLeft" activeCell="M21" sqref="M21"/>
      <selection pane="bottomRight" activeCell="A3" sqref="A3:I3"/>
    </sheetView>
  </sheetViews>
  <sheetFormatPr defaultColWidth="9.6640625" defaultRowHeight="15.75"/>
  <cols>
    <col min="1" max="1" width="57" style="199" customWidth="1"/>
    <col min="2" max="2" width="8.33203125" style="199" customWidth="1"/>
    <col min="3" max="3" width="12.109375" style="199" customWidth="1"/>
    <col min="4" max="4" width="8.77734375" style="199" customWidth="1"/>
    <col min="5" max="5" width="9.77734375" style="199" customWidth="1"/>
    <col min="6" max="6" width="9.21875" style="199" customWidth="1"/>
    <col min="7" max="7" width="9.77734375" style="199" customWidth="1"/>
    <col min="8" max="8" width="7.77734375" style="199" customWidth="1"/>
    <col min="9" max="9" width="11.77734375" style="199" bestFit="1" customWidth="1"/>
    <col min="10" max="10" width="1.21875" style="338" customWidth="1"/>
    <col min="11" max="16384" width="9.6640625" style="199"/>
  </cols>
  <sheetData>
    <row r="1" spans="1:10" ht="18.75">
      <c r="A1" s="774" t="s">
        <v>220</v>
      </c>
      <c r="B1" s="751"/>
      <c r="C1" s="751"/>
      <c r="D1" s="751"/>
      <c r="E1" s="751"/>
      <c r="F1" s="751"/>
      <c r="G1" s="751"/>
      <c r="H1" s="751"/>
      <c r="I1" s="751"/>
      <c r="J1" s="201" t="s">
        <v>0</v>
      </c>
    </row>
    <row r="2" spans="1:10" ht="16.5">
      <c r="A2" s="775" t="s">
        <v>2</v>
      </c>
      <c r="B2" s="728"/>
      <c r="C2" s="728"/>
      <c r="D2" s="728"/>
      <c r="E2" s="728"/>
      <c r="F2" s="728"/>
      <c r="G2" s="728"/>
      <c r="H2" s="728"/>
      <c r="I2" s="728"/>
      <c r="J2" s="201" t="s">
        <v>0</v>
      </c>
    </row>
    <row r="3" spans="1:10" ht="16.5">
      <c r="A3" s="775" t="s">
        <v>151</v>
      </c>
      <c r="B3" s="727"/>
      <c r="C3" s="727"/>
      <c r="D3" s="727"/>
      <c r="E3" s="727"/>
      <c r="F3" s="727"/>
      <c r="G3" s="727"/>
      <c r="H3" s="727"/>
      <c r="I3" s="727"/>
      <c r="J3" s="201" t="s">
        <v>0</v>
      </c>
    </row>
    <row r="4" spans="1:10">
      <c r="A4" s="778"/>
      <c r="B4" s="778"/>
      <c r="C4" s="778"/>
      <c r="D4" s="778"/>
      <c r="E4" s="778"/>
      <c r="F4" s="778"/>
      <c r="G4" s="778"/>
      <c r="H4" s="778"/>
      <c r="I4" s="778"/>
      <c r="J4" s="201" t="s">
        <v>0</v>
      </c>
    </row>
    <row r="5" spans="1:10" ht="16.5" thickBot="1">
      <c r="A5" s="779" t="s">
        <v>33</v>
      </c>
      <c r="B5" s="779"/>
      <c r="C5" s="779"/>
      <c r="D5" s="779"/>
      <c r="E5" s="779"/>
      <c r="F5" s="779"/>
      <c r="G5" s="779"/>
      <c r="H5" s="779"/>
      <c r="I5" s="779"/>
      <c r="J5" s="201" t="s">
        <v>0</v>
      </c>
    </row>
    <row r="6" spans="1:10">
      <c r="A6" s="780" t="s">
        <v>221</v>
      </c>
      <c r="B6" s="783" t="s">
        <v>314</v>
      </c>
      <c r="C6" s="784"/>
      <c r="D6" s="783" t="s">
        <v>47</v>
      </c>
      <c r="E6" s="784"/>
      <c r="F6" s="783" t="s">
        <v>51</v>
      </c>
      <c r="G6" s="784"/>
      <c r="H6" s="783" t="s">
        <v>155</v>
      </c>
      <c r="I6" s="787"/>
      <c r="J6" s="201" t="s">
        <v>0</v>
      </c>
    </row>
    <row r="7" spans="1:10" ht="53.25" customHeight="1">
      <c r="A7" s="781"/>
      <c r="B7" s="785"/>
      <c r="C7" s="786"/>
      <c r="D7" s="785"/>
      <c r="E7" s="786"/>
      <c r="F7" s="785"/>
      <c r="G7" s="786"/>
      <c r="H7" s="785"/>
      <c r="I7" s="788"/>
      <c r="J7" s="201" t="s">
        <v>0</v>
      </c>
    </row>
    <row r="8" spans="1:10" ht="16.5" thickBot="1">
      <c r="A8" s="782"/>
      <c r="B8" s="306" t="s">
        <v>52</v>
      </c>
      <c r="C8" s="307" t="s">
        <v>8</v>
      </c>
      <c r="D8" s="306" t="s">
        <v>52</v>
      </c>
      <c r="E8" s="307" t="s">
        <v>8</v>
      </c>
      <c r="F8" s="306" t="s">
        <v>52</v>
      </c>
      <c r="G8" s="307" t="s">
        <v>8</v>
      </c>
      <c r="H8" s="306" t="s">
        <v>52</v>
      </c>
      <c r="I8" s="308" t="s">
        <v>8</v>
      </c>
      <c r="J8" s="201" t="s">
        <v>0</v>
      </c>
    </row>
    <row r="9" spans="1:10">
      <c r="A9" s="309" t="s">
        <v>223</v>
      </c>
      <c r="B9" s="310">
        <v>1</v>
      </c>
      <c r="C9" s="311"/>
      <c r="D9" s="310">
        <v>1</v>
      </c>
      <c r="E9" s="311"/>
      <c r="F9" s="310">
        <v>1</v>
      </c>
      <c r="G9" s="311"/>
      <c r="H9" s="310">
        <f>F9-D9</f>
        <v>0</v>
      </c>
      <c r="I9" s="312"/>
      <c r="J9" s="201" t="s">
        <v>0</v>
      </c>
    </row>
    <row r="10" spans="1:10">
      <c r="A10" s="313" t="s">
        <v>224</v>
      </c>
      <c r="B10" s="310">
        <v>306</v>
      </c>
      <c r="C10" s="311"/>
      <c r="D10" s="310">
        <v>306</v>
      </c>
      <c r="E10" s="311"/>
      <c r="F10" s="310">
        <v>306</v>
      </c>
      <c r="G10" s="311"/>
      <c r="H10" s="310">
        <f>F10-D10</f>
        <v>0</v>
      </c>
      <c r="I10" s="314"/>
      <c r="J10" s="201" t="s">
        <v>0</v>
      </c>
    </row>
    <row r="11" spans="1:10">
      <c r="A11" s="309" t="s">
        <v>225</v>
      </c>
      <c r="B11" s="310">
        <v>1348</v>
      </c>
      <c r="C11" s="311"/>
      <c r="D11" s="310">
        <v>1374</v>
      </c>
      <c r="E11" s="311"/>
      <c r="F11" s="310">
        <v>1400</v>
      </c>
      <c r="G11" s="311"/>
      <c r="H11" s="310">
        <f t="shared" ref="H11:H26" si="0">F11-D11</f>
        <v>26</v>
      </c>
      <c r="I11" s="315"/>
      <c r="J11" s="201" t="s">
        <v>0</v>
      </c>
    </row>
    <row r="12" spans="1:10">
      <c r="A12" s="309" t="s">
        <v>226</v>
      </c>
      <c r="B12" s="310">
        <v>4786</v>
      </c>
      <c r="C12" s="311"/>
      <c r="D12" s="310">
        <v>4904</v>
      </c>
      <c r="E12" s="311"/>
      <c r="F12" s="310">
        <v>4895</v>
      </c>
      <c r="G12" s="311"/>
      <c r="H12" s="310">
        <f t="shared" si="0"/>
        <v>-9</v>
      </c>
      <c r="I12" s="315"/>
      <c r="J12" s="201" t="s">
        <v>0</v>
      </c>
    </row>
    <row r="13" spans="1:10">
      <c r="A13" s="309" t="s">
        <v>227</v>
      </c>
      <c r="B13" s="310">
        <v>10287</v>
      </c>
      <c r="C13" s="311"/>
      <c r="D13" s="310">
        <v>11218</v>
      </c>
      <c r="E13" s="311"/>
      <c r="F13" s="310">
        <v>11278</v>
      </c>
      <c r="G13" s="311"/>
      <c r="H13" s="310">
        <f t="shared" si="0"/>
        <v>60</v>
      </c>
      <c r="I13" s="315"/>
      <c r="J13" s="201" t="s">
        <v>0</v>
      </c>
    </row>
    <row r="14" spans="1:10">
      <c r="A14" s="309" t="s">
        <v>228</v>
      </c>
      <c r="B14" s="310">
        <v>5313.5785123966944</v>
      </c>
      <c r="C14" s="311"/>
      <c r="D14" s="310">
        <v>4873.5785123966944</v>
      </c>
      <c r="E14" s="311"/>
      <c r="F14" s="310">
        <v>5228</v>
      </c>
      <c r="G14" s="311"/>
      <c r="H14" s="310">
        <f t="shared" si="0"/>
        <v>354.42148760330565</v>
      </c>
      <c r="I14" s="315"/>
      <c r="J14" s="201" t="s">
        <v>0</v>
      </c>
    </row>
    <row r="15" spans="1:10">
      <c r="A15" s="309" t="s">
        <v>229</v>
      </c>
      <c r="B15" s="310">
        <v>3988.4214876033056</v>
      </c>
      <c r="C15" s="311"/>
      <c r="D15" s="310">
        <v>4035.4214876033056</v>
      </c>
      <c r="E15" s="311"/>
      <c r="F15" s="310">
        <v>3745</v>
      </c>
      <c r="G15" s="311"/>
      <c r="H15" s="310">
        <f t="shared" si="0"/>
        <v>-290.42148760330565</v>
      </c>
      <c r="I15" s="315"/>
      <c r="J15" s="201" t="s">
        <v>0</v>
      </c>
    </row>
    <row r="16" spans="1:10">
      <c r="A16" s="309" t="s">
        <v>230</v>
      </c>
      <c r="B16" s="310">
        <v>1490</v>
      </c>
      <c r="C16" s="311"/>
      <c r="D16" s="310">
        <v>1441</v>
      </c>
      <c r="E16" s="311"/>
      <c r="F16" s="310">
        <v>1385</v>
      </c>
      <c r="G16" s="311"/>
      <c r="H16" s="310">
        <f t="shared" si="0"/>
        <v>-56</v>
      </c>
      <c r="I16" s="315"/>
      <c r="J16" s="201" t="s">
        <v>0</v>
      </c>
    </row>
    <row r="17" spans="1:10">
      <c r="A17" s="309" t="s">
        <v>231</v>
      </c>
      <c r="B17" s="310">
        <v>2119</v>
      </c>
      <c r="C17" s="311"/>
      <c r="D17" s="310">
        <v>2427</v>
      </c>
      <c r="E17" s="311"/>
      <c r="F17" s="310">
        <v>2406</v>
      </c>
      <c r="G17" s="311"/>
      <c r="H17" s="310">
        <f t="shared" si="0"/>
        <v>-21</v>
      </c>
      <c r="I17" s="315"/>
      <c r="J17" s="201" t="s">
        <v>0</v>
      </c>
    </row>
    <row r="18" spans="1:10">
      <c r="A18" s="309" t="s">
        <v>232</v>
      </c>
      <c r="B18" s="310">
        <v>2041</v>
      </c>
      <c r="C18" s="311"/>
      <c r="D18" s="310">
        <v>1754</v>
      </c>
      <c r="E18" s="311"/>
      <c r="F18" s="310">
        <v>1887</v>
      </c>
      <c r="G18" s="311"/>
      <c r="H18" s="310">
        <f t="shared" si="0"/>
        <v>133</v>
      </c>
      <c r="I18" s="315"/>
      <c r="J18" s="201" t="s">
        <v>0</v>
      </c>
    </row>
    <row r="19" spans="1:10">
      <c r="A19" s="309" t="s">
        <v>233</v>
      </c>
      <c r="B19" s="310">
        <v>882</v>
      </c>
      <c r="C19" s="311"/>
      <c r="D19" s="310">
        <v>1015</v>
      </c>
      <c r="E19" s="311"/>
      <c r="F19" s="310">
        <v>882</v>
      </c>
      <c r="G19" s="311"/>
      <c r="H19" s="310">
        <f t="shared" si="0"/>
        <v>-133</v>
      </c>
      <c r="I19" s="315"/>
      <c r="J19" s="201" t="s">
        <v>0</v>
      </c>
    </row>
    <row r="20" spans="1:10">
      <c r="A20" s="309" t="s">
        <v>234</v>
      </c>
      <c r="B20" s="310">
        <v>211</v>
      </c>
      <c r="C20" s="311"/>
      <c r="D20" s="310">
        <v>211</v>
      </c>
      <c r="E20" s="311"/>
      <c r="F20" s="310">
        <v>211</v>
      </c>
      <c r="G20" s="311"/>
      <c r="H20" s="310">
        <f t="shared" si="0"/>
        <v>0</v>
      </c>
      <c r="I20" s="315"/>
      <c r="J20" s="201" t="s">
        <v>0</v>
      </c>
    </row>
    <row r="21" spans="1:10">
      <c r="A21" s="309" t="s">
        <v>235</v>
      </c>
      <c r="B21" s="310">
        <v>58</v>
      </c>
      <c r="C21" s="311"/>
      <c r="D21" s="310">
        <v>58</v>
      </c>
      <c r="E21" s="311"/>
      <c r="F21" s="310">
        <v>58</v>
      </c>
      <c r="G21" s="311"/>
      <c r="H21" s="310">
        <f t="shared" si="0"/>
        <v>0</v>
      </c>
      <c r="I21" s="315"/>
      <c r="J21" s="201" t="s">
        <v>0</v>
      </c>
    </row>
    <row r="22" spans="1:10">
      <c r="A22" s="309" t="s">
        <v>236</v>
      </c>
      <c r="B22" s="310">
        <v>5</v>
      </c>
      <c r="C22" s="311"/>
      <c r="D22" s="310">
        <v>5</v>
      </c>
      <c r="E22" s="311"/>
      <c r="F22" s="310">
        <v>5</v>
      </c>
      <c r="G22" s="311"/>
      <c r="H22" s="310">
        <f t="shared" si="0"/>
        <v>0</v>
      </c>
      <c r="I22" s="315"/>
      <c r="J22" s="201" t="s">
        <v>0</v>
      </c>
    </row>
    <row r="23" spans="1:10">
      <c r="A23" s="309" t="s">
        <v>237</v>
      </c>
      <c r="B23" s="316">
        <v>0</v>
      </c>
      <c r="C23" s="311"/>
      <c r="D23" s="310">
        <v>0</v>
      </c>
      <c r="E23" s="311"/>
      <c r="F23" s="310">
        <v>0</v>
      </c>
      <c r="G23" s="311"/>
      <c r="H23" s="310">
        <f t="shared" si="0"/>
        <v>0</v>
      </c>
      <c r="I23" s="315"/>
      <c r="J23" s="201" t="s">
        <v>0</v>
      </c>
    </row>
    <row r="24" spans="1:10">
      <c r="A24" s="309" t="s">
        <v>238</v>
      </c>
      <c r="B24" s="310">
        <v>0</v>
      </c>
      <c r="C24" s="311"/>
      <c r="D24" s="310">
        <v>0</v>
      </c>
      <c r="E24" s="311"/>
      <c r="F24" s="310">
        <v>0</v>
      </c>
      <c r="G24" s="311"/>
      <c r="H24" s="310">
        <f t="shared" si="0"/>
        <v>0</v>
      </c>
      <c r="I24" s="315"/>
      <c r="J24" s="201" t="s">
        <v>0</v>
      </c>
    </row>
    <row r="25" spans="1:10">
      <c r="A25" s="309" t="s">
        <v>239</v>
      </c>
      <c r="B25" s="310">
        <v>0</v>
      </c>
      <c r="C25" s="311"/>
      <c r="D25" s="310">
        <v>0</v>
      </c>
      <c r="E25" s="311"/>
      <c r="F25" s="310">
        <v>0</v>
      </c>
      <c r="G25" s="311"/>
      <c r="H25" s="310">
        <f t="shared" si="0"/>
        <v>0</v>
      </c>
      <c r="I25" s="315"/>
      <c r="J25" s="201" t="s">
        <v>0</v>
      </c>
    </row>
    <row r="26" spans="1:10">
      <c r="A26" s="317" t="s">
        <v>240</v>
      </c>
      <c r="B26" s="318">
        <v>396</v>
      </c>
      <c r="C26" s="319"/>
      <c r="D26" s="318">
        <v>396</v>
      </c>
      <c r="E26" s="319"/>
      <c r="F26" s="318">
        <v>396</v>
      </c>
      <c r="G26" s="319"/>
      <c r="H26" s="320">
        <f t="shared" si="0"/>
        <v>0</v>
      </c>
      <c r="I26" s="321"/>
      <c r="J26" s="201" t="s">
        <v>0</v>
      </c>
    </row>
    <row r="27" spans="1:10">
      <c r="A27" s="322" t="s">
        <v>241</v>
      </c>
      <c r="B27" s="323">
        <f>SUM(B9:B26)</f>
        <v>33232</v>
      </c>
      <c r="C27" s="324"/>
      <c r="D27" s="323">
        <f>SUM(D9:D26)</f>
        <v>34019</v>
      </c>
      <c r="E27" s="324"/>
      <c r="F27" s="323">
        <f>SUM(F9:F26)</f>
        <v>34083</v>
      </c>
      <c r="G27" s="324"/>
      <c r="H27" s="323">
        <f>SUM(H9:H26)</f>
        <v>64</v>
      </c>
      <c r="I27" s="325"/>
      <c r="J27" s="201" t="s">
        <v>0</v>
      </c>
    </row>
    <row r="28" spans="1:10">
      <c r="A28" s="326" t="s">
        <v>242</v>
      </c>
      <c r="B28" s="327"/>
      <c r="C28" s="328">
        <v>166400</v>
      </c>
      <c r="D28" s="327"/>
      <c r="E28" s="328">
        <v>166400</v>
      </c>
      <c r="F28" s="329"/>
      <c r="G28" s="328">
        <v>166400</v>
      </c>
      <c r="H28" s="327"/>
      <c r="I28" s="330"/>
      <c r="J28" s="201" t="s">
        <v>0</v>
      </c>
    </row>
    <row r="29" spans="1:10">
      <c r="A29" s="326" t="s">
        <v>243</v>
      </c>
      <c r="B29" s="331"/>
      <c r="C29" s="328">
        <v>86000</v>
      </c>
      <c r="D29" s="327"/>
      <c r="E29" s="328">
        <v>87700</v>
      </c>
      <c r="F29" s="329"/>
      <c r="G29" s="328">
        <v>89500</v>
      </c>
      <c r="H29" s="327"/>
      <c r="I29" s="315"/>
      <c r="J29" s="201" t="s">
        <v>0</v>
      </c>
    </row>
    <row r="30" spans="1:10" ht="16.5" thickBot="1">
      <c r="A30" s="332" t="s">
        <v>244</v>
      </c>
      <c r="B30" s="333"/>
      <c r="C30" s="334">
        <v>11.720208297370389</v>
      </c>
      <c r="D30" s="335"/>
      <c r="E30" s="334">
        <v>11.76</v>
      </c>
      <c r="F30" s="335"/>
      <c r="G30" s="334">
        <v>11.8</v>
      </c>
      <c r="H30" s="335"/>
      <c r="I30" s="336"/>
      <c r="J30" s="201" t="s">
        <v>64</v>
      </c>
    </row>
    <row r="31" spans="1:10">
      <c r="A31" s="776"/>
      <c r="B31" s="777"/>
      <c r="C31" s="777"/>
      <c r="D31" s="777"/>
      <c r="E31" s="777"/>
      <c r="F31" s="777"/>
      <c r="G31" s="777"/>
      <c r="H31" s="777"/>
      <c r="I31" s="777"/>
      <c r="J31" s="777"/>
    </row>
    <row r="32" spans="1:10">
      <c r="A32" s="337"/>
      <c r="B32" s="337"/>
      <c r="C32" s="337"/>
      <c r="D32" s="337"/>
      <c r="E32" s="337"/>
      <c r="F32" s="337"/>
      <c r="G32" s="337"/>
      <c r="H32" s="337"/>
      <c r="I32" s="337"/>
      <c r="J32" s="200"/>
    </row>
  </sheetData>
  <mergeCells count="11">
    <mergeCell ref="A1:I1"/>
    <mergeCell ref="A2:I2"/>
    <mergeCell ref="A3:I3"/>
    <mergeCell ref="A31:J31"/>
    <mergeCell ref="A4:I4"/>
    <mergeCell ref="A5:I5"/>
    <mergeCell ref="A6:A8"/>
    <mergeCell ref="B6:C7"/>
    <mergeCell ref="D6:E7"/>
    <mergeCell ref="F6:G7"/>
    <mergeCell ref="H6:I7"/>
  </mergeCells>
  <printOptions horizontalCentered="1"/>
  <pageMargins left="0" right="0" top="0.75" bottom="0.25" header="0.3" footer="0.3"/>
  <pageSetup scale="74" orientation="landscape" horizontalDpi="300" verticalDpi="300" r:id="rId1"/>
  <headerFooter scaleWithDoc="0">
    <oddHeader>&amp;L&amp;"Times New Roman,Bold"K: Summary of Requirements by Grade</oddHeader>
    <oddFooter>&amp;C&amp;"Times New Roman,Regular"&amp;10Exhibit K - Summary of Requirements by Grade</oddFooter>
  </headerFooter>
</worksheet>
</file>

<file path=xl/worksheets/sheet11.xml><?xml version="1.0" encoding="utf-8"?>
<worksheet xmlns="http://schemas.openxmlformats.org/spreadsheetml/2006/main" xmlns:r="http://schemas.openxmlformats.org/officeDocument/2006/relationships">
  <dimension ref="A1:R145"/>
  <sheetViews>
    <sheetView view="pageBreakPreview" zoomScale="75" zoomScaleNormal="75" zoomScaleSheetLayoutView="50" workbookViewId="0">
      <pane xSplit="1" ySplit="7" topLeftCell="B8" activePane="bottomRight" state="frozen"/>
      <selection activeCell="M21" sqref="M21"/>
      <selection pane="topRight" activeCell="M21" sqref="M21"/>
      <selection pane="bottomLeft" activeCell="M21" sqref="M21"/>
      <selection pane="bottomRight" activeCell="A4" sqref="A4:I4"/>
    </sheetView>
  </sheetViews>
  <sheetFormatPr defaultColWidth="8.88671875" defaultRowHeight="15.75"/>
  <cols>
    <col min="1" max="1" width="65.33203125" style="410" customWidth="1"/>
    <col min="2" max="2" width="9.5546875" style="410" bestFit="1" customWidth="1"/>
    <col min="3" max="3" width="10.109375" style="410" customWidth="1"/>
    <col min="4" max="4" width="9.5546875" style="410" bestFit="1" customWidth="1"/>
    <col min="5" max="5" width="15.109375" style="410" bestFit="1" customWidth="1"/>
    <col min="6" max="6" width="9.33203125" style="410" bestFit="1" customWidth="1"/>
    <col min="7" max="7" width="10.5546875" style="410" bestFit="1" customWidth="1"/>
    <col min="8" max="8" width="9.33203125" style="410" bestFit="1" customWidth="1"/>
    <col min="9" max="9" width="10.33203125" style="410" customWidth="1"/>
    <col min="10" max="10" width="1" style="454" customWidth="1"/>
    <col min="11" max="11" width="8.88671875" style="243"/>
    <col min="12" max="16384" width="8.88671875" style="410"/>
  </cols>
  <sheetData>
    <row r="1" spans="1:10" ht="18.75">
      <c r="A1" s="789" t="s">
        <v>275</v>
      </c>
      <c r="B1" s="790"/>
      <c r="C1" s="790"/>
      <c r="D1" s="790"/>
      <c r="E1" s="790"/>
      <c r="F1" s="790"/>
      <c r="G1" s="790"/>
      <c r="H1" s="790"/>
      <c r="I1" s="790"/>
      <c r="J1" s="254" t="s">
        <v>0</v>
      </c>
    </row>
    <row r="2" spans="1:10" ht="16.5">
      <c r="A2" s="728" t="s">
        <v>2</v>
      </c>
      <c r="B2" s="790"/>
      <c r="C2" s="790"/>
      <c r="D2" s="790"/>
      <c r="E2" s="790"/>
      <c r="F2" s="790"/>
      <c r="G2" s="790"/>
      <c r="H2" s="790"/>
      <c r="I2" s="790"/>
      <c r="J2" s="254" t="s">
        <v>0</v>
      </c>
    </row>
    <row r="3" spans="1:10" ht="16.5">
      <c r="A3" s="728" t="s">
        <v>3</v>
      </c>
      <c r="B3" s="790"/>
      <c r="C3" s="790"/>
      <c r="D3" s="790"/>
      <c r="E3" s="790"/>
      <c r="F3" s="790"/>
      <c r="G3" s="790"/>
      <c r="H3" s="790"/>
      <c r="I3" s="790"/>
      <c r="J3" s="254" t="s">
        <v>0</v>
      </c>
    </row>
    <row r="4" spans="1:10">
      <c r="A4" s="791" t="s">
        <v>4</v>
      </c>
      <c r="B4" s="790"/>
      <c r="C4" s="790"/>
      <c r="D4" s="790"/>
      <c r="E4" s="790"/>
      <c r="F4" s="790"/>
      <c r="G4" s="790"/>
      <c r="H4" s="790"/>
      <c r="I4" s="790"/>
      <c r="J4" s="254" t="s">
        <v>0</v>
      </c>
    </row>
    <row r="5" spans="1:10">
      <c r="A5" s="707"/>
      <c r="B5" s="707"/>
      <c r="C5" s="707"/>
      <c r="D5" s="707"/>
      <c r="E5" s="707"/>
      <c r="F5" s="707"/>
      <c r="G5" s="707"/>
      <c r="H5" s="707"/>
      <c r="I5" s="707"/>
      <c r="J5" s="254" t="s">
        <v>0</v>
      </c>
    </row>
    <row r="6" spans="1:10" ht="44.25" customHeight="1">
      <c r="A6" s="793" t="s">
        <v>276</v>
      </c>
      <c r="B6" s="795" t="s">
        <v>277</v>
      </c>
      <c r="C6" s="796"/>
      <c r="D6" s="797" t="s">
        <v>342</v>
      </c>
      <c r="E6" s="798"/>
      <c r="F6" s="799" t="s">
        <v>51</v>
      </c>
      <c r="G6" s="800"/>
      <c r="H6" s="799" t="s">
        <v>278</v>
      </c>
      <c r="I6" s="801"/>
      <c r="J6" s="254" t="s">
        <v>0</v>
      </c>
    </row>
    <row r="7" spans="1:10" ht="25.5" customHeight="1" thickBot="1">
      <c r="A7" s="794"/>
      <c r="B7" s="411" t="s">
        <v>7</v>
      </c>
      <c r="C7" s="412" t="s">
        <v>8</v>
      </c>
      <c r="D7" s="411" t="s">
        <v>7</v>
      </c>
      <c r="E7" s="412" t="s">
        <v>8</v>
      </c>
      <c r="F7" s="411" t="s">
        <v>7</v>
      </c>
      <c r="G7" s="412" t="s">
        <v>8</v>
      </c>
      <c r="H7" s="411" t="s">
        <v>7</v>
      </c>
      <c r="I7" s="413" t="s">
        <v>8</v>
      </c>
      <c r="J7" s="254" t="s">
        <v>0</v>
      </c>
    </row>
    <row r="8" spans="1:10">
      <c r="A8" s="414" t="s">
        <v>279</v>
      </c>
      <c r="B8" s="432">
        <v>31995</v>
      </c>
      <c r="C8" s="416">
        <v>2785601</v>
      </c>
      <c r="D8" s="415">
        <v>33328</v>
      </c>
      <c r="E8" s="417">
        <v>2991717</v>
      </c>
      <c r="F8" s="415">
        <v>33461</v>
      </c>
      <c r="G8" s="417">
        <v>3025668</v>
      </c>
      <c r="H8" s="415">
        <f>F8-D8</f>
        <v>133</v>
      </c>
      <c r="I8" s="417">
        <f>G8-E8</f>
        <v>33951</v>
      </c>
      <c r="J8" s="254" t="s">
        <v>0</v>
      </c>
    </row>
    <row r="9" spans="1:10">
      <c r="A9" s="418" t="s">
        <v>280</v>
      </c>
      <c r="B9" s="415"/>
      <c r="C9" s="290">
        <v>14967</v>
      </c>
      <c r="D9" s="415"/>
      <c r="E9" s="419">
        <v>16500</v>
      </c>
      <c r="F9" s="415"/>
      <c r="G9" s="419">
        <v>16500</v>
      </c>
      <c r="H9" s="415"/>
      <c r="I9" s="419">
        <f>G9-E9</f>
        <v>0</v>
      </c>
      <c r="J9" s="254" t="s">
        <v>0</v>
      </c>
    </row>
    <row r="10" spans="1:10">
      <c r="A10" s="418" t="s">
        <v>281</v>
      </c>
      <c r="B10" s="420"/>
      <c r="C10" s="290">
        <v>392256</v>
      </c>
      <c r="D10" s="420"/>
      <c r="E10" s="419">
        <v>404574</v>
      </c>
      <c r="F10" s="420"/>
      <c r="G10" s="419">
        <v>406894</v>
      </c>
      <c r="H10" s="415"/>
      <c r="I10" s="419">
        <v>3613</v>
      </c>
      <c r="J10" s="254" t="s">
        <v>0</v>
      </c>
    </row>
    <row r="11" spans="1:10">
      <c r="A11" s="421" t="s">
        <v>282</v>
      </c>
      <c r="B11" s="422">
        <f t="shared" ref="B11:I11" si="0">+B8+B9+B10</f>
        <v>31995</v>
      </c>
      <c r="C11" s="423">
        <f t="shared" si="0"/>
        <v>3192824</v>
      </c>
      <c r="D11" s="422">
        <f t="shared" si="0"/>
        <v>33328</v>
      </c>
      <c r="E11" s="517">
        <f t="shared" si="0"/>
        <v>3412791</v>
      </c>
      <c r="F11" s="422">
        <f t="shared" si="0"/>
        <v>33461</v>
      </c>
      <c r="G11" s="517">
        <f t="shared" si="0"/>
        <v>3449062</v>
      </c>
      <c r="H11" s="423">
        <f t="shared" si="0"/>
        <v>133</v>
      </c>
      <c r="I11" s="424">
        <f t="shared" si="0"/>
        <v>37564</v>
      </c>
      <c r="J11" s="254" t="s">
        <v>0</v>
      </c>
    </row>
    <row r="12" spans="1:10">
      <c r="A12" s="425" t="s">
        <v>283</v>
      </c>
      <c r="B12" s="415"/>
      <c r="C12" s="290"/>
      <c r="D12" s="415"/>
      <c r="E12" s="434"/>
      <c r="F12" s="415"/>
      <c r="G12" s="434"/>
      <c r="H12" s="415"/>
      <c r="I12" s="419"/>
      <c r="J12" s="254" t="s">
        <v>0</v>
      </c>
    </row>
    <row r="13" spans="1:10">
      <c r="A13" s="426" t="s">
        <v>284</v>
      </c>
      <c r="B13" s="415"/>
      <c r="C13" s="290">
        <v>1220610</v>
      </c>
      <c r="D13" s="415"/>
      <c r="E13" s="434">
        <v>1274623</v>
      </c>
      <c r="F13" s="415"/>
      <c r="G13" s="434">
        <v>1317542</v>
      </c>
      <c r="H13" s="415"/>
      <c r="I13" s="419">
        <f>G13-E13</f>
        <v>42919</v>
      </c>
      <c r="J13" s="254" t="s">
        <v>0</v>
      </c>
    </row>
    <row r="14" spans="1:10">
      <c r="A14" s="426" t="s">
        <v>285</v>
      </c>
      <c r="B14" s="415"/>
      <c r="C14" s="290">
        <v>3735</v>
      </c>
      <c r="D14" s="415"/>
      <c r="E14" s="434">
        <v>0</v>
      </c>
      <c r="F14" s="415"/>
      <c r="G14" s="434">
        <v>0</v>
      </c>
      <c r="H14" s="415"/>
      <c r="I14" s="419">
        <v>0</v>
      </c>
      <c r="J14" s="254" t="s">
        <v>0</v>
      </c>
    </row>
    <row r="15" spans="1:10">
      <c r="A15" s="426" t="s">
        <v>286</v>
      </c>
      <c r="B15" s="415"/>
      <c r="C15" s="290">
        <v>198962</v>
      </c>
      <c r="D15" s="415"/>
      <c r="E15" s="434">
        <v>235234</v>
      </c>
      <c r="F15" s="415"/>
      <c r="G15" s="434">
        <v>224501</v>
      </c>
      <c r="H15" s="415"/>
      <c r="I15" s="419">
        <f t="shared" ref="I15:I32" si="1">G15-E15</f>
        <v>-10733</v>
      </c>
      <c r="J15" s="254" t="s">
        <v>0</v>
      </c>
    </row>
    <row r="16" spans="1:10">
      <c r="A16" s="426" t="s">
        <v>287</v>
      </c>
      <c r="B16" s="415"/>
      <c r="C16" s="290">
        <v>11019</v>
      </c>
      <c r="D16" s="415"/>
      <c r="E16" s="434">
        <v>21757</v>
      </c>
      <c r="F16" s="415"/>
      <c r="G16" s="434">
        <v>20615</v>
      </c>
      <c r="H16" s="415"/>
      <c r="I16" s="419">
        <f t="shared" si="1"/>
        <v>-1142</v>
      </c>
      <c r="J16" s="254" t="s">
        <v>0</v>
      </c>
    </row>
    <row r="17" spans="1:10">
      <c r="A17" s="426" t="s">
        <v>288</v>
      </c>
      <c r="B17" s="415"/>
      <c r="C17" s="290">
        <v>520214</v>
      </c>
      <c r="D17" s="415"/>
      <c r="E17" s="434">
        <v>594501</v>
      </c>
      <c r="F17" s="415"/>
      <c r="G17" s="434">
        <v>629084</v>
      </c>
      <c r="H17" s="415"/>
      <c r="I17" s="419">
        <f t="shared" si="1"/>
        <v>34583</v>
      </c>
      <c r="J17" s="254" t="s">
        <v>0</v>
      </c>
    </row>
    <row r="18" spans="1:10">
      <c r="A18" s="426" t="s">
        <v>289</v>
      </c>
      <c r="B18" s="415"/>
      <c r="C18" s="290">
        <v>52229</v>
      </c>
      <c r="D18" s="415"/>
      <c r="E18" s="434">
        <v>44760</v>
      </c>
      <c r="F18" s="415"/>
      <c r="G18" s="434">
        <v>41234</v>
      </c>
      <c r="H18" s="415"/>
      <c r="I18" s="419">
        <f t="shared" si="1"/>
        <v>-3526</v>
      </c>
      <c r="J18" s="254" t="s">
        <v>0</v>
      </c>
    </row>
    <row r="19" spans="1:10">
      <c r="A19" s="426" t="s">
        <v>290</v>
      </c>
      <c r="B19" s="415"/>
      <c r="C19" s="290">
        <v>206777</v>
      </c>
      <c r="D19" s="415"/>
      <c r="E19" s="434">
        <v>172749</v>
      </c>
      <c r="F19" s="415"/>
      <c r="G19" s="434">
        <v>166011</v>
      </c>
      <c r="H19" s="415"/>
      <c r="I19" s="419">
        <f t="shared" si="1"/>
        <v>-6738</v>
      </c>
      <c r="J19" s="254" t="s">
        <v>0</v>
      </c>
    </row>
    <row r="20" spans="1:10">
      <c r="A20" s="426" t="s">
        <v>291</v>
      </c>
      <c r="B20" s="415"/>
      <c r="C20" s="290">
        <v>2704</v>
      </c>
      <c r="D20" s="415"/>
      <c r="E20" s="434">
        <v>2554</v>
      </c>
      <c r="F20" s="415"/>
      <c r="G20" s="434">
        <v>2361</v>
      </c>
      <c r="H20" s="415"/>
      <c r="I20" s="419">
        <f t="shared" si="1"/>
        <v>-193</v>
      </c>
      <c r="J20" s="254" t="s">
        <v>0</v>
      </c>
    </row>
    <row r="21" spans="1:10">
      <c r="A21" s="426" t="s">
        <v>292</v>
      </c>
      <c r="B21" s="415"/>
      <c r="C21" s="290">
        <v>0</v>
      </c>
      <c r="D21" s="415"/>
      <c r="E21" s="434">
        <v>383567</v>
      </c>
      <c r="F21" s="415"/>
      <c r="G21" s="434">
        <v>379406</v>
      </c>
      <c r="H21" s="415"/>
      <c r="I21" s="419">
        <f t="shared" si="1"/>
        <v>-4161</v>
      </c>
      <c r="J21" s="254" t="s">
        <v>0</v>
      </c>
    </row>
    <row r="22" spans="1:10">
      <c r="A22" s="426" t="s">
        <v>293</v>
      </c>
      <c r="B22" s="415"/>
      <c r="C22" s="290">
        <v>1775986</v>
      </c>
      <c r="D22" s="415"/>
      <c r="E22" s="434">
        <v>1172873</v>
      </c>
      <c r="F22" s="415"/>
      <c r="G22" s="434">
        <f>1055171+284</f>
        <v>1055455</v>
      </c>
      <c r="H22" s="415"/>
      <c r="I22" s="419">
        <f t="shared" si="1"/>
        <v>-117418</v>
      </c>
      <c r="J22" s="254" t="s">
        <v>0</v>
      </c>
    </row>
    <row r="23" spans="1:10">
      <c r="A23" s="426" t="s">
        <v>294</v>
      </c>
      <c r="B23" s="415"/>
      <c r="C23" s="290">
        <v>0</v>
      </c>
      <c r="D23" s="415"/>
      <c r="E23" s="434">
        <v>54479</v>
      </c>
      <c r="F23" s="415"/>
      <c r="G23" s="434">
        <v>55273</v>
      </c>
      <c r="H23" s="415"/>
      <c r="I23" s="419">
        <f t="shared" si="1"/>
        <v>794</v>
      </c>
      <c r="J23" s="254" t="s">
        <v>0</v>
      </c>
    </row>
    <row r="24" spans="1:10">
      <c r="A24" s="426" t="s">
        <v>295</v>
      </c>
      <c r="B24" s="415"/>
      <c r="C24" s="290">
        <v>0</v>
      </c>
      <c r="D24" s="415"/>
      <c r="E24" s="434">
        <v>44581</v>
      </c>
      <c r="F24" s="415"/>
      <c r="G24" s="434">
        <v>43914</v>
      </c>
      <c r="H24" s="415"/>
      <c r="I24" s="419">
        <f>G24-E24</f>
        <v>-667</v>
      </c>
      <c r="J24" s="254" t="s">
        <v>0</v>
      </c>
    </row>
    <row r="25" spans="1:10">
      <c r="A25" s="426" t="s">
        <v>296</v>
      </c>
      <c r="B25" s="415"/>
      <c r="C25" s="290">
        <v>0</v>
      </c>
      <c r="D25" s="415"/>
      <c r="E25" s="434">
        <v>790</v>
      </c>
      <c r="F25" s="415"/>
      <c r="G25" s="434">
        <v>790</v>
      </c>
      <c r="H25" s="415"/>
      <c r="I25" s="419">
        <f t="shared" si="1"/>
        <v>0</v>
      </c>
      <c r="J25" s="254" t="s">
        <v>0</v>
      </c>
    </row>
    <row r="26" spans="1:10">
      <c r="A26" s="426" t="s">
        <v>297</v>
      </c>
      <c r="B26" s="415"/>
      <c r="C26" s="290">
        <v>0</v>
      </c>
      <c r="D26" s="415"/>
      <c r="E26" s="434">
        <v>55799</v>
      </c>
      <c r="F26" s="415"/>
      <c r="G26" s="434">
        <v>55820</v>
      </c>
      <c r="H26" s="415"/>
      <c r="I26" s="419">
        <f t="shared" si="1"/>
        <v>21</v>
      </c>
      <c r="J26" s="254" t="s">
        <v>0</v>
      </c>
    </row>
    <row r="27" spans="1:10">
      <c r="A27" s="426" t="s">
        <v>298</v>
      </c>
      <c r="B27" s="415"/>
      <c r="C27" s="290">
        <v>0</v>
      </c>
      <c r="D27" s="415"/>
      <c r="E27" s="434">
        <v>2575</v>
      </c>
      <c r="F27" s="415"/>
      <c r="G27" s="434">
        <v>2575</v>
      </c>
      <c r="H27" s="415"/>
      <c r="I27" s="419">
        <f t="shared" si="1"/>
        <v>0</v>
      </c>
      <c r="J27" s="254" t="s">
        <v>0</v>
      </c>
    </row>
    <row r="28" spans="1:10">
      <c r="A28" s="426" t="s">
        <v>299</v>
      </c>
      <c r="B28" s="415"/>
      <c r="C28" s="290">
        <v>141482</v>
      </c>
      <c r="D28" s="415"/>
      <c r="E28" s="434">
        <v>137142</v>
      </c>
      <c r="F28" s="415"/>
      <c r="G28" s="434">
        <v>131400</v>
      </c>
      <c r="H28" s="415"/>
      <c r="I28" s="419">
        <f t="shared" si="1"/>
        <v>-5742</v>
      </c>
      <c r="J28" s="254" t="s">
        <v>0</v>
      </c>
    </row>
    <row r="29" spans="1:10">
      <c r="A29" s="426" t="s">
        <v>300</v>
      </c>
      <c r="B29" s="415"/>
      <c r="C29" s="290">
        <v>499212</v>
      </c>
      <c r="D29" s="415"/>
      <c r="E29" s="434">
        <v>561094</v>
      </c>
      <c r="F29" s="415"/>
      <c r="G29" s="434">
        <v>544974</v>
      </c>
      <c r="H29" s="415"/>
      <c r="I29" s="419">
        <f t="shared" si="1"/>
        <v>-16120</v>
      </c>
      <c r="J29" s="254" t="s">
        <v>0</v>
      </c>
    </row>
    <row r="30" spans="1:10">
      <c r="A30" s="426" t="s">
        <v>301</v>
      </c>
      <c r="B30" s="415"/>
      <c r="C30" s="290">
        <v>60825</v>
      </c>
      <c r="D30" s="415"/>
      <c r="E30" s="434">
        <v>133837</v>
      </c>
      <c r="F30" s="415"/>
      <c r="G30" s="434">
        <v>30445</v>
      </c>
      <c r="H30" s="415"/>
      <c r="I30" s="419">
        <f t="shared" si="1"/>
        <v>-103392</v>
      </c>
      <c r="J30" s="254" t="s">
        <v>0</v>
      </c>
    </row>
    <row r="31" spans="1:10">
      <c r="A31" s="426" t="s">
        <v>302</v>
      </c>
      <c r="B31" s="415"/>
      <c r="C31" s="290">
        <v>1499</v>
      </c>
      <c r="D31" s="415"/>
      <c r="E31" s="434">
        <v>559</v>
      </c>
      <c r="F31" s="415"/>
      <c r="G31" s="434">
        <v>559</v>
      </c>
      <c r="H31" s="415"/>
      <c r="I31" s="419">
        <f t="shared" si="1"/>
        <v>0</v>
      </c>
      <c r="J31" s="254" t="s">
        <v>0</v>
      </c>
    </row>
    <row r="32" spans="1:10">
      <c r="A32" s="426" t="s">
        <v>303</v>
      </c>
      <c r="B32" s="415"/>
      <c r="C32" s="290">
        <v>1756</v>
      </c>
      <c r="D32" s="415"/>
      <c r="E32" s="433">
        <v>0</v>
      </c>
      <c r="F32" s="415"/>
      <c r="G32" s="434">
        <v>0</v>
      </c>
      <c r="H32" s="415"/>
      <c r="I32" s="419">
        <f t="shared" si="1"/>
        <v>0</v>
      </c>
      <c r="J32" s="254" t="s">
        <v>0</v>
      </c>
    </row>
    <row r="33" spans="1:18">
      <c r="A33" s="427" t="s">
        <v>304</v>
      </c>
      <c r="B33" s="428">
        <f t="shared" ref="B33:H33" si="2">SUM(B11:B31)</f>
        <v>31995</v>
      </c>
      <c r="C33" s="429">
        <f>SUM(C11:C32)</f>
        <v>7889834</v>
      </c>
      <c r="D33" s="428">
        <f t="shared" si="2"/>
        <v>33328</v>
      </c>
      <c r="E33" s="520">
        <f>SUM(E11:E32)</f>
        <v>8306265</v>
      </c>
      <c r="F33" s="428">
        <f t="shared" si="2"/>
        <v>33461</v>
      </c>
      <c r="G33" s="518">
        <f>SUM(G11:G32)</f>
        <v>8151021</v>
      </c>
      <c r="H33" s="428">
        <f t="shared" si="2"/>
        <v>133</v>
      </c>
      <c r="I33" s="430">
        <f>SUM(I11:I31)</f>
        <v>-153951</v>
      </c>
      <c r="J33" s="254" t="s">
        <v>0</v>
      </c>
    </row>
    <row r="34" spans="1:18" ht="16.899999999999999" customHeight="1">
      <c r="A34" s="431" t="s">
        <v>305</v>
      </c>
      <c r="B34" s="432"/>
      <c r="C34" s="433">
        <v>-231032</v>
      </c>
      <c r="D34" s="432"/>
      <c r="E34" s="433">
        <v>-258964</v>
      </c>
      <c r="F34" s="432"/>
      <c r="G34" s="433">
        <v>0</v>
      </c>
      <c r="H34" s="432"/>
      <c r="I34" s="434">
        <v>0</v>
      </c>
      <c r="J34" s="254" t="s">
        <v>0</v>
      </c>
    </row>
    <row r="35" spans="1:18">
      <c r="A35" s="431" t="s">
        <v>306</v>
      </c>
      <c r="B35" s="432"/>
      <c r="C35" s="433">
        <v>325434</v>
      </c>
      <c r="D35" s="432"/>
      <c r="E35" s="433">
        <v>0</v>
      </c>
      <c r="F35" s="432"/>
      <c r="G35" s="433">
        <v>0</v>
      </c>
      <c r="H35" s="432"/>
      <c r="I35" s="434">
        <v>0</v>
      </c>
      <c r="J35" s="254" t="s">
        <v>0</v>
      </c>
    </row>
    <row r="36" spans="1:18">
      <c r="A36" s="431" t="s">
        <v>307</v>
      </c>
      <c r="B36" s="432"/>
      <c r="C36" s="433">
        <v>-30961</v>
      </c>
      <c r="D36" s="432"/>
      <c r="E36" s="521">
        <v>-10199</v>
      </c>
      <c r="F36" s="432"/>
      <c r="G36" s="433">
        <v>0</v>
      </c>
      <c r="H36" s="432"/>
      <c r="I36" s="434">
        <v>0</v>
      </c>
      <c r="J36" s="254" t="s">
        <v>0</v>
      </c>
    </row>
    <row r="37" spans="1:18">
      <c r="A37" s="435" t="s">
        <v>308</v>
      </c>
      <c r="B37" s="436"/>
      <c r="C37" s="437">
        <v>-134322</v>
      </c>
      <c r="D37" s="436"/>
      <c r="E37" s="434">
        <v>-111</v>
      </c>
      <c r="F37" s="436"/>
      <c r="G37" s="437">
        <v>0</v>
      </c>
      <c r="H37" s="436"/>
      <c r="I37" s="438">
        <v>0</v>
      </c>
      <c r="J37" s="254" t="s">
        <v>0</v>
      </c>
    </row>
    <row r="38" spans="1:18" ht="16.5" customHeight="1" thickBot="1">
      <c r="A38" s="439" t="s">
        <v>309</v>
      </c>
      <c r="B38" s="440"/>
      <c r="C38" s="513">
        <f>SUM(C33:C37)</f>
        <v>7818953</v>
      </c>
      <c r="D38" s="440"/>
      <c r="E38" s="513">
        <f>SUM(E33:E37)</f>
        <v>8036991</v>
      </c>
      <c r="F38" s="440"/>
      <c r="G38" s="514">
        <f>SUM(G33:G36)</f>
        <v>8151021</v>
      </c>
      <c r="H38" s="441">
        <f>SUM(H33:H36)</f>
        <v>133</v>
      </c>
      <c r="I38" s="514">
        <f>SUM(I33:I36)</f>
        <v>-153951</v>
      </c>
      <c r="J38" s="254" t="s">
        <v>0</v>
      </c>
      <c r="L38" s="792"/>
      <c r="M38" s="792"/>
      <c r="N38" s="792"/>
      <c r="O38" s="792"/>
      <c r="P38" s="792"/>
      <c r="Q38" s="792"/>
      <c r="R38" s="792"/>
    </row>
    <row r="39" spans="1:18">
      <c r="A39" s="442"/>
      <c r="B39" s="443"/>
      <c r="C39" s="444"/>
      <c r="D39" s="443"/>
      <c r="E39" s="444"/>
      <c r="F39" s="443"/>
      <c r="G39" s="444"/>
      <c r="H39" s="443"/>
      <c r="I39" s="445"/>
      <c r="J39" s="254" t="s">
        <v>0</v>
      </c>
      <c r="L39" s="792"/>
      <c r="M39" s="792"/>
      <c r="N39" s="792"/>
      <c r="O39" s="792"/>
      <c r="P39" s="792"/>
      <c r="Q39" s="792"/>
      <c r="R39" s="792"/>
    </row>
    <row r="40" spans="1:18">
      <c r="A40" s="425" t="s">
        <v>310</v>
      </c>
      <c r="B40" s="415"/>
      <c r="C40" s="290"/>
      <c r="D40" s="415"/>
      <c r="E40" s="290"/>
      <c r="F40" s="415"/>
      <c r="G40" s="290"/>
      <c r="H40" s="415"/>
      <c r="I40" s="419"/>
      <c r="J40" s="254" t="s">
        <v>0</v>
      </c>
      <c r="L40" s="792"/>
      <c r="M40" s="792"/>
      <c r="N40" s="792"/>
      <c r="O40" s="792"/>
      <c r="P40" s="792"/>
      <c r="Q40" s="792"/>
      <c r="R40" s="792"/>
    </row>
    <row r="41" spans="1:18">
      <c r="A41" s="446" t="s">
        <v>311</v>
      </c>
      <c r="B41" s="522">
        <v>3141</v>
      </c>
      <c r="C41" s="448"/>
      <c r="D41" s="447">
        <v>3193</v>
      </c>
      <c r="E41" s="448"/>
      <c r="F41" s="447">
        <v>3193</v>
      </c>
      <c r="G41" s="448"/>
      <c r="H41" s="449"/>
      <c r="I41" s="450"/>
      <c r="J41" s="254" t="s">
        <v>0</v>
      </c>
    </row>
    <row r="42" spans="1:18">
      <c r="A42" s="451" t="s">
        <v>312</v>
      </c>
      <c r="B42" s="452"/>
      <c r="C42" s="452"/>
      <c r="D42" s="453"/>
      <c r="E42" s="453"/>
      <c r="F42" s="453"/>
      <c r="G42" s="453"/>
      <c r="H42" s="453"/>
      <c r="I42" s="453"/>
      <c r="J42" s="254" t="s">
        <v>64</v>
      </c>
    </row>
    <row r="43" spans="1:18">
      <c r="A43" s="742"/>
      <c r="B43" s="768"/>
      <c r="C43" s="768"/>
      <c r="D43" s="768"/>
      <c r="E43" s="768"/>
      <c r="F43" s="768"/>
      <c r="G43" s="768"/>
      <c r="H43" s="768"/>
      <c r="I43" s="768"/>
      <c r="J43" s="768"/>
    </row>
    <row r="145" spans="1:1">
      <c r="A145" s="410" t="s">
        <v>313</v>
      </c>
    </row>
  </sheetData>
  <mergeCells count="12">
    <mergeCell ref="A43:J43"/>
    <mergeCell ref="A5:I5"/>
    <mergeCell ref="A6:A7"/>
    <mergeCell ref="B6:C6"/>
    <mergeCell ref="D6:E6"/>
    <mergeCell ref="F6:G6"/>
    <mergeCell ref="H6:I6"/>
    <mergeCell ref="A1:I1"/>
    <mergeCell ref="A2:I2"/>
    <mergeCell ref="A3:I3"/>
    <mergeCell ref="A4:I4"/>
    <mergeCell ref="L38:R40"/>
  </mergeCells>
  <printOptions horizontalCentered="1"/>
  <pageMargins left="0" right="0" top="0.75" bottom="0.25" header="0.3" footer="0.3"/>
  <pageSetup scale="70" orientation="landscape" r:id="rId1"/>
  <headerFooter scaleWithDoc="0">
    <oddHeader>&amp;L&amp;"Times New Roman,Bold"L: Summary of Requirements by Object Class</oddHeader>
    <oddFooter>&amp;C&amp;"Times New Roman,Regular"&amp;10Exhibit L - Summary of Requirements by Object Class</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IV25"/>
  <sheetViews>
    <sheetView view="pageBreakPreview" topLeftCell="A2" zoomScale="75" zoomScaleNormal="100" zoomScaleSheetLayoutView="75" workbookViewId="0">
      <selection activeCell="A5" sqref="A5:R5"/>
    </sheetView>
  </sheetViews>
  <sheetFormatPr defaultColWidth="7.21875" defaultRowHeight="12.75"/>
  <cols>
    <col min="1" max="1" width="30.109375" style="87" customWidth="1"/>
    <col min="2" max="2" width="4.6640625" style="61" customWidth="1"/>
    <col min="3" max="3" width="8.33203125" style="61" customWidth="1"/>
    <col min="4" max="4" width="4.6640625" style="61" customWidth="1"/>
    <col min="5" max="5" width="8.21875" style="61" customWidth="1"/>
    <col min="6" max="6" width="4.6640625" style="61" customWidth="1"/>
    <col min="7" max="7" width="8.33203125" style="61" customWidth="1"/>
    <col min="8" max="8" width="4.6640625" style="61" customWidth="1"/>
    <col min="9" max="9" width="7.6640625" style="61" customWidth="1"/>
    <col min="10" max="10" width="4.6640625" style="61" customWidth="1"/>
    <col min="11" max="11" width="8.21875" style="61" customWidth="1"/>
    <col min="12" max="12" width="4.6640625" style="61" customWidth="1"/>
    <col min="13" max="13" width="7.88671875" style="61" customWidth="1"/>
    <col min="14" max="14" width="4.6640625" style="61" customWidth="1"/>
    <col min="15" max="15" width="8.109375" style="61" customWidth="1"/>
    <col min="16" max="16" width="4.6640625" style="61" customWidth="1"/>
    <col min="17" max="17" width="7.88671875" style="61" customWidth="1"/>
    <col min="18" max="18" width="11.33203125" style="61" customWidth="1"/>
    <col min="19" max="19" width="8.88671875" style="85" customWidth="1"/>
    <col min="20" max="16384" width="7.21875" style="61"/>
  </cols>
  <sheetData>
    <row r="1" spans="1:256" ht="15" hidden="1">
      <c r="A1" s="637"/>
      <c r="B1" s="637"/>
      <c r="C1" s="637"/>
      <c r="D1" s="637"/>
      <c r="E1" s="637"/>
      <c r="F1" s="637"/>
      <c r="G1" s="637"/>
      <c r="H1" s="637"/>
      <c r="I1" s="637"/>
      <c r="J1" s="637"/>
      <c r="K1" s="637"/>
      <c r="L1" s="637"/>
      <c r="M1" s="637"/>
      <c r="N1" s="637"/>
      <c r="O1" s="637"/>
      <c r="P1" s="637"/>
      <c r="Q1" s="637"/>
      <c r="R1" s="637"/>
      <c r="S1" s="58" t="s">
        <v>0</v>
      </c>
    </row>
    <row r="2" spans="1:256" s="59" customFormat="1" ht="18.75">
      <c r="A2" s="638" t="s">
        <v>368</v>
      </c>
      <c r="B2" s="639"/>
      <c r="C2" s="639"/>
      <c r="D2" s="639"/>
      <c r="E2" s="639"/>
      <c r="F2" s="639"/>
      <c r="G2" s="639"/>
      <c r="H2" s="639"/>
      <c r="I2" s="639"/>
      <c r="J2" s="639"/>
      <c r="K2" s="639"/>
      <c r="L2" s="639"/>
      <c r="M2" s="639"/>
      <c r="N2" s="639"/>
      <c r="O2" s="639"/>
      <c r="P2" s="639"/>
      <c r="Q2" s="639"/>
      <c r="R2" s="639"/>
      <c r="S2" s="58" t="s">
        <v>0</v>
      </c>
    </row>
    <row r="3" spans="1:256" s="59" customFormat="1" ht="16.5">
      <c r="A3" s="640" t="s">
        <v>2</v>
      </c>
      <c r="B3" s="641"/>
      <c r="C3" s="641"/>
      <c r="D3" s="641"/>
      <c r="E3" s="641"/>
      <c r="F3" s="641"/>
      <c r="G3" s="641"/>
      <c r="H3" s="641"/>
      <c r="I3" s="641"/>
      <c r="J3" s="641"/>
      <c r="K3" s="641"/>
      <c r="L3" s="641"/>
      <c r="M3" s="641"/>
      <c r="N3" s="641"/>
      <c r="O3" s="641"/>
      <c r="P3" s="641"/>
      <c r="Q3" s="641"/>
      <c r="R3" s="641"/>
      <c r="S3" s="58" t="s">
        <v>0</v>
      </c>
    </row>
    <row r="4" spans="1:256" s="59" customFormat="1" ht="16.5">
      <c r="A4" s="640" t="s">
        <v>3</v>
      </c>
      <c r="B4" s="641"/>
      <c r="C4" s="641"/>
      <c r="D4" s="641"/>
      <c r="E4" s="641"/>
      <c r="F4" s="641"/>
      <c r="G4" s="641"/>
      <c r="H4" s="641"/>
      <c r="I4" s="641"/>
      <c r="J4" s="641"/>
      <c r="K4" s="641"/>
      <c r="L4" s="641"/>
      <c r="M4" s="641"/>
      <c r="N4" s="641"/>
      <c r="O4" s="641"/>
      <c r="P4" s="641"/>
      <c r="Q4" s="641"/>
      <c r="R4" s="641"/>
      <c r="S4" s="58" t="s">
        <v>0</v>
      </c>
      <c r="T4" s="456"/>
      <c r="U4" s="456"/>
      <c r="V4" s="456"/>
      <c r="W4" s="456"/>
      <c r="X4" s="456"/>
      <c r="Y4" s="456"/>
      <c r="Z4" s="456"/>
      <c r="AA4" s="456"/>
      <c r="AB4" s="456"/>
      <c r="AC4" s="456"/>
      <c r="AD4" s="456"/>
      <c r="AE4" s="456"/>
      <c r="AF4" s="456"/>
      <c r="AG4" s="456"/>
      <c r="AH4" s="456"/>
      <c r="AI4" s="456"/>
      <c r="AJ4" s="456"/>
      <c r="AK4" s="456"/>
      <c r="AL4" s="645"/>
      <c r="AM4" s="646"/>
      <c r="AN4" s="646"/>
      <c r="AO4" s="646"/>
      <c r="AP4" s="646"/>
      <c r="AQ4" s="646"/>
      <c r="AR4" s="646"/>
      <c r="AS4" s="646"/>
      <c r="AT4" s="646"/>
      <c r="AU4" s="646"/>
      <c r="AV4" s="646"/>
      <c r="AW4" s="646"/>
      <c r="AX4" s="646"/>
      <c r="AY4" s="646"/>
      <c r="AZ4" s="646"/>
      <c r="BA4" s="646"/>
      <c r="BB4" s="646"/>
      <c r="BC4" s="646"/>
      <c r="BD4" s="646"/>
      <c r="BE4" s="645"/>
      <c r="BF4" s="646"/>
      <c r="BG4" s="646"/>
      <c r="BH4" s="646"/>
      <c r="BI4" s="646"/>
      <c r="BJ4" s="646"/>
      <c r="BK4" s="646"/>
      <c r="BL4" s="646"/>
      <c r="BM4" s="646"/>
      <c r="BN4" s="646"/>
      <c r="BO4" s="646"/>
      <c r="BP4" s="646"/>
      <c r="BQ4" s="646"/>
      <c r="BR4" s="646"/>
      <c r="BS4" s="646"/>
      <c r="BT4" s="646"/>
      <c r="BU4" s="646"/>
      <c r="BV4" s="646"/>
      <c r="BW4" s="646"/>
      <c r="BX4" s="645"/>
      <c r="BY4" s="646"/>
      <c r="BZ4" s="646"/>
      <c r="CA4" s="646"/>
      <c r="CB4" s="646"/>
      <c r="CC4" s="646"/>
      <c r="CD4" s="646"/>
      <c r="CE4" s="646"/>
      <c r="CF4" s="646"/>
      <c r="CG4" s="646"/>
      <c r="CH4" s="646"/>
      <c r="CI4" s="646"/>
      <c r="CJ4" s="646"/>
      <c r="CK4" s="646"/>
      <c r="CL4" s="646"/>
      <c r="CM4" s="646"/>
      <c r="CN4" s="646"/>
      <c r="CO4" s="646"/>
      <c r="CP4" s="646"/>
      <c r="CQ4" s="645"/>
      <c r="CR4" s="646"/>
      <c r="CS4" s="646"/>
      <c r="CT4" s="646"/>
      <c r="CU4" s="646"/>
      <c r="CV4" s="646"/>
      <c r="CW4" s="646"/>
      <c r="CX4" s="646"/>
      <c r="CY4" s="646"/>
      <c r="CZ4" s="646"/>
      <c r="DA4" s="646"/>
      <c r="DB4" s="646"/>
      <c r="DC4" s="646"/>
      <c r="DD4" s="646"/>
      <c r="DE4" s="646"/>
      <c r="DF4" s="646"/>
      <c r="DG4" s="646"/>
      <c r="DH4" s="646"/>
      <c r="DI4" s="646"/>
      <c r="DJ4" s="645"/>
      <c r="DK4" s="646"/>
      <c r="DL4" s="646"/>
      <c r="DM4" s="646"/>
      <c r="DN4" s="646"/>
      <c r="DO4" s="646"/>
      <c r="DP4" s="646"/>
      <c r="DQ4" s="646"/>
      <c r="DR4" s="646"/>
      <c r="DS4" s="646"/>
      <c r="DT4" s="646"/>
      <c r="DU4" s="646"/>
      <c r="DV4" s="646"/>
      <c r="DW4" s="646"/>
      <c r="DX4" s="646"/>
      <c r="DY4" s="646"/>
      <c r="DZ4" s="646"/>
      <c r="EA4" s="646"/>
      <c r="EB4" s="646"/>
      <c r="EC4" s="645"/>
      <c r="ED4" s="646"/>
      <c r="EE4" s="646"/>
      <c r="EF4" s="646"/>
      <c r="EG4" s="646"/>
      <c r="EH4" s="646"/>
      <c r="EI4" s="646"/>
      <c r="EJ4" s="646"/>
      <c r="EK4" s="646"/>
      <c r="EL4" s="646"/>
      <c r="EM4" s="646"/>
      <c r="EN4" s="646"/>
      <c r="EO4" s="646"/>
      <c r="EP4" s="646"/>
      <c r="EQ4" s="646"/>
      <c r="ER4" s="646"/>
      <c r="ES4" s="646"/>
      <c r="ET4" s="646"/>
      <c r="EU4" s="646"/>
      <c r="EV4" s="645"/>
      <c r="EW4" s="646"/>
      <c r="EX4" s="646"/>
      <c r="EY4" s="646"/>
      <c r="EZ4" s="646"/>
      <c r="FA4" s="646"/>
      <c r="FB4" s="646"/>
      <c r="FC4" s="646"/>
      <c r="FD4" s="646"/>
      <c r="FE4" s="646"/>
      <c r="FF4" s="646"/>
      <c r="FG4" s="646"/>
      <c r="FH4" s="646"/>
      <c r="FI4" s="646"/>
      <c r="FJ4" s="646"/>
      <c r="FK4" s="646"/>
      <c r="FL4" s="646"/>
      <c r="FM4" s="646"/>
      <c r="FN4" s="646"/>
      <c r="FO4" s="645"/>
      <c r="FP4" s="646"/>
      <c r="FQ4" s="646"/>
      <c r="FR4" s="646"/>
      <c r="FS4" s="646"/>
      <c r="FT4" s="646"/>
      <c r="FU4" s="646"/>
      <c r="FV4" s="646"/>
      <c r="FW4" s="646"/>
      <c r="FX4" s="646"/>
      <c r="FY4" s="646"/>
      <c r="FZ4" s="646"/>
      <c r="GA4" s="646"/>
      <c r="GB4" s="646"/>
      <c r="GC4" s="646"/>
      <c r="GD4" s="646"/>
      <c r="GE4" s="646"/>
      <c r="GF4" s="646"/>
      <c r="GG4" s="646"/>
      <c r="GH4" s="645"/>
      <c r="GI4" s="646"/>
      <c r="GJ4" s="646"/>
      <c r="GK4" s="646"/>
      <c r="GL4" s="646"/>
      <c r="GM4" s="646"/>
      <c r="GN4" s="646"/>
      <c r="GO4" s="646"/>
      <c r="GP4" s="646"/>
      <c r="GQ4" s="646"/>
      <c r="GR4" s="646"/>
      <c r="GS4" s="646"/>
      <c r="GT4" s="646"/>
      <c r="GU4" s="646"/>
      <c r="GV4" s="646"/>
      <c r="GW4" s="646"/>
      <c r="GX4" s="646"/>
      <c r="GY4" s="646"/>
      <c r="GZ4" s="646"/>
      <c r="HA4" s="645"/>
      <c r="HB4" s="646"/>
      <c r="HC4" s="646"/>
      <c r="HD4" s="646"/>
      <c r="HE4" s="646"/>
      <c r="HF4" s="646"/>
      <c r="HG4" s="646"/>
      <c r="HH4" s="646"/>
      <c r="HI4" s="646"/>
      <c r="HJ4" s="646"/>
      <c r="HK4" s="646"/>
      <c r="HL4" s="646"/>
      <c r="HM4" s="646"/>
      <c r="HN4" s="646"/>
      <c r="HO4" s="646"/>
      <c r="HP4" s="646"/>
      <c r="HQ4" s="646"/>
      <c r="HR4" s="646"/>
      <c r="HS4" s="646"/>
      <c r="HT4" s="645"/>
      <c r="HU4" s="646"/>
      <c r="HV4" s="646"/>
      <c r="HW4" s="646"/>
      <c r="HX4" s="646"/>
      <c r="HY4" s="646"/>
      <c r="HZ4" s="646"/>
      <c r="IA4" s="646"/>
      <c r="IB4" s="646"/>
      <c r="IC4" s="646"/>
      <c r="ID4" s="646"/>
      <c r="IE4" s="646"/>
      <c r="IF4" s="646"/>
      <c r="IG4" s="646"/>
      <c r="IH4" s="646"/>
      <c r="II4" s="646"/>
      <c r="IJ4" s="646"/>
      <c r="IK4" s="646"/>
      <c r="IL4" s="646"/>
      <c r="IM4" s="645"/>
      <c r="IN4" s="646"/>
      <c r="IO4" s="646"/>
      <c r="IP4" s="646"/>
      <c r="IQ4" s="646"/>
      <c r="IR4" s="646"/>
      <c r="IS4" s="646"/>
      <c r="IT4" s="646"/>
      <c r="IU4" s="646"/>
      <c r="IV4" s="646"/>
    </row>
    <row r="5" spans="1:256" s="59" customFormat="1" ht="15">
      <c r="A5" s="642" t="s">
        <v>4</v>
      </c>
      <c r="B5" s="643"/>
      <c r="C5" s="643"/>
      <c r="D5" s="643"/>
      <c r="E5" s="643"/>
      <c r="F5" s="643"/>
      <c r="G5" s="643"/>
      <c r="H5" s="643"/>
      <c r="I5" s="643"/>
      <c r="J5" s="643"/>
      <c r="K5" s="643"/>
      <c r="L5" s="643"/>
      <c r="M5" s="643"/>
      <c r="N5" s="643"/>
      <c r="O5" s="643"/>
      <c r="P5" s="643"/>
      <c r="Q5" s="643"/>
      <c r="R5" s="643"/>
      <c r="S5" s="58" t="s">
        <v>0</v>
      </c>
    </row>
    <row r="6" spans="1:256" ht="15">
      <c r="A6" s="644"/>
      <c r="B6" s="644"/>
      <c r="C6" s="644"/>
      <c r="D6" s="644"/>
      <c r="E6" s="644"/>
      <c r="F6" s="644"/>
      <c r="G6" s="644"/>
      <c r="H6" s="644"/>
      <c r="I6" s="644"/>
      <c r="J6" s="644"/>
      <c r="K6" s="644"/>
      <c r="L6" s="644"/>
      <c r="M6" s="644"/>
      <c r="N6" s="644"/>
      <c r="O6" s="644"/>
      <c r="P6" s="644"/>
      <c r="Q6" s="644"/>
      <c r="R6" s="644"/>
      <c r="S6" s="58" t="s">
        <v>0</v>
      </c>
    </row>
    <row r="7" spans="1:256" ht="15">
      <c r="A7" s="647"/>
      <c r="B7" s="647"/>
      <c r="C7" s="647"/>
      <c r="D7" s="647"/>
      <c r="E7" s="647"/>
      <c r="F7" s="647"/>
      <c r="G7" s="647"/>
      <c r="H7" s="647"/>
      <c r="I7" s="647"/>
      <c r="J7" s="647"/>
      <c r="K7" s="647"/>
      <c r="L7" s="647"/>
      <c r="M7" s="647"/>
      <c r="N7" s="647"/>
      <c r="O7" s="647"/>
      <c r="P7" s="647"/>
      <c r="Q7" s="647"/>
      <c r="R7" s="647"/>
      <c r="S7" s="58" t="s">
        <v>0</v>
      </c>
    </row>
    <row r="8" spans="1:256" ht="15" customHeight="1">
      <c r="A8" s="648" t="s">
        <v>65</v>
      </c>
      <c r="B8" s="650" t="s">
        <v>53</v>
      </c>
      <c r="C8" s="651"/>
      <c r="D8" s="651"/>
      <c r="E8" s="652"/>
      <c r="F8" s="650" t="s">
        <v>66</v>
      </c>
      <c r="G8" s="651"/>
      <c r="H8" s="651"/>
      <c r="I8" s="652"/>
      <c r="J8" s="650" t="s">
        <v>67</v>
      </c>
      <c r="K8" s="651"/>
      <c r="L8" s="651"/>
      <c r="M8" s="652"/>
      <c r="N8" s="650" t="s">
        <v>68</v>
      </c>
      <c r="O8" s="651"/>
      <c r="P8" s="651"/>
      <c r="Q8" s="652"/>
      <c r="R8" s="653" t="s">
        <v>69</v>
      </c>
      <c r="S8" s="58" t="s">
        <v>0</v>
      </c>
    </row>
    <row r="9" spans="1:256" ht="30.75" customHeight="1">
      <c r="A9" s="649"/>
      <c r="B9" s="62" t="s">
        <v>52</v>
      </c>
      <c r="C9" s="62" t="s">
        <v>70</v>
      </c>
      <c r="D9" s="62" t="s">
        <v>7</v>
      </c>
      <c r="E9" s="63" t="s">
        <v>8</v>
      </c>
      <c r="F9" s="62" t="s">
        <v>52</v>
      </c>
      <c r="G9" s="62" t="s">
        <v>70</v>
      </c>
      <c r="H9" s="62" t="s">
        <v>7</v>
      </c>
      <c r="I9" s="63" t="s">
        <v>8</v>
      </c>
      <c r="J9" s="62" t="s">
        <v>52</v>
      </c>
      <c r="K9" s="62" t="s">
        <v>70</v>
      </c>
      <c r="L9" s="62" t="s">
        <v>7</v>
      </c>
      <c r="M9" s="63" t="s">
        <v>8</v>
      </c>
      <c r="N9" s="62" t="s">
        <v>52</v>
      </c>
      <c r="O9" s="62" t="s">
        <v>70</v>
      </c>
      <c r="P9" s="62" t="s">
        <v>7</v>
      </c>
      <c r="Q9" s="63" t="s">
        <v>8</v>
      </c>
      <c r="R9" s="654"/>
      <c r="S9" s="58" t="s">
        <v>0</v>
      </c>
    </row>
    <row r="10" spans="1:256" s="65" customFormat="1" ht="18.75" customHeight="1">
      <c r="A10" s="64" t="s">
        <v>346</v>
      </c>
      <c r="B10" s="537">
        <v>0</v>
      </c>
      <c r="C10" s="538">
        <v>0</v>
      </c>
      <c r="D10" s="538">
        <v>0</v>
      </c>
      <c r="E10" s="539">
        <v>1656</v>
      </c>
      <c r="F10" s="537">
        <v>0</v>
      </c>
      <c r="G10" s="538">
        <v>0</v>
      </c>
      <c r="H10" s="538">
        <v>0</v>
      </c>
      <c r="I10" s="539">
        <v>4239</v>
      </c>
      <c r="J10" s="537">
        <v>44</v>
      </c>
      <c r="K10" s="538">
        <v>40</v>
      </c>
      <c r="L10" s="538">
        <v>22</v>
      </c>
      <c r="M10" s="539">
        <v>8793</v>
      </c>
      <c r="N10" s="537">
        <v>0</v>
      </c>
      <c r="O10" s="538">
        <v>0</v>
      </c>
      <c r="P10" s="538">
        <v>0</v>
      </c>
      <c r="Q10" s="539">
        <v>312</v>
      </c>
      <c r="R10" s="539">
        <f>+E10+I10+M10+Q10</f>
        <v>15000</v>
      </c>
      <c r="S10" s="58" t="s">
        <v>0</v>
      </c>
    </row>
    <row r="11" spans="1:256" s="68" customFormat="1" ht="18.75" customHeight="1">
      <c r="A11" s="66" t="s">
        <v>71</v>
      </c>
      <c r="B11" s="540">
        <f t="shared" ref="B11:R11" si="0">SUM(B10:B10)</f>
        <v>0</v>
      </c>
      <c r="C11" s="541">
        <f t="shared" si="0"/>
        <v>0</v>
      </c>
      <c r="D11" s="541">
        <f t="shared" si="0"/>
        <v>0</v>
      </c>
      <c r="E11" s="542">
        <f t="shared" si="0"/>
        <v>1656</v>
      </c>
      <c r="F11" s="540">
        <f t="shared" si="0"/>
        <v>0</v>
      </c>
      <c r="G11" s="541">
        <f t="shared" si="0"/>
        <v>0</v>
      </c>
      <c r="H11" s="541">
        <f t="shared" si="0"/>
        <v>0</v>
      </c>
      <c r="I11" s="542">
        <f t="shared" si="0"/>
        <v>4239</v>
      </c>
      <c r="J11" s="540">
        <f t="shared" si="0"/>
        <v>44</v>
      </c>
      <c r="K11" s="541">
        <f t="shared" si="0"/>
        <v>40</v>
      </c>
      <c r="L11" s="541">
        <f t="shared" si="0"/>
        <v>22</v>
      </c>
      <c r="M11" s="542">
        <f t="shared" si="0"/>
        <v>8793</v>
      </c>
      <c r="N11" s="540">
        <f t="shared" si="0"/>
        <v>0</v>
      </c>
      <c r="O11" s="541">
        <f t="shared" si="0"/>
        <v>0</v>
      </c>
      <c r="P11" s="541">
        <f t="shared" si="0"/>
        <v>0</v>
      </c>
      <c r="Q11" s="542">
        <f t="shared" si="0"/>
        <v>312</v>
      </c>
      <c r="R11" s="542">
        <f t="shared" si="0"/>
        <v>15000</v>
      </c>
      <c r="S11" s="58" t="s">
        <v>0</v>
      </c>
    </row>
    <row r="12" spans="1:256" ht="18.75" customHeight="1">
      <c r="A12" s="69"/>
      <c r="B12" s="70"/>
      <c r="C12" s="70"/>
      <c r="D12" s="70"/>
      <c r="E12" s="70"/>
      <c r="F12" s="70"/>
      <c r="G12" s="70"/>
      <c r="H12" s="70"/>
      <c r="I12" s="70"/>
      <c r="J12" s="70"/>
      <c r="K12" s="70"/>
      <c r="L12" s="70"/>
      <c r="M12" s="70"/>
      <c r="N12" s="70"/>
      <c r="O12" s="70"/>
      <c r="P12" s="70"/>
      <c r="Q12" s="70"/>
      <c r="R12" s="70"/>
      <c r="S12" s="58" t="s">
        <v>0</v>
      </c>
    </row>
    <row r="13" spans="1:256" ht="18.75" customHeight="1">
      <c r="A13" s="648" t="s">
        <v>72</v>
      </c>
      <c r="B13" s="650" t="s">
        <v>53</v>
      </c>
      <c r="C13" s="651"/>
      <c r="D13" s="651"/>
      <c r="E13" s="652"/>
      <c r="F13" s="650" t="s">
        <v>66</v>
      </c>
      <c r="G13" s="651"/>
      <c r="H13" s="651"/>
      <c r="I13" s="652"/>
      <c r="J13" s="650" t="s">
        <v>67</v>
      </c>
      <c r="K13" s="651"/>
      <c r="L13" s="651"/>
      <c r="M13" s="652"/>
      <c r="N13" s="650" t="s">
        <v>68</v>
      </c>
      <c r="O13" s="651"/>
      <c r="P13" s="651"/>
      <c r="Q13" s="652"/>
      <c r="R13" s="653" t="s">
        <v>73</v>
      </c>
      <c r="S13" s="58" t="s">
        <v>0</v>
      </c>
    </row>
    <row r="14" spans="1:256" ht="18.75" customHeight="1">
      <c r="A14" s="656"/>
      <c r="B14" s="71" t="s">
        <v>52</v>
      </c>
      <c r="C14" s="71" t="s">
        <v>70</v>
      </c>
      <c r="D14" s="71" t="s">
        <v>7</v>
      </c>
      <c r="E14" s="72" t="s">
        <v>8</v>
      </c>
      <c r="F14" s="71" t="s">
        <v>52</v>
      </c>
      <c r="G14" s="71" t="s">
        <v>70</v>
      </c>
      <c r="H14" s="71" t="s">
        <v>7</v>
      </c>
      <c r="I14" s="72" t="s">
        <v>8</v>
      </c>
      <c r="J14" s="71" t="s">
        <v>52</v>
      </c>
      <c r="K14" s="71" t="s">
        <v>70</v>
      </c>
      <c r="L14" s="71" t="s">
        <v>7</v>
      </c>
      <c r="M14" s="72" t="s">
        <v>8</v>
      </c>
      <c r="N14" s="71" t="s">
        <v>52</v>
      </c>
      <c r="O14" s="71" t="s">
        <v>70</v>
      </c>
      <c r="P14" s="71" t="s">
        <v>7</v>
      </c>
      <c r="Q14" s="72" t="s">
        <v>8</v>
      </c>
      <c r="R14" s="655"/>
      <c r="S14" s="58" t="s">
        <v>0</v>
      </c>
    </row>
    <row r="15" spans="1:256" s="65" customFormat="1" ht="18.75" customHeight="1">
      <c r="A15" s="73" t="s">
        <v>36</v>
      </c>
      <c r="B15" s="74">
        <v>0</v>
      </c>
      <c r="C15" s="75">
        <v>0</v>
      </c>
      <c r="D15" s="75">
        <v>0</v>
      </c>
      <c r="E15" s="506">
        <v>-2035</v>
      </c>
      <c r="F15" s="74">
        <v>0</v>
      </c>
      <c r="G15" s="75">
        <v>0</v>
      </c>
      <c r="H15" s="75">
        <v>0</v>
      </c>
      <c r="I15" s="506">
        <v>-5698</v>
      </c>
      <c r="J15" s="74">
        <v>0</v>
      </c>
      <c r="K15" s="75">
        <v>0</v>
      </c>
      <c r="L15" s="75">
        <v>0</v>
      </c>
      <c r="M15" s="506">
        <v>-2895</v>
      </c>
      <c r="N15" s="74">
        <v>0</v>
      </c>
      <c r="O15" s="75">
        <v>0</v>
      </c>
      <c r="P15" s="75">
        <v>0</v>
      </c>
      <c r="Q15" s="506">
        <v>-530</v>
      </c>
      <c r="R15" s="506">
        <f t="shared" ref="R15:R20" si="1">+E15+I15+M15+Q15</f>
        <v>-11158</v>
      </c>
      <c r="S15" s="58" t="s">
        <v>0</v>
      </c>
    </row>
    <row r="16" spans="1:256" s="65" customFormat="1" ht="18.75" customHeight="1">
      <c r="A16" s="73" t="s">
        <v>333</v>
      </c>
      <c r="B16" s="74">
        <v>0</v>
      </c>
      <c r="C16" s="75">
        <v>0</v>
      </c>
      <c r="D16" s="75">
        <v>0</v>
      </c>
      <c r="E16" s="76">
        <v>-3512</v>
      </c>
      <c r="F16" s="74">
        <v>0</v>
      </c>
      <c r="G16" s="75">
        <v>0</v>
      </c>
      <c r="H16" s="75">
        <v>0</v>
      </c>
      <c r="I16" s="76">
        <v>-3601</v>
      </c>
      <c r="J16" s="74">
        <v>0</v>
      </c>
      <c r="K16" s="75">
        <v>0</v>
      </c>
      <c r="L16" s="75">
        <v>0</v>
      </c>
      <c r="M16" s="76">
        <v>0</v>
      </c>
      <c r="N16" s="74">
        <v>0</v>
      </c>
      <c r="O16" s="75">
        <v>0</v>
      </c>
      <c r="P16" s="75">
        <v>0</v>
      </c>
      <c r="Q16" s="76">
        <v>0</v>
      </c>
      <c r="R16" s="76">
        <f>+E16+I16+M16+Q16</f>
        <v>-7113</v>
      </c>
      <c r="S16" s="58" t="s">
        <v>0</v>
      </c>
    </row>
    <row r="17" spans="1:19" s="65" customFormat="1" ht="18.75" customHeight="1">
      <c r="A17" s="73" t="s">
        <v>74</v>
      </c>
      <c r="B17" s="74">
        <v>0</v>
      </c>
      <c r="C17" s="75">
        <v>0</v>
      </c>
      <c r="D17" s="75">
        <v>0</v>
      </c>
      <c r="E17" s="76">
        <v>-137</v>
      </c>
      <c r="F17" s="74">
        <v>0</v>
      </c>
      <c r="G17" s="75">
        <v>0</v>
      </c>
      <c r="H17" s="75">
        <v>0</v>
      </c>
      <c r="I17" s="76">
        <v>-2631</v>
      </c>
      <c r="J17" s="74">
        <v>0</v>
      </c>
      <c r="K17" s="75">
        <v>0</v>
      </c>
      <c r="L17" s="75">
        <v>0</v>
      </c>
      <c r="M17" s="76">
        <v>-649</v>
      </c>
      <c r="N17" s="74">
        <v>0</v>
      </c>
      <c r="O17" s="75">
        <v>0</v>
      </c>
      <c r="P17" s="75">
        <v>0</v>
      </c>
      <c r="Q17" s="76">
        <v>0</v>
      </c>
      <c r="R17" s="76">
        <f t="shared" si="1"/>
        <v>-3417</v>
      </c>
      <c r="S17" s="58" t="s">
        <v>0</v>
      </c>
    </row>
    <row r="18" spans="1:19" s="65" customFormat="1" ht="18.75" customHeight="1">
      <c r="A18" s="73" t="s">
        <v>367</v>
      </c>
      <c r="B18" s="74">
        <v>0</v>
      </c>
      <c r="C18" s="75">
        <v>0</v>
      </c>
      <c r="D18" s="75">
        <v>0</v>
      </c>
      <c r="E18" s="76">
        <v>-4738</v>
      </c>
      <c r="F18" s="74">
        <v>0</v>
      </c>
      <c r="G18" s="75">
        <v>0</v>
      </c>
      <c r="H18" s="75">
        <v>0</v>
      </c>
      <c r="I18" s="76">
        <v>-8348</v>
      </c>
      <c r="J18" s="74">
        <v>0</v>
      </c>
      <c r="K18" s="75">
        <v>0</v>
      </c>
      <c r="L18" s="75">
        <v>0</v>
      </c>
      <c r="M18" s="76">
        <v>-8123</v>
      </c>
      <c r="N18" s="74">
        <v>0</v>
      </c>
      <c r="O18" s="75">
        <v>0</v>
      </c>
      <c r="P18" s="75">
        <v>0</v>
      </c>
      <c r="Q18" s="76">
        <v>-1353</v>
      </c>
      <c r="R18" s="76">
        <f t="shared" si="1"/>
        <v>-22562</v>
      </c>
      <c r="S18" s="58" t="s">
        <v>0</v>
      </c>
    </row>
    <row r="19" spans="1:19" s="65" customFormat="1" ht="18.75" customHeight="1">
      <c r="A19" s="73" t="s">
        <v>38</v>
      </c>
      <c r="B19" s="74">
        <v>0</v>
      </c>
      <c r="C19" s="75">
        <v>0</v>
      </c>
      <c r="D19" s="75">
        <v>0</v>
      </c>
      <c r="E19" s="76">
        <v>-1249</v>
      </c>
      <c r="F19" s="74">
        <v>0</v>
      </c>
      <c r="G19" s="75">
        <v>0</v>
      </c>
      <c r="H19" s="75">
        <v>0</v>
      </c>
      <c r="I19" s="76">
        <v>-2200</v>
      </c>
      <c r="J19" s="74">
        <v>0</v>
      </c>
      <c r="K19" s="75">
        <v>0</v>
      </c>
      <c r="L19" s="75">
        <v>0</v>
      </c>
      <c r="M19" s="76">
        <v>-2141</v>
      </c>
      <c r="N19" s="74">
        <v>0</v>
      </c>
      <c r="O19" s="75">
        <v>0</v>
      </c>
      <c r="P19" s="75">
        <v>0</v>
      </c>
      <c r="Q19" s="76">
        <v>-357</v>
      </c>
      <c r="R19" s="76">
        <f t="shared" si="1"/>
        <v>-5947</v>
      </c>
      <c r="S19" s="58" t="s">
        <v>0</v>
      </c>
    </row>
    <row r="20" spans="1:19" s="65" customFormat="1" ht="15.75">
      <c r="A20" s="73" t="s">
        <v>75</v>
      </c>
      <c r="B20" s="74">
        <v>-15</v>
      </c>
      <c r="C20" s="75">
        <v>-1</v>
      </c>
      <c r="D20" s="75">
        <v>-15</v>
      </c>
      <c r="E20" s="76">
        <v>-7826</v>
      </c>
      <c r="F20" s="74">
        <v>0</v>
      </c>
      <c r="G20" s="75">
        <v>0</v>
      </c>
      <c r="H20" s="75">
        <v>0</v>
      </c>
      <c r="I20" s="76">
        <v>0</v>
      </c>
      <c r="J20" s="74">
        <v>0</v>
      </c>
      <c r="K20" s="75">
        <v>0</v>
      </c>
      <c r="L20" s="75">
        <v>0</v>
      </c>
      <c r="M20" s="76">
        <v>0</v>
      </c>
      <c r="N20" s="74">
        <v>0</v>
      </c>
      <c r="O20" s="75">
        <v>0</v>
      </c>
      <c r="P20" s="75">
        <v>0</v>
      </c>
      <c r="Q20" s="76">
        <v>0</v>
      </c>
      <c r="R20" s="76">
        <f t="shared" si="1"/>
        <v>-7826</v>
      </c>
      <c r="S20" s="58" t="s">
        <v>0</v>
      </c>
    </row>
    <row r="21" spans="1:19" s="65" customFormat="1" ht="18.75" customHeight="1">
      <c r="A21" s="73" t="s">
        <v>40</v>
      </c>
      <c r="B21" s="74">
        <v>0</v>
      </c>
      <c r="C21" s="75">
        <v>0</v>
      </c>
      <c r="D21" s="75">
        <v>0</v>
      </c>
      <c r="E21" s="76">
        <v>-1050</v>
      </c>
      <c r="F21" s="74">
        <v>0</v>
      </c>
      <c r="G21" s="75">
        <v>0</v>
      </c>
      <c r="H21" s="75">
        <v>0</v>
      </c>
      <c r="I21" s="76">
        <v>-1850</v>
      </c>
      <c r="J21" s="74">
        <v>0</v>
      </c>
      <c r="K21" s="75">
        <v>0</v>
      </c>
      <c r="L21" s="75">
        <v>0</v>
      </c>
      <c r="M21" s="76">
        <v>-1800</v>
      </c>
      <c r="N21" s="74">
        <v>0</v>
      </c>
      <c r="O21" s="75">
        <v>0</v>
      </c>
      <c r="P21" s="75">
        <v>0</v>
      </c>
      <c r="Q21" s="76">
        <v>-300</v>
      </c>
      <c r="R21" s="76">
        <f>+E21+I21+M21+Q21</f>
        <v>-5000</v>
      </c>
      <c r="S21" s="58" t="s">
        <v>0</v>
      </c>
    </row>
    <row r="22" spans="1:19" s="68" customFormat="1" ht="18.75" customHeight="1">
      <c r="A22" s="77" t="s">
        <v>73</v>
      </c>
      <c r="B22" s="78">
        <f t="shared" ref="B22:R22" si="2">SUM(B15:B21)</f>
        <v>-15</v>
      </c>
      <c r="C22" s="67">
        <f t="shared" si="2"/>
        <v>-1</v>
      </c>
      <c r="D22" s="67">
        <f t="shared" si="2"/>
        <v>-15</v>
      </c>
      <c r="E22" s="507">
        <f t="shared" si="2"/>
        <v>-20547</v>
      </c>
      <c r="F22" s="78">
        <f t="shared" si="2"/>
        <v>0</v>
      </c>
      <c r="G22" s="67">
        <f t="shared" si="2"/>
        <v>0</v>
      </c>
      <c r="H22" s="67">
        <f t="shared" si="2"/>
        <v>0</v>
      </c>
      <c r="I22" s="507">
        <f t="shared" si="2"/>
        <v>-24328</v>
      </c>
      <c r="J22" s="78">
        <f t="shared" si="2"/>
        <v>0</v>
      </c>
      <c r="K22" s="67">
        <f t="shared" si="2"/>
        <v>0</v>
      </c>
      <c r="L22" s="67">
        <f t="shared" si="2"/>
        <v>0</v>
      </c>
      <c r="M22" s="507">
        <f t="shared" si="2"/>
        <v>-15608</v>
      </c>
      <c r="N22" s="78">
        <f t="shared" si="2"/>
        <v>0</v>
      </c>
      <c r="O22" s="67">
        <f t="shared" si="2"/>
        <v>0</v>
      </c>
      <c r="P22" s="67">
        <f t="shared" si="2"/>
        <v>0</v>
      </c>
      <c r="Q22" s="507">
        <f t="shared" si="2"/>
        <v>-2540</v>
      </c>
      <c r="R22" s="508">
        <f t="shared" si="2"/>
        <v>-63023</v>
      </c>
      <c r="S22" s="58" t="s">
        <v>64</v>
      </c>
    </row>
    <row r="23" spans="1:19" ht="18.75" customHeight="1">
      <c r="A23" s="79"/>
      <c r="B23" s="80"/>
      <c r="C23" s="80"/>
      <c r="D23" s="80"/>
      <c r="E23" s="81"/>
      <c r="F23" s="80"/>
      <c r="G23" s="80"/>
      <c r="H23" s="80"/>
      <c r="I23" s="81"/>
      <c r="J23" s="80"/>
      <c r="K23" s="80"/>
      <c r="L23" s="80"/>
      <c r="M23" s="81"/>
      <c r="N23" s="80"/>
      <c r="O23" s="80"/>
      <c r="P23" s="80"/>
      <c r="Q23" s="81"/>
      <c r="R23" s="81"/>
      <c r="S23" s="60"/>
    </row>
    <row r="24" spans="1:19" ht="15" customHeight="1">
      <c r="A24" s="82"/>
      <c r="B24" s="83"/>
      <c r="C24" s="83"/>
      <c r="D24" s="83"/>
      <c r="E24" s="83"/>
      <c r="F24" s="83"/>
      <c r="G24" s="83"/>
      <c r="H24" s="83"/>
      <c r="I24" s="83"/>
      <c r="J24" s="83"/>
      <c r="K24" s="83"/>
      <c r="L24" s="83"/>
      <c r="N24" s="83"/>
      <c r="O24" s="83"/>
      <c r="P24" s="83"/>
      <c r="R24" s="84"/>
    </row>
    <row r="25" spans="1:19">
      <c r="A25" s="86"/>
      <c r="B25" s="83"/>
      <c r="C25" s="83"/>
      <c r="D25" s="83"/>
      <c r="E25" s="83"/>
      <c r="F25" s="83"/>
      <c r="G25" s="83"/>
      <c r="H25" s="83"/>
      <c r="I25" s="83"/>
      <c r="J25" s="83"/>
      <c r="K25" s="83"/>
      <c r="L25" s="83"/>
      <c r="N25" s="83"/>
      <c r="O25" s="83"/>
      <c r="P25" s="83"/>
    </row>
  </sheetData>
  <mergeCells count="31">
    <mergeCell ref="R13:R14"/>
    <mergeCell ref="A13:A14"/>
    <mergeCell ref="B13:E13"/>
    <mergeCell ref="F13:I13"/>
    <mergeCell ref="J13:M13"/>
    <mergeCell ref="N13:Q13"/>
    <mergeCell ref="A7:R7"/>
    <mergeCell ref="A8:A9"/>
    <mergeCell ref="B8:E8"/>
    <mergeCell ref="F8:I8"/>
    <mergeCell ref="J8:M8"/>
    <mergeCell ref="N8:Q8"/>
    <mergeCell ref="R8:R9"/>
    <mergeCell ref="A6:R6"/>
    <mergeCell ref="IM4:IV4"/>
    <mergeCell ref="EC4:EU4"/>
    <mergeCell ref="EV4:FN4"/>
    <mergeCell ref="FO4:GG4"/>
    <mergeCell ref="GH4:GZ4"/>
    <mergeCell ref="HA4:HS4"/>
    <mergeCell ref="HT4:IL4"/>
    <mergeCell ref="AL4:BD4"/>
    <mergeCell ref="BE4:BW4"/>
    <mergeCell ref="BX4:CP4"/>
    <mergeCell ref="CQ4:DI4"/>
    <mergeCell ref="DJ4:EB4"/>
    <mergeCell ref="A1:R1"/>
    <mergeCell ref="A2:R2"/>
    <mergeCell ref="A3:R3"/>
    <mergeCell ref="A5:R5"/>
    <mergeCell ref="A4:R4"/>
  </mergeCells>
  <printOptions horizontalCentered="1"/>
  <pageMargins left="0" right="0" top="0.75" bottom="0.25" header="0.3" footer="0.3"/>
  <pageSetup scale="79" orientation="landscape" r:id="rId1"/>
  <headerFooter scaleWithDoc="0">
    <oddHeader>&amp;L&amp;"Times New Roman,Bold"C: Program Increases/Offsets by Decision Unit</oddHeader>
    <oddFooter>&amp;C&amp;"Times New Roman,Regular"&amp;10Exhibit C - Program Increases/Offsets by Decision Unit</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T36"/>
  <sheetViews>
    <sheetView view="pageBreakPreview" zoomScale="70" zoomScaleNormal="100" zoomScaleSheetLayoutView="70" workbookViewId="0">
      <selection activeCell="A3" sqref="A3:P3"/>
    </sheetView>
  </sheetViews>
  <sheetFormatPr defaultColWidth="8.88671875" defaultRowHeight="12.75"/>
  <cols>
    <col min="1" max="1" width="53.88671875" style="89" customWidth="1"/>
    <col min="2" max="2" width="1.21875" style="89" customWidth="1"/>
    <col min="3" max="3" width="10.77734375" style="89" customWidth="1"/>
    <col min="4" max="4" width="11" style="89" customWidth="1"/>
    <col min="5" max="5" width="1.21875" style="89" customWidth="1"/>
    <col min="6" max="7" width="11.21875" style="89" customWidth="1"/>
    <col min="8" max="8" width="1.21875" style="89" customWidth="1"/>
    <col min="9" max="9" width="10.77734375" style="89" customWidth="1"/>
    <col min="10" max="10" width="11.44140625" style="89" customWidth="1"/>
    <col min="11" max="16" width="10.77734375" style="89" customWidth="1"/>
    <col min="17" max="17" width="1.88671875" style="89" customWidth="1"/>
    <col min="18" max="16384" width="8.88671875" style="89"/>
  </cols>
  <sheetData>
    <row r="1" spans="1:20" ht="20.25">
      <c r="A1" s="667" t="s">
        <v>76</v>
      </c>
      <c r="B1" s="668"/>
      <c r="C1" s="668"/>
      <c r="D1" s="668"/>
      <c r="E1" s="668"/>
      <c r="F1" s="668"/>
      <c r="G1" s="668"/>
      <c r="H1" s="668"/>
      <c r="I1" s="668"/>
      <c r="J1" s="668"/>
      <c r="K1" s="668"/>
      <c r="L1" s="668"/>
      <c r="M1" s="668"/>
      <c r="N1" s="668"/>
      <c r="O1" s="668"/>
      <c r="P1" s="668"/>
      <c r="Q1" s="88" t="s">
        <v>0</v>
      </c>
      <c r="R1" s="91"/>
      <c r="S1" s="91"/>
      <c r="T1" s="88"/>
    </row>
    <row r="2" spans="1:20" ht="20.25">
      <c r="A2" s="669" t="s">
        <v>2</v>
      </c>
      <c r="B2" s="668"/>
      <c r="C2" s="668"/>
      <c r="D2" s="668"/>
      <c r="E2" s="668"/>
      <c r="F2" s="668"/>
      <c r="G2" s="668"/>
      <c r="H2" s="668"/>
      <c r="I2" s="668"/>
      <c r="J2" s="668"/>
      <c r="K2" s="668"/>
      <c r="L2" s="668"/>
      <c r="M2" s="668"/>
      <c r="N2" s="668"/>
      <c r="O2" s="668"/>
      <c r="P2" s="668"/>
      <c r="Q2" s="88" t="s">
        <v>0</v>
      </c>
      <c r="R2" s="90"/>
      <c r="S2" s="90"/>
    </row>
    <row r="3" spans="1:20" ht="20.25">
      <c r="A3" s="669" t="s">
        <v>3</v>
      </c>
      <c r="B3" s="669"/>
      <c r="C3" s="669"/>
      <c r="D3" s="669"/>
      <c r="E3" s="669"/>
      <c r="F3" s="669"/>
      <c r="G3" s="669"/>
      <c r="H3" s="669"/>
      <c r="I3" s="669"/>
      <c r="J3" s="669"/>
      <c r="K3" s="669"/>
      <c r="L3" s="669"/>
      <c r="M3" s="669"/>
      <c r="N3" s="669"/>
      <c r="O3" s="669"/>
      <c r="P3" s="669"/>
      <c r="Q3" s="88" t="s">
        <v>0</v>
      </c>
      <c r="R3" s="500"/>
      <c r="S3" s="500"/>
    </row>
    <row r="4" spans="1:20" ht="15">
      <c r="A4" s="670" t="s">
        <v>4</v>
      </c>
      <c r="B4" s="671"/>
      <c r="C4" s="671"/>
      <c r="D4" s="671"/>
      <c r="E4" s="671"/>
      <c r="F4" s="671"/>
      <c r="G4" s="671"/>
      <c r="H4" s="671"/>
      <c r="I4" s="671"/>
      <c r="J4" s="671"/>
      <c r="K4" s="671"/>
      <c r="L4" s="671"/>
      <c r="M4" s="671"/>
      <c r="N4" s="671"/>
      <c r="O4" s="671"/>
      <c r="P4" s="671"/>
      <c r="Q4" s="88" t="s">
        <v>0</v>
      </c>
      <c r="R4" s="91"/>
      <c r="S4" s="91"/>
      <c r="T4" s="88"/>
    </row>
    <row r="5" spans="1:20">
      <c r="Q5" s="88" t="s">
        <v>0</v>
      </c>
      <c r="T5" s="88"/>
    </row>
    <row r="6" spans="1:20" ht="13.5" thickBot="1">
      <c r="Q6" s="88" t="s">
        <v>0</v>
      </c>
      <c r="T6" s="88"/>
    </row>
    <row r="7" spans="1:20" ht="37.5" customHeight="1">
      <c r="A7" s="92"/>
      <c r="B7" s="93"/>
      <c r="C7" s="672" t="s">
        <v>359</v>
      </c>
      <c r="D7" s="658"/>
      <c r="E7" s="94"/>
      <c r="F7" s="672" t="s">
        <v>360</v>
      </c>
      <c r="G7" s="658"/>
      <c r="H7" s="94"/>
      <c r="I7" s="657" t="s">
        <v>31</v>
      </c>
      <c r="J7" s="658"/>
      <c r="K7" s="675">
        <v>2013</v>
      </c>
      <c r="L7" s="676"/>
      <c r="M7" s="676"/>
      <c r="N7" s="677"/>
      <c r="O7" s="657" t="s">
        <v>51</v>
      </c>
      <c r="P7" s="658"/>
      <c r="Q7" s="88" t="s">
        <v>0</v>
      </c>
      <c r="S7" s="95"/>
      <c r="T7" s="88"/>
    </row>
    <row r="8" spans="1:20" ht="14.25" customHeight="1">
      <c r="A8" s="93"/>
      <c r="B8" s="93"/>
      <c r="C8" s="673"/>
      <c r="D8" s="674"/>
      <c r="E8" s="94"/>
      <c r="F8" s="659"/>
      <c r="G8" s="660"/>
      <c r="H8" s="94"/>
      <c r="I8" s="659"/>
      <c r="J8" s="660"/>
      <c r="K8" s="661" t="s">
        <v>77</v>
      </c>
      <c r="L8" s="662"/>
      <c r="M8" s="663" t="s">
        <v>78</v>
      </c>
      <c r="N8" s="664"/>
      <c r="O8" s="659"/>
      <c r="P8" s="660"/>
      <c r="Q8" s="88" t="s">
        <v>0</v>
      </c>
      <c r="S8" s="95"/>
      <c r="T8" s="88"/>
    </row>
    <row r="9" spans="1:20" hidden="1">
      <c r="A9" s="665" t="s">
        <v>79</v>
      </c>
      <c r="B9" s="93"/>
      <c r="C9" s="96"/>
      <c r="D9" s="97"/>
      <c r="E9" s="98"/>
      <c r="F9" s="96"/>
      <c r="G9" s="97"/>
      <c r="H9" s="98"/>
      <c r="I9" s="96"/>
      <c r="J9" s="97"/>
      <c r="K9" s="96"/>
      <c r="L9" s="97"/>
      <c r="M9" s="99"/>
      <c r="N9" s="97"/>
      <c r="O9" s="96"/>
      <c r="P9" s="97"/>
      <c r="Q9" s="88" t="s">
        <v>0</v>
      </c>
      <c r="S9" s="99"/>
      <c r="T9" s="88"/>
    </row>
    <row r="10" spans="1:20" ht="25.5">
      <c r="A10" s="666"/>
      <c r="B10" s="93"/>
      <c r="C10" s="100" t="s">
        <v>80</v>
      </c>
      <c r="D10" s="101" t="s">
        <v>81</v>
      </c>
      <c r="E10" s="98"/>
      <c r="F10" s="100" t="s">
        <v>80</v>
      </c>
      <c r="G10" s="101" t="s">
        <v>81</v>
      </c>
      <c r="H10" s="98"/>
      <c r="I10" s="100" t="s">
        <v>80</v>
      </c>
      <c r="J10" s="101" t="s">
        <v>81</v>
      </c>
      <c r="K10" s="100" t="s">
        <v>80</v>
      </c>
      <c r="L10" s="101" t="s">
        <v>81</v>
      </c>
      <c r="M10" s="100" t="s">
        <v>80</v>
      </c>
      <c r="N10" s="101" t="s">
        <v>81</v>
      </c>
      <c r="O10" s="100" t="s">
        <v>80</v>
      </c>
      <c r="P10" s="101" t="s">
        <v>81</v>
      </c>
      <c r="Q10" s="88" t="s">
        <v>0</v>
      </c>
      <c r="S10" s="102"/>
      <c r="T10" s="88"/>
    </row>
    <row r="11" spans="1:20">
      <c r="A11" s="103"/>
      <c r="B11" s="93"/>
      <c r="C11" s="104"/>
      <c r="D11" s="105"/>
      <c r="E11" s="106"/>
      <c r="F11" s="104"/>
      <c r="G11" s="105"/>
      <c r="H11" s="106"/>
      <c r="I11" s="104"/>
      <c r="J11" s="105"/>
      <c r="K11" s="104"/>
      <c r="L11" s="107"/>
      <c r="M11" s="108"/>
      <c r="N11" s="105"/>
      <c r="O11" s="104"/>
      <c r="P11" s="105"/>
      <c r="Q11" s="88" t="s">
        <v>0</v>
      </c>
      <c r="S11" s="109"/>
      <c r="T11" s="88"/>
    </row>
    <row r="12" spans="1:20" ht="25.5">
      <c r="A12" s="110" t="s">
        <v>82</v>
      </c>
      <c r="B12" s="93"/>
      <c r="C12" s="104"/>
      <c r="D12" s="111"/>
      <c r="E12" s="106"/>
      <c r="F12" s="104"/>
      <c r="G12" s="111"/>
      <c r="H12" s="106"/>
      <c r="I12" s="104"/>
      <c r="J12" s="111"/>
      <c r="K12" s="104"/>
      <c r="L12" s="107"/>
      <c r="M12" s="104"/>
      <c r="N12" s="111"/>
      <c r="O12" s="104"/>
      <c r="P12" s="111"/>
      <c r="Q12" s="88" t="s">
        <v>0</v>
      </c>
      <c r="S12" s="112"/>
      <c r="T12" s="88"/>
    </row>
    <row r="13" spans="1:20">
      <c r="A13" s="113" t="s">
        <v>83</v>
      </c>
      <c r="B13" s="93"/>
      <c r="C13" s="104">
        <v>11116</v>
      </c>
      <c r="D13" s="498">
        <v>2850971</v>
      </c>
      <c r="E13" s="106"/>
      <c r="F13" s="104">
        <v>11432</v>
      </c>
      <c r="G13" s="498">
        <v>2942341</v>
      </c>
      <c r="H13" s="106"/>
      <c r="I13" s="104">
        <v>11482</v>
      </c>
      <c r="J13" s="499">
        <v>2993665</v>
      </c>
      <c r="K13" s="104">
        <v>0</v>
      </c>
      <c r="L13" s="107">
        <v>3237</v>
      </c>
      <c r="M13" s="104">
        <v>0</v>
      </c>
      <c r="N13" s="498">
        <v>-22603</v>
      </c>
      <c r="O13" s="104">
        <f t="shared" ref="O13:P15" si="0">+I13+K13+M13</f>
        <v>11482</v>
      </c>
      <c r="P13" s="499">
        <f t="shared" si="0"/>
        <v>2974299</v>
      </c>
      <c r="Q13" s="88" t="s">
        <v>0</v>
      </c>
      <c r="S13" s="112"/>
      <c r="T13" s="88"/>
    </row>
    <row r="14" spans="1:20">
      <c r="A14" s="114" t="s">
        <v>84</v>
      </c>
      <c r="B14" s="93"/>
      <c r="C14" s="104">
        <v>0</v>
      </c>
      <c r="D14" s="111">
        <v>0</v>
      </c>
      <c r="E14" s="106"/>
      <c r="F14" s="104">
        <v>0</v>
      </c>
      <c r="G14" s="111">
        <v>0</v>
      </c>
      <c r="H14" s="106"/>
      <c r="I14" s="104">
        <v>0</v>
      </c>
      <c r="J14" s="105">
        <f>+G14+D14</f>
        <v>0</v>
      </c>
      <c r="K14" s="104">
        <v>0</v>
      </c>
      <c r="L14" s="107">
        <v>0</v>
      </c>
      <c r="M14" s="104">
        <v>0</v>
      </c>
      <c r="N14" s="111">
        <v>0</v>
      </c>
      <c r="O14" s="104">
        <f t="shared" si="0"/>
        <v>0</v>
      </c>
      <c r="P14" s="105">
        <f t="shared" si="0"/>
        <v>0</v>
      </c>
      <c r="Q14" s="88" t="s">
        <v>0</v>
      </c>
      <c r="S14" s="112"/>
      <c r="T14" s="88"/>
    </row>
    <row r="15" spans="1:20" ht="13.5" customHeight="1">
      <c r="A15" s="113" t="s">
        <v>353</v>
      </c>
      <c r="B15" s="115"/>
      <c r="C15" s="116">
        <v>6278</v>
      </c>
      <c r="D15" s="117">
        <v>1514395</v>
      </c>
      <c r="E15" s="118"/>
      <c r="F15" s="116">
        <v>6330</v>
      </c>
      <c r="G15" s="117">
        <v>1542384</v>
      </c>
      <c r="H15" s="119"/>
      <c r="I15" s="104">
        <v>6352</v>
      </c>
      <c r="J15" s="105">
        <v>1581074</v>
      </c>
      <c r="K15" s="116">
        <v>0</v>
      </c>
      <c r="L15" s="120">
        <v>1979</v>
      </c>
      <c r="M15" s="116">
        <v>0</v>
      </c>
      <c r="N15" s="117">
        <v>-9378</v>
      </c>
      <c r="O15" s="116">
        <f t="shared" si="0"/>
        <v>6352</v>
      </c>
      <c r="P15" s="117">
        <f t="shared" si="0"/>
        <v>1573675</v>
      </c>
      <c r="Q15" s="88" t="s">
        <v>0</v>
      </c>
      <c r="S15" s="121"/>
      <c r="T15" s="88"/>
    </row>
    <row r="16" spans="1:20" s="129" customFormat="1">
      <c r="A16" s="122" t="s">
        <v>85</v>
      </c>
      <c r="B16" s="123"/>
      <c r="C16" s="124">
        <f>SUM(C13:C15)</f>
        <v>17394</v>
      </c>
      <c r="D16" s="125">
        <f>SUM(D13:D15)</f>
        <v>4365366</v>
      </c>
      <c r="E16" s="126"/>
      <c r="F16" s="124">
        <f>SUM(F13:F15)</f>
        <v>17762</v>
      </c>
      <c r="G16" s="125">
        <f>SUM(G13:G15)</f>
        <v>4484725</v>
      </c>
      <c r="H16" s="127"/>
      <c r="I16" s="124">
        <f t="shared" ref="I16:P16" si="1">SUM(I13:I15)</f>
        <v>17834</v>
      </c>
      <c r="J16" s="125">
        <f t="shared" si="1"/>
        <v>4574739</v>
      </c>
      <c r="K16" s="124">
        <f t="shared" si="1"/>
        <v>0</v>
      </c>
      <c r="L16" s="125">
        <f t="shared" si="1"/>
        <v>5216</v>
      </c>
      <c r="M16" s="124">
        <f t="shared" si="1"/>
        <v>0</v>
      </c>
      <c r="N16" s="125">
        <f t="shared" si="1"/>
        <v>-31981</v>
      </c>
      <c r="O16" s="124">
        <f t="shared" si="1"/>
        <v>17834</v>
      </c>
      <c r="P16" s="125">
        <f t="shared" si="1"/>
        <v>4547974</v>
      </c>
      <c r="Q16" s="88" t="s">
        <v>0</v>
      </c>
      <c r="R16" s="89"/>
      <c r="S16" s="128"/>
      <c r="T16" s="88"/>
    </row>
    <row r="17" spans="1:20">
      <c r="A17" s="130"/>
      <c r="B17" s="93"/>
      <c r="C17" s="104"/>
      <c r="D17" s="105"/>
      <c r="E17" s="131"/>
      <c r="F17" s="104"/>
      <c r="G17" s="105"/>
      <c r="H17" s="131"/>
      <c r="I17" s="104"/>
      <c r="J17" s="105"/>
      <c r="K17" s="104"/>
      <c r="L17" s="107"/>
      <c r="M17" s="104"/>
      <c r="N17" s="105"/>
      <c r="O17" s="104"/>
      <c r="P17" s="105"/>
      <c r="Q17" s="88" t="s">
        <v>0</v>
      </c>
      <c r="S17" s="109"/>
      <c r="T17" s="88"/>
    </row>
    <row r="18" spans="1:20" ht="25.5">
      <c r="A18" s="110" t="s">
        <v>86</v>
      </c>
      <c r="B18" s="93"/>
      <c r="C18" s="104"/>
      <c r="D18" s="105"/>
      <c r="E18" s="132"/>
      <c r="F18" s="104"/>
      <c r="G18" s="105"/>
      <c r="H18" s="132"/>
      <c r="I18" s="104"/>
      <c r="J18" s="105"/>
      <c r="K18" s="104"/>
      <c r="L18" s="107"/>
      <c r="M18" s="104"/>
      <c r="N18" s="105"/>
      <c r="O18" s="133"/>
      <c r="P18" s="134"/>
      <c r="Q18" s="88" t="s">
        <v>0</v>
      </c>
      <c r="S18" s="109"/>
      <c r="T18" s="88"/>
    </row>
    <row r="19" spans="1:20">
      <c r="A19" s="113" t="s">
        <v>87</v>
      </c>
      <c r="B19" s="93"/>
      <c r="C19" s="104">
        <v>4989</v>
      </c>
      <c r="D19" s="105">
        <v>1096503</v>
      </c>
      <c r="E19" s="132"/>
      <c r="F19" s="104">
        <v>4240</v>
      </c>
      <c r="G19" s="105">
        <v>996375</v>
      </c>
      <c r="H19" s="132"/>
      <c r="I19" s="104">
        <v>4275</v>
      </c>
      <c r="J19" s="105">
        <v>1027338</v>
      </c>
      <c r="K19" s="104">
        <v>0</v>
      </c>
      <c r="L19" s="107">
        <v>1417</v>
      </c>
      <c r="M19" s="104">
        <v>-15</v>
      </c>
      <c r="N19" s="105">
        <v>-13278</v>
      </c>
      <c r="O19" s="104">
        <f t="shared" ref="O19:P24" si="2">+I19+K19+M19</f>
        <v>4260</v>
      </c>
      <c r="P19" s="105">
        <f t="shared" si="2"/>
        <v>1015477</v>
      </c>
      <c r="Q19" s="88" t="s">
        <v>0</v>
      </c>
      <c r="S19" s="109"/>
      <c r="T19" s="88"/>
    </row>
    <row r="20" spans="1:20" ht="31.5" customHeight="1">
      <c r="A20" s="114" t="s">
        <v>88</v>
      </c>
      <c r="B20" s="93"/>
      <c r="C20" s="104">
        <v>718</v>
      </c>
      <c r="D20" s="105">
        <v>186718</v>
      </c>
      <c r="E20" s="132"/>
      <c r="F20" s="104">
        <v>1506</v>
      </c>
      <c r="G20" s="105">
        <v>311501</v>
      </c>
      <c r="H20" s="132"/>
      <c r="I20" s="104">
        <v>1512</v>
      </c>
      <c r="J20" s="105">
        <v>316251</v>
      </c>
      <c r="K20" s="104">
        <v>0</v>
      </c>
      <c r="L20" s="107">
        <v>204</v>
      </c>
      <c r="M20" s="104">
        <v>0</v>
      </c>
      <c r="N20" s="105">
        <v>-1768</v>
      </c>
      <c r="O20" s="104">
        <f t="shared" si="2"/>
        <v>1512</v>
      </c>
      <c r="P20" s="105">
        <f t="shared" si="2"/>
        <v>314687</v>
      </c>
      <c r="Q20" s="88" t="s">
        <v>0</v>
      </c>
      <c r="S20" s="109"/>
      <c r="T20" s="88"/>
    </row>
    <row r="21" spans="1:20" ht="25.5">
      <c r="A21" s="114" t="s">
        <v>89</v>
      </c>
      <c r="B21" s="93"/>
      <c r="C21" s="104">
        <v>733</v>
      </c>
      <c r="D21" s="105">
        <v>0</v>
      </c>
      <c r="E21" s="132"/>
      <c r="F21" s="104">
        <v>778</v>
      </c>
      <c r="G21" s="105">
        <v>0</v>
      </c>
      <c r="H21" s="132"/>
      <c r="I21" s="104">
        <v>778</v>
      </c>
      <c r="J21" s="105">
        <v>0</v>
      </c>
      <c r="K21" s="104">
        <v>0</v>
      </c>
      <c r="L21" s="107">
        <v>0</v>
      </c>
      <c r="M21" s="104">
        <v>0</v>
      </c>
      <c r="N21" s="105">
        <v>0</v>
      </c>
      <c r="O21" s="104">
        <f t="shared" si="2"/>
        <v>778</v>
      </c>
      <c r="P21" s="105">
        <f t="shared" si="2"/>
        <v>0</v>
      </c>
      <c r="Q21" s="88" t="s">
        <v>0</v>
      </c>
      <c r="S21" s="109"/>
      <c r="T21" s="88"/>
    </row>
    <row r="22" spans="1:20">
      <c r="A22" s="114" t="s">
        <v>90</v>
      </c>
      <c r="B22" s="93"/>
      <c r="C22" s="104">
        <v>8098</v>
      </c>
      <c r="D22" s="105">
        <v>1433555</v>
      </c>
      <c r="E22" s="132"/>
      <c r="F22" s="104">
        <v>8303</v>
      </c>
      <c r="G22" s="105">
        <v>1477055</v>
      </c>
      <c r="H22" s="132"/>
      <c r="I22" s="104">
        <v>8313</v>
      </c>
      <c r="J22" s="105">
        <v>1499238</v>
      </c>
      <c r="K22" s="104">
        <v>22</v>
      </c>
      <c r="L22" s="107">
        <v>7496</v>
      </c>
      <c r="M22" s="104">
        <v>0</v>
      </c>
      <c r="N22" s="105">
        <v>-7025</v>
      </c>
      <c r="O22" s="104">
        <f t="shared" si="2"/>
        <v>8335</v>
      </c>
      <c r="P22" s="105">
        <f t="shared" si="2"/>
        <v>1499709</v>
      </c>
      <c r="Q22" s="88" t="s">
        <v>0</v>
      </c>
      <c r="S22" s="109"/>
      <c r="T22" s="88"/>
    </row>
    <row r="23" spans="1:20">
      <c r="A23" s="113" t="s">
        <v>91</v>
      </c>
      <c r="B23" s="93"/>
      <c r="C23" s="104">
        <v>517</v>
      </c>
      <c r="D23" s="105">
        <v>125326</v>
      </c>
      <c r="E23" s="132"/>
      <c r="F23" s="104">
        <v>562</v>
      </c>
      <c r="G23" s="105">
        <v>135820</v>
      </c>
      <c r="H23" s="132"/>
      <c r="I23" s="104">
        <v>565</v>
      </c>
      <c r="J23" s="105">
        <v>141197</v>
      </c>
      <c r="K23" s="104">
        <v>0</v>
      </c>
      <c r="L23" s="107">
        <v>259</v>
      </c>
      <c r="M23" s="104">
        <v>0</v>
      </c>
      <c r="N23" s="105">
        <v>-768</v>
      </c>
      <c r="O23" s="104">
        <f t="shared" si="2"/>
        <v>565</v>
      </c>
      <c r="P23" s="105">
        <f t="shared" si="2"/>
        <v>140688</v>
      </c>
      <c r="Q23" s="88" t="s">
        <v>0</v>
      </c>
      <c r="S23" s="109"/>
      <c r="T23" s="88"/>
    </row>
    <row r="24" spans="1:20">
      <c r="A24" s="114" t="s">
        <v>92</v>
      </c>
      <c r="B24" s="93"/>
      <c r="C24" s="104">
        <v>0</v>
      </c>
      <c r="D24" s="105">
        <v>0</v>
      </c>
      <c r="E24" s="132"/>
      <c r="F24" s="104">
        <v>0</v>
      </c>
      <c r="G24" s="105">
        <v>0</v>
      </c>
      <c r="H24" s="132"/>
      <c r="I24" s="104">
        <v>0</v>
      </c>
      <c r="J24" s="105">
        <v>0</v>
      </c>
      <c r="K24" s="104">
        <v>0</v>
      </c>
      <c r="L24" s="107">
        <v>0</v>
      </c>
      <c r="M24" s="104">
        <v>0</v>
      </c>
      <c r="N24" s="105">
        <v>0</v>
      </c>
      <c r="O24" s="104">
        <f t="shared" si="2"/>
        <v>0</v>
      </c>
      <c r="P24" s="105">
        <f t="shared" si="2"/>
        <v>0</v>
      </c>
      <c r="Q24" s="88" t="s">
        <v>0</v>
      </c>
      <c r="R24" s="109"/>
      <c r="S24" s="109"/>
      <c r="T24" s="88"/>
    </row>
    <row r="25" spans="1:20">
      <c r="A25" s="122" t="s">
        <v>93</v>
      </c>
      <c r="B25" s="123"/>
      <c r="C25" s="124">
        <f>SUM(C19:C24)</f>
        <v>15055</v>
      </c>
      <c r="D25" s="125">
        <f>SUM(D19:D24)</f>
        <v>2842102</v>
      </c>
      <c r="E25" s="135"/>
      <c r="F25" s="124">
        <f>SUM(F19:F24)</f>
        <v>15389</v>
      </c>
      <c r="G25" s="125">
        <f>SUM(G19:G24)</f>
        <v>2920751</v>
      </c>
      <c r="H25" s="136"/>
      <c r="I25" s="124">
        <f t="shared" ref="I25:P25" si="3">SUM(I19:I24)</f>
        <v>15443</v>
      </c>
      <c r="J25" s="125">
        <f t="shared" si="3"/>
        <v>2984024</v>
      </c>
      <c r="K25" s="124">
        <f t="shared" si="3"/>
        <v>22</v>
      </c>
      <c r="L25" s="137">
        <f t="shared" si="3"/>
        <v>9376</v>
      </c>
      <c r="M25" s="124">
        <f t="shared" si="3"/>
        <v>-15</v>
      </c>
      <c r="N25" s="125">
        <f t="shared" si="3"/>
        <v>-22839</v>
      </c>
      <c r="O25" s="124">
        <f t="shared" si="3"/>
        <v>15450</v>
      </c>
      <c r="P25" s="125">
        <f t="shared" si="3"/>
        <v>2970561</v>
      </c>
      <c r="Q25" s="88" t="s">
        <v>0</v>
      </c>
      <c r="R25" s="128"/>
      <c r="S25" s="128"/>
      <c r="T25" s="88"/>
    </row>
    <row r="26" spans="1:20">
      <c r="A26" s="130"/>
      <c r="B26" s="93"/>
      <c r="C26" s="104"/>
      <c r="D26" s="105"/>
      <c r="E26" s="93"/>
      <c r="F26" s="104"/>
      <c r="G26" s="105"/>
      <c r="H26" s="93"/>
      <c r="I26" s="104"/>
      <c r="J26" s="105"/>
      <c r="K26" s="104"/>
      <c r="L26" s="107"/>
      <c r="M26" s="104"/>
      <c r="N26" s="105"/>
      <c r="O26" s="104"/>
      <c r="P26" s="105"/>
      <c r="Q26" s="88" t="s">
        <v>0</v>
      </c>
      <c r="R26" s="109"/>
      <c r="S26" s="109"/>
      <c r="T26" s="88"/>
    </row>
    <row r="27" spans="1:20" ht="39" customHeight="1">
      <c r="A27" s="110" t="s">
        <v>94</v>
      </c>
      <c r="B27" s="93"/>
      <c r="C27" s="104"/>
      <c r="D27" s="105"/>
      <c r="E27" s="106"/>
      <c r="F27" s="104"/>
      <c r="G27" s="105"/>
      <c r="H27" s="106"/>
      <c r="I27" s="104"/>
      <c r="J27" s="105"/>
      <c r="K27" s="104"/>
      <c r="L27" s="107"/>
      <c r="M27" s="104"/>
      <c r="N27" s="105"/>
      <c r="O27" s="104"/>
      <c r="P27" s="105"/>
      <c r="Q27" s="88" t="s">
        <v>0</v>
      </c>
      <c r="R27" s="109"/>
      <c r="S27" s="109"/>
      <c r="T27" s="88"/>
    </row>
    <row r="28" spans="1:20" ht="30" customHeight="1">
      <c r="A28" s="114" t="s">
        <v>95</v>
      </c>
      <c r="B28" s="93"/>
      <c r="C28" s="104">
        <v>3342</v>
      </c>
      <c r="D28" s="105">
        <v>611485</v>
      </c>
      <c r="E28" s="106"/>
      <c r="F28" s="104">
        <v>3370</v>
      </c>
      <c r="G28" s="105">
        <v>631515</v>
      </c>
      <c r="H28" s="106"/>
      <c r="I28" s="104">
        <v>3370</v>
      </c>
      <c r="J28" s="105">
        <v>640281</v>
      </c>
      <c r="K28" s="104">
        <v>0</v>
      </c>
      <c r="L28" s="107">
        <v>408</v>
      </c>
      <c r="M28" s="104">
        <v>0</v>
      </c>
      <c r="N28" s="105">
        <v>-8203</v>
      </c>
      <c r="O28" s="104">
        <f t="shared" ref="O28:P31" si="4">+I28+K28+M28</f>
        <v>3370</v>
      </c>
      <c r="P28" s="105">
        <f t="shared" si="4"/>
        <v>632486</v>
      </c>
      <c r="Q28" s="88" t="s">
        <v>0</v>
      </c>
      <c r="R28" s="109"/>
      <c r="S28" s="109"/>
      <c r="T28" s="88"/>
    </row>
    <row r="29" spans="1:20" ht="38.25">
      <c r="A29" s="114" t="s">
        <v>96</v>
      </c>
      <c r="B29" s="93"/>
      <c r="C29" s="104">
        <v>0</v>
      </c>
      <c r="D29" s="105">
        <v>0</v>
      </c>
      <c r="E29" s="106"/>
      <c r="F29" s="104">
        <v>0</v>
      </c>
      <c r="G29" s="105">
        <v>0</v>
      </c>
      <c r="H29" s="106"/>
      <c r="I29" s="104">
        <v>0</v>
      </c>
      <c r="J29" s="105">
        <f>+G29+D29</f>
        <v>0</v>
      </c>
      <c r="K29" s="104">
        <v>0</v>
      </c>
      <c r="L29" s="107">
        <v>0</v>
      </c>
      <c r="M29" s="104">
        <v>0</v>
      </c>
      <c r="N29" s="105">
        <v>0</v>
      </c>
      <c r="O29" s="104">
        <f t="shared" si="4"/>
        <v>0</v>
      </c>
      <c r="P29" s="105">
        <f t="shared" si="4"/>
        <v>0</v>
      </c>
      <c r="Q29" s="88" t="s">
        <v>0</v>
      </c>
      <c r="R29" s="109"/>
      <c r="S29" s="109"/>
      <c r="T29" s="88"/>
    </row>
    <row r="30" spans="1:20" ht="42" customHeight="1">
      <c r="A30" s="114" t="s">
        <v>97</v>
      </c>
      <c r="B30" s="93"/>
      <c r="C30" s="104">
        <v>0</v>
      </c>
      <c r="D30" s="105">
        <v>0</v>
      </c>
      <c r="E30" s="106"/>
      <c r="F30" s="104">
        <v>0</v>
      </c>
      <c r="G30" s="105">
        <v>0</v>
      </c>
      <c r="H30" s="106"/>
      <c r="I30" s="104">
        <v>0</v>
      </c>
      <c r="J30" s="105">
        <f>+G30+D30</f>
        <v>0</v>
      </c>
      <c r="K30" s="104">
        <v>0</v>
      </c>
      <c r="L30" s="107">
        <v>0</v>
      </c>
      <c r="M30" s="104">
        <v>0</v>
      </c>
      <c r="N30" s="105">
        <v>0</v>
      </c>
      <c r="O30" s="104">
        <f t="shared" si="4"/>
        <v>0</v>
      </c>
      <c r="P30" s="105">
        <f t="shared" si="4"/>
        <v>0</v>
      </c>
      <c r="Q30" s="88" t="s">
        <v>0</v>
      </c>
      <c r="R30" s="109"/>
      <c r="S30" s="109"/>
      <c r="T30" s="88"/>
    </row>
    <row r="31" spans="1:20" ht="25.5">
      <c r="A31" s="114" t="s">
        <v>98</v>
      </c>
      <c r="B31" s="93"/>
      <c r="C31" s="104">
        <v>0</v>
      </c>
      <c r="D31" s="105">
        <v>0</v>
      </c>
      <c r="E31" s="106"/>
      <c r="F31" s="104">
        <v>0</v>
      </c>
      <c r="G31" s="105">
        <v>0</v>
      </c>
      <c r="H31" s="106"/>
      <c r="I31" s="138">
        <v>0</v>
      </c>
      <c r="J31" s="139">
        <f>+G31+D31</f>
        <v>0</v>
      </c>
      <c r="K31" s="104">
        <v>0</v>
      </c>
      <c r="L31" s="107">
        <v>0</v>
      </c>
      <c r="M31" s="104">
        <v>0</v>
      </c>
      <c r="N31" s="105">
        <v>0</v>
      </c>
      <c r="O31" s="104">
        <f t="shared" si="4"/>
        <v>0</v>
      </c>
      <c r="P31" s="105">
        <f t="shared" si="4"/>
        <v>0</v>
      </c>
      <c r="Q31" s="88" t="s">
        <v>0</v>
      </c>
      <c r="R31" s="109"/>
      <c r="S31" s="109"/>
      <c r="T31" s="88"/>
    </row>
    <row r="32" spans="1:20">
      <c r="A32" s="122" t="s">
        <v>99</v>
      </c>
      <c r="B32" s="123"/>
      <c r="C32" s="124">
        <f>SUM(C28:C31)</f>
        <v>3342</v>
      </c>
      <c r="D32" s="125">
        <f>SUM(D28:D31)</f>
        <v>611485</v>
      </c>
      <c r="E32" s="126"/>
      <c r="F32" s="124">
        <f>SUM(F28:F31)</f>
        <v>3370</v>
      </c>
      <c r="G32" s="125">
        <f>SUM(G28:G31)</f>
        <v>631515</v>
      </c>
      <c r="H32" s="127"/>
      <c r="I32" s="124">
        <f t="shared" ref="I32:P32" si="5">SUM(I28:I31)</f>
        <v>3370</v>
      </c>
      <c r="J32" s="125">
        <f t="shared" si="5"/>
        <v>640281</v>
      </c>
      <c r="K32" s="124">
        <f t="shared" si="5"/>
        <v>0</v>
      </c>
      <c r="L32" s="137">
        <f t="shared" si="5"/>
        <v>408</v>
      </c>
      <c r="M32" s="124">
        <f t="shared" si="5"/>
        <v>0</v>
      </c>
      <c r="N32" s="125">
        <f t="shared" si="5"/>
        <v>-8203</v>
      </c>
      <c r="O32" s="124">
        <f t="shared" si="5"/>
        <v>3370</v>
      </c>
      <c r="P32" s="125">
        <f t="shared" si="5"/>
        <v>632486</v>
      </c>
      <c r="Q32" s="88" t="s">
        <v>0</v>
      </c>
      <c r="R32" s="128"/>
      <c r="S32" s="128"/>
      <c r="T32" s="88"/>
    </row>
    <row r="33" spans="1:20" ht="13.5" thickBot="1">
      <c r="A33" s="93"/>
      <c r="B33" s="93"/>
      <c r="C33" s="93"/>
      <c r="D33" s="93"/>
      <c r="E33" s="93"/>
      <c r="F33" s="93"/>
      <c r="G33" s="93"/>
      <c r="H33" s="93"/>
      <c r="I33" s="93"/>
      <c r="J33" s="93"/>
      <c r="K33" s="140"/>
      <c r="L33" s="140"/>
      <c r="M33" s="141"/>
      <c r="N33" s="93"/>
      <c r="O33" s="93"/>
      <c r="P33" s="93"/>
      <c r="Q33" s="88" t="s">
        <v>0</v>
      </c>
      <c r="R33" s="109"/>
      <c r="S33" s="109"/>
      <c r="T33" s="88"/>
    </row>
    <row r="34" spans="1:20" s="149" customFormat="1" ht="18.75" customHeight="1" thickBot="1">
      <c r="A34" s="142" t="s">
        <v>100</v>
      </c>
      <c r="B34" s="143"/>
      <c r="C34" s="144">
        <f>C16+C25+C32</f>
        <v>35791</v>
      </c>
      <c r="D34" s="145">
        <f>D16+D25+D32</f>
        <v>7818953</v>
      </c>
      <c r="E34" s="146"/>
      <c r="F34" s="144">
        <f>F16+F25+F32</f>
        <v>36521</v>
      </c>
      <c r="G34" s="145">
        <f>G16+G25+G32</f>
        <v>8036991</v>
      </c>
      <c r="H34" s="146"/>
      <c r="I34" s="144">
        <f t="shared" ref="I34:P34" si="6">I16+I25+I32</f>
        <v>36647</v>
      </c>
      <c r="J34" s="145">
        <f t="shared" si="6"/>
        <v>8199044</v>
      </c>
      <c r="K34" s="144">
        <f t="shared" si="6"/>
        <v>22</v>
      </c>
      <c r="L34" s="145">
        <f t="shared" si="6"/>
        <v>15000</v>
      </c>
      <c r="M34" s="144">
        <f t="shared" si="6"/>
        <v>-15</v>
      </c>
      <c r="N34" s="145">
        <f t="shared" si="6"/>
        <v>-63023</v>
      </c>
      <c r="O34" s="144">
        <f t="shared" si="6"/>
        <v>36654</v>
      </c>
      <c r="P34" s="145">
        <f t="shared" si="6"/>
        <v>8151021</v>
      </c>
      <c r="Q34" s="88" t="s">
        <v>64</v>
      </c>
      <c r="R34" s="147"/>
      <c r="S34" s="148"/>
      <c r="T34" s="88"/>
    </row>
    <row r="35" spans="1:20">
      <c r="A35" s="150"/>
      <c r="B35" s="150"/>
      <c r="C35" s="147"/>
      <c r="D35" s="148"/>
      <c r="E35" s="150"/>
      <c r="F35" s="147"/>
      <c r="G35" s="148"/>
      <c r="H35" s="150"/>
      <c r="I35" s="147"/>
      <c r="J35" s="148"/>
      <c r="K35" s="149"/>
      <c r="L35" s="149"/>
      <c r="M35" s="149"/>
      <c r="N35" s="149"/>
      <c r="O35" s="149"/>
      <c r="P35" s="149"/>
      <c r="Q35" s="149"/>
      <c r="R35" s="151"/>
      <c r="S35" s="151"/>
      <c r="T35" s="88"/>
    </row>
    <row r="36" spans="1:20">
      <c r="S36" s="88"/>
    </row>
  </sheetData>
  <mergeCells count="12">
    <mergeCell ref="O7:P8"/>
    <mergeCell ref="K8:L8"/>
    <mergeCell ref="M8:N8"/>
    <mergeCell ref="A9:A10"/>
    <mergeCell ref="A1:P1"/>
    <mergeCell ref="A2:P2"/>
    <mergeCell ref="A4:P4"/>
    <mergeCell ref="C7:D8"/>
    <mergeCell ref="F7:G8"/>
    <mergeCell ref="I7:J8"/>
    <mergeCell ref="K7:N7"/>
    <mergeCell ref="A3:P3"/>
  </mergeCells>
  <printOptions horizontalCentered="1"/>
  <pageMargins left="0" right="0" top="0.75" bottom="0.25" header="0.3" footer="0.3"/>
  <pageSetup scale="60" orientation="landscape" r:id="rId1"/>
  <headerFooter scaleWithDoc="0">
    <oddHeader>&amp;L&amp;"Times New Roman,Bold"D: Resources by DOJ Strategic Goal and Strategic Objective</oddHeader>
    <oddFooter>&amp;C&amp;"Times New Roman,Regular"&amp;10Exhibit D - Resources by DOJ Strategic Goal and Strategic Objective</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E107"/>
  <sheetViews>
    <sheetView view="pageBreakPreview" zoomScale="90" zoomScaleNormal="100" zoomScaleSheetLayoutView="90" workbookViewId="0">
      <selection activeCell="V66" sqref="V66"/>
    </sheetView>
  </sheetViews>
  <sheetFormatPr defaultColWidth="8.88671875" defaultRowHeight="12.75"/>
  <cols>
    <col min="1" max="1" width="9.44140625" style="163" customWidth="1"/>
    <col min="2" max="3" width="8.88671875" style="163"/>
    <col min="4" max="4" width="21" style="163" customWidth="1"/>
    <col min="5" max="5" width="10.88671875" style="163" customWidth="1"/>
    <col min="6" max="6" width="0.77734375" style="163" customWidth="1"/>
    <col min="7" max="7" width="19.33203125" style="163" customWidth="1"/>
    <col min="8" max="8" width="0.44140625" style="163" customWidth="1"/>
    <col min="9" max="9" width="11.88671875" style="163" customWidth="1"/>
    <col min="10" max="10" width="0.77734375" style="163" customWidth="1"/>
    <col min="11" max="11" width="13.77734375" style="163" customWidth="1"/>
    <col min="12" max="12" width="0.88671875" style="163" customWidth="1"/>
    <col min="13" max="13" width="15.88671875" style="163" customWidth="1"/>
    <col min="14" max="14" width="6.6640625" style="163" customWidth="1"/>
    <col min="15" max="15" width="1.21875" style="163" customWidth="1"/>
    <col min="16" max="16" width="1.44140625" style="163" customWidth="1"/>
    <col min="17" max="17" width="0.88671875" style="163" customWidth="1"/>
    <col min="18" max="19" width="4.88671875" style="195" customWidth="1"/>
    <col min="20" max="20" width="9.6640625" style="179" customWidth="1"/>
    <col min="21" max="16384" width="8.88671875" style="154"/>
  </cols>
  <sheetData>
    <row r="1" spans="1:31" ht="15" customHeight="1">
      <c r="A1" s="678" t="s">
        <v>101</v>
      </c>
      <c r="B1" s="678"/>
      <c r="C1" s="678"/>
      <c r="D1" s="678"/>
      <c r="E1" s="678"/>
      <c r="F1" s="678"/>
      <c r="G1" s="678"/>
      <c r="H1" s="678"/>
      <c r="I1" s="678"/>
      <c r="J1" s="678"/>
      <c r="K1" s="678"/>
      <c r="L1" s="678"/>
      <c r="M1" s="678"/>
      <c r="N1" s="678"/>
      <c r="O1" s="678"/>
      <c r="P1" s="678"/>
      <c r="Q1" s="678"/>
      <c r="R1" s="678"/>
      <c r="S1" s="678"/>
      <c r="T1" s="678"/>
      <c r="U1" s="152" t="s">
        <v>0</v>
      </c>
      <c r="V1" s="153"/>
      <c r="W1" s="153"/>
      <c r="X1" s="153"/>
      <c r="Y1" s="153"/>
      <c r="Z1" s="153"/>
      <c r="AA1" s="153"/>
      <c r="AB1" s="153"/>
      <c r="AC1" s="153"/>
      <c r="AD1" s="153"/>
      <c r="AE1" s="153"/>
    </row>
    <row r="2" spans="1:31" ht="16.5">
      <c r="A2" s="679" t="s">
        <v>102</v>
      </c>
      <c r="B2" s="679"/>
      <c r="C2" s="679"/>
      <c r="D2" s="679"/>
      <c r="E2" s="679"/>
      <c r="F2" s="679"/>
      <c r="G2" s="679"/>
      <c r="H2" s="679"/>
      <c r="I2" s="679"/>
      <c r="J2" s="679"/>
      <c r="K2" s="679"/>
      <c r="L2" s="679"/>
      <c r="M2" s="679"/>
      <c r="N2" s="679"/>
      <c r="O2" s="679"/>
      <c r="P2" s="679"/>
      <c r="Q2" s="679"/>
      <c r="R2" s="679"/>
      <c r="S2" s="679"/>
      <c r="T2" s="679"/>
      <c r="U2" s="152" t="s">
        <v>0</v>
      </c>
      <c r="V2" s="153"/>
      <c r="W2" s="153"/>
      <c r="X2" s="153"/>
      <c r="Y2" s="153"/>
      <c r="Z2" s="153"/>
      <c r="AA2" s="153"/>
      <c r="AB2" s="153"/>
      <c r="AC2" s="153"/>
      <c r="AD2" s="153"/>
      <c r="AE2" s="153"/>
    </row>
    <row r="3" spans="1:31" ht="16.5">
      <c r="A3" s="679" t="s">
        <v>103</v>
      </c>
      <c r="B3" s="679"/>
      <c r="C3" s="679"/>
      <c r="D3" s="679"/>
      <c r="E3" s="679"/>
      <c r="F3" s="679"/>
      <c r="G3" s="679"/>
      <c r="H3" s="679"/>
      <c r="I3" s="679"/>
      <c r="J3" s="679"/>
      <c r="K3" s="679"/>
      <c r="L3" s="679"/>
      <c r="M3" s="679"/>
      <c r="N3" s="679"/>
      <c r="O3" s="679"/>
      <c r="P3" s="679"/>
      <c r="Q3" s="679"/>
      <c r="R3" s="679"/>
      <c r="S3" s="679"/>
      <c r="T3" s="679"/>
      <c r="U3" s="152" t="s">
        <v>0</v>
      </c>
      <c r="V3" s="153"/>
      <c r="W3" s="153"/>
      <c r="X3" s="153"/>
      <c r="Y3" s="153"/>
      <c r="Z3" s="153"/>
      <c r="AA3" s="153"/>
      <c r="AB3" s="153"/>
      <c r="AC3" s="153"/>
      <c r="AD3" s="153"/>
      <c r="AE3" s="153"/>
    </row>
    <row r="4" spans="1:31" ht="25.5">
      <c r="A4" s="155"/>
      <c r="B4" s="155"/>
      <c r="C4" s="155"/>
      <c r="D4" s="155"/>
      <c r="E4" s="155"/>
      <c r="F4" s="155"/>
      <c r="G4" s="155"/>
      <c r="H4" s="155"/>
      <c r="I4" s="155"/>
      <c r="J4" s="155"/>
      <c r="K4" s="155"/>
      <c r="L4" s="155"/>
      <c r="M4" s="155"/>
      <c r="N4" s="155"/>
      <c r="O4" s="155"/>
      <c r="P4" s="155"/>
      <c r="Q4" s="155"/>
      <c r="R4" s="156" t="s">
        <v>104</v>
      </c>
      <c r="S4" s="156" t="s">
        <v>7</v>
      </c>
      <c r="T4" s="157" t="s">
        <v>105</v>
      </c>
      <c r="U4" s="152" t="s">
        <v>0</v>
      </c>
    </row>
    <row r="5" spans="1:31">
      <c r="A5" s="155"/>
      <c r="B5" s="155"/>
      <c r="C5" s="155"/>
      <c r="D5" s="155"/>
      <c r="E5" s="155"/>
      <c r="F5" s="155"/>
      <c r="G5" s="155"/>
      <c r="H5" s="155"/>
      <c r="I5" s="155"/>
      <c r="J5" s="155"/>
      <c r="K5" s="155"/>
      <c r="L5" s="155"/>
      <c r="M5" s="155"/>
      <c r="N5" s="155"/>
      <c r="O5" s="155"/>
      <c r="P5" s="155"/>
      <c r="Q5" s="155"/>
      <c r="R5" s="156"/>
      <c r="S5" s="156"/>
      <c r="T5" s="157"/>
      <c r="U5" s="152" t="s">
        <v>0</v>
      </c>
    </row>
    <row r="6" spans="1:31">
      <c r="A6" s="680" t="s">
        <v>332</v>
      </c>
      <c r="B6" s="680"/>
      <c r="C6" s="680"/>
      <c r="D6" s="680"/>
      <c r="E6" s="680"/>
      <c r="F6" s="680"/>
      <c r="G6" s="680"/>
      <c r="H6" s="680"/>
      <c r="I6" s="680"/>
      <c r="J6" s="680"/>
      <c r="K6" s="680"/>
      <c r="L6" s="680"/>
      <c r="M6" s="680"/>
      <c r="N6" s="680"/>
      <c r="O6" s="680"/>
      <c r="P6" s="680"/>
      <c r="Q6" s="680"/>
      <c r="R6" s="159">
        <v>0</v>
      </c>
      <c r="S6" s="159">
        <v>12</v>
      </c>
      <c r="T6" s="160">
        <v>-17</v>
      </c>
      <c r="U6" s="152" t="s">
        <v>0</v>
      </c>
    </row>
    <row r="7" spans="1:31">
      <c r="A7" s="155"/>
      <c r="B7" s="155"/>
      <c r="C7" s="155"/>
      <c r="D7" s="155"/>
      <c r="E7" s="155"/>
      <c r="F7" s="155"/>
      <c r="G7" s="155"/>
      <c r="H7" s="155"/>
      <c r="I7" s="155"/>
      <c r="J7" s="155"/>
      <c r="K7" s="155"/>
      <c r="L7" s="155"/>
      <c r="M7" s="155"/>
      <c r="N7" s="155"/>
      <c r="O7" s="155"/>
      <c r="P7" s="155"/>
      <c r="Q7" s="155"/>
      <c r="R7" s="161"/>
      <c r="S7" s="161"/>
      <c r="T7" s="162"/>
      <c r="U7" s="152" t="s">
        <v>0</v>
      </c>
    </row>
    <row r="8" spans="1:31" ht="15" customHeight="1">
      <c r="B8" s="155"/>
      <c r="C8" s="155"/>
      <c r="D8" s="155"/>
      <c r="E8" s="681" t="s">
        <v>106</v>
      </c>
      <c r="F8" s="164"/>
      <c r="G8" s="681" t="s">
        <v>107</v>
      </c>
      <c r="L8" s="164"/>
      <c r="N8" s="155"/>
      <c r="P8" s="155"/>
      <c r="Q8" s="155"/>
      <c r="R8" s="161"/>
      <c r="S8" s="161"/>
      <c r="T8" s="162"/>
      <c r="U8" s="152" t="s">
        <v>0</v>
      </c>
    </row>
    <row r="9" spans="1:31">
      <c r="B9" s="155"/>
      <c r="C9" s="155"/>
      <c r="D9" s="155"/>
      <c r="E9" s="682"/>
      <c r="F9" s="165"/>
      <c r="G9" s="682"/>
      <c r="L9" s="164"/>
      <c r="N9" s="155"/>
      <c r="P9" s="155"/>
      <c r="Q9" s="155"/>
      <c r="R9" s="161"/>
      <c r="S9" s="161"/>
      <c r="T9" s="162"/>
      <c r="U9" s="152" t="s">
        <v>0</v>
      </c>
    </row>
    <row r="10" spans="1:31" ht="25.5" customHeight="1">
      <c r="A10" s="683" t="s">
        <v>108</v>
      </c>
      <c r="B10" s="683"/>
      <c r="C10" s="683"/>
      <c r="D10" s="683"/>
      <c r="E10" s="166">
        <v>44930</v>
      </c>
      <c r="F10" s="167"/>
      <c r="G10" s="166">
        <v>4324</v>
      </c>
      <c r="H10" s="168"/>
      <c r="L10" s="169"/>
      <c r="M10" s="168"/>
      <c r="N10" s="170"/>
      <c r="P10" s="155"/>
      <c r="Q10" s="155"/>
      <c r="R10" s="161"/>
      <c r="S10" s="161"/>
      <c r="T10" s="162"/>
      <c r="U10" s="152" t="s">
        <v>0</v>
      </c>
    </row>
    <row r="11" spans="1:31">
      <c r="A11" s="155" t="s">
        <v>109</v>
      </c>
      <c r="B11" s="155"/>
      <c r="C11" s="155"/>
      <c r="D11" s="155"/>
      <c r="E11" s="171">
        <v>-22465</v>
      </c>
      <c r="F11" s="171"/>
      <c r="G11" s="171">
        <v>-2162</v>
      </c>
      <c r="H11" s="172"/>
      <c r="L11" s="169"/>
      <c r="M11" s="168"/>
      <c r="N11" s="170"/>
      <c r="P11" s="155"/>
      <c r="Q11" s="155"/>
      <c r="R11" s="161"/>
      <c r="S11" s="161"/>
      <c r="T11" s="162"/>
      <c r="U11" s="152" t="s">
        <v>0</v>
      </c>
    </row>
    <row r="12" spans="1:31">
      <c r="A12" s="155" t="s">
        <v>110</v>
      </c>
      <c r="B12" s="155"/>
      <c r="C12" s="155"/>
      <c r="D12" s="155"/>
      <c r="E12" s="166">
        <v>22465</v>
      </c>
      <c r="F12" s="166"/>
      <c r="G12" s="166">
        <v>2162</v>
      </c>
      <c r="H12" s="172"/>
      <c r="L12" s="169"/>
      <c r="M12" s="168"/>
      <c r="N12" s="170"/>
      <c r="P12" s="155"/>
      <c r="Q12" s="155"/>
      <c r="R12" s="161"/>
      <c r="S12" s="161"/>
      <c r="T12" s="162"/>
      <c r="U12" s="152" t="s">
        <v>0</v>
      </c>
    </row>
    <row r="13" spans="1:31">
      <c r="A13" s="155" t="s">
        <v>111</v>
      </c>
      <c r="B13" s="155"/>
      <c r="C13" s="155"/>
      <c r="D13" s="155"/>
      <c r="E13" s="166">
        <v>11690</v>
      </c>
      <c r="F13" s="166"/>
      <c r="G13" s="166">
        <v>587</v>
      </c>
      <c r="H13" s="172"/>
      <c r="L13" s="169"/>
      <c r="M13" s="168"/>
      <c r="N13" s="170"/>
      <c r="P13" s="155"/>
      <c r="Q13" s="155"/>
      <c r="R13" s="161"/>
      <c r="S13" s="161"/>
      <c r="T13" s="162"/>
      <c r="U13" s="152" t="s">
        <v>0</v>
      </c>
    </row>
    <row r="14" spans="1:31">
      <c r="A14" s="155" t="s">
        <v>112</v>
      </c>
      <c r="B14" s="155"/>
      <c r="C14" s="155"/>
      <c r="D14" s="155"/>
      <c r="E14" s="166">
        <v>1664</v>
      </c>
      <c r="F14" s="166"/>
      <c r="G14" s="166">
        <v>37</v>
      </c>
      <c r="H14" s="172"/>
      <c r="L14" s="169"/>
      <c r="M14" s="168"/>
      <c r="N14" s="170"/>
      <c r="P14" s="155"/>
      <c r="Q14" s="155"/>
      <c r="R14" s="161"/>
      <c r="S14" s="161"/>
      <c r="T14" s="162"/>
      <c r="U14" s="152" t="s">
        <v>0</v>
      </c>
    </row>
    <row r="15" spans="1:31">
      <c r="A15" s="155" t="s">
        <v>113</v>
      </c>
      <c r="B15" s="155"/>
      <c r="C15" s="155"/>
      <c r="D15" s="155"/>
      <c r="E15" s="166">
        <v>808</v>
      </c>
      <c r="F15" s="166"/>
      <c r="G15" s="166">
        <v>38</v>
      </c>
      <c r="H15" s="172"/>
      <c r="L15" s="169"/>
      <c r="M15" s="168"/>
      <c r="N15" s="170"/>
      <c r="P15" s="155"/>
      <c r="Q15" s="155"/>
      <c r="R15" s="161"/>
      <c r="S15" s="161"/>
      <c r="T15" s="162"/>
      <c r="U15" s="152" t="s">
        <v>0</v>
      </c>
    </row>
    <row r="16" spans="1:31" ht="12.75" customHeight="1">
      <c r="A16" s="155" t="s">
        <v>114</v>
      </c>
      <c r="B16" s="155"/>
      <c r="C16" s="155"/>
      <c r="D16" s="155"/>
      <c r="E16" s="166">
        <v>1230</v>
      </c>
      <c r="F16" s="166"/>
      <c r="G16" s="166">
        <v>-204</v>
      </c>
      <c r="H16" s="172"/>
      <c r="L16" s="169"/>
      <c r="M16" s="168"/>
      <c r="N16" s="170"/>
      <c r="P16" s="155"/>
      <c r="Q16" s="155"/>
      <c r="R16" s="161"/>
      <c r="S16" s="161"/>
      <c r="T16" s="162"/>
      <c r="U16" s="152" t="s">
        <v>0</v>
      </c>
    </row>
    <row r="17" spans="1:21">
      <c r="A17" s="155" t="s">
        <v>115</v>
      </c>
      <c r="B17" s="155"/>
      <c r="C17" s="155"/>
      <c r="D17" s="155"/>
      <c r="E17" s="166">
        <v>0</v>
      </c>
      <c r="F17" s="166"/>
      <c r="G17" s="166">
        <v>0</v>
      </c>
      <c r="H17" s="172"/>
      <c r="L17" s="169"/>
      <c r="M17" s="168"/>
      <c r="N17" s="170"/>
      <c r="P17" s="155"/>
      <c r="Q17" s="155"/>
      <c r="R17" s="161"/>
      <c r="S17" s="161"/>
      <c r="T17" s="162"/>
      <c r="U17" s="152" t="s">
        <v>0</v>
      </c>
    </row>
    <row r="18" spans="1:21">
      <c r="A18" s="155" t="s">
        <v>116</v>
      </c>
      <c r="B18" s="155"/>
      <c r="C18" s="155"/>
      <c r="D18" s="155"/>
      <c r="E18" s="166">
        <v>188</v>
      </c>
      <c r="F18" s="166"/>
      <c r="G18" s="166">
        <v>-20</v>
      </c>
      <c r="H18" s="172"/>
      <c r="L18" s="169"/>
      <c r="M18" s="168"/>
      <c r="N18" s="170"/>
      <c r="P18" s="155"/>
      <c r="Q18" s="155"/>
      <c r="R18" s="161"/>
      <c r="S18" s="161"/>
      <c r="T18" s="162"/>
      <c r="U18" s="152" t="s">
        <v>0</v>
      </c>
    </row>
    <row r="19" spans="1:21">
      <c r="A19" s="155" t="s">
        <v>117</v>
      </c>
      <c r="B19" s="155"/>
      <c r="C19" s="155"/>
      <c r="D19" s="155"/>
      <c r="E19" s="166">
        <v>0</v>
      </c>
      <c r="F19" s="166"/>
      <c r="G19" s="166">
        <v>0</v>
      </c>
      <c r="H19" s="172"/>
      <c r="L19" s="169"/>
      <c r="M19" s="168"/>
      <c r="N19" s="170"/>
      <c r="P19" s="155"/>
      <c r="Q19" s="155"/>
      <c r="R19" s="161"/>
      <c r="S19" s="161"/>
      <c r="T19" s="162"/>
      <c r="U19" s="152" t="s">
        <v>0</v>
      </c>
    </row>
    <row r="20" spans="1:21">
      <c r="A20" s="155" t="s">
        <v>118</v>
      </c>
      <c r="B20" s="155"/>
      <c r="C20" s="155"/>
      <c r="D20" s="155"/>
      <c r="E20" s="166">
        <v>356</v>
      </c>
      <c r="F20" s="166"/>
      <c r="G20" s="166">
        <v>-2</v>
      </c>
      <c r="H20" s="172"/>
      <c r="L20" s="169"/>
      <c r="M20" s="168"/>
      <c r="N20" s="170"/>
      <c r="P20" s="155"/>
      <c r="Q20" s="155"/>
      <c r="R20" s="161"/>
      <c r="S20" s="161"/>
      <c r="T20" s="162"/>
      <c r="U20" s="152" t="s">
        <v>0</v>
      </c>
    </row>
    <row r="21" spans="1:21" ht="14.25" customHeight="1">
      <c r="A21" s="155" t="s">
        <v>119</v>
      </c>
      <c r="B21" s="155"/>
      <c r="C21" s="155"/>
      <c r="D21" s="155"/>
      <c r="E21" s="166">
        <v>575</v>
      </c>
      <c r="F21" s="166"/>
      <c r="G21" s="166">
        <v>-445</v>
      </c>
      <c r="H21" s="172"/>
      <c r="L21" s="169"/>
      <c r="M21" s="168"/>
      <c r="N21" s="170"/>
      <c r="P21" s="155"/>
      <c r="Q21" s="155"/>
      <c r="R21" s="161"/>
      <c r="S21" s="161"/>
      <c r="T21" s="162"/>
      <c r="U21" s="152" t="s">
        <v>0</v>
      </c>
    </row>
    <row r="22" spans="1:21">
      <c r="A22" s="155" t="s">
        <v>120</v>
      </c>
      <c r="B22" s="155"/>
      <c r="C22" s="155"/>
      <c r="D22" s="155"/>
      <c r="E22" s="166">
        <v>0</v>
      </c>
      <c r="F22" s="166"/>
      <c r="G22" s="166">
        <v>0</v>
      </c>
      <c r="H22" s="172"/>
      <c r="L22" s="169"/>
      <c r="M22" s="168"/>
      <c r="N22" s="170"/>
      <c r="P22" s="155"/>
      <c r="Q22" s="155"/>
      <c r="R22" s="161"/>
      <c r="S22" s="161"/>
      <c r="T22" s="162"/>
      <c r="U22" s="152" t="s">
        <v>0</v>
      </c>
    </row>
    <row r="23" spans="1:21">
      <c r="A23" s="155" t="s">
        <v>121</v>
      </c>
      <c r="B23" s="155"/>
      <c r="C23" s="155"/>
      <c r="D23" s="155"/>
      <c r="E23" s="166">
        <v>1718</v>
      </c>
      <c r="F23" s="166"/>
      <c r="G23" s="166">
        <v>-228</v>
      </c>
      <c r="H23" s="172"/>
      <c r="L23" s="169"/>
      <c r="M23" s="168"/>
      <c r="N23" s="170"/>
      <c r="P23" s="155"/>
      <c r="Q23" s="155"/>
      <c r="R23" s="161"/>
      <c r="S23" s="161"/>
      <c r="T23" s="162"/>
      <c r="U23" s="152" t="s">
        <v>0</v>
      </c>
    </row>
    <row r="24" spans="1:21">
      <c r="A24" s="155" t="s">
        <v>122</v>
      </c>
      <c r="B24" s="155"/>
      <c r="C24" s="155"/>
      <c r="D24" s="155"/>
      <c r="E24" s="166">
        <f>312+1773</f>
        <v>2085</v>
      </c>
      <c r="F24" s="166"/>
      <c r="G24" s="166">
        <v>-26</v>
      </c>
      <c r="H24" s="172"/>
      <c r="L24" s="169"/>
      <c r="M24" s="168"/>
      <c r="N24" s="170"/>
      <c r="P24" s="155"/>
      <c r="Q24" s="155"/>
      <c r="R24" s="161"/>
      <c r="S24" s="161"/>
      <c r="T24" s="162"/>
      <c r="U24" s="152" t="s">
        <v>0</v>
      </c>
    </row>
    <row r="25" spans="1:21">
      <c r="A25" s="155" t="s">
        <v>123</v>
      </c>
      <c r="B25" s="155"/>
      <c r="C25" s="155"/>
      <c r="D25" s="155"/>
      <c r="E25" s="166">
        <v>2004</v>
      </c>
      <c r="F25" s="166"/>
      <c r="G25" s="166">
        <v>-694</v>
      </c>
      <c r="H25" s="172"/>
      <c r="L25" s="169"/>
      <c r="M25" s="168"/>
      <c r="N25" s="170"/>
      <c r="P25" s="155"/>
      <c r="Q25" s="173"/>
      <c r="R25" s="161"/>
      <c r="S25" s="161"/>
      <c r="T25" s="162"/>
      <c r="U25" s="152" t="s">
        <v>0</v>
      </c>
    </row>
    <row r="26" spans="1:21">
      <c r="A26" s="155" t="s">
        <v>124</v>
      </c>
      <c r="B26" s="155"/>
      <c r="C26" s="155"/>
      <c r="D26" s="155"/>
      <c r="E26" s="171">
        <v>5454</v>
      </c>
      <c r="F26" s="171"/>
      <c r="G26" s="171">
        <v>-1222</v>
      </c>
      <c r="H26" s="169"/>
      <c r="L26" s="169"/>
      <c r="M26" s="168"/>
      <c r="N26" s="174"/>
      <c r="P26" s="155"/>
      <c r="Q26" s="155"/>
      <c r="R26" s="161"/>
      <c r="S26" s="161"/>
      <c r="T26" s="162"/>
      <c r="U26" s="152" t="s">
        <v>0</v>
      </c>
    </row>
    <row r="27" spans="1:21">
      <c r="A27" s="155" t="s">
        <v>354</v>
      </c>
      <c r="B27" s="155"/>
      <c r="C27" s="155"/>
      <c r="D27" s="155"/>
      <c r="E27" s="166">
        <f>SUM(E12:E26)</f>
        <v>50237</v>
      </c>
      <c r="F27" s="166"/>
      <c r="G27" s="166">
        <f>SUM(G12:G26)</f>
        <v>-17</v>
      </c>
      <c r="H27" s="172"/>
      <c r="L27" s="169"/>
      <c r="M27" s="168"/>
      <c r="N27" s="170"/>
      <c r="P27" s="155"/>
      <c r="Q27" s="155"/>
      <c r="R27" s="161"/>
      <c r="S27" s="161"/>
      <c r="T27" s="162"/>
      <c r="U27" s="152" t="s">
        <v>0</v>
      </c>
    </row>
    <row r="28" spans="1:21">
      <c r="A28" s="155"/>
      <c r="B28" s="155"/>
      <c r="C28" s="155"/>
      <c r="D28" s="155"/>
      <c r="E28" s="169"/>
      <c r="F28" s="172"/>
      <c r="G28" s="169"/>
      <c r="H28" s="172"/>
      <c r="I28" s="169"/>
      <c r="J28" s="169"/>
      <c r="K28" s="169"/>
      <c r="L28" s="169"/>
      <c r="M28" s="172"/>
      <c r="N28" s="170"/>
      <c r="P28" s="155"/>
      <c r="Q28" s="155"/>
      <c r="R28" s="161"/>
      <c r="S28" s="161"/>
      <c r="T28" s="162"/>
      <c r="U28" s="152" t="s">
        <v>0</v>
      </c>
    </row>
    <row r="29" spans="1:21">
      <c r="B29" s="155"/>
      <c r="C29" s="155"/>
      <c r="D29" s="155"/>
      <c r="E29" s="169"/>
      <c r="F29" s="172"/>
      <c r="G29" s="169"/>
      <c r="H29" s="172"/>
      <c r="I29" s="169"/>
      <c r="J29" s="169"/>
      <c r="K29" s="169"/>
      <c r="L29" s="169"/>
      <c r="M29" s="172"/>
      <c r="N29" s="170"/>
      <c r="P29" s="155"/>
      <c r="Q29" s="155"/>
      <c r="R29" s="161"/>
      <c r="S29" s="161"/>
      <c r="T29" s="162"/>
      <c r="U29" s="152" t="s">
        <v>0</v>
      </c>
    </row>
    <row r="30" spans="1:21">
      <c r="A30" s="680" t="s">
        <v>125</v>
      </c>
      <c r="B30" s="680"/>
      <c r="C30" s="680"/>
      <c r="D30" s="680"/>
      <c r="E30" s="680"/>
      <c r="F30" s="680"/>
      <c r="G30" s="680"/>
      <c r="H30" s="680"/>
      <c r="I30" s="680"/>
      <c r="J30" s="680"/>
      <c r="K30" s="680"/>
      <c r="L30" s="680"/>
      <c r="M30" s="680"/>
      <c r="N30" s="684"/>
      <c r="O30" s="684"/>
      <c r="P30" s="684"/>
      <c r="Q30" s="684"/>
      <c r="R30" s="176">
        <v>0</v>
      </c>
      <c r="S30" s="176">
        <v>79</v>
      </c>
      <c r="T30" s="162">
        <v>-8077</v>
      </c>
      <c r="U30" s="152" t="s">
        <v>0</v>
      </c>
    </row>
    <row r="31" spans="1:21">
      <c r="A31" s="177"/>
      <c r="B31" s="158"/>
      <c r="C31" s="158"/>
      <c r="D31" s="158"/>
      <c r="E31" s="158"/>
      <c r="F31" s="158"/>
      <c r="G31" s="158"/>
      <c r="H31" s="158"/>
      <c r="I31" s="158"/>
      <c r="J31" s="158"/>
      <c r="K31" s="158"/>
      <c r="L31" s="158"/>
      <c r="M31" s="158"/>
      <c r="N31" s="175"/>
      <c r="O31" s="175"/>
      <c r="P31" s="175"/>
      <c r="Q31" s="175"/>
      <c r="R31" s="176"/>
      <c r="S31" s="176"/>
      <c r="T31" s="162"/>
      <c r="U31" s="152" t="s">
        <v>0</v>
      </c>
    </row>
    <row r="32" spans="1:21">
      <c r="B32" s="155"/>
      <c r="C32" s="155"/>
      <c r="D32" s="155"/>
      <c r="E32" s="681" t="s">
        <v>126</v>
      </c>
      <c r="F32" s="164"/>
      <c r="G32" s="681" t="s">
        <v>127</v>
      </c>
      <c r="H32" s="158"/>
      <c r="I32" s="158"/>
      <c r="J32" s="158"/>
      <c r="K32" s="158"/>
      <c r="L32" s="158"/>
      <c r="M32" s="158"/>
      <c r="N32" s="175"/>
      <c r="O32" s="175"/>
      <c r="P32" s="175"/>
      <c r="Q32" s="175"/>
      <c r="R32" s="176"/>
      <c r="S32" s="176"/>
      <c r="T32" s="162"/>
      <c r="U32" s="152" t="s">
        <v>0</v>
      </c>
    </row>
    <row r="33" spans="1:21">
      <c r="B33" s="155"/>
      <c r="C33" s="155"/>
      <c r="D33" s="155"/>
      <c r="E33" s="682"/>
      <c r="F33" s="165"/>
      <c r="G33" s="682"/>
      <c r="H33" s="158"/>
      <c r="I33" s="158"/>
      <c r="J33" s="158"/>
      <c r="K33" s="158"/>
      <c r="L33" s="158"/>
      <c r="M33" s="158"/>
      <c r="N33" s="175"/>
      <c r="O33" s="175"/>
      <c r="P33" s="175"/>
      <c r="Q33" s="175"/>
      <c r="R33" s="176"/>
      <c r="S33" s="176"/>
      <c r="T33" s="162"/>
      <c r="U33" s="152" t="s">
        <v>0</v>
      </c>
    </row>
    <row r="34" spans="1:21">
      <c r="A34" s="683" t="s">
        <v>128</v>
      </c>
      <c r="B34" s="683"/>
      <c r="C34" s="683"/>
      <c r="D34" s="683"/>
      <c r="E34" s="166">
        <v>13814</v>
      </c>
      <c r="F34" s="167"/>
      <c r="G34" s="166">
        <v>16334</v>
      </c>
      <c r="H34" s="158"/>
      <c r="I34" s="178"/>
      <c r="J34" s="158"/>
      <c r="K34" s="158"/>
      <c r="L34" s="158"/>
      <c r="M34" s="158"/>
      <c r="N34" s="175"/>
      <c r="O34" s="175"/>
      <c r="P34" s="175"/>
      <c r="Q34" s="175"/>
      <c r="R34" s="176"/>
      <c r="S34" s="176"/>
      <c r="T34" s="162"/>
      <c r="U34" s="152" t="s">
        <v>0</v>
      </c>
    </row>
    <row r="35" spans="1:21">
      <c r="A35" s="155" t="s">
        <v>109</v>
      </c>
      <c r="B35" s="155"/>
      <c r="C35" s="155"/>
      <c r="D35" s="155"/>
      <c r="E35" s="171">
        <v>-6907</v>
      </c>
      <c r="F35" s="171"/>
      <c r="G35" s="171">
        <v>-8167</v>
      </c>
      <c r="H35" s="158"/>
      <c r="I35" s="178"/>
      <c r="J35" s="158"/>
      <c r="K35" s="158"/>
      <c r="L35" s="158"/>
      <c r="M35" s="158"/>
      <c r="N35" s="175"/>
      <c r="O35" s="175"/>
      <c r="P35" s="175"/>
      <c r="Q35" s="175"/>
      <c r="R35" s="176"/>
      <c r="S35" s="176"/>
      <c r="T35" s="162"/>
      <c r="U35" s="152" t="s">
        <v>0</v>
      </c>
    </row>
    <row r="36" spans="1:21">
      <c r="A36" s="155" t="s">
        <v>110</v>
      </c>
      <c r="B36" s="155"/>
      <c r="C36" s="155"/>
      <c r="D36" s="155"/>
      <c r="E36" s="166">
        <v>6907</v>
      </c>
      <c r="F36" s="166"/>
      <c r="G36" s="166">
        <v>8167</v>
      </c>
      <c r="H36" s="158"/>
      <c r="I36" s="178"/>
      <c r="J36" s="158"/>
      <c r="K36" s="158"/>
      <c r="L36" s="158"/>
      <c r="M36" s="158"/>
      <c r="N36" s="175"/>
      <c r="O36" s="175"/>
      <c r="P36" s="175"/>
      <c r="Q36" s="175"/>
      <c r="R36" s="176"/>
      <c r="S36" s="176"/>
      <c r="T36" s="162"/>
      <c r="U36" s="152" t="s">
        <v>0</v>
      </c>
    </row>
    <row r="37" spans="1:21">
      <c r="A37" s="155" t="s">
        <v>111</v>
      </c>
      <c r="B37" s="155"/>
      <c r="C37" s="155"/>
      <c r="D37" s="155"/>
      <c r="E37" s="166">
        <v>3306</v>
      </c>
      <c r="F37" s="166"/>
      <c r="G37" s="166">
        <v>1789</v>
      </c>
      <c r="H37" s="158"/>
      <c r="I37" s="178"/>
      <c r="J37" s="158"/>
      <c r="K37" s="158"/>
      <c r="L37" s="158"/>
      <c r="M37" s="158"/>
      <c r="N37" s="175"/>
      <c r="O37" s="175"/>
      <c r="P37" s="175"/>
      <c r="Q37" s="175"/>
      <c r="R37" s="176"/>
      <c r="S37" s="176"/>
      <c r="T37" s="162"/>
      <c r="U37" s="152" t="s">
        <v>0</v>
      </c>
    </row>
    <row r="38" spans="1:21">
      <c r="A38" s="155" t="s">
        <v>112</v>
      </c>
      <c r="B38" s="155"/>
      <c r="C38" s="155"/>
      <c r="D38" s="155"/>
      <c r="E38" s="166">
        <v>893</v>
      </c>
      <c r="F38" s="166"/>
      <c r="G38" s="166">
        <v>137</v>
      </c>
      <c r="H38" s="158"/>
      <c r="I38" s="178"/>
      <c r="J38" s="158"/>
      <c r="K38" s="158"/>
      <c r="L38" s="158"/>
      <c r="M38" s="158"/>
      <c r="N38" s="175"/>
      <c r="O38" s="175"/>
      <c r="P38" s="175"/>
      <c r="Q38" s="175"/>
      <c r="R38" s="176"/>
      <c r="S38" s="176"/>
      <c r="T38" s="162"/>
      <c r="U38" s="152" t="s">
        <v>0</v>
      </c>
    </row>
    <row r="39" spans="1:21">
      <c r="A39" s="155" t="s">
        <v>113</v>
      </c>
      <c r="B39" s="155"/>
      <c r="C39" s="155"/>
      <c r="D39" s="155"/>
      <c r="E39" s="166">
        <v>0</v>
      </c>
      <c r="F39" s="166"/>
      <c r="G39" s="166">
        <v>-38</v>
      </c>
      <c r="H39" s="158"/>
      <c r="I39" s="178"/>
      <c r="J39" s="158"/>
      <c r="K39" s="158"/>
      <c r="L39" s="158"/>
      <c r="M39" s="158"/>
      <c r="N39" s="175"/>
      <c r="O39" s="175"/>
      <c r="P39" s="175"/>
      <c r="Q39" s="175"/>
      <c r="R39" s="176"/>
      <c r="S39" s="176"/>
      <c r="T39" s="162"/>
      <c r="U39" s="152" t="s">
        <v>0</v>
      </c>
    </row>
    <row r="40" spans="1:21">
      <c r="A40" s="155" t="s">
        <v>114</v>
      </c>
      <c r="B40" s="155"/>
      <c r="C40" s="155"/>
      <c r="D40" s="155"/>
      <c r="E40" s="166">
        <v>1908</v>
      </c>
      <c r="F40" s="166"/>
      <c r="G40" s="166">
        <v>-1411</v>
      </c>
      <c r="H40" s="158"/>
      <c r="I40" s="178"/>
      <c r="J40" s="158"/>
      <c r="K40" s="158"/>
      <c r="L40" s="158"/>
      <c r="M40" s="158"/>
      <c r="N40" s="175"/>
      <c r="O40" s="175"/>
      <c r="P40" s="175"/>
      <c r="Q40" s="175"/>
      <c r="R40" s="176"/>
      <c r="S40" s="176"/>
      <c r="T40" s="162"/>
      <c r="U40" s="152" t="s">
        <v>0</v>
      </c>
    </row>
    <row r="41" spans="1:21">
      <c r="A41" s="155" t="s">
        <v>115</v>
      </c>
      <c r="B41" s="155"/>
      <c r="C41" s="155"/>
      <c r="D41" s="155"/>
      <c r="E41" s="166">
        <v>268</v>
      </c>
      <c r="F41" s="166"/>
      <c r="G41" s="166">
        <v>292</v>
      </c>
      <c r="H41" s="158"/>
      <c r="I41" s="178"/>
      <c r="J41" s="158"/>
      <c r="K41" s="158"/>
      <c r="L41" s="158"/>
      <c r="M41" s="158"/>
      <c r="N41" s="175"/>
      <c r="O41" s="175"/>
      <c r="P41" s="175"/>
      <c r="Q41" s="175"/>
      <c r="R41" s="176"/>
      <c r="S41" s="176"/>
      <c r="T41" s="162"/>
      <c r="U41" s="152" t="s">
        <v>0</v>
      </c>
    </row>
    <row r="42" spans="1:21">
      <c r="A42" s="155" t="s">
        <v>116</v>
      </c>
      <c r="B42" s="155"/>
      <c r="C42" s="155"/>
      <c r="D42" s="155"/>
      <c r="E42" s="166">
        <v>203</v>
      </c>
      <c r="F42" s="166"/>
      <c r="G42" s="166">
        <v>-144</v>
      </c>
      <c r="H42" s="158"/>
      <c r="I42" s="178"/>
      <c r="J42" s="158"/>
      <c r="K42" s="158"/>
      <c r="L42" s="158"/>
      <c r="M42" s="158"/>
      <c r="N42" s="175"/>
      <c r="O42" s="175"/>
      <c r="P42" s="175"/>
      <c r="Q42" s="175"/>
      <c r="R42" s="176"/>
      <c r="S42" s="176"/>
      <c r="T42" s="162"/>
      <c r="U42" s="152" t="s">
        <v>0</v>
      </c>
    </row>
    <row r="43" spans="1:21">
      <c r="A43" s="155" t="s">
        <v>117</v>
      </c>
      <c r="B43" s="155"/>
      <c r="C43" s="155"/>
      <c r="D43" s="155"/>
      <c r="E43" s="166">
        <v>0</v>
      </c>
      <c r="F43" s="166"/>
      <c r="G43" s="166">
        <v>0</v>
      </c>
      <c r="H43" s="158"/>
      <c r="I43" s="178"/>
      <c r="J43" s="158"/>
      <c r="K43" s="158"/>
      <c r="L43" s="158"/>
      <c r="M43" s="158"/>
      <c r="N43" s="175"/>
      <c r="O43" s="175"/>
      <c r="P43" s="175"/>
      <c r="Q43" s="175"/>
      <c r="R43" s="176"/>
      <c r="S43" s="176"/>
      <c r="T43" s="162"/>
      <c r="U43" s="152" t="s">
        <v>0</v>
      </c>
    </row>
    <row r="44" spans="1:21" ht="12.75" customHeight="1">
      <c r="A44" s="155" t="s">
        <v>118</v>
      </c>
      <c r="B44" s="155"/>
      <c r="C44" s="155"/>
      <c r="D44" s="155"/>
      <c r="E44" s="166">
        <v>538</v>
      </c>
      <c r="F44" s="166"/>
      <c r="G44" s="166">
        <v>-130</v>
      </c>
      <c r="H44" s="158"/>
      <c r="I44" s="178"/>
      <c r="J44" s="158"/>
      <c r="K44" s="158"/>
      <c r="L44" s="158"/>
      <c r="M44" s="158"/>
      <c r="N44" s="175"/>
      <c r="O44" s="175"/>
      <c r="P44" s="175"/>
      <c r="Q44" s="175"/>
      <c r="R44" s="176"/>
      <c r="S44" s="176"/>
      <c r="T44" s="162"/>
      <c r="U44" s="152" t="s">
        <v>0</v>
      </c>
    </row>
    <row r="45" spans="1:21">
      <c r="A45" s="155" t="s">
        <v>119</v>
      </c>
      <c r="B45" s="155"/>
      <c r="C45" s="155"/>
      <c r="D45" s="155"/>
      <c r="E45" s="166">
        <v>4840</v>
      </c>
      <c r="F45" s="166"/>
      <c r="G45" s="166">
        <v>-3292</v>
      </c>
      <c r="H45" s="158"/>
      <c r="I45" s="178"/>
      <c r="J45" s="158"/>
      <c r="K45" s="158"/>
      <c r="L45" s="158"/>
      <c r="M45" s="158"/>
      <c r="N45" s="175"/>
      <c r="O45" s="175"/>
      <c r="P45" s="175"/>
      <c r="Q45" s="175"/>
      <c r="R45" s="176"/>
      <c r="S45" s="176"/>
      <c r="T45" s="162"/>
      <c r="U45" s="152" t="s">
        <v>0</v>
      </c>
    </row>
    <row r="46" spans="1:21" s="163" customFormat="1">
      <c r="A46" s="155" t="s">
        <v>120</v>
      </c>
      <c r="B46" s="155"/>
      <c r="C46" s="155"/>
      <c r="D46" s="155"/>
      <c r="E46" s="166">
        <v>0</v>
      </c>
      <c r="F46" s="166"/>
      <c r="G46" s="166">
        <v>0</v>
      </c>
      <c r="H46" s="158"/>
      <c r="I46" s="178"/>
      <c r="J46" s="158"/>
      <c r="K46" s="158"/>
      <c r="L46" s="158"/>
      <c r="M46" s="158"/>
      <c r="N46" s="175"/>
      <c r="O46" s="175"/>
      <c r="P46" s="175"/>
      <c r="Q46" s="175"/>
      <c r="R46" s="176"/>
      <c r="S46" s="176"/>
      <c r="T46" s="162"/>
      <c r="U46" s="152" t="s">
        <v>0</v>
      </c>
    </row>
    <row r="47" spans="1:21" s="163" customFormat="1">
      <c r="A47" s="155" t="s">
        <v>121</v>
      </c>
      <c r="B47" s="155"/>
      <c r="C47" s="155"/>
      <c r="D47" s="155"/>
      <c r="E47" s="166">
        <v>2185</v>
      </c>
      <c r="F47" s="166"/>
      <c r="G47" s="166">
        <v>-1392</v>
      </c>
      <c r="H47" s="158"/>
      <c r="I47" s="178"/>
      <c r="J47" s="158"/>
      <c r="K47" s="158"/>
      <c r="L47" s="158"/>
      <c r="M47" s="158"/>
      <c r="N47" s="175"/>
      <c r="O47" s="175"/>
      <c r="P47" s="175"/>
      <c r="Q47" s="175"/>
      <c r="R47" s="176"/>
      <c r="S47" s="176"/>
      <c r="T47" s="162"/>
      <c r="U47" s="152" t="s">
        <v>0</v>
      </c>
    </row>
    <row r="48" spans="1:21">
      <c r="A48" s="155" t="s">
        <v>122</v>
      </c>
      <c r="B48" s="155"/>
      <c r="C48" s="155"/>
      <c r="D48" s="155"/>
      <c r="E48" s="166">
        <v>222</v>
      </c>
      <c r="F48" s="166"/>
      <c r="G48" s="166">
        <v>2</v>
      </c>
      <c r="H48" s="158"/>
      <c r="I48" s="178"/>
      <c r="J48" s="158"/>
      <c r="K48" s="158"/>
      <c r="L48" s="158"/>
      <c r="M48" s="158"/>
      <c r="N48" s="175"/>
      <c r="O48" s="175"/>
      <c r="P48" s="175"/>
      <c r="Q48" s="175"/>
      <c r="R48" s="176"/>
      <c r="S48" s="176"/>
      <c r="T48" s="162"/>
      <c r="U48" s="152" t="s">
        <v>0</v>
      </c>
    </row>
    <row r="49" spans="1:21" s="163" customFormat="1">
      <c r="A49" s="155" t="s">
        <v>123</v>
      </c>
      <c r="B49" s="155"/>
      <c r="C49" s="155"/>
      <c r="D49" s="155"/>
      <c r="E49" s="166">
        <v>3093</v>
      </c>
      <c r="F49" s="166"/>
      <c r="G49" s="166">
        <v>-139</v>
      </c>
      <c r="H49" s="158"/>
      <c r="I49" s="178"/>
      <c r="J49" s="158"/>
      <c r="K49" s="158"/>
      <c r="L49" s="158"/>
      <c r="M49" s="158"/>
      <c r="N49" s="175"/>
      <c r="O49" s="175"/>
      <c r="P49" s="175"/>
      <c r="Q49" s="175"/>
      <c r="R49" s="176"/>
      <c r="S49" s="176"/>
      <c r="T49" s="162"/>
      <c r="U49" s="152" t="s">
        <v>0</v>
      </c>
    </row>
    <row r="50" spans="1:21">
      <c r="A50" s="155" t="s">
        <v>124</v>
      </c>
      <c r="B50" s="155"/>
      <c r="C50" s="155"/>
      <c r="D50" s="155"/>
      <c r="E50" s="171">
        <v>17175</v>
      </c>
      <c r="F50" s="171"/>
      <c r="G50" s="171">
        <v>-11918</v>
      </c>
      <c r="H50" s="158"/>
      <c r="I50" s="178"/>
      <c r="J50" s="158"/>
      <c r="K50" s="158"/>
      <c r="L50" s="158"/>
      <c r="M50" s="158"/>
      <c r="N50" s="175"/>
      <c r="O50" s="175"/>
      <c r="P50" s="175"/>
      <c r="Q50" s="175"/>
      <c r="R50" s="176"/>
      <c r="S50" s="176"/>
      <c r="T50" s="162"/>
      <c r="U50" s="152" t="s">
        <v>0</v>
      </c>
    </row>
    <row r="51" spans="1:21" s="163" customFormat="1">
      <c r="A51" s="155" t="s">
        <v>354</v>
      </c>
      <c r="B51" s="155"/>
      <c r="C51" s="155"/>
      <c r="D51" s="155"/>
      <c r="E51" s="166">
        <f>SUM(E36:E50)</f>
        <v>41538</v>
      </c>
      <c r="F51" s="166"/>
      <c r="G51" s="166">
        <f>SUM(G36:G50)</f>
        <v>-8077</v>
      </c>
      <c r="H51" s="158"/>
      <c r="I51" s="178"/>
      <c r="J51" s="158"/>
      <c r="K51" s="158"/>
      <c r="L51" s="158"/>
      <c r="M51" s="158"/>
      <c r="N51" s="175"/>
      <c r="O51" s="175"/>
      <c r="P51" s="175"/>
      <c r="Q51" s="175"/>
      <c r="R51" s="176"/>
      <c r="S51" s="176"/>
      <c r="T51" s="162"/>
      <c r="U51" s="152" t="s">
        <v>0</v>
      </c>
    </row>
    <row r="52" spans="1:21">
      <c r="A52" s="155"/>
      <c r="B52" s="155"/>
      <c r="C52" s="155"/>
      <c r="D52" s="155"/>
      <c r="E52" s="174"/>
      <c r="F52" s="170"/>
      <c r="G52" s="174"/>
      <c r="H52" s="170"/>
      <c r="I52" s="174"/>
      <c r="J52" s="174"/>
      <c r="K52" s="170"/>
      <c r="L52" s="170"/>
      <c r="M52" s="170"/>
      <c r="N52" s="170"/>
      <c r="O52" s="174"/>
      <c r="P52" s="155"/>
      <c r="Q52" s="155"/>
      <c r="R52" s="168"/>
      <c r="S52" s="168"/>
      <c r="U52" s="152" t="s">
        <v>0</v>
      </c>
    </row>
    <row r="53" spans="1:21" ht="25.5" customHeight="1">
      <c r="A53" s="680" t="s">
        <v>315</v>
      </c>
      <c r="B53" s="680"/>
      <c r="C53" s="680"/>
      <c r="D53" s="680"/>
      <c r="E53" s="680"/>
      <c r="F53" s="680"/>
      <c r="G53" s="680"/>
      <c r="H53" s="680"/>
      <c r="I53" s="680"/>
      <c r="J53" s="680"/>
      <c r="K53" s="680"/>
      <c r="L53" s="680"/>
      <c r="M53" s="680"/>
      <c r="N53" s="680"/>
      <c r="O53" s="680"/>
      <c r="P53" s="680"/>
      <c r="Q53" s="680"/>
      <c r="R53" s="180">
        <v>0</v>
      </c>
      <c r="S53" s="180">
        <v>0</v>
      </c>
      <c r="T53" s="162">
        <v>16161</v>
      </c>
      <c r="U53" s="152" t="s">
        <v>0</v>
      </c>
    </row>
    <row r="54" spans="1:21" s="163" customFormat="1">
      <c r="A54" s="155"/>
      <c r="B54" s="155"/>
      <c r="C54" s="155"/>
      <c r="D54" s="155"/>
      <c r="E54" s="155"/>
      <c r="F54" s="155"/>
      <c r="G54" s="155"/>
      <c r="H54" s="155"/>
      <c r="I54" s="181"/>
      <c r="J54" s="181"/>
      <c r="K54" s="155"/>
      <c r="L54" s="155"/>
      <c r="M54" s="155"/>
      <c r="N54" s="155"/>
      <c r="O54" s="155"/>
      <c r="P54" s="155"/>
      <c r="Q54" s="155"/>
      <c r="R54" s="182"/>
      <c r="S54" s="182"/>
      <c r="T54" s="162"/>
      <c r="U54" s="152" t="s">
        <v>0</v>
      </c>
    </row>
    <row r="55" spans="1:21" ht="27" customHeight="1">
      <c r="A55" s="680" t="s">
        <v>316</v>
      </c>
      <c r="B55" s="680"/>
      <c r="C55" s="680"/>
      <c r="D55" s="680"/>
      <c r="E55" s="680"/>
      <c r="F55" s="680"/>
      <c r="G55" s="680"/>
      <c r="H55" s="680"/>
      <c r="I55" s="680"/>
      <c r="J55" s="680"/>
      <c r="K55" s="680"/>
      <c r="L55" s="680"/>
      <c r="M55" s="680"/>
      <c r="N55" s="680"/>
      <c r="O55" s="680"/>
      <c r="P55" s="680"/>
      <c r="Q55" s="680"/>
      <c r="R55" s="176">
        <v>0</v>
      </c>
      <c r="S55" s="176">
        <v>0</v>
      </c>
      <c r="T55" s="162">
        <v>7010</v>
      </c>
      <c r="U55" s="152" t="s">
        <v>0</v>
      </c>
    </row>
    <row r="56" spans="1:21" s="163" customFormat="1">
      <c r="A56" s="158"/>
      <c r="B56" s="183"/>
      <c r="C56" s="183"/>
      <c r="D56" s="183"/>
      <c r="E56" s="183"/>
      <c r="F56" s="183"/>
      <c r="G56" s="183"/>
      <c r="H56" s="183"/>
      <c r="I56" s="183"/>
      <c r="J56" s="183"/>
      <c r="K56" s="183"/>
      <c r="L56" s="183"/>
      <c r="M56" s="183"/>
      <c r="N56" s="183"/>
      <c r="O56" s="183"/>
      <c r="P56" s="183"/>
      <c r="Q56" s="184"/>
      <c r="R56" s="176"/>
      <c r="S56" s="176"/>
      <c r="T56" s="162"/>
      <c r="U56" s="152" t="s">
        <v>0</v>
      </c>
    </row>
    <row r="57" spans="1:21" s="163" customFormat="1">
      <c r="A57" s="685" t="s">
        <v>317</v>
      </c>
      <c r="B57" s="685"/>
      <c r="C57" s="685"/>
      <c r="D57" s="685"/>
      <c r="E57" s="685"/>
      <c r="F57" s="685"/>
      <c r="G57" s="685"/>
      <c r="H57" s="685"/>
      <c r="I57" s="685"/>
      <c r="J57" s="685"/>
      <c r="K57" s="685"/>
      <c r="L57" s="685"/>
      <c r="M57" s="685"/>
      <c r="N57" s="685"/>
      <c r="O57" s="685"/>
      <c r="P57" s="685"/>
      <c r="Q57" s="685"/>
      <c r="R57" s="176">
        <v>0</v>
      </c>
      <c r="S57" s="176">
        <v>0</v>
      </c>
      <c r="T57" s="162">
        <v>22364</v>
      </c>
      <c r="U57" s="152" t="s">
        <v>0</v>
      </c>
    </row>
    <row r="58" spans="1:21" s="163" customFormat="1">
      <c r="A58" s="186"/>
      <c r="B58" s="186"/>
      <c r="C58" s="186"/>
      <c r="D58" s="186"/>
      <c r="E58" s="186"/>
      <c r="F58" s="186"/>
      <c r="G58" s="186"/>
      <c r="H58" s="186"/>
      <c r="I58" s="186"/>
      <c r="J58" s="186"/>
      <c r="K58" s="186"/>
      <c r="L58" s="186"/>
      <c r="M58" s="186"/>
      <c r="N58" s="186"/>
      <c r="O58" s="186"/>
      <c r="P58" s="186"/>
      <c r="Q58" s="186"/>
      <c r="R58" s="182"/>
      <c r="S58" s="182"/>
      <c r="T58" s="162"/>
      <c r="U58" s="152" t="s">
        <v>0</v>
      </c>
    </row>
    <row r="59" spans="1:21" ht="28.5" customHeight="1">
      <c r="A59" s="686" t="s">
        <v>318</v>
      </c>
      <c r="B59" s="686"/>
      <c r="C59" s="686"/>
      <c r="D59" s="686"/>
      <c r="E59" s="686"/>
      <c r="F59" s="686"/>
      <c r="G59" s="686"/>
      <c r="H59" s="686"/>
      <c r="I59" s="686"/>
      <c r="J59" s="686"/>
      <c r="K59" s="686"/>
      <c r="L59" s="686"/>
      <c r="M59" s="686"/>
      <c r="N59" s="686"/>
      <c r="O59" s="686"/>
      <c r="P59" s="686"/>
      <c r="Q59" s="686"/>
      <c r="R59" s="176">
        <v>0</v>
      </c>
      <c r="S59" s="176">
        <v>0</v>
      </c>
      <c r="T59" s="162">
        <v>1240</v>
      </c>
      <c r="U59" s="152" t="s">
        <v>0</v>
      </c>
    </row>
    <row r="60" spans="1:21" s="163" customFormat="1">
      <c r="A60" s="185"/>
      <c r="B60" s="185"/>
      <c r="C60" s="185"/>
      <c r="D60" s="185"/>
      <c r="E60" s="185"/>
      <c r="F60" s="185"/>
      <c r="G60" s="185"/>
      <c r="H60" s="185"/>
      <c r="I60" s="185"/>
      <c r="J60" s="185"/>
      <c r="K60" s="185"/>
      <c r="L60" s="185"/>
      <c r="M60" s="185"/>
      <c r="N60" s="185"/>
      <c r="O60" s="185"/>
      <c r="P60" s="185"/>
      <c r="Q60" s="185"/>
      <c r="R60" s="182"/>
      <c r="S60" s="182"/>
      <c r="T60" s="162"/>
      <c r="U60" s="152" t="s">
        <v>0</v>
      </c>
    </row>
    <row r="61" spans="1:21" ht="28.5" customHeight="1">
      <c r="A61" s="687" t="s">
        <v>319</v>
      </c>
      <c r="B61" s="687"/>
      <c r="C61" s="687"/>
      <c r="D61" s="687"/>
      <c r="E61" s="687"/>
      <c r="F61" s="687"/>
      <c r="G61" s="687"/>
      <c r="H61" s="687"/>
      <c r="I61" s="687"/>
      <c r="J61" s="687"/>
      <c r="K61" s="687"/>
      <c r="L61" s="687"/>
      <c r="M61" s="687"/>
      <c r="N61" s="687"/>
      <c r="O61" s="687"/>
      <c r="P61" s="687"/>
      <c r="Q61" s="687"/>
      <c r="R61" s="176">
        <v>0</v>
      </c>
      <c r="S61" s="176">
        <v>0</v>
      </c>
      <c r="T61" s="162">
        <v>1853</v>
      </c>
      <c r="U61" s="152" t="s">
        <v>0</v>
      </c>
    </row>
    <row r="62" spans="1:21">
      <c r="A62" s="187"/>
      <c r="B62" s="187"/>
      <c r="C62" s="187"/>
      <c r="D62" s="187"/>
      <c r="E62" s="187"/>
      <c r="F62" s="187"/>
      <c r="G62" s="187"/>
      <c r="H62" s="187"/>
      <c r="I62" s="187"/>
      <c r="J62" s="187"/>
      <c r="K62" s="187"/>
      <c r="L62" s="187"/>
      <c r="M62" s="187"/>
      <c r="N62" s="187"/>
      <c r="O62" s="187"/>
      <c r="P62" s="187"/>
      <c r="Q62" s="187"/>
      <c r="R62" s="176"/>
      <c r="S62" s="176"/>
      <c r="T62" s="162"/>
      <c r="U62" s="152" t="s">
        <v>0</v>
      </c>
    </row>
    <row r="63" spans="1:21" ht="40.5" customHeight="1">
      <c r="A63" s="685" t="s">
        <v>355</v>
      </c>
      <c r="B63" s="685"/>
      <c r="C63" s="685"/>
      <c r="D63" s="685"/>
      <c r="E63" s="685"/>
      <c r="F63" s="685"/>
      <c r="G63" s="685"/>
      <c r="H63" s="685"/>
      <c r="I63" s="685"/>
      <c r="J63" s="685"/>
      <c r="K63" s="685"/>
      <c r="L63" s="685"/>
      <c r="M63" s="685"/>
      <c r="N63" s="685"/>
      <c r="O63" s="685"/>
      <c r="P63" s="685"/>
      <c r="Q63" s="685"/>
      <c r="R63" s="176">
        <v>0</v>
      </c>
      <c r="S63" s="176">
        <v>0</v>
      </c>
      <c r="T63" s="162">
        <v>1013</v>
      </c>
      <c r="U63" s="152" t="s">
        <v>0</v>
      </c>
    </row>
    <row r="64" spans="1:21">
      <c r="A64" s="185"/>
      <c r="B64" s="184"/>
      <c r="C64" s="184"/>
      <c r="D64" s="184"/>
      <c r="E64" s="184"/>
      <c r="F64" s="184"/>
      <c r="G64" s="184"/>
      <c r="H64" s="184"/>
      <c r="I64" s="184"/>
      <c r="J64" s="184"/>
      <c r="K64" s="184"/>
      <c r="L64" s="184"/>
      <c r="M64" s="184"/>
      <c r="N64" s="184"/>
      <c r="O64" s="184"/>
      <c r="P64" s="184"/>
      <c r="Q64" s="184"/>
      <c r="R64" s="176"/>
      <c r="S64" s="176"/>
      <c r="T64" s="162"/>
      <c r="U64" s="152" t="s">
        <v>0</v>
      </c>
    </row>
    <row r="65" spans="1:21" ht="27" customHeight="1">
      <c r="A65" s="685" t="s">
        <v>320</v>
      </c>
      <c r="B65" s="688"/>
      <c r="C65" s="688"/>
      <c r="D65" s="688"/>
      <c r="E65" s="688"/>
      <c r="F65" s="688"/>
      <c r="G65" s="688"/>
      <c r="H65" s="688"/>
      <c r="I65" s="688"/>
      <c r="J65" s="688"/>
      <c r="K65" s="688"/>
      <c r="L65" s="688"/>
      <c r="M65" s="688"/>
      <c r="N65" s="688"/>
      <c r="O65" s="688"/>
      <c r="P65" s="688"/>
      <c r="Q65" s="688"/>
      <c r="R65" s="176">
        <v>0</v>
      </c>
      <c r="S65" s="176">
        <v>0</v>
      </c>
      <c r="T65" s="162">
        <v>-3526</v>
      </c>
      <c r="U65" s="152" t="s">
        <v>0</v>
      </c>
    </row>
    <row r="66" spans="1:21" ht="15">
      <c r="A66" s="188"/>
      <c r="B66" s="189"/>
      <c r="C66" s="189"/>
      <c r="D66" s="189"/>
      <c r="E66" s="189"/>
      <c r="F66" s="189"/>
      <c r="G66" s="189"/>
      <c r="H66" s="189"/>
      <c r="I66" s="189"/>
      <c r="J66" s="189"/>
      <c r="K66" s="189"/>
      <c r="L66" s="189"/>
      <c r="M66" s="189"/>
      <c r="N66" s="184"/>
      <c r="O66" s="184"/>
      <c r="P66" s="184"/>
      <c r="Q66" s="184"/>
      <c r="R66" s="176"/>
      <c r="S66" s="176"/>
      <c r="T66" s="162"/>
      <c r="U66" s="152" t="s">
        <v>0</v>
      </c>
    </row>
    <row r="67" spans="1:21" ht="27" customHeight="1">
      <c r="A67" s="689" t="s">
        <v>321</v>
      </c>
      <c r="B67" s="689"/>
      <c r="C67" s="689"/>
      <c r="D67" s="689"/>
      <c r="E67" s="689"/>
      <c r="F67" s="689"/>
      <c r="G67" s="689"/>
      <c r="H67" s="689"/>
      <c r="I67" s="689"/>
      <c r="J67" s="689"/>
      <c r="K67" s="689"/>
      <c r="L67" s="689"/>
      <c r="M67" s="689"/>
      <c r="N67" s="690"/>
      <c r="O67" s="690"/>
      <c r="P67" s="690"/>
      <c r="Q67" s="690"/>
      <c r="R67" s="176">
        <v>0</v>
      </c>
      <c r="S67" s="176">
        <v>0</v>
      </c>
      <c r="T67" s="162">
        <v>236</v>
      </c>
      <c r="U67" s="152" t="s">
        <v>0</v>
      </c>
    </row>
    <row r="68" spans="1:21">
      <c r="A68" s="185"/>
      <c r="B68" s="184"/>
      <c r="C68" s="184"/>
      <c r="D68" s="184"/>
      <c r="E68" s="184"/>
      <c r="F68" s="184"/>
      <c r="G68" s="184"/>
      <c r="H68" s="184"/>
      <c r="I68" s="184"/>
      <c r="J68" s="184"/>
      <c r="K68" s="184"/>
      <c r="L68" s="184"/>
      <c r="M68" s="184"/>
      <c r="N68" s="184"/>
      <c r="O68" s="184"/>
      <c r="P68" s="184"/>
      <c r="Q68" s="184"/>
      <c r="R68" s="176"/>
      <c r="S68" s="176"/>
      <c r="T68" s="162"/>
      <c r="U68" s="152" t="s">
        <v>0</v>
      </c>
    </row>
    <row r="69" spans="1:21" ht="41.25" customHeight="1">
      <c r="A69" s="680" t="s">
        <v>322</v>
      </c>
      <c r="B69" s="680"/>
      <c r="C69" s="680"/>
      <c r="D69" s="680"/>
      <c r="E69" s="680"/>
      <c r="F69" s="680"/>
      <c r="G69" s="680"/>
      <c r="H69" s="680"/>
      <c r="I69" s="680"/>
      <c r="J69" s="680"/>
      <c r="K69" s="680"/>
      <c r="L69" s="680"/>
      <c r="M69" s="680"/>
      <c r="N69" s="684"/>
      <c r="O69" s="684"/>
      <c r="P69" s="684"/>
      <c r="Q69" s="684"/>
      <c r="R69" s="176">
        <v>0</v>
      </c>
      <c r="S69" s="176">
        <v>0</v>
      </c>
      <c r="T69" s="162">
        <v>46909</v>
      </c>
      <c r="U69" s="152" t="s">
        <v>0</v>
      </c>
    </row>
    <row r="70" spans="1:21">
      <c r="A70" s="185"/>
      <c r="B70" s="184"/>
      <c r="C70" s="184"/>
      <c r="D70" s="184"/>
      <c r="E70" s="184"/>
      <c r="F70" s="184"/>
      <c r="G70" s="184"/>
      <c r="H70" s="184"/>
      <c r="I70" s="184"/>
      <c r="J70" s="184"/>
      <c r="K70" s="184"/>
      <c r="L70" s="184"/>
      <c r="M70" s="184"/>
      <c r="N70" s="184"/>
      <c r="O70" s="184"/>
      <c r="P70" s="184"/>
      <c r="Q70" s="184"/>
      <c r="R70" s="176"/>
      <c r="S70" s="176"/>
      <c r="T70" s="162"/>
      <c r="U70" s="152" t="s">
        <v>0</v>
      </c>
    </row>
    <row r="71" spans="1:21" ht="26.25" customHeight="1">
      <c r="A71" s="680" t="s">
        <v>323</v>
      </c>
      <c r="B71" s="680"/>
      <c r="C71" s="680"/>
      <c r="D71" s="680"/>
      <c r="E71" s="680"/>
      <c r="F71" s="680"/>
      <c r="G71" s="680"/>
      <c r="H71" s="680"/>
      <c r="I71" s="680"/>
      <c r="J71" s="680"/>
      <c r="K71" s="680"/>
      <c r="L71" s="680"/>
      <c r="M71" s="680"/>
      <c r="N71" s="684"/>
      <c r="O71" s="684"/>
      <c r="P71" s="684"/>
      <c r="Q71" s="684"/>
      <c r="R71" s="176">
        <v>0</v>
      </c>
      <c r="S71" s="176">
        <v>0</v>
      </c>
      <c r="T71" s="162">
        <v>1458</v>
      </c>
      <c r="U71" s="152" t="s">
        <v>0</v>
      </c>
    </row>
    <row r="72" spans="1:21">
      <c r="A72" s="185"/>
      <c r="B72" s="184"/>
      <c r="C72" s="184"/>
      <c r="D72" s="184"/>
      <c r="E72" s="184"/>
      <c r="F72" s="184"/>
      <c r="G72" s="184"/>
      <c r="H72" s="184"/>
      <c r="I72" s="184"/>
      <c r="J72" s="184"/>
      <c r="K72" s="184"/>
      <c r="L72" s="184"/>
      <c r="M72" s="184"/>
      <c r="N72" s="184"/>
      <c r="O72" s="184"/>
      <c r="P72" s="184"/>
      <c r="Q72" s="184"/>
      <c r="R72" s="176"/>
      <c r="S72" s="176"/>
      <c r="T72" s="162"/>
      <c r="U72" s="152" t="s">
        <v>0</v>
      </c>
    </row>
    <row r="73" spans="1:21" ht="29.25" customHeight="1">
      <c r="A73" s="680" t="s">
        <v>324</v>
      </c>
      <c r="B73" s="680"/>
      <c r="C73" s="680"/>
      <c r="D73" s="680"/>
      <c r="E73" s="680"/>
      <c r="F73" s="680"/>
      <c r="G73" s="680"/>
      <c r="H73" s="680"/>
      <c r="I73" s="680"/>
      <c r="J73" s="680"/>
      <c r="K73" s="680"/>
      <c r="L73" s="680"/>
      <c r="M73" s="680"/>
      <c r="N73" s="684"/>
      <c r="O73" s="684"/>
      <c r="P73" s="684"/>
      <c r="Q73" s="684"/>
      <c r="R73" s="176">
        <v>0</v>
      </c>
      <c r="S73" s="176">
        <v>0</v>
      </c>
      <c r="T73" s="162">
        <v>-74</v>
      </c>
      <c r="U73" s="152" t="s">
        <v>0</v>
      </c>
    </row>
    <row r="74" spans="1:21">
      <c r="A74" s="185"/>
      <c r="B74" s="184"/>
      <c r="C74" s="184"/>
      <c r="D74" s="184"/>
      <c r="E74" s="184"/>
      <c r="F74" s="184"/>
      <c r="G74" s="184"/>
      <c r="H74" s="184"/>
      <c r="I74" s="184"/>
      <c r="J74" s="184"/>
      <c r="K74" s="184"/>
      <c r="L74" s="184"/>
      <c r="M74" s="184"/>
      <c r="N74" s="184"/>
      <c r="O74" s="184"/>
      <c r="P74" s="184"/>
      <c r="Q74" s="184"/>
      <c r="R74" s="176"/>
      <c r="S74" s="176"/>
      <c r="T74" s="162"/>
      <c r="U74" s="152" t="s">
        <v>0</v>
      </c>
    </row>
    <row r="75" spans="1:21" ht="28.5" customHeight="1">
      <c r="A75" s="680" t="s">
        <v>325</v>
      </c>
      <c r="B75" s="680"/>
      <c r="C75" s="680"/>
      <c r="D75" s="680"/>
      <c r="E75" s="680"/>
      <c r="F75" s="680"/>
      <c r="G75" s="680"/>
      <c r="H75" s="680"/>
      <c r="I75" s="680"/>
      <c r="J75" s="680"/>
      <c r="K75" s="680"/>
      <c r="L75" s="680"/>
      <c r="M75" s="680"/>
      <c r="N75" s="684"/>
      <c r="O75" s="684"/>
      <c r="P75" s="684"/>
      <c r="Q75" s="684"/>
      <c r="R75" s="176">
        <v>0</v>
      </c>
      <c r="S75" s="176">
        <v>0</v>
      </c>
      <c r="T75" s="162">
        <v>-2667</v>
      </c>
      <c r="U75" s="152" t="s">
        <v>0</v>
      </c>
    </row>
    <row r="76" spans="1:21">
      <c r="A76" s="185"/>
      <c r="B76" s="184"/>
      <c r="C76" s="184"/>
      <c r="D76" s="184"/>
      <c r="E76" s="184"/>
      <c r="F76" s="184"/>
      <c r="G76" s="184"/>
      <c r="H76" s="184"/>
      <c r="I76" s="184"/>
      <c r="J76" s="184"/>
      <c r="K76" s="184"/>
      <c r="L76" s="184"/>
      <c r="M76" s="184"/>
      <c r="N76" s="184"/>
      <c r="O76" s="184"/>
      <c r="P76" s="184"/>
      <c r="Q76" s="184"/>
      <c r="R76" s="176"/>
      <c r="S76" s="176"/>
      <c r="T76" s="162"/>
      <c r="U76" s="152" t="s">
        <v>0</v>
      </c>
    </row>
    <row r="77" spans="1:21" ht="29.25" customHeight="1">
      <c r="A77" s="680" t="s">
        <v>326</v>
      </c>
      <c r="B77" s="680"/>
      <c r="C77" s="680"/>
      <c r="D77" s="680"/>
      <c r="E77" s="680"/>
      <c r="F77" s="680"/>
      <c r="G77" s="680"/>
      <c r="H77" s="680"/>
      <c r="I77" s="680"/>
      <c r="J77" s="680"/>
      <c r="K77" s="680"/>
      <c r="L77" s="680"/>
      <c r="M77" s="680"/>
      <c r="N77" s="684"/>
      <c r="O77" s="684"/>
      <c r="P77" s="684"/>
      <c r="Q77" s="684"/>
      <c r="R77" s="176">
        <v>35</v>
      </c>
      <c r="S77" s="176">
        <v>35</v>
      </c>
      <c r="T77" s="162">
        <v>66900</v>
      </c>
      <c r="U77" s="152" t="s">
        <v>0</v>
      </c>
    </row>
    <row r="78" spans="1:21">
      <c r="R78" s="190"/>
      <c r="S78" s="190"/>
      <c r="U78" s="152" t="s">
        <v>0</v>
      </c>
    </row>
    <row r="79" spans="1:21" ht="27.75" customHeight="1">
      <c r="A79" s="680" t="s">
        <v>327</v>
      </c>
      <c r="B79" s="680"/>
      <c r="C79" s="680"/>
      <c r="D79" s="680"/>
      <c r="E79" s="680"/>
      <c r="F79" s="680"/>
      <c r="G79" s="680"/>
      <c r="H79" s="680"/>
      <c r="I79" s="680"/>
      <c r="J79" s="680"/>
      <c r="K79" s="680"/>
      <c r="L79" s="680"/>
      <c r="M79" s="680"/>
      <c r="N79" s="684"/>
      <c r="O79" s="684"/>
      <c r="P79" s="684"/>
      <c r="Q79" s="684"/>
      <c r="R79" s="176">
        <v>0</v>
      </c>
      <c r="S79" s="176">
        <v>0</v>
      </c>
      <c r="T79" s="162">
        <v>192</v>
      </c>
      <c r="U79" s="152" t="s">
        <v>0</v>
      </c>
    </row>
    <row r="80" spans="1:21">
      <c r="R80" s="190"/>
      <c r="S80" s="190"/>
      <c r="U80" s="152" t="s">
        <v>0</v>
      </c>
    </row>
    <row r="81" spans="1:23" ht="27" customHeight="1">
      <c r="A81" s="680" t="s">
        <v>328</v>
      </c>
      <c r="B81" s="680"/>
      <c r="C81" s="680"/>
      <c r="D81" s="680"/>
      <c r="E81" s="680"/>
      <c r="F81" s="680"/>
      <c r="G81" s="680"/>
      <c r="H81" s="680"/>
      <c r="I81" s="680"/>
      <c r="J81" s="680"/>
      <c r="K81" s="680"/>
      <c r="L81" s="680"/>
      <c r="M81" s="680"/>
      <c r="N81" s="684"/>
      <c r="O81" s="684"/>
      <c r="P81" s="684"/>
      <c r="Q81" s="684"/>
      <c r="R81" s="176">
        <v>0</v>
      </c>
      <c r="S81" s="176">
        <v>0</v>
      </c>
      <c r="T81" s="162">
        <v>2090</v>
      </c>
      <c r="U81" s="152" t="s">
        <v>0</v>
      </c>
    </row>
    <row r="82" spans="1:23">
      <c r="R82" s="190"/>
      <c r="S82" s="190"/>
      <c r="U82" s="152" t="s">
        <v>0</v>
      </c>
    </row>
    <row r="83" spans="1:23" ht="27" customHeight="1">
      <c r="A83" s="680" t="s">
        <v>329</v>
      </c>
      <c r="B83" s="680"/>
      <c r="C83" s="680"/>
      <c r="D83" s="680"/>
      <c r="E83" s="680"/>
      <c r="F83" s="680"/>
      <c r="G83" s="680"/>
      <c r="H83" s="680"/>
      <c r="I83" s="680"/>
      <c r="J83" s="680"/>
      <c r="K83" s="680"/>
      <c r="L83" s="680"/>
      <c r="M83" s="680"/>
      <c r="N83" s="684"/>
      <c r="O83" s="684"/>
      <c r="P83" s="684"/>
      <c r="Q83" s="684"/>
      <c r="R83" s="176">
        <v>0</v>
      </c>
      <c r="S83" s="176">
        <v>0</v>
      </c>
      <c r="T83" s="162">
        <v>15020</v>
      </c>
      <c r="U83" s="152" t="s">
        <v>0</v>
      </c>
      <c r="V83" s="191"/>
      <c r="W83" s="192"/>
    </row>
    <row r="84" spans="1:23" ht="15">
      <c r="A84" s="193"/>
      <c r="B84" s="193"/>
      <c r="C84" s="193"/>
      <c r="D84" s="193"/>
      <c r="E84" s="193"/>
      <c r="F84" s="193"/>
      <c r="G84" s="193"/>
      <c r="H84" s="193"/>
      <c r="I84" s="193"/>
      <c r="J84" s="193"/>
      <c r="K84" s="193"/>
      <c r="L84" s="193"/>
      <c r="M84" s="193"/>
      <c r="N84" s="194"/>
      <c r="O84" s="194"/>
      <c r="P84" s="194"/>
      <c r="Q84" s="194"/>
      <c r="U84" s="152" t="s">
        <v>0</v>
      </c>
    </row>
    <row r="85" spans="1:23" ht="27.75" customHeight="1">
      <c r="A85" s="680" t="s">
        <v>330</v>
      </c>
      <c r="B85" s="680"/>
      <c r="C85" s="680"/>
      <c r="D85" s="680"/>
      <c r="E85" s="680"/>
      <c r="F85" s="680"/>
      <c r="G85" s="680"/>
      <c r="H85" s="680"/>
      <c r="I85" s="680"/>
      <c r="J85" s="680"/>
      <c r="K85" s="680"/>
      <c r="L85" s="680"/>
      <c r="M85" s="680"/>
      <c r="N85" s="684"/>
      <c r="O85" s="684"/>
      <c r="P85" s="684"/>
      <c r="Q85" s="684"/>
      <c r="R85" s="176">
        <v>0</v>
      </c>
      <c r="S85" s="176">
        <v>0</v>
      </c>
      <c r="T85" s="162">
        <v>5855</v>
      </c>
      <c r="U85" s="152" t="s">
        <v>0</v>
      </c>
    </row>
    <row r="86" spans="1:23">
      <c r="U86" s="152" t="s">
        <v>0</v>
      </c>
    </row>
    <row r="87" spans="1:23" ht="25.5" customHeight="1">
      <c r="A87" s="680" t="s">
        <v>361</v>
      </c>
      <c r="B87" s="680"/>
      <c r="C87" s="680"/>
      <c r="D87" s="680"/>
      <c r="E87" s="680"/>
      <c r="F87" s="680"/>
      <c r="G87" s="680"/>
      <c r="H87" s="680"/>
      <c r="I87" s="680"/>
      <c r="J87" s="680"/>
      <c r="K87" s="680"/>
      <c r="L87" s="680"/>
      <c r="M87" s="680"/>
      <c r="N87" s="684"/>
      <c r="O87" s="684"/>
      <c r="P87" s="684"/>
      <c r="Q87" s="684"/>
      <c r="R87" s="176">
        <v>0</v>
      </c>
      <c r="S87" s="176">
        <v>0</v>
      </c>
      <c r="T87" s="162">
        <v>-11887</v>
      </c>
      <c r="U87" s="152" t="s">
        <v>0</v>
      </c>
    </row>
    <row r="88" spans="1:23">
      <c r="U88" s="152" t="s">
        <v>0</v>
      </c>
    </row>
    <row r="89" spans="1:23" ht="15.75">
      <c r="A89" s="691" t="s">
        <v>331</v>
      </c>
      <c r="B89" s="691"/>
      <c r="C89" s="691"/>
      <c r="D89" s="691"/>
      <c r="E89" s="691"/>
      <c r="F89" s="691"/>
      <c r="G89" s="691"/>
      <c r="H89" s="691"/>
      <c r="I89" s="691"/>
      <c r="J89" s="691"/>
      <c r="K89" s="691"/>
      <c r="L89" s="691"/>
      <c r="M89" s="691"/>
      <c r="N89" s="692"/>
      <c r="O89" s="692"/>
      <c r="P89" s="692"/>
      <c r="Q89" s="692"/>
      <c r="R89" s="196">
        <f>SUM(R6:R88)</f>
        <v>35</v>
      </c>
      <c r="S89" s="196">
        <f>SUM(S6:S88)</f>
        <v>126</v>
      </c>
      <c r="T89" s="197">
        <f>SUM(T6:T88)</f>
        <v>162053</v>
      </c>
      <c r="U89" s="152" t="s">
        <v>0</v>
      </c>
    </row>
    <row r="90" spans="1:23" ht="18.75" customHeight="1">
      <c r="U90" s="198" t="s">
        <v>64</v>
      </c>
    </row>
    <row r="92" spans="1:23" ht="45" customHeight="1">
      <c r="A92" s="693"/>
      <c r="B92" s="694"/>
      <c r="C92" s="694"/>
      <c r="D92" s="694"/>
      <c r="E92" s="694"/>
      <c r="F92" s="694"/>
      <c r="G92" s="694"/>
      <c r="H92" s="694"/>
      <c r="I92" s="694"/>
      <c r="J92" s="694"/>
      <c r="K92" s="694"/>
      <c r="L92" s="694"/>
      <c r="M92" s="694"/>
    </row>
    <row r="94" spans="1:23">
      <c r="E94" s="179"/>
      <c r="G94" s="179"/>
    </row>
    <row r="95" spans="1:23">
      <c r="E95" s="179"/>
    </row>
    <row r="96" spans="1:23">
      <c r="E96" s="179"/>
    </row>
    <row r="97" spans="5:5">
      <c r="E97" s="179"/>
    </row>
    <row r="98" spans="5:5">
      <c r="E98" s="179"/>
    </row>
    <row r="99" spans="5:5">
      <c r="E99" s="179"/>
    </row>
    <row r="100" spans="5:5">
      <c r="E100" s="179"/>
    </row>
    <row r="101" spans="5:5">
      <c r="E101" s="179"/>
    </row>
    <row r="102" spans="5:5" ht="18.75" customHeight="1">
      <c r="E102" s="179"/>
    </row>
    <row r="103" spans="5:5">
      <c r="E103" s="179"/>
    </row>
    <row r="104" spans="5:5">
      <c r="E104" s="179"/>
    </row>
    <row r="105" spans="5:5">
      <c r="E105" s="179"/>
    </row>
    <row r="106" spans="5:5">
      <c r="E106" s="179"/>
    </row>
    <row r="107" spans="5:5">
      <c r="E107" s="179"/>
    </row>
  </sheetData>
  <mergeCells count="31">
    <mergeCell ref="A73:Q73"/>
    <mergeCell ref="A75:Q75"/>
    <mergeCell ref="A77:Q77"/>
    <mergeCell ref="A89:Q89"/>
    <mergeCell ref="A92:M92"/>
    <mergeCell ref="A79:Q79"/>
    <mergeCell ref="A81:Q81"/>
    <mergeCell ref="A83:Q83"/>
    <mergeCell ref="A85:Q85"/>
    <mergeCell ref="A87:Q87"/>
    <mergeCell ref="A63:Q63"/>
    <mergeCell ref="A65:Q65"/>
    <mergeCell ref="A67:Q67"/>
    <mergeCell ref="A69:Q69"/>
    <mergeCell ref="A71:Q71"/>
    <mergeCell ref="A53:Q53"/>
    <mergeCell ref="A55:Q55"/>
    <mergeCell ref="A57:Q57"/>
    <mergeCell ref="A59:Q59"/>
    <mergeCell ref="A61:Q61"/>
    <mergeCell ref="A10:D10"/>
    <mergeCell ref="A30:Q30"/>
    <mergeCell ref="E32:E33"/>
    <mergeCell ref="G32:G33"/>
    <mergeCell ref="A34:D34"/>
    <mergeCell ref="A1:T1"/>
    <mergeCell ref="A2:T2"/>
    <mergeCell ref="A3:T3"/>
    <mergeCell ref="A6:Q6"/>
    <mergeCell ref="E8:E9"/>
    <mergeCell ref="G8:G9"/>
  </mergeCells>
  <printOptions horizontalCentered="1"/>
  <pageMargins left="0" right="0" top="0.75" bottom="0.25" header="0.3" footer="0.3"/>
  <pageSetup scale="67" fitToHeight="2" orientation="landscape" r:id="rId1"/>
  <headerFooter scaleWithDoc="0">
    <oddHeader>&amp;L&amp;"Times New Roman,Bold"E:  Justification for Base Adjustments</oddHeader>
    <oddFooter>&amp;C&amp;"Times New Roman,Regular"&amp;10Exhibit E - Justification for Base Adjustments</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AC37"/>
  <sheetViews>
    <sheetView showGridLines="0" showOutlineSymbols="0" view="pageBreakPreview" zoomScale="75" zoomScaleNormal="100" zoomScaleSheetLayoutView="75" workbookViewId="0">
      <selection activeCell="L48" sqref="L48"/>
    </sheetView>
  </sheetViews>
  <sheetFormatPr defaultColWidth="8.88671875" defaultRowHeight="15.75"/>
  <cols>
    <col min="1" max="1" width="27.77734375" style="199" customWidth="1"/>
    <col min="2" max="2" width="7.5546875" style="199" bestFit="1" customWidth="1"/>
    <col min="3" max="3" width="6.77734375" style="199" customWidth="1"/>
    <col min="4" max="4" width="10.88671875" style="199" bestFit="1" customWidth="1"/>
    <col min="5" max="5" width="5.77734375" style="199" customWidth="1"/>
    <col min="6" max="6" width="5.6640625" style="199" customWidth="1"/>
    <col min="7" max="7" width="7.77734375" style="199" customWidth="1"/>
    <col min="8" max="8" width="5.5546875" style="199" customWidth="1"/>
    <col min="9" max="9" width="5.6640625" style="199" customWidth="1"/>
    <col min="10" max="10" width="11.5546875" style="199" customWidth="1"/>
    <col min="11" max="11" width="8.77734375" style="199" customWidth="1"/>
    <col min="12" max="12" width="10" style="199" customWidth="1"/>
    <col min="13" max="13" width="7.5546875" style="199" bestFit="1" customWidth="1"/>
    <col min="14" max="14" width="6.77734375" style="199" customWidth="1"/>
    <col min="15" max="15" width="14.5546875" style="199" customWidth="1"/>
    <col min="16" max="16" width="5.77734375" style="200" customWidth="1"/>
    <col min="17" max="17" width="8.88671875" style="199"/>
    <col min="18" max="18" width="9.33203125" style="199" bestFit="1" customWidth="1"/>
    <col min="19" max="16384" width="8.88671875" style="199"/>
  </cols>
  <sheetData>
    <row r="1" spans="1:29" ht="16.5" customHeight="1">
      <c r="A1" s="695" t="s">
        <v>141</v>
      </c>
      <c r="B1" s="696"/>
      <c r="C1" s="696"/>
      <c r="D1" s="696"/>
      <c r="E1" s="696"/>
      <c r="F1" s="696"/>
      <c r="G1" s="696"/>
      <c r="H1" s="696"/>
      <c r="I1" s="696"/>
      <c r="J1" s="696"/>
      <c r="K1" s="696"/>
      <c r="L1" s="696"/>
      <c r="M1" s="696"/>
      <c r="N1" s="696"/>
      <c r="O1" s="696"/>
      <c r="P1" s="201" t="s">
        <v>0</v>
      </c>
    </row>
    <row r="2" spans="1:29" ht="16.5" customHeight="1">
      <c r="A2" s="697" t="s">
        <v>2</v>
      </c>
      <c r="B2" s="698"/>
      <c r="C2" s="698"/>
      <c r="D2" s="698"/>
      <c r="E2" s="698"/>
      <c r="F2" s="698"/>
      <c r="G2" s="698"/>
      <c r="H2" s="698"/>
      <c r="I2" s="698"/>
      <c r="J2" s="698"/>
      <c r="K2" s="698"/>
      <c r="L2" s="698"/>
      <c r="M2" s="698"/>
      <c r="N2" s="698"/>
      <c r="O2" s="698"/>
      <c r="P2" s="201" t="s">
        <v>0</v>
      </c>
    </row>
    <row r="3" spans="1:29" ht="16.5" customHeight="1">
      <c r="A3" s="697" t="s">
        <v>3</v>
      </c>
      <c r="B3" s="696"/>
      <c r="C3" s="696"/>
      <c r="D3" s="696"/>
      <c r="E3" s="696"/>
      <c r="F3" s="696"/>
      <c r="G3" s="696"/>
      <c r="H3" s="696"/>
      <c r="I3" s="696"/>
      <c r="J3" s="696"/>
      <c r="K3" s="696"/>
      <c r="L3" s="696"/>
      <c r="M3" s="696"/>
      <c r="N3" s="696"/>
      <c r="O3" s="696"/>
      <c r="P3" s="201" t="s">
        <v>0</v>
      </c>
    </row>
    <row r="4" spans="1:29" ht="16.5" customHeight="1">
      <c r="A4" s="700" t="s">
        <v>4</v>
      </c>
      <c r="B4" s="698"/>
      <c r="C4" s="698"/>
      <c r="D4" s="698"/>
      <c r="E4" s="698"/>
      <c r="F4" s="698"/>
      <c r="G4" s="698"/>
      <c r="H4" s="698"/>
      <c r="I4" s="698"/>
      <c r="J4" s="698"/>
      <c r="K4" s="698"/>
      <c r="L4" s="698"/>
      <c r="M4" s="698"/>
      <c r="N4" s="698"/>
      <c r="O4" s="698"/>
      <c r="P4" s="201" t="s">
        <v>0</v>
      </c>
    </row>
    <row r="5" spans="1:29" ht="16.5" customHeight="1">
      <c r="A5" s="714"/>
      <c r="B5" s="714"/>
      <c r="C5" s="714"/>
      <c r="D5" s="714"/>
      <c r="E5" s="714"/>
      <c r="F5" s="714"/>
      <c r="G5" s="714"/>
      <c r="H5" s="714"/>
      <c r="I5" s="714"/>
      <c r="J5" s="714"/>
      <c r="K5" s="714"/>
      <c r="L5" s="714"/>
      <c r="M5" s="714"/>
      <c r="N5" s="714"/>
      <c r="O5" s="714"/>
      <c r="P5" s="201" t="s">
        <v>0</v>
      </c>
    </row>
    <row r="6" spans="1:29" ht="16.5" customHeight="1">
      <c r="A6" s="707"/>
      <c r="B6" s="707"/>
      <c r="C6" s="707"/>
      <c r="D6" s="707"/>
      <c r="E6" s="707"/>
      <c r="F6" s="707"/>
      <c r="G6" s="707"/>
      <c r="H6" s="707"/>
      <c r="I6" s="707"/>
      <c r="J6" s="707"/>
      <c r="K6" s="707"/>
      <c r="L6" s="707"/>
      <c r="M6" s="707"/>
      <c r="N6" s="707"/>
      <c r="O6" s="707"/>
      <c r="P6" s="201" t="s">
        <v>0</v>
      </c>
    </row>
    <row r="7" spans="1:29" ht="16.5" customHeight="1">
      <c r="A7" s="715" t="s">
        <v>140</v>
      </c>
      <c r="B7" s="701" t="s">
        <v>334</v>
      </c>
      <c r="C7" s="702"/>
      <c r="D7" s="703"/>
      <c r="E7" s="708" t="s">
        <v>335</v>
      </c>
      <c r="F7" s="709"/>
      <c r="G7" s="710"/>
      <c r="H7" s="701" t="s">
        <v>139</v>
      </c>
      <c r="I7" s="702"/>
      <c r="J7" s="702"/>
      <c r="K7" s="718" t="s">
        <v>138</v>
      </c>
      <c r="L7" s="718" t="s">
        <v>337</v>
      </c>
      <c r="M7" s="701" t="s">
        <v>137</v>
      </c>
      <c r="N7" s="702"/>
      <c r="O7" s="703"/>
      <c r="P7" s="201" t="s">
        <v>0</v>
      </c>
    </row>
    <row r="8" spans="1:29" ht="16.5" customHeight="1">
      <c r="A8" s="716"/>
      <c r="B8" s="704"/>
      <c r="C8" s="705"/>
      <c r="D8" s="706"/>
      <c r="E8" s="711"/>
      <c r="F8" s="712"/>
      <c r="G8" s="713"/>
      <c r="H8" s="704"/>
      <c r="I8" s="705"/>
      <c r="J8" s="705"/>
      <c r="K8" s="719"/>
      <c r="L8" s="719"/>
      <c r="M8" s="704"/>
      <c r="N8" s="705"/>
      <c r="O8" s="706"/>
      <c r="P8" s="201" t="s">
        <v>0</v>
      </c>
    </row>
    <row r="9" spans="1:29" ht="16.5" customHeight="1" thickBot="1">
      <c r="A9" s="717"/>
      <c r="B9" s="240" t="s">
        <v>52</v>
      </c>
      <c r="C9" s="239" t="s">
        <v>7</v>
      </c>
      <c r="D9" s="239" t="s">
        <v>8</v>
      </c>
      <c r="E9" s="240" t="s">
        <v>52</v>
      </c>
      <c r="F9" s="239" t="s">
        <v>7</v>
      </c>
      <c r="G9" s="239" t="s">
        <v>8</v>
      </c>
      <c r="H9" s="240" t="s">
        <v>52</v>
      </c>
      <c r="I9" s="239" t="s">
        <v>7</v>
      </c>
      <c r="J9" s="239" t="s">
        <v>8</v>
      </c>
      <c r="K9" s="242" t="s">
        <v>8</v>
      </c>
      <c r="L9" s="241" t="s">
        <v>8</v>
      </c>
      <c r="M9" s="240" t="s">
        <v>52</v>
      </c>
      <c r="N9" s="239" t="s">
        <v>7</v>
      </c>
      <c r="O9" s="238" t="s">
        <v>8</v>
      </c>
      <c r="P9" s="201" t="s">
        <v>0</v>
      </c>
    </row>
    <row r="10" spans="1:29" ht="16.5" customHeight="1">
      <c r="A10" s="237" t="s">
        <v>53</v>
      </c>
      <c r="B10" s="213">
        <v>6839</v>
      </c>
      <c r="C10" s="212">
        <v>6684</v>
      </c>
      <c r="D10" s="212">
        <v>1556434</v>
      </c>
      <c r="E10" s="213">
        <v>0</v>
      </c>
      <c r="F10" s="212">
        <v>0</v>
      </c>
      <c r="G10" s="212">
        <v>0</v>
      </c>
      <c r="H10" s="213">
        <v>0</v>
      </c>
      <c r="I10" s="212">
        <v>0</v>
      </c>
      <c r="J10" s="212">
        <f>ROUND(D10/$D$14*$J$14,0)</f>
        <v>26738</v>
      </c>
      <c r="K10" s="214">
        <f>ROUND(D10/$D$14*$K$14,0)-1</f>
        <v>45988</v>
      </c>
      <c r="L10" s="212">
        <f>ROUND(D10/$D$14*$L$14,0)</f>
        <v>6163</v>
      </c>
      <c r="M10" s="213">
        <f t="shared" ref="M10:N13" si="0">B10+E10+H10</f>
        <v>6839</v>
      </c>
      <c r="N10" s="212">
        <f t="shared" si="0"/>
        <v>6684</v>
      </c>
      <c r="O10" s="211">
        <f>D10+G10+J10+K10+L10</f>
        <v>1635323</v>
      </c>
      <c r="P10" s="201" t="s">
        <v>0</v>
      </c>
    </row>
    <row r="11" spans="1:29" ht="16.5" customHeight="1">
      <c r="A11" s="236" t="s">
        <v>54</v>
      </c>
      <c r="B11" s="213">
        <v>12693</v>
      </c>
      <c r="C11" s="212">
        <v>12484</v>
      </c>
      <c r="D11" s="212">
        <v>3225897</v>
      </c>
      <c r="E11" s="213">
        <v>0</v>
      </c>
      <c r="F11" s="212">
        <v>0</v>
      </c>
      <c r="G11" s="212">
        <v>0</v>
      </c>
      <c r="H11" s="213">
        <v>0</v>
      </c>
      <c r="I11" s="212">
        <v>0</v>
      </c>
      <c r="J11" s="212">
        <f>ROUND(D11/$D$14*$J$14,0)</f>
        <v>55417</v>
      </c>
      <c r="K11" s="214">
        <f>ROUND(D11/$D$14*$K$14,0)</f>
        <v>95318</v>
      </c>
      <c r="L11" s="212">
        <f>ROUND(D11/$D$14*$L$14,0)</f>
        <v>12774</v>
      </c>
      <c r="M11" s="213">
        <f t="shared" si="0"/>
        <v>12693</v>
      </c>
      <c r="N11" s="212">
        <f t="shared" si="0"/>
        <v>12484</v>
      </c>
      <c r="O11" s="211">
        <f>D11+G11+J11+K11+L11</f>
        <v>3389406</v>
      </c>
      <c r="P11" s="201" t="s">
        <v>0</v>
      </c>
    </row>
    <row r="12" spans="1:29" ht="16.5" customHeight="1">
      <c r="A12" s="236" t="s">
        <v>55</v>
      </c>
      <c r="B12" s="213">
        <v>11608</v>
      </c>
      <c r="C12" s="212">
        <v>11403</v>
      </c>
      <c r="D12" s="212">
        <v>2546852</v>
      </c>
      <c r="E12" s="213">
        <v>0</v>
      </c>
      <c r="F12" s="212">
        <v>0</v>
      </c>
      <c r="G12" s="212">
        <v>0</v>
      </c>
      <c r="H12" s="213">
        <v>0</v>
      </c>
      <c r="I12" s="212">
        <v>0</v>
      </c>
      <c r="J12" s="212">
        <f>ROUND(D12/$D$14*$J$14,0)</f>
        <v>43752</v>
      </c>
      <c r="K12" s="214">
        <f>ROUND(D12/$D$14*$K$14,0)</f>
        <v>75254</v>
      </c>
      <c r="L12" s="212">
        <f>ROUND(D12/$D$14*$L$14,0)</f>
        <v>10085</v>
      </c>
      <c r="M12" s="213">
        <f t="shared" si="0"/>
        <v>11608</v>
      </c>
      <c r="N12" s="212">
        <f t="shared" si="0"/>
        <v>11403</v>
      </c>
      <c r="O12" s="211">
        <f>D12+G12+J12+K12+L12</f>
        <v>2675943</v>
      </c>
      <c r="P12" s="201" t="s">
        <v>0</v>
      </c>
    </row>
    <row r="13" spans="1:29" ht="16.5" customHeight="1">
      <c r="A13" s="235" t="s">
        <v>56</v>
      </c>
      <c r="B13" s="234">
        <v>2092</v>
      </c>
      <c r="C13" s="232">
        <v>2049</v>
      </c>
      <c r="D13" s="232">
        <v>489770</v>
      </c>
      <c r="E13" s="234">
        <v>0</v>
      </c>
      <c r="F13" s="232">
        <v>0</v>
      </c>
      <c r="G13" s="232">
        <v>0</v>
      </c>
      <c r="H13" s="234">
        <v>0</v>
      </c>
      <c r="I13" s="232">
        <v>0</v>
      </c>
      <c r="J13" s="232">
        <f>ROUND(D13/$D$14*$J$14,0)</f>
        <v>8414</v>
      </c>
      <c r="K13" s="233">
        <f>ROUND(D13/$D$14*$K$14,0)</f>
        <v>14472</v>
      </c>
      <c r="L13" s="232">
        <f>ROUND(D13/$D$14*$L$14,0)</f>
        <v>1939</v>
      </c>
      <c r="M13" s="213">
        <f t="shared" si="0"/>
        <v>2092</v>
      </c>
      <c r="N13" s="212">
        <f t="shared" si="0"/>
        <v>2049</v>
      </c>
      <c r="O13" s="231">
        <f>D13+G13+J13+K13+L13</f>
        <v>514595</v>
      </c>
      <c r="P13" s="201" t="s">
        <v>0</v>
      </c>
    </row>
    <row r="14" spans="1:29" ht="16.5" customHeight="1">
      <c r="A14" s="230" t="s">
        <v>136</v>
      </c>
      <c r="B14" s="228">
        <f>SUM(B10:B13)</f>
        <v>33232</v>
      </c>
      <c r="C14" s="227">
        <f>SUM(C10:C13)</f>
        <v>32620</v>
      </c>
      <c r="D14" s="225">
        <v>7818953</v>
      </c>
      <c r="E14" s="228">
        <f>SUM(E10:E13)</f>
        <v>0</v>
      </c>
      <c r="F14" s="227">
        <f>SUM(F10:F13)</f>
        <v>0</v>
      </c>
      <c r="G14" s="229">
        <v>0</v>
      </c>
      <c r="H14" s="228">
        <f>SUM(H10:H13)</f>
        <v>0</v>
      </c>
      <c r="I14" s="227">
        <f>SUM(I10:I13)</f>
        <v>0</v>
      </c>
      <c r="J14" s="225">
        <v>134321</v>
      </c>
      <c r="K14" s="226">
        <v>231032</v>
      </c>
      <c r="L14" s="225">
        <v>30961</v>
      </c>
      <c r="M14" s="224">
        <f>SUM(M10:M13)</f>
        <v>33232</v>
      </c>
      <c r="N14" s="223">
        <f>SUM(N10:N13)</f>
        <v>32620</v>
      </c>
      <c r="O14" s="222">
        <f>L14+K14+J14+G14+D14</f>
        <v>8215267</v>
      </c>
      <c r="P14" s="201" t="s">
        <v>0</v>
      </c>
    </row>
    <row r="15" spans="1:29" ht="16.5" customHeight="1">
      <c r="A15" s="207" t="s">
        <v>58</v>
      </c>
      <c r="B15" s="204" t="s">
        <v>33</v>
      </c>
      <c r="C15" s="203">
        <v>3171</v>
      </c>
      <c r="D15" s="203"/>
      <c r="E15" s="204"/>
      <c r="F15" s="203">
        <v>0</v>
      </c>
      <c r="G15" s="203"/>
      <c r="H15" s="204"/>
      <c r="I15" s="203">
        <v>0</v>
      </c>
      <c r="J15" s="203"/>
      <c r="K15" s="209"/>
      <c r="L15" s="203"/>
      <c r="M15" s="204"/>
      <c r="N15" s="203">
        <f>C15+F15+I15</f>
        <v>3171</v>
      </c>
      <c r="O15" s="208"/>
      <c r="P15" s="201" t="s">
        <v>0</v>
      </c>
      <c r="Q15" s="221"/>
      <c r="R15" s="221"/>
      <c r="S15" s="221"/>
      <c r="T15" s="221"/>
      <c r="U15" s="221"/>
      <c r="V15" s="221"/>
      <c r="W15" s="221"/>
      <c r="X15" s="221"/>
      <c r="Y15" s="221"/>
      <c r="Z15" s="221"/>
      <c r="AA15" s="221"/>
      <c r="AB15" s="221"/>
      <c r="AC15" s="221"/>
    </row>
    <row r="16" spans="1:29" ht="16.5" customHeight="1">
      <c r="A16" s="207" t="s">
        <v>59</v>
      </c>
      <c r="B16" s="219"/>
      <c r="C16" s="218">
        <f>SUM(C14:C15)</f>
        <v>35791</v>
      </c>
      <c r="D16" s="218"/>
      <c r="E16" s="219"/>
      <c r="F16" s="218">
        <f>+F14+F15</f>
        <v>0</v>
      </c>
      <c r="G16" s="218"/>
      <c r="H16" s="219"/>
      <c r="I16" s="218">
        <f>+I14+I15</f>
        <v>0</v>
      </c>
      <c r="J16" s="218"/>
      <c r="K16" s="220"/>
      <c r="L16" s="218"/>
      <c r="M16" s="219"/>
      <c r="N16" s="218">
        <f>SUM(N14:N15)</f>
        <v>35791</v>
      </c>
      <c r="O16" s="217"/>
      <c r="P16" s="201" t="s">
        <v>0</v>
      </c>
    </row>
    <row r="17" spans="1:16" ht="16.5" customHeight="1">
      <c r="A17" s="216" t="s">
        <v>135</v>
      </c>
      <c r="B17" s="213"/>
      <c r="C17" s="212"/>
      <c r="D17" s="212"/>
      <c r="E17" s="213"/>
      <c r="F17" s="212"/>
      <c r="G17" s="212"/>
      <c r="H17" s="213"/>
      <c r="I17" s="212"/>
      <c r="J17" s="212"/>
      <c r="K17" s="214"/>
      <c r="L17" s="212"/>
      <c r="M17" s="213"/>
      <c r="N17" s="212"/>
      <c r="O17" s="211"/>
      <c r="P17" s="201" t="s">
        <v>0</v>
      </c>
    </row>
    <row r="18" spans="1:16" ht="16.5" customHeight="1">
      <c r="A18" s="215" t="s">
        <v>61</v>
      </c>
      <c r="B18" s="213"/>
      <c r="C18" s="212">
        <v>3217</v>
      </c>
      <c r="D18" s="212"/>
      <c r="E18" s="213"/>
      <c r="F18" s="212"/>
      <c r="G18" s="212"/>
      <c r="H18" s="213"/>
      <c r="I18" s="212"/>
      <c r="J18" s="212"/>
      <c r="K18" s="214"/>
      <c r="L18" s="212"/>
      <c r="M18" s="213"/>
      <c r="N18" s="212">
        <f>C18+F18+I18</f>
        <v>3217</v>
      </c>
      <c r="O18" s="211"/>
      <c r="P18" s="201" t="s">
        <v>0</v>
      </c>
    </row>
    <row r="19" spans="1:16" ht="16.5" customHeight="1">
      <c r="A19" s="210" t="s">
        <v>62</v>
      </c>
      <c r="B19" s="204"/>
      <c r="C19" s="203">
        <v>522</v>
      </c>
      <c r="D19" s="203"/>
      <c r="E19" s="204"/>
      <c r="F19" s="203"/>
      <c r="G19" s="203"/>
      <c r="H19" s="204"/>
      <c r="I19" s="203"/>
      <c r="J19" s="203"/>
      <c r="K19" s="209"/>
      <c r="L19" s="203"/>
      <c r="M19" s="204"/>
      <c r="N19" s="203">
        <f>C19+F19+I19</f>
        <v>522</v>
      </c>
      <c r="O19" s="208"/>
      <c r="P19" s="201" t="s">
        <v>0</v>
      </c>
    </row>
    <row r="20" spans="1:16" ht="16.5" customHeight="1">
      <c r="A20" s="207" t="s">
        <v>134</v>
      </c>
      <c r="B20" s="204"/>
      <c r="C20" s="203">
        <f>C19+C18+C16</f>
        <v>39530</v>
      </c>
      <c r="D20" s="205"/>
      <c r="E20" s="204"/>
      <c r="F20" s="203">
        <f>F19+F18+F16</f>
        <v>0</v>
      </c>
      <c r="G20" s="205"/>
      <c r="H20" s="204"/>
      <c r="I20" s="203">
        <f>I19+I18+I16</f>
        <v>0</v>
      </c>
      <c r="J20" s="205"/>
      <c r="K20" s="206"/>
      <c r="L20" s="205"/>
      <c r="M20" s="204"/>
      <c r="N20" s="203">
        <f>N19+N18+N16</f>
        <v>39530</v>
      </c>
      <c r="O20" s="202"/>
      <c r="P20" s="201" t="s">
        <v>0</v>
      </c>
    </row>
    <row r="21" spans="1:16" ht="16.5" customHeight="1">
      <c r="P21" s="201" t="s">
        <v>0</v>
      </c>
    </row>
    <row r="22" spans="1:16" ht="16.5" customHeight="1">
      <c r="A22" s="549" t="s">
        <v>133</v>
      </c>
      <c r="B22" s="549"/>
      <c r="C22" s="549"/>
      <c r="D22" s="549"/>
      <c r="E22" s="549"/>
      <c r="F22" s="549"/>
      <c r="G22" s="549"/>
      <c r="H22" s="549"/>
      <c r="I22" s="549"/>
      <c r="J22" s="549"/>
      <c r="K22" s="549"/>
      <c r="L22" s="549"/>
      <c r="M22" s="549"/>
      <c r="N22" s="549"/>
      <c r="O22" s="549"/>
      <c r="P22" s="201" t="s">
        <v>0</v>
      </c>
    </row>
    <row r="23" spans="1:16" ht="16.5" customHeight="1">
      <c r="A23" s="549" t="s">
        <v>132</v>
      </c>
      <c r="B23" s="549"/>
      <c r="C23" s="549"/>
      <c r="D23" s="549"/>
      <c r="E23" s="549"/>
      <c r="F23" s="549"/>
      <c r="G23" s="549"/>
      <c r="H23" s="549"/>
      <c r="I23" s="549"/>
      <c r="J23" s="549"/>
      <c r="K23" s="549"/>
      <c r="L23" s="549"/>
      <c r="M23" s="549"/>
      <c r="N23" s="549"/>
      <c r="O23" s="549"/>
      <c r="P23" s="201" t="s">
        <v>0</v>
      </c>
    </row>
    <row r="24" spans="1:16" ht="16.5" customHeight="1">
      <c r="A24" s="549" t="s">
        <v>356</v>
      </c>
      <c r="B24" s="549"/>
      <c r="C24" s="549"/>
      <c r="D24" s="549"/>
      <c r="E24" s="549"/>
      <c r="F24" s="549"/>
      <c r="G24" s="549"/>
      <c r="H24" s="549"/>
      <c r="I24" s="549"/>
      <c r="J24" s="549"/>
      <c r="K24" s="549"/>
      <c r="L24" s="549"/>
      <c r="M24" s="549"/>
      <c r="N24" s="549"/>
      <c r="O24" s="549"/>
      <c r="P24" s="201" t="s">
        <v>0</v>
      </c>
    </row>
    <row r="25" spans="1:16" ht="16.5" customHeight="1">
      <c r="A25" s="549" t="s">
        <v>357</v>
      </c>
      <c r="B25" s="549"/>
      <c r="C25" s="549"/>
      <c r="D25" s="549"/>
      <c r="E25" s="549"/>
      <c r="F25" s="549"/>
      <c r="G25" s="549"/>
      <c r="H25" s="549"/>
      <c r="I25" s="549"/>
      <c r="J25" s="549"/>
      <c r="K25" s="549"/>
      <c r="L25" s="549"/>
      <c r="M25" s="549"/>
      <c r="N25" s="549"/>
      <c r="O25" s="549"/>
      <c r="P25" s="201" t="s">
        <v>0</v>
      </c>
    </row>
    <row r="26" spans="1:16" ht="16.5" customHeight="1">
      <c r="A26" s="549" t="s">
        <v>131</v>
      </c>
      <c r="B26" s="549"/>
      <c r="C26" s="549"/>
      <c r="D26" s="549"/>
      <c r="E26" s="549"/>
      <c r="F26" s="549"/>
      <c r="G26" s="549"/>
      <c r="H26" s="549"/>
      <c r="I26" s="549"/>
      <c r="J26" s="549"/>
      <c r="K26" s="549"/>
      <c r="L26" s="549"/>
      <c r="M26" s="549"/>
      <c r="N26" s="549"/>
      <c r="O26" s="549"/>
      <c r="P26" s="201" t="s">
        <v>0</v>
      </c>
    </row>
    <row r="27" spans="1:16" ht="16.5" customHeight="1">
      <c r="A27" s="549" t="s">
        <v>130</v>
      </c>
      <c r="B27" s="549"/>
      <c r="C27" s="549"/>
      <c r="D27" s="549"/>
      <c r="E27" s="549"/>
      <c r="F27" s="549"/>
      <c r="G27" s="549"/>
      <c r="H27" s="549"/>
      <c r="I27" s="549"/>
      <c r="J27" s="549"/>
      <c r="K27" s="549"/>
      <c r="L27" s="549"/>
      <c r="M27" s="549"/>
      <c r="N27" s="549"/>
      <c r="O27" s="549"/>
      <c r="P27" s="201" t="s">
        <v>0</v>
      </c>
    </row>
    <row r="28" spans="1:16" ht="16.5" customHeight="1">
      <c r="A28" s="549" t="s">
        <v>129</v>
      </c>
      <c r="B28" s="549"/>
      <c r="C28" s="549"/>
      <c r="D28" s="549"/>
      <c r="E28" s="549"/>
      <c r="F28" s="549"/>
      <c r="G28" s="549"/>
      <c r="H28" s="549"/>
      <c r="I28" s="549"/>
      <c r="J28" s="549"/>
      <c r="K28" s="549"/>
      <c r="L28" s="549"/>
      <c r="M28" s="549"/>
      <c r="N28" s="549"/>
      <c r="O28" s="549"/>
      <c r="P28" s="201" t="s">
        <v>0</v>
      </c>
    </row>
    <row r="29" spans="1:16" ht="16.5" customHeight="1">
      <c r="A29" s="549" t="s">
        <v>336</v>
      </c>
      <c r="B29" s="549"/>
      <c r="C29" s="549"/>
      <c r="D29" s="549"/>
      <c r="E29" s="549"/>
      <c r="F29" s="549"/>
      <c r="G29" s="549"/>
      <c r="H29" s="549"/>
      <c r="I29" s="549"/>
      <c r="J29" s="549"/>
      <c r="K29" s="549"/>
      <c r="L29" s="549"/>
      <c r="M29" s="549"/>
      <c r="N29" s="549"/>
      <c r="O29" s="549"/>
      <c r="P29" s="201" t="s">
        <v>0</v>
      </c>
    </row>
    <row r="30" spans="1:16" ht="16.5" customHeight="1">
      <c r="A30" s="549"/>
      <c r="B30" s="549"/>
      <c r="C30" s="549"/>
      <c r="D30" s="549"/>
      <c r="E30" s="549"/>
      <c r="F30" s="549"/>
      <c r="G30" s="549"/>
      <c r="H30" s="549"/>
      <c r="I30" s="549"/>
      <c r="J30" s="549"/>
      <c r="K30" s="549"/>
      <c r="L30" s="549"/>
      <c r="M30" s="549"/>
      <c r="N30" s="549"/>
      <c r="O30" s="549"/>
      <c r="P30" s="201" t="s">
        <v>0</v>
      </c>
    </row>
    <row r="31" spans="1:16" ht="16.5" customHeight="1">
      <c r="A31" s="699" t="s">
        <v>363</v>
      </c>
      <c r="B31" s="699"/>
      <c r="C31" s="699"/>
      <c r="D31" s="699"/>
      <c r="E31" s="699"/>
      <c r="F31" s="699"/>
      <c r="G31" s="699"/>
      <c r="H31" s="699"/>
      <c r="I31" s="699"/>
      <c r="J31" s="699"/>
      <c r="K31" s="699"/>
      <c r="L31" s="699"/>
      <c r="M31" s="699"/>
      <c r="N31" s="699"/>
      <c r="O31" s="699"/>
      <c r="P31" s="201" t="s">
        <v>0</v>
      </c>
    </row>
    <row r="32" spans="1:16" ht="16.5" customHeight="1">
      <c r="A32" s="550" t="s">
        <v>362</v>
      </c>
      <c r="B32" s="549"/>
      <c r="C32" s="549"/>
      <c r="D32" s="549"/>
      <c r="E32" s="549"/>
      <c r="F32" s="549"/>
      <c r="G32" s="549"/>
      <c r="H32" s="549"/>
      <c r="I32" s="549"/>
      <c r="J32" s="549"/>
      <c r="K32" s="549"/>
      <c r="L32" s="549"/>
      <c r="M32" s="549"/>
      <c r="N32" s="549"/>
      <c r="O32" s="549"/>
      <c r="P32" s="201" t="s">
        <v>0</v>
      </c>
    </row>
    <row r="33" spans="1:16" ht="16.5" customHeight="1">
      <c r="A33" s="551"/>
      <c r="B33" s="552"/>
      <c r="C33" s="552"/>
      <c r="D33" s="552"/>
      <c r="E33" s="552"/>
      <c r="F33" s="552"/>
      <c r="G33" s="552"/>
      <c r="H33" s="552"/>
      <c r="I33" s="552"/>
      <c r="J33" s="552"/>
      <c r="K33" s="552"/>
      <c r="L33" s="552"/>
      <c r="M33" s="549"/>
      <c r="N33" s="549"/>
      <c r="O33" s="549"/>
      <c r="P33" s="201" t="s">
        <v>0</v>
      </c>
    </row>
    <row r="34" spans="1:16" ht="16.5" customHeight="1">
      <c r="A34" s="550" t="s">
        <v>338</v>
      </c>
      <c r="B34" s="549"/>
      <c r="C34" s="549"/>
      <c r="D34" s="549"/>
      <c r="E34" s="549"/>
      <c r="F34" s="549"/>
      <c r="G34" s="549"/>
      <c r="H34" s="549"/>
      <c r="I34" s="549"/>
      <c r="J34" s="549"/>
      <c r="K34" s="549"/>
      <c r="L34" s="549"/>
      <c r="M34" s="549"/>
      <c r="N34" s="549"/>
      <c r="O34" s="549"/>
      <c r="P34" s="201" t="s">
        <v>0</v>
      </c>
    </row>
    <row r="35" spans="1:16" ht="16.5" customHeight="1">
      <c r="A35" s="550" t="s">
        <v>339</v>
      </c>
      <c r="B35" s="550"/>
      <c r="C35" s="550"/>
      <c r="D35" s="550"/>
      <c r="E35" s="550"/>
      <c r="F35" s="550"/>
      <c r="G35" s="550"/>
      <c r="H35" s="549"/>
      <c r="I35" s="549"/>
      <c r="J35" s="549"/>
      <c r="K35" s="549"/>
      <c r="L35" s="549"/>
      <c r="M35" s="549"/>
      <c r="N35" s="549"/>
      <c r="O35" s="549"/>
      <c r="P35" s="201" t="s">
        <v>0</v>
      </c>
    </row>
    <row r="36" spans="1:16" ht="16.5" customHeight="1">
      <c r="A36" s="550" t="s">
        <v>340</v>
      </c>
      <c r="B36" s="549"/>
      <c r="C36" s="549"/>
      <c r="D36" s="549"/>
      <c r="E36" s="549"/>
      <c r="F36" s="549"/>
      <c r="G36" s="549"/>
      <c r="H36" s="549"/>
      <c r="I36" s="549"/>
      <c r="J36" s="549"/>
      <c r="K36" s="549"/>
      <c r="L36" s="549"/>
      <c r="M36" s="549"/>
      <c r="N36" s="549"/>
      <c r="O36" s="549"/>
      <c r="P36" s="201" t="s">
        <v>64</v>
      </c>
    </row>
    <row r="37" spans="1:16" ht="16.5" customHeight="1">
      <c r="P37" s="544"/>
    </row>
  </sheetData>
  <mergeCells count="14">
    <mergeCell ref="A1:O1"/>
    <mergeCell ref="A2:O2"/>
    <mergeCell ref="A3:O3"/>
    <mergeCell ref="A31:O31"/>
    <mergeCell ref="A4:O4"/>
    <mergeCell ref="M7:O8"/>
    <mergeCell ref="A6:O6"/>
    <mergeCell ref="E7:G8"/>
    <mergeCell ref="H7:J8"/>
    <mergeCell ref="A5:O5"/>
    <mergeCell ref="A7:A9"/>
    <mergeCell ref="B7:D8"/>
    <mergeCell ref="K7:K8"/>
    <mergeCell ref="L7:L8"/>
  </mergeCells>
  <printOptions horizontalCentered="1"/>
  <pageMargins left="0" right="0" top="0.75" bottom="0.25" header="0.3" footer="0.3"/>
  <pageSetup scale="79" firstPageNumber="2" orientation="landscape" useFirstPageNumber="1" horizontalDpi="300" verticalDpi="300" r:id="rId1"/>
  <headerFooter scaleWithDoc="0">
    <oddHeader>&amp;L&amp;"Times New Roman,Bold"F: Crosswalk of 2011 Availability</oddHeader>
    <oddFooter>&amp;C&amp;"Times New Roman,Regular"&amp;10Exhibit F - Crosswalk of 2011 Availability</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T31"/>
  <sheetViews>
    <sheetView view="pageBreakPreview" zoomScale="75" zoomScaleNormal="100" zoomScaleSheetLayoutView="75" workbookViewId="0">
      <selection activeCell="A27" sqref="A27"/>
    </sheetView>
  </sheetViews>
  <sheetFormatPr defaultColWidth="8.88671875" defaultRowHeight="15.75"/>
  <cols>
    <col min="1" max="1" width="35.21875" style="545" customWidth="1"/>
    <col min="2" max="3" width="8.88671875" style="545"/>
    <col min="4" max="4" width="12.44140625" style="545" customWidth="1"/>
    <col min="5" max="5" width="6.6640625" style="545" customWidth="1"/>
    <col min="6" max="6" width="7.44140625" style="545" customWidth="1"/>
    <col min="7" max="7" width="6.88671875" style="545" customWidth="1"/>
    <col min="8" max="8" width="8.88671875" style="545" hidden="1" customWidth="1"/>
    <col min="9" max="9" width="8.88671875" style="546" hidden="1" customWidth="1"/>
    <col min="10" max="10" width="8.88671875" style="545" hidden="1" customWidth="1"/>
    <col min="11" max="11" width="8.109375" style="545" customWidth="1"/>
    <col min="12" max="12" width="7.6640625" style="545" customWidth="1"/>
    <col min="13" max="13" width="8.88671875" style="545"/>
    <col min="14" max="14" width="9.44140625" style="199" customWidth="1"/>
    <col min="15" max="15" width="10" style="199" customWidth="1"/>
    <col min="16" max="17" width="8.88671875" style="545"/>
    <col min="18" max="18" width="13.109375" style="545" customWidth="1"/>
    <col min="19" max="16384" width="8.88671875" style="545"/>
  </cols>
  <sheetData>
    <row r="1" spans="1:20" ht="18.75">
      <c r="A1" s="695" t="s">
        <v>149</v>
      </c>
      <c r="B1" s="696"/>
      <c r="C1" s="696"/>
      <c r="D1" s="696"/>
      <c r="E1" s="696"/>
      <c r="F1" s="696"/>
      <c r="G1" s="696"/>
      <c r="H1" s="696"/>
      <c r="I1" s="696"/>
      <c r="J1" s="696"/>
      <c r="K1" s="696"/>
      <c r="L1" s="696"/>
      <c r="M1" s="696"/>
      <c r="N1" s="696"/>
      <c r="O1" s="696"/>
      <c r="P1" s="696"/>
      <c r="Q1" s="696"/>
      <c r="R1" s="696"/>
      <c r="S1" s="201" t="s">
        <v>0</v>
      </c>
      <c r="T1" s="199"/>
    </row>
    <row r="2" spans="1:20" ht="16.5">
      <c r="A2" s="697" t="s">
        <v>2</v>
      </c>
      <c r="B2" s="698"/>
      <c r="C2" s="698"/>
      <c r="D2" s="698"/>
      <c r="E2" s="698"/>
      <c r="F2" s="698"/>
      <c r="G2" s="698"/>
      <c r="H2" s="698"/>
      <c r="I2" s="698"/>
      <c r="J2" s="698"/>
      <c r="K2" s="698"/>
      <c r="L2" s="698"/>
      <c r="M2" s="698"/>
      <c r="N2" s="698"/>
      <c r="O2" s="698"/>
      <c r="P2" s="698"/>
      <c r="Q2" s="698"/>
      <c r="R2" s="698"/>
      <c r="S2" s="201" t="s">
        <v>0</v>
      </c>
      <c r="T2" s="199"/>
    </row>
    <row r="3" spans="1:20" ht="16.5">
      <c r="A3" s="697" t="s">
        <v>3</v>
      </c>
      <c r="B3" s="696"/>
      <c r="C3" s="696"/>
      <c r="D3" s="696"/>
      <c r="E3" s="696"/>
      <c r="F3" s="696"/>
      <c r="G3" s="696"/>
      <c r="H3" s="696"/>
      <c r="I3" s="696"/>
      <c r="J3" s="696"/>
      <c r="K3" s="696"/>
      <c r="L3" s="696"/>
      <c r="M3" s="696"/>
      <c r="N3" s="696"/>
      <c r="O3" s="696"/>
      <c r="P3" s="696"/>
      <c r="Q3" s="696"/>
      <c r="R3" s="696"/>
      <c r="S3" s="201" t="s">
        <v>0</v>
      </c>
      <c r="T3" s="199"/>
    </row>
    <row r="4" spans="1:20">
      <c r="A4" s="700" t="s">
        <v>4</v>
      </c>
      <c r="B4" s="698"/>
      <c r="C4" s="698"/>
      <c r="D4" s="698"/>
      <c r="E4" s="698"/>
      <c r="F4" s="698"/>
      <c r="G4" s="698"/>
      <c r="H4" s="698"/>
      <c r="I4" s="698"/>
      <c r="J4" s="698"/>
      <c r="K4" s="698"/>
      <c r="L4" s="698"/>
      <c r="M4" s="698"/>
      <c r="N4" s="698"/>
      <c r="O4" s="698"/>
      <c r="P4" s="698"/>
      <c r="Q4" s="698"/>
      <c r="R4" s="698"/>
      <c r="S4" s="201" t="s">
        <v>0</v>
      </c>
      <c r="T4" s="199"/>
    </row>
    <row r="5" spans="1:20">
      <c r="A5" s="714"/>
      <c r="B5" s="714"/>
      <c r="C5" s="714"/>
      <c r="D5" s="714"/>
      <c r="E5" s="714"/>
      <c r="F5" s="714"/>
      <c r="G5" s="714"/>
      <c r="H5" s="714"/>
      <c r="I5" s="714"/>
      <c r="J5" s="714"/>
      <c r="K5" s="714"/>
      <c r="L5" s="714"/>
      <c r="M5" s="714"/>
      <c r="N5" s="714"/>
      <c r="O5" s="714"/>
      <c r="P5" s="714"/>
      <c r="Q5" s="714"/>
      <c r="R5" s="714"/>
      <c r="S5" s="201" t="s">
        <v>0</v>
      </c>
      <c r="T5" s="199"/>
    </row>
    <row r="6" spans="1:20">
      <c r="A6" s="707"/>
      <c r="B6" s="707"/>
      <c r="C6" s="707"/>
      <c r="D6" s="707"/>
      <c r="E6" s="707"/>
      <c r="F6" s="707"/>
      <c r="G6" s="707"/>
      <c r="H6" s="707"/>
      <c r="I6" s="707"/>
      <c r="J6" s="707"/>
      <c r="K6" s="707"/>
      <c r="L6" s="707"/>
      <c r="M6" s="707"/>
      <c r="N6" s="707"/>
      <c r="O6" s="707"/>
      <c r="P6" s="707"/>
      <c r="Q6" s="707"/>
      <c r="R6" s="707"/>
      <c r="S6" s="201" t="s">
        <v>0</v>
      </c>
      <c r="T6" s="199"/>
    </row>
    <row r="7" spans="1:20" ht="15.75" customHeight="1">
      <c r="A7" s="715" t="s">
        <v>140</v>
      </c>
      <c r="B7" s="701" t="s">
        <v>341</v>
      </c>
      <c r="C7" s="702"/>
      <c r="D7" s="703"/>
      <c r="E7" s="708" t="s">
        <v>335</v>
      </c>
      <c r="F7" s="709"/>
      <c r="G7" s="710"/>
      <c r="H7" s="708" t="s">
        <v>148</v>
      </c>
      <c r="I7" s="709"/>
      <c r="J7" s="710"/>
      <c r="K7" s="701" t="s">
        <v>147</v>
      </c>
      <c r="L7" s="702"/>
      <c r="M7" s="703"/>
      <c r="N7" s="718" t="s">
        <v>138</v>
      </c>
      <c r="O7" s="720" t="s">
        <v>146</v>
      </c>
      <c r="P7" s="701" t="s">
        <v>145</v>
      </c>
      <c r="Q7" s="702"/>
      <c r="R7" s="703"/>
      <c r="S7" s="201" t="s">
        <v>0</v>
      </c>
      <c r="T7" s="199"/>
    </row>
    <row r="8" spans="1:20">
      <c r="A8" s="716"/>
      <c r="B8" s="704"/>
      <c r="C8" s="705"/>
      <c r="D8" s="706"/>
      <c r="E8" s="711"/>
      <c r="F8" s="712"/>
      <c r="G8" s="713"/>
      <c r="H8" s="711"/>
      <c r="I8" s="712"/>
      <c r="J8" s="713"/>
      <c r="K8" s="704"/>
      <c r="L8" s="705"/>
      <c r="M8" s="706"/>
      <c r="N8" s="719"/>
      <c r="O8" s="721"/>
      <c r="P8" s="704"/>
      <c r="Q8" s="705"/>
      <c r="R8" s="706"/>
      <c r="S8" s="201" t="s">
        <v>0</v>
      </c>
      <c r="T8" s="199"/>
    </row>
    <row r="9" spans="1:20" ht="16.5" thickBot="1">
      <c r="A9" s="717"/>
      <c r="B9" s="523" t="s">
        <v>52</v>
      </c>
      <c r="C9" s="241" t="s">
        <v>7</v>
      </c>
      <c r="D9" s="241" t="s">
        <v>8</v>
      </c>
      <c r="E9" s="523" t="s">
        <v>52</v>
      </c>
      <c r="F9" s="241" t="s">
        <v>7</v>
      </c>
      <c r="G9" s="241" t="s">
        <v>8</v>
      </c>
      <c r="H9" s="523" t="s">
        <v>52</v>
      </c>
      <c r="I9" s="241" t="s">
        <v>7</v>
      </c>
      <c r="J9" s="241" t="s">
        <v>8</v>
      </c>
      <c r="K9" s="523" t="s">
        <v>52</v>
      </c>
      <c r="L9" s="241" t="s">
        <v>7</v>
      </c>
      <c r="M9" s="241" t="s">
        <v>8</v>
      </c>
      <c r="N9" s="242" t="s">
        <v>8</v>
      </c>
      <c r="O9" s="241" t="s">
        <v>8</v>
      </c>
      <c r="P9" s="240" t="s">
        <v>52</v>
      </c>
      <c r="Q9" s="239" t="s">
        <v>7</v>
      </c>
      <c r="R9" s="238" t="s">
        <v>8</v>
      </c>
      <c r="S9" s="201" t="s">
        <v>0</v>
      </c>
      <c r="T9" s="199"/>
    </row>
    <row r="10" spans="1:20">
      <c r="A10" s="237" t="s">
        <v>53</v>
      </c>
      <c r="B10" s="213">
        <v>7211</v>
      </c>
      <c r="C10" s="212">
        <v>7055</v>
      </c>
      <c r="D10" s="212">
        <v>1683508</v>
      </c>
      <c r="E10" s="213">
        <v>0</v>
      </c>
      <c r="F10" s="212">
        <v>0</v>
      </c>
      <c r="G10" s="212">
        <v>0</v>
      </c>
      <c r="H10" s="213"/>
      <c r="I10" s="212"/>
      <c r="J10" s="212"/>
      <c r="K10" s="213">
        <v>0</v>
      </c>
      <c r="L10" s="212">
        <v>0</v>
      </c>
      <c r="M10" s="212">
        <f>ROUND(D10/$D$14*$M$14,0)</f>
        <v>23</v>
      </c>
      <c r="N10" s="214">
        <f>ROUND(D10/$D$14*$N$14,0)+1</f>
        <v>54246</v>
      </c>
      <c r="O10" s="212">
        <f>ROUND(D10/$D$14*$O$14,0)</f>
        <v>2136</v>
      </c>
      <c r="P10" s="213">
        <f t="shared" ref="P10:Q13" si="0">B10+E10+H10+K10</f>
        <v>7211</v>
      </c>
      <c r="Q10" s="212">
        <f t="shared" si="0"/>
        <v>7055</v>
      </c>
      <c r="R10" s="211">
        <f>D10+G10+J10+M10+N10+O10</f>
        <v>1739913</v>
      </c>
      <c r="S10" s="201" t="s">
        <v>0</v>
      </c>
      <c r="T10" s="199"/>
    </row>
    <row r="11" spans="1:20">
      <c r="A11" s="236" t="s">
        <v>54</v>
      </c>
      <c r="B11" s="213">
        <v>12757</v>
      </c>
      <c r="C11" s="212">
        <v>12474</v>
      </c>
      <c r="D11" s="212">
        <v>3229096</v>
      </c>
      <c r="E11" s="213">
        <v>0</v>
      </c>
      <c r="F11" s="212">
        <v>0</v>
      </c>
      <c r="G11" s="212">
        <v>0</v>
      </c>
      <c r="H11" s="213"/>
      <c r="I11" s="212"/>
      <c r="J11" s="212"/>
      <c r="K11" s="213">
        <v>0</v>
      </c>
      <c r="L11" s="212">
        <v>0</v>
      </c>
      <c r="M11" s="212">
        <f>ROUND(D11/$D$14*$M$14,0)</f>
        <v>45</v>
      </c>
      <c r="N11" s="214">
        <f>ROUND(D11/$D$14*$N$14,0)</f>
        <v>104046</v>
      </c>
      <c r="O11" s="212">
        <f>ROUND(D11/$D$14*$O$14,0)</f>
        <v>4098</v>
      </c>
      <c r="P11" s="213">
        <f t="shared" si="0"/>
        <v>12757</v>
      </c>
      <c r="Q11" s="212">
        <f t="shared" si="0"/>
        <v>12474</v>
      </c>
      <c r="R11" s="211">
        <f>D11+G11+J11+M11+N11+O11</f>
        <v>3337285</v>
      </c>
      <c r="S11" s="201" t="s">
        <v>0</v>
      </c>
      <c r="T11" s="199"/>
    </row>
    <row r="12" spans="1:20">
      <c r="A12" s="236" t="s">
        <v>55</v>
      </c>
      <c r="B12" s="213">
        <v>11948</v>
      </c>
      <c r="C12" s="212">
        <v>11741</v>
      </c>
      <c r="D12" s="212">
        <v>2624371</v>
      </c>
      <c r="E12" s="213">
        <v>0</v>
      </c>
      <c r="F12" s="212">
        <v>0</v>
      </c>
      <c r="G12" s="212">
        <v>0</v>
      </c>
      <c r="H12" s="213"/>
      <c r="I12" s="212"/>
      <c r="J12" s="212"/>
      <c r="K12" s="213">
        <v>0</v>
      </c>
      <c r="L12" s="212">
        <v>0</v>
      </c>
      <c r="M12" s="212">
        <f>ROUND(D12/$D$14*$M$14,0)</f>
        <v>36</v>
      </c>
      <c r="N12" s="214">
        <f>ROUND(D12/$D$14*$N$14,0)</f>
        <v>84561</v>
      </c>
      <c r="O12" s="212">
        <f>ROUND(D12/$D$14*$O$14,0)</f>
        <v>3330</v>
      </c>
      <c r="P12" s="213">
        <f t="shared" si="0"/>
        <v>11948</v>
      </c>
      <c r="Q12" s="212">
        <f t="shared" si="0"/>
        <v>11741</v>
      </c>
      <c r="R12" s="211">
        <f>D12+G12+J12+M12+N12+O12</f>
        <v>2712298</v>
      </c>
      <c r="S12" s="201" t="s">
        <v>0</v>
      </c>
      <c r="T12" s="199"/>
    </row>
    <row r="13" spans="1:20">
      <c r="A13" s="235" t="s">
        <v>56</v>
      </c>
      <c r="B13" s="234">
        <v>2103</v>
      </c>
      <c r="C13" s="232">
        <v>2058</v>
      </c>
      <c r="D13" s="232">
        <v>500016</v>
      </c>
      <c r="E13" s="234">
        <v>0</v>
      </c>
      <c r="F13" s="232">
        <v>0</v>
      </c>
      <c r="G13" s="232">
        <v>0</v>
      </c>
      <c r="H13" s="234"/>
      <c r="I13" s="232"/>
      <c r="J13" s="232"/>
      <c r="K13" s="234">
        <v>0</v>
      </c>
      <c r="L13" s="232">
        <v>0</v>
      </c>
      <c r="M13" s="232">
        <f>ROUND(D13/$D$14*$M$14,0)</f>
        <v>7</v>
      </c>
      <c r="N13" s="233">
        <f>ROUND(D13/$D$14*$N$14,0)</f>
        <v>16111</v>
      </c>
      <c r="O13" s="232">
        <f>ROUND(D13/$D$14*$O$14,0)</f>
        <v>635</v>
      </c>
      <c r="P13" s="234">
        <f t="shared" si="0"/>
        <v>2103</v>
      </c>
      <c r="Q13" s="232">
        <f t="shared" si="0"/>
        <v>2058</v>
      </c>
      <c r="R13" s="211">
        <f>D13+G13+J13+M13+N13+O13</f>
        <v>516769</v>
      </c>
      <c r="S13" s="201" t="s">
        <v>0</v>
      </c>
      <c r="T13" s="199"/>
    </row>
    <row r="14" spans="1:20">
      <c r="A14" s="230" t="s">
        <v>136</v>
      </c>
      <c r="B14" s="228">
        <f>SUM(B10:B13)</f>
        <v>34019</v>
      </c>
      <c r="C14" s="227">
        <f>SUM(C10:C13)</f>
        <v>33328</v>
      </c>
      <c r="D14" s="225">
        <v>8036991</v>
      </c>
      <c r="E14" s="228">
        <f t="shared" ref="E14:L14" si="1">SUM(E10:E13)</f>
        <v>0</v>
      </c>
      <c r="F14" s="227">
        <f t="shared" si="1"/>
        <v>0</v>
      </c>
      <c r="G14" s="229">
        <f t="shared" si="1"/>
        <v>0</v>
      </c>
      <c r="H14" s="228">
        <f t="shared" si="1"/>
        <v>0</v>
      </c>
      <c r="I14" s="227">
        <f t="shared" si="1"/>
        <v>0</v>
      </c>
      <c r="J14" s="225">
        <f t="shared" si="1"/>
        <v>0</v>
      </c>
      <c r="K14" s="228">
        <f t="shared" si="1"/>
        <v>0</v>
      </c>
      <c r="L14" s="227">
        <f t="shared" si="1"/>
        <v>0</v>
      </c>
      <c r="M14" s="225">
        <v>111</v>
      </c>
      <c r="N14" s="226">
        <v>258964</v>
      </c>
      <c r="O14" s="225">
        <f>10198+1</f>
        <v>10199</v>
      </c>
      <c r="P14" s="228">
        <f>SUM(P10:P13)</f>
        <v>34019</v>
      </c>
      <c r="Q14" s="227">
        <f>SUM(Q10:Q13)</f>
        <v>33328</v>
      </c>
      <c r="R14" s="222">
        <f>O14+N14+M14+G14+D14</f>
        <v>8306265</v>
      </c>
      <c r="S14" s="201" t="s">
        <v>0</v>
      </c>
      <c r="T14" s="199"/>
    </row>
    <row r="15" spans="1:20">
      <c r="A15" s="207" t="s">
        <v>58</v>
      </c>
      <c r="B15" s="204" t="s">
        <v>33</v>
      </c>
      <c r="C15" s="203">
        <v>3193</v>
      </c>
      <c r="D15" s="203"/>
      <c r="E15" s="204"/>
      <c r="F15" s="203">
        <v>0</v>
      </c>
      <c r="G15" s="203"/>
      <c r="H15" s="204"/>
      <c r="I15" s="203"/>
      <c r="J15" s="203"/>
      <c r="K15" s="204"/>
      <c r="L15" s="203">
        <v>0</v>
      </c>
      <c r="M15" s="203"/>
      <c r="N15" s="209"/>
      <c r="O15" s="203"/>
      <c r="P15" s="204"/>
      <c r="Q15" s="203">
        <f>C15+F15+I15+L15</f>
        <v>3193</v>
      </c>
      <c r="R15" s="208"/>
      <c r="S15" s="201" t="s">
        <v>0</v>
      </c>
      <c r="T15" s="221"/>
    </row>
    <row r="16" spans="1:20">
      <c r="A16" s="207" t="s">
        <v>59</v>
      </c>
      <c r="B16" s="219"/>
      <c r="C16" s="218">
        <f>SUM(C14:C15)</f>
        <v>36521</v>
      </c>
      <c r="D16" s="218"/>
      <c r="E16" s="219"/>
      <c r="F16" s="218">
        <f>+F14+F15</f>
        <v>0</v>
      </c>
      <c r="G16" s="218"/>
      <c r="H16" s="219"/>
      <c r="I16" s="218">
        <f>+I14+I15</f>
        <v>0</v>
      </c>
      <c r="J16" s="218"/>
      <c r="K16" s="219"/>
      <c r="L16" s="218">
        <f>+L14+L15</f>
        <v>0</v>
      </c>
      <c r="M16" s="218"/>
      <c r="N16" s="220"/>
      <c r="O16" s="218"/>
      <c r="P16" s="219"/>
      <c r="Q16" s="218">
        <f>SUM(Q14:Q15)</f>
        <v>36521</v>
      </c>
      <c r="R16" s="217"/>
      <c r="S16" s="201" t="s">
        <v>0</v>
      </c>
      <c r="T16" s="199"/>
    </row>
    <row r="17" spans="1:20">
      <c r="A17" s="216" t="s">
        <v>135</v>
      </c>
      <c r="B17" s="213"/>
      <c r="C17" s="212"/>
      <c r="D17" s="212"/>
      <c r="E17" s="213"/>
      <c r="F17" s="212"/>
      <c r="G17" s="212"/>
      <c r="H17" s="213"/>
      <c r="I17" s="212"/>
      <c r="J17" s="212"/>
      <c r="K17" s="213"/>
      <c r="L17" s="212"/>
      <c r="M17" s="212"/>
      <c r="N17" s="214"/>
      <c r="O17" s="212"/>
      <c r="P17" s="213"/>
      <c r="Q17" s="212"/>
      <c r="R17" s="211"/>
      <c r="S17" s="201" t="s">
        <v>0</v>
      </c>
      <c r="T17" s="199"/>
    </row>
    <row r="18" spans="1:20">
      <c r="A18" s="215" t="s">
        <v>61</v>
      </c>
      <c r="B18" s="213"/>
      <c r="C18" s="212">
        <v>3245</v>
      </c>
      <c r="D18" s="212"/>
      <c r="E18" s="213"/>
      <c r="F18" s="212">
        <v>0</v>
      </c>
      <c r="G18" s="212"/>
      <c r="H18" s="213"/>
      <c r="I18" s="212">
        <v>0</v>
      </c>
      <c r="J18" s="212"/>
      <c r="K18" s="213"/>
      <c r="L18" s="212">
        <v>0</v>
      </c>
      <c r="M18" s="212"/>
      <c r="N18" s="214"/>
      <c r="O18" s="212"/>
      <c r="P18" s="213"/>
      <c r="Q18" s="212">
        <f>C18+F18+I18+L18</f>
        <v>3245</v>
      </c>
      <c r="R18" s="211"/>
      <c r="S18" s="201" t="s">
        <v>0</v>
      </c>
      <c r="T18" s="199"/>
    </row>
    <row r="19" spans="1:20">
      <c r="A19" s="210" t="s">
        <v>62</v>
      </c>
      <c r="B19" s="204"/>
      <c r="C19" s="203">
        <v>533</v>
      </c>
      <c r="D19" s="203"/>
      <c r="E19" s="204"/>
      <c r="F19" s="203">
        <v>0</v>
      </c>
      <c r="G19" s="203"/>
      <c r="H19" s="204"/>
      <c r="I19" s="203">
        <v>0</v>
      </c>
      <c r="J19" s="203"/>
      <c r="K19" s="204"/>
      <c r="L19" s="203">
        <v>0</v>
      </c>
      <c r="M19" s="203"/>
      <c r="N19" s="209"/>
      <c r="O19" s="203"/>
      <c r="P19" s="204"/>
      <c r="Q19" s="203">
        <f>C19+F19+I19+L19</f>
        <v>533</v>
      </c>
      <c r="R19" s="208"/>
      <c r="S19" s="201" t="s">
        <v>0</v>
      </c>
      <c r="T19" s="199"/>
    </row>
    <row r="20" spans="1:20">
      <c r="A20" s="207" t="s">
        <v>134</v>
      </c>
      <c r="B20" s="204"/>
      <c r="C20" s="203">
        <f>C19+C18+C16</f>
        <v>40299</v>
      </c>
      <c r="D20" s="205"/>
      <c r="E20" s="204"/>
      <c r="F20" s="203">
        <f>F19+F18+F16</f>
        <v>0</v>
      </c>
      <c r="G20" s="205"/>
      <c r="H20" s="204"/>
      <c r="I20" s="203">
        <f>I19+I18+I16</f>
        <v>0</v>
      </c>
      <c r="J20" s="205"/>
      <c r="K20" s="204"/>
      <c r="L20" s="203">
        <f>L19+L18+L16</f>
        <v>0</v>
      </c>
      <c r="M20" s="205"/>
      <c r="N20" s="206"/>
      <c r="O20" s="205"/>
      <c r="P20" s="204"/>
      <c r="Q20" s="203">
        <f>Q19+Q18+Q16</f>
        <v>40299</v>
      </c>
      <c r="R20" s="202"/>
      <c r="S20" s="201" t="s">
        <v>0</v>
      </c>
      <c r="T20" s="199"/>
    </row>
    <row r="21" spans="1:20" ht="18.75" customHeight="1">
      <c r="A21" s="199"/>
      <c r="B21" s="199"/>
      <c r="C21" s="199"/>
      <c r="D21" s="199"/>
      <c r="E21" s="199"/>
      <c r="F21" s="199"/>
      <c r="G21" s="199"/>
      <c r="H21" s="199"/>
      <c r="I21" s="199"/>
      <c r="J21" s="199"/>
      <c r="K21" s="199"/>
      <c r="L21" s="199"/>
      <c r="M21" s="199"/>
      <c r="P21" s="199"/>
      <c r="Q21" s="199"/>
      <c r="R21" s="199"/>
      <c r="S21" s="201" t="s">
        <v>0</v>
      </c>
      <c r="T21" s="199"/>
    </row>
    <row r="22" spans="1:20" ht="18.75" customHeight="1">
      <c r="A22" s="199" t="s">
        <v>133</v>
      </c>
      <c r="B22" s="199"/>
      <c r="C22" s="199"/>
      <c r="D22" s="199"/>
      <c r="E22" s="199"/>
      <c r="F22" s="199"/>
      <c r="G22" s="199"/>
      <c r="H22" s="199"/>
      <c r="I22" s="199"/>
      <c r="J22" s="199"/>
      <c r="K22" s="199"/>
      <c r="L22" s="199"/>
      <c r="M22" s="199"/>
      <c r="P22" s="199"/>
      <c r="Q22" s="199"/>
      <c r="R22" s="199"/>
      <c r="S22" s="201" t="s">
        <v>0</v>
      </c>
      <c r="T22" s="199"/>
    </row>
    <row r="23" spans="1:20" ht="18.75" customHeight="1">
      <c r="A23" s="199" t="s">
        <v>144</v>
      </c>
      <c r="B23" s="199"/>
      <c r="C23" s="199"/>
      <c r="D23" s="199"/>
      <c r="E23" s="199"/>
      <c r="F23" s="199"/>
      <c r="G23" s="199"/>
      <c r="H23" s="199"/>
      <c r="I23" s="199"/>
      <c r="J23" s="199"/>
      <c r="K23" s="199"/>
      <c r="L23" s="199"/>
      <c r="M23" s="199"/>
      <c r="P23" s="199"/>
      <c r="Q23" s="199"/>
      <c r="R23" s="199"/>
      <c r="S23" s="201" t="s">
        <v>0</v>
      </c>
      <c r="T23" s="199"/>
    </row>
    <row r="24" spans="1:20" ht="18.75" customHeight="1">
      <c r="A24" s="199"/>
      <c r="B24" s="199"/>
      <c r="C24" s="199"/>
      <c r="D24" s="199"/>
      <c r="E24" s="199"/>
      <c r="F24" s="199"/>
      <c r="G24" s="199"/>
      <c r="H24" s="199"/>
      <c r="I24" s="199"/>
      <c r="J24" s="199"/>
      <c r="K24" s="199"/>
      <c r="L24" s="199"/>
      <c r="M24" s="199"/>
      <c r="P24" s="199"/>
      <c r="Q24" s="199"/>
      <c r="R24" s="199"/>
      <c r="S24" s="201" t="s">
        <v>0</v>
      </c>
      <c r="T24" s="199"/>
    </row>
    <row r="25" spans="1:20" ht="18.75" customHeight="1">
      <c r="A25" s="543" t="s">
        <v>365</v>
      </c>
      <c r="B25" s="543"/>
      <c r="C25" s="543"/>
      <c r="D25" s="543"/>
      <c r="E25" s="543"/>
      <c r="F25" s="543"/>
      <c r="G25" s="199"/>
      <c r="H25" s="199"/>
      <c r="I25" s="199"/>
      <c r="J25" s="199"/>
      <c r="K25" s="199"/>
      <c r="L25" s="199"/>
      <c r="M25" s="199"/>
      <c r="P25" s="199"/>
      <c r="Q25" s="199"/>
      <c r="R25" s="199"/>
      <c r="S25" s="201" t="s">
        <v>0</v>
      </c>
      <c r="T25" s="199"/>
    </row>
    <row r="26" spans="1:20" ht="18.75" customHeight="1">
      <c r="A26" s="543" t="s">
        <v>364</v>
      </c>
      <c r="B26" s="543"/>
      <c r="C26" s="543"/>
      <c r="D26" s="543"/>
      <c r="E26" s="543"/>
      <c r="F26" s="543"/>
      <c r="G26" s="199"/>
      <c r="H26" s="199"/>
      <c r="I26" s="199"/>
      <c r="J26" s="199"/>
      <c r="K26" s="199"/>
      <c r="L26" s="199"/>
      <c r="M26" s="199"/>
      <c r="P26" s="199"/>
      <c r="Q26" s="199"/>
      <c r="R26" s="199"/>
      <c r="S26" s="201" t="s">
        <v>0</v>
      </c>
      <c r="T26" s="199"/>
    </row>
    <row r="27" spans="1:20" ht="18.75" customHeight="1">
      <c r="A27" s="543"/>
      <c r="B27" s="199"/>
      <c r="C27" s="199"/>
      <c r="D27" s="199"/>
      <c r="E27" s="199"/>
      <c r="F27" s="199"/>
      <c r="G27" s="199"/>
      <c r="H27" s="199"/>
      <c r="I27" s="199"/>
      <c r="J27" s="199"/>
      <c r="K27" s="199"/>
      <c r="L27" s="199"/>
      <c r="M27" s="199"/>
      <c r="P27" s="199"/>
      <c r="Q27" s="199"/>
      <c r="R27" s="199"/>
      <c r="S27" s="201" t="s">
        <v>0</v>
      </c>
      <c r="T27" s="199"/>
    </row>
    <row r="28" spans="1:20" ht="18.75" customHeight="1">
      <c r="A28" s="543" t="s">
        <v>143</v>
      </c>
      <c r="B28" s="199"/>
      <c r="C28" s="199"/>
      <c r="D28" s="199"/>
      <c r="E28" s="199"/>
      <c r="F28" s="199"/>
      <c r="G28" s="199"/>
      <c r="H28" s="199"/>
      <c r="I28" s="199"/>
      <c r="J28" s="199"/>
      <c r="K28" s="199"/>
      <c r="L28" s="199"/>
      <c r="M28" s="199"/>
      <c r="P28" s="199"/>
      <c r="Q28" s="199"/>
      <c r="R28" s="199"/>
      <c r="S28" s="201" t="s">
        <v>0</v>
      </c>
      <c r="T28" s="199"/>
    </row>
    <row r="29" spans="1:20" ht="18.75" customHeight="1">
      <c r="A29" s="543" t="s">
        <v>142</v>
      </c>
      <c r="B29" s="199"/>
      <c r="C29" s="199"/>
      <c r="D29" s="199"/>
      <c r="E29" s="199"/>
      <c r="F29" s="199"/>
      <c r="G29" s="199"/>
      <c r="H29" s="199"/>
      <c r="I29" s="199"/>
      <c r="J29" s="199"/>
      <c r="K29" s="199"/>
      <c r="L29" s="199"/>
      <c r="M29" s="199"/>
      <c r="P29" s="199"/>
      <c r="Q29" s="199"/>
      <c r="R29" s="199"/>
      <c r="S29" s="201" t="s">
        <v>0</v>
      </c>
      <c r="T29" s="199"/>
    </row>
    <row r="30" spans="1:20" ht="18.75" customHeight="1">
      <c r="A30" s="543"/>
      <c r="B30" s="199"/>
      <c r="C30" s="199"/>
      <c r="D30" s="199"/>
      <c r="E30" s="199"/>
      <c r="F30" s="199"/>
      <c r="G30" s="199"/>
      <c r="H30" s="199"/>
      <c r="I30" s="199"/>
      <c r="J30" s="199"/>
      <c r="K30" s="199"/>
      <c r="L30" s="199"/>
      <c r="M30" s="199"/>
      <c r="P30" s="199"/>
      <c r="Q30" s="199"/>
      <c r="R30" s="199"/>
      <c r="S30" s="201" t="s">
        <v>0</v>
      </c>
      <c r="T30" s="199"/>
    </row>
    <row r="31" spans="1:20">
      <c r="A31" s="199"/>
      <c r="B31" s="199"/>
      <c r="C31" s="199"/>
      <c r="D31" s="199"/>
      <c r="E31" s="199"/>
      <c r="F31" s="199"/>
      <c r="G31" s="199"/>
      <c r="H31" s="199"/>
      <c r="I31" s="199"/>
      <c r="J31" s="221"/>
      <c r="K31" s="199"/>
      <c r="L31" s="199"/>
      <c r="M31" s="199"/>
      <c r="P31" s="199"/>
      <c r="Q31" s="199"/>
      <c r="R31" s="199"/>
      <c r="S31" s="544" t="s">
        <v>64</v>
      </c>
      <c r="T31" s="199"/>
    </row>
  </sheetData>
  <mergeCells count="14">
    <mergeCell ref="A4:R4"/>
    <mergeCell ref="A1:R1"/>
    <mergeCell ref="A2:R2"/>
    <mergeCell ref="A3:R3"/>
    <mergeCell ref="P7:R8"/>
    <mergeCell ref="A5:R5"/>
    <mergeCell ref="A6:R6"/>
    <mergeCell ref="A7:A9"/>
    <mergeCell ref="B7:D8"/>
    <mergeCell ref="E7:G8"/>
    <mergeCell ref="H7:J8"/>
    <mergeCell ref="K7:M8"/>
    <mergeCell ref="N7:N8"/>
    <mergeCell ref="O7:O8"/>
  </mergeCells>
  <printOptions horizontalCentered="1"/>
  <pageMargins left="0" right="0" top="0.75" bottom="0.25" header="0.3" footer="0.3"/>
  <pageSetup scale="70" orientation="landscape" r:id="rId1"/>
  <headerFooter scaleWithDoc="0">
    <oddHeader>&amp;L&amp;"Times New Roman,Bold"G: Crosswalk of 2012 Availability</oddHeader>
    <oddFooter>&amp;C&amp;"Times New Roman,Regular"&amp;10Exhibit G - Crosswalk of 2012 Availability</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S34"/>
  <sheetViews>
    <sheetView showGridLines="0" showOutlineSymbols="0" view="pageBreakPreview" zoomScale="55" zoomScaleNormal="75" zoomScaleSheetLayoutView="55" workbookViewId="0">
      <selection activeCell="A4" sqref="A4"/>
    </sheetView>
  </sheetViews>
  <sheetFormatPr defaultColWidth="9.6640625" defaultRowHeight="15.75"/>
  <cols>
    <col min="1" max="1" width="4.44140625" style="244" customWidth="1"/>
    <col min="2" max="2" width="37.77734375" style="244" customWidth="1"/>
    <col min="3" max="4" width="8.44140625" style="244" bestFit="1" customWidth="1"/>
    <col min="5" max="5" width="12.88671875" style="244" bestFit="1" customWidth="1"/>
    <col min="6" max="7" width="8.44140625" style="244" bestFit="1" customWidth="1"/>
    <col min="8" max="8" width="12.88671875" style="244" bestFit="1" customWidth="1"/>
    <col min="9" max="9" width="8.44140625" style="244" bestFit="1" customWidth="1"/>
    <col min="10" max="10" width="9.109375" style="244" customWidth="1"/>
    <col min="11" max="11" width="13.33203125" style="244" customWidth="1"/>
    <col min="12" max="12" width="7.6640625" style="244" customWidth="1"/>
    <col min="13" max="13" width="6.44140625" style="244" customWidth="1"/>
    <col min="14" max="14" width="10.5546875" style="244" customWidth="1"/>
    <col min="15" max="15" width="7.6640625" style="244" customWidth="1"/>
    <col min="16" max="16" width="3.6640625" style="244" customWidth="1"/>
    <col min="17" max="19" width="7.6640625" style="244" customWidth="1"/>
    <col min="20" max="16384" width="9.6640625" style="244"/>
  </cols>
  <sheetData>
    <row r="1" spans="1:15" s="245" customFormat="1" ht="18.75">
      <c r="A1" s="471" t="s">
        <v>150</v>
      </c>
      <c r="B1" s="472"/>
      <c r="C1" s="472"/>
      <c r="D1" s="472"/>
      <c r="E1" s="472"/>
      <c r="F1" s="472"/>
      <c r="G1" s="472"/>
      <c r="H1" s="472"/>
      <c r="I1" s="472"/>
      <c r="J1" s="472"/>
      <c r="K1" s="472"/>
      <c r="L1" s="472"/>
      <c r="M1" s="472"/>
      <c r="N1" s="472"/>
      <c r="O1" s="455" t="s">
        <v>0</v>
      </c>
    </row>
    <row r="2" spans="1:15" s="245" customFormat="1" ht="18.75">
      <c r="A2" s="547" t="s">
        <v>2</v>
      </c>
      <c r="B2" s="472"/>
      <c r="C2" s="472"/>
      <c r="D2" s="472"/>
      <c r="E2" s="472"/>
      <c r="F2" s="472"/>
      <c r="G2" s="472"/>
      <c r="H2" s="472"/>
      <c r="I2" s="472"/>
      <c r="J2" s="472"/>
      <c r="K2" s="472"/>
      <c r="L2" s="472"/>
      <c r="M2" s="472"/>
      <c r="N2" s="472"/>
      <c r="O2" s="455" t="s">
        <v>0</v>
      </c>
    </row>
    <row r="3" spans="1:15" ht="16.5">
      <c r="A3" s="547" t="s">
        <v>151</v>
      </c>
      <c r="B3" s="246"/>
      <c r="C3" s="246"/>
      <c r="D3" s="246"/>
      <c r="E3" s="246"/>
      <c r="F3" s="246"/>
      <c r="G3" s="246"/>
      <c r="H3" s="246"/>
      <c r="I3" s="246"/>
      <c r="J3" s="246"/>
      <c r="K3" s="246"/>
      <c r="L3" s="246"/>
      <c r="M3" s="246"/>
      <c r="N3" s="246"/>
      <c r="O3" s="455" t="s">
        <v>0</v>
      </c>
    </row>
    <row r="4" spans="1:15">
      <c r="A4" s="548" t="s">
        <v>4</v>
      </c>
      <c r="B4" s="246"/>
      <c r="C4" s="246"/>
      <c r="D4" s="246"/>
      <c r="E4" s="246"/>
      <c r="F4" s="246"/>
      <c r="G4" s="246"/>
      <c r="H4" s="246"/>
      <c r="I4" s="246"/>
      <c r="J4" s="246"/>
      <c r="K4" s="246"/>
      <c r="L4" s="246"/>
      <c r="M4" s="246"/>
      <c r="N4" s="246"/>
      <c r="O4" s="455" t="s">
        <v>0</v>
      </c>
    </row>
    <row r="5" spans="1:15">
      <c r="F5" s="246"/>
      <c r="G5" s="246"/>
      <c r="H5" s="246"/>
      <c r="I5" s="253"/>
      <c r="J5" s="253"/>
      <c r="K5" s="253"/>
      <c r="L5" s="253"/>
      <c r="M5" s="253"/>
      <c r="N5" s="253"/>
      <c r="O5" s="455" t="s">
        <v>0</v>
      </c>
    </row>
    <row r="6" spans="1:15" ht="15.75" customHeight="1">
      <c r="A6" s="473"/>
      <c r="B6" s="474"/>
      <c r="C6" s="475" t="s">
        <v>152</v>
      </c>
      <c r="D6" s="476"/>
      <c r="E6" s="476"/>
      <c r="F6" s="475" t="s">
        <v>153</v>
      </c>
      <c r="G6" s="476"/>
      <c r="H6" s="476"/>
      <c r="I6" s="475" t="s">
        <v>154</v>
      </c>
      <c r="J6" s="476"/>
      <c r="K6" s="476"/>
      <c r="L6" s="475" t="s">
        <v>155</v>
      </c>
      <c r="M6" s="476"/>
      <c r="N6" s="477"/>
      <c r="O6" s="455" t="s">
        <v>0</v>
      </c>
    </row>
    <row r="7" spans="1:15" ht="16.5" thickBot="1">
      <c r="A7" s="464" t="s">
        <v>156</v>
      </c>
      <c r="B7" s="465"/>
      <c r="C7" s="478" t="s">
        <v>52</v>
      </c>
      <c r="D7" s="479" t="s">
        <v>7</v>
      </c>
      <c r="E7" s="479" t="s">
        <v>8</v>
      </c>
      <c r="F7" s="478" t="s">
        <v>52</v>
      </c>
      <c r="G7" s="479" t="s">
        <v>7</v>
      </c>
      <c r="H7" s="479" t="s">
        <v>8</v>
      </c>
      <c r="I7" s="478" t="s">
        <v>52</v>
      </c>
      <c r="J7" s="479" t="s">
        <v>7</v>
      </c>
      <c r="K7" s="479" t="s">
        <v>8</v>
      </c>
      <c r="L7" s="478" t="s">
        <v>52</v>
      </c>
      <c r="M7" s="479" t="s">
        <v>7</v>
      </c>
      <c r="N7" s="480" t="s">
        <v>8</v>
      </c>
      <c r="O7" s="455" t="s">
        <v>0</v>
      </c>
    </row>
    <row r="8" spans="1:15">
      <c r="A8" s="247" t="s">
        <v>157</v>
      </c>
      <c r="B8" s="248"/>
      <c r="C8" s="247">
        <v>779</v>
      </c>
      <c r="D8" s="248">
        <v>779</v>
      </c>
      <c r="E8" s="248">
        <v>141754</v>
      </c>
      <c r="F8" s="247">
        <v>779</v>
      </c>
      <c r="G8" s="248">
        <v>779</v>
      </c>
      <c r="H8" s="248">
        <v>140171</v>
      </c>
      <c r="I8" s="247">
        <v>756</v>
      </c>
      <c r="J8" s="248">
        <v>756</v>
      </c>
      <c r="K8" s="248">
        <v>137081</v>
      </c>
      <c r="L8" s="481">
        <f>I8-F8</f>
        <v>-23</v>
      </c>
      <c r="M8" s="482">
        <f t="shared" ref="M8:N26" si="0">J8-G8</f>
        <v>-23</v>
      </c>
      <c r="N8" s="483">
        <f t="shared" si="0"/>
        <v>-3090</v>
      </c>
      <c r="O8" s="455" t="s">
        <v>0</v>
      </c>
    </row>
    <row r="9" spans="1:15">
      <c r="A9" s="466" t="s">
        <v>158</v>
      </c>
      <c r="B9" s="467"/>
      <c r="C9" s="249">
        <v>0</v>
      </c>
      <c r="D9" s="250">
        <v>0</v>
      </c>
      <c r="E9" s="248">
        <v>80836</v>
      </c>
      <c r="F9" s="249">
        <v>0</v>
      </c>
      <c r="G9" s="250">
        <v>0</v>
      </c>
      <c r="H9" s="248">
        <v>80836</v>
      </c>
      <c r="I9" s="249">
        <v>0</v>
      </c>
      <c r="J9" s="250">
        <v>0</v>
      </c>
      <c r="K9" s="248">
        <v>80836</v>
      </c>
      <c r="L9" s="481">
        <f t="shared" ref="L9:L26" si="1">I9-F9</f>
        <v>0</v>
      </c>
      <c r="M9" s="482">
        <f t="shared" si="0"/>
        <v>0</v>
      </c>
      <c r="N9" s="483">
        <f t="shared" si="0"/>
        <v>0</v>
      </c>
      <c r="O9" s="455" t="s">
        <v>0</v>
      </c>
    </row>
    <row r="10" spans="1:15">
      <c r="A10" s="466" t="s">
        <v>159</v>
      </c>
      <c r="B10" s="467"/>
      <c r="C10" s="247">
        <v>1001</v>
      </c>
      <c r="D10" s="248">
        <v>1001</v>
      </c>
      <c r="E10" s="248">
        <v>147374</v>
      </c>
      <c r="F10" s="247">
        <v>1001</v>
      </c>
      <c r="G10" s="248">
        <v>1001</v>
      </c>
      <c r="H10" s="248">
        <v>147374</v>
      </c>
      <c r="I10" s="247">
        <v>1001</v>
      </c>
      <c r="J10" s="248">
        <v>1001</v>
      </c>
      <c r="K10" s="248">
        <v>147374</v>
      </c>
      <c r="L10" s="481">
        <f t="shared" si="1"/>
        <v>0</v>
      </c>
      <c r="M10" s="482">
        <f t="shared" si="0"/>
        <v>0</v>
      </c>
      <c r="N10" s="483">
        <f t="shared" si="0"/>
        <v>0</v>
      </c>
      <c r="O10" s="455" t="s">
        <v>0</v>
      </c>
    </row>
    <row r="11" spans="1:15">
      <c r="A11" s="466" t="s">
        <v>160</v>
      </c>
      <c r="B11" s="467"/>
      <c r="C11" s="247">
        <v>256</v>
      </c>
      <c r="D11" s="248">
        <v>256</v>
      </c>
      <c r="E11" s="248">
        <v>39767</v>
      </c>
      <c r="F11" s="247">
        <v>256</v>
      </c>
      <c r="G11" s="248">
        <v>256</v>
      </c>
      <c r="H11" s="248">
        <v>39767</v>
      </c>
      <c r="I11" s="247">
        <v>256</v>
      </c>
      <c r="J11" s="248">
        <v>256</v>
      </c>
      <c r="K11" s="248">
        <v>39767</v>
      </c>
      <c r="L11" s="481">
        <f t="shared" si="1"/>
        <v>0</v>
      </c>
      <c r="M11" s="482">
        <f t="shared" si="0"/>
        <v>0</v>
      </c>
      <c r="N11" s="483">
        <f t="shared" si="0"/>
        <v>0</v>
      </c>
      <c r="O11" s="455" t="s">
        <v>0</v>
      </c>
    </row>
    <row r="12" spans="1:15" ht="15.75" customHeight="1">
      <c r="A12" s="466" t="s">
        <v>161</v>
      </c>
      <c r="B12" s="467"/>
      <c r="C12" s="247">
        <v>19</v>
      </c>
      <c r="D12" s="248">
        <v>19</v>
      </c>
      <c r="E12" s="248">
        <v>5497</v>
      </c>
      <c r="F12" s="247">
        <v>19</v>
      </c>
      <c r="G12" s="248">
        <v>19</v>
      </c>
      <c r="H12" s="248">
        <v>5497</v>
      </c>
      <c r="I12" s="247">
        <v>19</v>
      </c>
      <c r="J12" s="248">
        <v>19</v>
      </c>
      <c r="K12" s="248">
        <v>5497</v>
      </c>
      <c r="L12" s="481">
        <f t="shared" si="1"/>
        <v>0</v>
      </c>
      <c r="M12" s="482">
        <f t="shared" si="0"/>
        <v>0</v>
      </c>
      <c r="N12" s="483">
        <f t="shared" si="0"/>
        <v>0</v>
      </c>
      <c r="O12" s="455" t="s">
        <v>0</v>
      </c>
    </row>
    <row r="13" spans="1:15">
      <c r="A13" s="466" t="s">
        <v>162</v>
      </c>
      <c r="B13" s="467"/>
      <c r="C13" s="247">
        <v>43</v>
      </c>
      <c r="D13" s="248">
        <v>23</v>
      </c>
      <c r="E13" s="248">
        <v>6800</v>
      </c>
      <c r="F13" s="247">
        <v>61</v>
      </c>
      <c r="G13" s="248">
        <v>41</v>
      </c>
      <c r="H13" s="248">
        <v>6800</v>
      </c>
      <c r="I13" s="247">
        <v>84</v>
      </c>
      <c r="J13" s="248">
        <v>64</v>
      </c>
      <c r="K13" s="248">
        <v>6800</v>
      </c>
      <c r="L13" s="481">
        <f t="shared" si="1"/>
        <v>23</v>
      </c>
      <c r="M13" s="482">
        <f t="shared" si="0"/>
        <v>23</v>
      </c>
      <c r="N13" s="483">
        <f t="shared" si="0"/>
        <v>0</v>
      </c>
      <c r="O13" s="455" t="s">
        <v>0</v>
      </c>
    </row>
    <row r="14" spans="1:15">
      <c r="A14" s="466" t="s">
        <v>163</v>
      </c>
      <c r="B14" s="467"/>
      <c r="C14" s="247">
        <v>14</v>
      </c>
      <c r="D14" s="248">
        <v>14</v>
      </c>
      <c r="E14" s="248">
        <v>2800</v>
      </c>
      <c r="F14" s="247">
        <v>14</v>
      </c>
      <c r="G14" s="248">
        <v>14</v>
      </c>
      <c r="H14" s="248">
        <v>2800</v>
      </c>
      <c r="I14" s="247">
        <v>14</v>
      </c>
      <c r="J14" s="248">
        <v>14</v>
      </c>
      <c r="K14" s="248">
        <v>2800</v>
      </c>
      <c r="L14" s="481">
        <f t="shared" si="1"/>
        <v>0</v>
      </c>
      <c r="M14" s="482">
        <f t="shared" si="0"/>
        <v>0</v>
      </c>
      <c r="N14" s="483">
        <f t="shared" si="0"/>
        <v>0</v>
      </c>
      <c r="O14" s="455" t="s">
        <v>0</v>
      </c>
    </row>
    <row r="15" spans="1:15">
      <c r="A15" s="466" t="s">
        <v>164</v>
      </c>
      <c r="B15" s="467"/>
      <c r="C15" s="249">
        <v>0</v>
      </c>
      <c r="D15" s="250">
        <v>0</v>
      </c>
      <c r="E15" s="248">
        <v>10839</v>
      </c>
      <c r="F15" s="249">
        <v>0</v>
      </c>
      <c r="G15" s="250">
        <v>0</v>
      </c>
      <c r="H15" s="248">
        <v>8060</v>
      </c>
      <c r="I15" s="249">
        <v>0</v>
      </c>
      <c r="J15" s="250">
        <v>0</v>
      </c>
      <c r="K15" s="502" t="s">
        <v>348</v>
      </c>
      <c r="L15" s="481">
        <f t="shared" si="1"/>
        <v>0</v>
      </c>
      <c r="M15" s="482">
        <f t="shared" si="0"/>
        <v>0</v>
      </c>
      <c r="N15" s="516" t="s">
        <v>348</v>
      </c>
      <c r="O15" s="455" t="s">
        <v>0</v>
      </c>
    </row>
    <row r="16" spans="1:15">
      <c r="A16" s="466" t="s">
        <v>165</v>
      </c>
      <c r="B16" s="467"/>
      <c r="C16" s="247">
        <v>134</v>
      </c>
      <c r="D16" s="248">
        <v>134</v>
      </c>
      <c r="E16" s="248">
        <v>16000</v>
      </c>
      <c r="F16" s="247">
        <v>134</v>
      </c>
      <c r="G16" s="248">
        <v>134</v>
      </c>
      <c r="H16" s="248">
        <v>16000</v>
      </c>
      <c r="I16" s="247">
        <v>134</v>
      </c>
      <c r="J16" s="248">
        <v>134</v>
      </c>
      <c r="K16" s="248">
        <v>16000</v>
      </c>
      <c r="L16" s="481">
        <f t="shared" si="1"/>
        <v>0</v>
      </c>
      <c r="M16" s="482">
        <f t="shared" si="0"/>
        <v>0</v>
      </c>
      <c r="N16" s="483">
        <f t="shared" si="0"/>
        <v>0</v>
      </c>
      <c r="O16" s="455" t="s">
        <v>0</v>
      </c>
    </row>
    <row r="17" spans="1:19">
      <c r="A17" s="466" t="s">
        <v>166</v>
      </c>
      <c r="B17" s="467"/>
      <c r="C17" s="249">
        <v>0</v>
      </c>
      <c r="D17" s="250">
        <v>0</v>
      </c>
      <c r="E17" s="248">
        <v>34662</v>
      </c>
      <c r="F17" s="249">
        <v>0</v>
      </c>
      <c r="G17" s="250">
        <v>0</v>
      </c>
      <c r="H17" s="248">
        <v>34662</v>
      </c>
      <c r="I17" s="249">
        <v>0</v>
      </c>
      <c r="J17" s="250">
        <v>0</v>
      </c>
      <c r="K17" s="248">
        <v>34662</v>
      </c>
      <c r="L17" s="481">
        <f t="shared" si="1"/>
        <v>0</v>
      </c>
      <c r="M17" s="482">
        <f t="shared" si="0"/>
        <v>0</v>
      </c>
      <c r="N17" s="483">
        <f t="shared" si="0"/>
        <v>0</v>
      </c>
      <c r="O17" s="455" t="s">
        <v>0</v>
      </c>
    </row>
    <row r="18" spans="1:19" ht="33.75" customHeight="1">
      <c r="A18" s="722" t="s">
        <v>167</v>
      </c>
      <c r="B18" s="723"/>
      <c r="C18" s="247">
        <v>78</v>
      </c>
      <c r="D18" s="248">
        <v>78</v>
      </c>
      <c r="E18" s="248">
        <v>355260</v>
      </c>
      <c r="F18" s="247">
        <v>78</v>
      </c>
      <c r="G18" s="248">
        <v>78</v>
      </c>
      <c r="H18" s="248">
        <v>355260</v>
      </c>
      <c r="I18" s="247">
        <v>78</v>
      </c>
      <c r="J18" s="248">
        <v>78</v>
      </c>
      <c r="K18" s="248">
        <v>355260</v>
      </c>
      <c r="L18" s="481">
        <f t="shared" si="1"/>
        <v>0</v>
      </c>
      <c r="M18" s="482">
        <f t="shared" si="0"/>
        <v>0</v>
      </c>
      <c r="N18" s="483">
        <f t="shared" si="0"/>
        <v>0</v>
      </c>
      <c r="O18" s="455" t="s">
        <v>0</v>
      </c>
    </row>
    <row r="19" spans="1:19">
      <c r="A19" s="468" t="s">
        <v>168</v>
      </c>
      <c r="B19" s="469"/>
      <c r="C19" s="251">
        <v>73</v>
      </c>
      <c r="D19" s="252">
        <v>73</v>
      </c>
      <c r="E19" s="252">
        <v>77500</v>
      </c>
      <c r="F19" s="251">
        <v>73</v>
      </c>
      <c r="G19" s="252">
        <v>73</v>
      </c>
      <c r="H19" s="252">
        <v>77500</v>
      </c>
      <c r="I19" s="251">
        <v>73</v>
      </c>
      <c r="J19" s="252">
        <v>73</v>
      </c>
      <c r="K19" s="252">
        <v>77500</v>
      </c>
      <c r="L19" s="481">
        <f t="shared" si="1"/>
        <v>0</v>
      </c>
      <c r="M19" s="482">
        <f t="shared" si="0"/>
        <v>0</v>
      </c>
      <c r="N19" s="483">
        <f t="shared" si="0"/>
        <v>0</v>
      </c>
      <c r="O19" s="455" t="s">
        <v>0</v>
      </c>
    </row>
    <row r="20" spans="1:19" s="253" customFormat="1">
      <c r="A20" s="466" t="s">
        <v>169</v>
      </c>
      <c r="B20" s="467"/>
      <c r="C20" s="249">
        <v>0</v>
      </c>
      <c r="D20" s="250">
        <v>0</v>
      </c>
      <c r="E20" s="248">
        <v>80000</v>
      </c>
      <c r="F20" s="249">
        <v>0</v>
      </c>
      <c r="G20" s="250">
        <v>0</v>
      </c>
      <c r="H20" s="248">
        <v>80000</v>
      </c>
      <c r="I20" s="249">
        <v>0</v>
      </c>
      <c r="J20" s="250">
        <v>0</v>
      </c>
      <c r="K20" s="248">
        <v>80000</v>
      </c>
      <c r="L20" s="481">
        <f t="shared" si="1"/>
        <v>0</v>
      </c>
      <c r="M20" s="482">
        <f t="shared" si="0"/>
        <v>0</v>
      </c>
      <c r="N20" s="483">
        <f t="shared" si="0"/>
        <v>0</v>
      </c>
      <c r="O20" s="455" t="s">
        <v>0</v>
      </c>
    </row>
    <row r="21" spans="1:19" s="253" customFormat="1">
      <c r="A21" s="468" t="s">
        <v>170</v>
      </c>
      <c r="B21" s="469"/>
      <c r="C21" s="249">
        <v>0</v>
      </c>
      <c r="D21" s="250">
        <v>0</v>
      </c>
      <c r="E21" s="248">
        <v>101550</v>
      </c>
      <c r="F21" s="249">
        <v>0</v>
      </c>
      <c r="G21" s="250">
        <v>0</v>
      </c>
      <c r="H21" s="248">
        <v>101550</v>
      </c>
      <c r="I21" s="249">
        <v>0</v>
      </c>
      <c r="J21" s="250">
        <v>0</v>
      </c>
      <c r="K21" s="248">
        <v>101550</v>
      </c>
      <c r="L21" s="481">
        <f t="shared" si="1"/>
        <v>0</v>
      </c>
      <c r="M21" s="482">
        <f t="shared" si="0"/>
        <v>0</v>
      </c>
      <c r="N21" s="483">
        <f t="shared" si="0"/>
        <v>0</v>
      </c>
      <c r="O21" s="455" t="s">
        <v>0</v>
      </c>
    </row>
    <row r="22" spans="1:19" s="253" customFormat="1">
      <c r="A22" s="468" t="s">
        <v>171</v>
      </c>
      <c r="B22" s="469"/>
      <c r="C22" s="249">
        <v>0</v>
      </c>
      <c r="D22" s="250">
        <v>0</v>
      </c>
      <c r="E22" s="248">
        <v>2842</v>
      </c>
      <c r="F22" s="249">
        <v>0</v>
      </c>
      <c r="G22" s="250">
        <v>0</v>
      </c>
      <c r="H22" s="248">
        <v>2842</v>
      </c>
      <c r="I22" s="249">
        <v>0</v>
      </c>
      <c r="J22" s="250">
        <v>0</v>
      </c>
      <c r="K22" s="248">
        <v>2842</v>
      </c>
      <c r="L22" s="481">
        <f t="shared" si="1"/>
        <v>0</v>
      </c>
      <c r="M22" s="482">
        <f t="shared" si="0"/>
        <v>0</v>
      </c>
      <c r="N22" s="483">
        <f t="shared" si="0"/>
        <v>0</v>
      </c>
      <c r="O22" s="455" t="s">
        <v>0</v>
      </c>
    </row>
    <row r="23" spans="1:19" s="253" customFormat="1">
      <c r="A23" s="468" t="s">
        <v>172</v>
      </c>
      <c r="B23" s="469"/>
      <c r="C23" s="249">
        <v>0</v>
      </c>
      <c r="D23" s="250">
        <v>0</v>
      </c>
      <c r="E23" s="248">
        <v>237109</v>
      </c>
      <c r="F23" s="249">
        <v>0</v>
      </c>
      <c r="G23" s="250">
        <v>0</v>
      </c>
      <c r="H23" s="248">
        <v>237109</v>
      </c>
      <c r="I23" s="249">
        <v>0</v>
      </c>
      <c r="J23" s="250">
        <v>0</v>
      </c>
      <c r="K23" s="248">
        <v>237109</v>
      </c>
      <c r="L23" s="481">
        <f t="shared" si="1"/>
        <v>0</v>
      </c>
      <c r="M23" s="482">
        <f t="shared" si="0"/>
        <v>0</v>
      </c>
      <c r="N23" s="483">
        <f t="shared" si="0"/>
        <v>0</v>
      </c>
      <c r="O23" s="455" t="s">
        <v>0</v>
      </c>
    </row>
    <row r="24" spans="1:19" s="253" customFormat="1">
      <c r="A24" s="468" t="s">
        <v>173</v>
      </c>
      <c r="B24" s="469"/>
      <c r="C24" s="249">
        <v>0</v>
      </c>
      <c r="D24" s="250">
        <v>0</v>
      </c>
      <c r="E24" s="248">
        <v>9012</v>
      </c>
      <c r="F24" s="249">
        <v>0</v>
      </c>
      <c r="G24" s="250">
        <v>0</v>
      </c>
      <c r="H24" s="248">
        <v>9012</v>
      </c>
      <c r="I24" s="249">
        <v>0</v>
      </c>
      <c r="J24" s="250">
        <v>0</v>
      </c>
      <c r="K24" s="248">
        <v>9012</v>
      </c>
      <c r="L24" s="481">
        <f t="shared" si="1"/>
        <v>0</v>
      </c>
      <c r="M24" s="482">
        <f t="shared" si="0"/>
        <v>0</v>
      </c>
      <c r="N24" s="483">
        <f t="shared" si="0"/>
        <v>0</v>
      </c>
      <c r="O24" s="455" t="s">
        <v>0</v>
      </c>
    </row>
    <row r="25" spans="1:19" s="253" customFormat="1">
      <c r="A25" s="466" t="s">
        <v>174</v>
      </c>
      <c r="B25" s="467"/>
      <c r="C25" s="247">
        <v>794</v>
      </c>
      <c r="D25" s="248">
        <v>794</v>
      </c>
      <c r="E25" s="248">
        <v>133000</v>
      </c>
      <c r="F25" s="247">
        <v>798</v>
      </c>
      <c r="G25" s="248">
        <v>798</v>
      </c>
      <c r="H25" s="248">
        <v>133000</v>
      </c>
      <c r="I25" s="247">
        <v>798</v>
      </c>
      <c r="J25" s="248">
        <v>798</v>
      </c>
      <c r="K25" s="248">
        <v>133000</v>
      </c>
      <c r="L25" s="481">
        <f t="shared" si="1"/>
        <v>0</v>
      </c>
      <c r="M25" s="482">
        <f t="shared" si="0"/>
        <v>0</v>
      </c>
      <c r="N25" s="483">
        <f t="shared" si="0"/>
        <v>0</v>
      </c>
      <c r="O25" s="455" t="s">
        <v>0</v>
      </c>
    </row>
    <row r="26" spans="1:19">
      <c r="A26" s="468" t="s">
        <v>175</v>
      </c>
      <c r="B26" s="469"/>
      <c r="C26" s="249">
        <v>0</v>
      </c>
      <c r="D26" s="250">
        <v>0</v>
      </c>
      <c r="E26" s="248">
        <v>3600</v>
      </c>
      <c r="F26" s="249">
        <v>0</v>
      </c>
      <c r="G26" s="250">
        <v>0</v>
      </c>
      <c r="H26" s="248">
        <v>3600</v>
      </c>
      <c r="I26" s="249">
        <v>0</v>
      </c>
      <c r="J26" s="250">
        <v>0</v>
      </c>
      <c r="K26" s="248">
        <v>3600</v>
      </c>
      <c r="L26" s="481">
        <f t="shared" si="1"/>
        <v>0</v>
      </c>
      <c r="M26" s="482">
        <f t="shared" si="0"/>
        <v>0</v>
      </c>
      <c r="N26" s="483">
        <f t="shared" si="0"/>
        <v>0</v>
      </c>
      <c r="O26" s="455" t="s">
        <v>0</v>
      </c>
    </row>
    <row r="27" spans="1:19">
      <c r="A27" s="466"/>
      <c r="B27" s="467"/>
      <c r="C27" s="247"/>
      <c r="D27" s="248"/>
      <c r="E27" s="248"/>
      <c r="F27" s="247"/>
      <c r="G27" s="248"/>
      <c r="H27" s="248"/>
      <c r="I27" s="247"/>
      <c r="J27" s="248"/>
      <c r="K27" s="248"/>
      <c r="L27" s="468"/>
      <c r="M27" s="484"/>
      <c r="N27" s="485"/>
      <c r="O27" s="455" t="s">
        <v>0</v>
      </c>
    </row>
    <row r="28" spans="1:19">
      <c r="A28" s="247"/>
      <c r="B28" s="470" t="s">
        <v>176</v>
      </c>
      <c r="C28" s="486">
        <f t="shared" ref="C28:H28" si="2">SUM(C8:C27)</f>
        <v>3191</v>
      </c>
      <c r="D28" s="487">
        <f t="shared" si="2"/>
        <v>3171</v>
      </c>
      <c r="E28" s="488">
        <f t="shared" si="2"/>
        <v>1486202</v>
      </c>
      <c r="F28" s="486">
        <f t="shared" si="2"/>
        <v>3213</v>
      </c>
      <c r="G28" s="487">
        <f t="shared" si="2"/>
        <v>3193</v>
      </c>
      <c r="H28" s="488">
        <f t="shared" si="2"/>
        <v>1481840</v>
      </c>
      <c r="I28" s="486">
        <f t="shared" ref="I28:N28" si="3">SUM(I8:I27)</f>
        <v>3213</v>
      </c>
      <c r="J28" s="487">
        <f t="shared" si="3"/>
        <v>3193</v>
      </c>
      <c r="K28" s="488">
        <f t="shared" si="3"/>
        <v>1470690</v>
      </c>
      <c r="L28" s="489">
        <f t="shared" si="3"/>
        <v>0</v>
      </c>
      <c r="M28" s="490">
        <f t="shared" si="3"/>
        <v>0</v>
      </c>
      <c r="N28" s="491">
        <f t="shared" si="3"/>
        <v>-3090</v>
      </c>
      <c r="O28" s="455" t="s">
        <v>0</v>
      </c>
    </row>
    <row r="29" spans="1:19">
      <c r="I29" s="253"/>
      <c r="J29" s="253"/>
      <c r="K29" s="253"/>
      <c r="L29" s="253"/>
      <c r="M29" s="253"/>
      <c r="N29" s="253"/>
      <c r="O29" s="455" t="s">
        <v>0</v>
      </c>
    </row>
    <row r="30" spans="1:19">
      <c r="A30" s="244" t="s">
        <v>177</v>
      </c>
      <c r="I30" s="253"/>
      <c r="J30" s="253"/>
      <c r="K30" s="253"/>
      <c r="L30" s="253"/>
      <c r="M30" s="253"/>
      <c r="N30" s="253"/>
      <c r="O30" s="455" t="s">
        <v>0</v>
      </c>
      <c r="P30" s="492"/>
      <c r="Q30" s="492"/>
      <c r="R30" s="492"/>
      <c r="S30" s="492"/>
    </row>
    <row r="31" spans="1:19">
      <c r="A31" s="724" t="s">
        <v>178</v>
      </c>
      <c r="B31" s="724"/>
      <c r="C31" s="724"/>
      <c r="D31" s="724"/>
      <c r="E31" s="724"/>
      <c r="F31" s="724"/>
      <c r="G31" s="724"/>
      <c r="H31" s="724"/>
      <c r="I31" s="724"/>
      <c r="J31" s="724"/>
      <c r="K31" s="724"/>
      <c r="L31" s="493"/>
      <c r="M31" s="493"/>
      <c r="N31" s="493"/>
      <c r="O31" s="455" t="s">
        <v>0</v>
      </c>
      <c r="P31" s="492"/>
      <c r="Q31" s="492"/>
      <c r="R31" s="492"/>
      <c r="S31" s="492"/>
    </row>
    <row r="32" spans="1:19">
      <c r="A32" s="459"/>
      <c r="B32" s="459"/>
      <c r="C32" s="459"/>
      <c r="D32" s="459"/>
      <c r="E32" s="459"/>
      <c r="F32" s="459"/>
      <c r="G32" s="459"/>
      <c r="H32" s="459"/>
      <c r="I32" s="459"/>
      <c r="J32" s="459"/>
      <c r="K32" s="459"/>
      <c r="L32" s="493"/>
      <c r="M32" s="493"/>
      <c r="N32" s="493"/>
      <c r="O32" s="455" t="s">
        <v>64</v>
      </c>
      <c r="P32" s="492"/>
      <c r="Q32" s="492"/>
      <c r="R32" s="492"/>
      <c r="S32" s="492"/>
    </row>
    <row r="33" spans="1:19">
      <c r="A33" s="253"/>
      <c r="B33" s="253"/>
      <c r="C33" s="253"/>
      <c r="D33" s="253"/>
      <c r="E33" s="253"/>
      <c r="F33" s="253"/>
      <c r="G33" s="253"/>
      <c r="H33" s="253"/>
      <c r="I33" s="253"/>
      <c r="J33" s="253"/>
      <c r="K33" s="253"/>
      <c r="L33" s="494"/>
      <c r="M33" s="494"/>
      <c r="N33" s="494"/>
      <c r="O33" s="492"/>
      <c r="P33" s="492"/>
      <c r="Q33" s="492"/>
      <c r="R33" s="492"/>
      <c r="S33" s="492"/>
    </row>
    <row r="34" spans="1:19">
      <c r="A34" s="253"/>
      <c r="B34" s="253"/>
      <c r="C34" s="494"/>
      <c r="D34" s="494"/>
      <c r="E34" s="494"/>
      <c r="F34" s="494"/>
      <c r="G34" s="494"/>
      <c r="H34" s="494"/>
      <c r="I34" s="494"/>
      <c r="J34" s="494"/>
      <c r="K34" s="494"/>
      <c r="L34" s="494"/>
      <c r="M34" s="494"/>
      <c r="N34" s="494"/>
    </row>
  </sheetData>
  <mergeCells count="2">
    <mergeCell ref="A18:B18"/>
    <mergeCell ref="A31:K31"/>
  </mergeCells>
  <printOptions horizontalCentered="1"/>
  <pageMargins left="0" right="0" top="0.75" bottom="0.25" header="0.3" footer="0.3"/>
  <pageSetup scale="72" orientation="landscape" horizontalDpi="300" verticalDpi="300" r:id="rId1"/>
  <headerFooter scaleWithDoc="0">
    <oddHeader>&amp;L&amp;"Times New Roman,Bold"H: Summary of Reimbursable and Transfer Resources</oddHeader>
    <oddFooter>&amp;C&amp;"Times New Roman,Regular"&amp;10Exhibit H - Summary of Reimbursable and Transfer Resources</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3"/>
  <sheetViews>
    <sheetView view="pageBreakPreview" zoomScale="75" zoomScaleNormal="75" zoomScaleSheetLayoutView="75" workbookViewId="0">
      <pane xSplit="1" ySplit="8" topLeftCell="B9" activePane="bottomRight" state="frozen"/>
      <selection activeCell="M21" sqref="M21"/>
      <selection pane="topRight" activeCell="M21" sqref="M21"/>
      <selection pane="bottomLeft" activeCell="M21" sqref="M21"/>
      <selection pane="bottomRight" activeCell="D6" sqref="D6:E6"/>
    </sheetView>
  </sheetViews>
  <sheetFormatPr defaultColWidth="8.88671875" defaultRowHeight="15.75"/>
  <cols>
    <col min="1" max="1" width="31.77734375" style="410" customWidth="1"/>
    <col min="2" max="2" width="10.77734375" style="410" customWidth="1"/>
    <col min="3" max="3" width="12.6640625" style="410" customWidth="1"/>
    <col min="4" max="4" width="10.88671875" style="410" customWidth="1"/>
    <col min="5" max="5" width="12.5546875" style="410" customWidth="1"/>
    <col min="6" max="6" width="9.77734375" style="410" customWidth="1"/>
    <col min="7" max="7" width="12" style="410" customWidth="1"/>
    <col min="8" max="9" width="9.77734375" style="410" customWidth="1"/>
    <col min="10" max="10" width="10.33203125" style="410" customWidth="1"/>
    <col min="11" max="11" width="11.33203125" style="410" customWidth="1"/>
    <col min="12" max="12" width="13" style="410" customWidth="1"/>
    <col min="13" max="13" width="1.109375" style="495" customWidth="1"/>
    <col min="14" max="16384" width="8.88671875" style="410"/>
  </cols>
  <sheetData>
    <row r="1" spans="1:13" ht="18.75">
      <c r="A1" s="725" t="s">
        <v>179</v>
      </c>
      <c r="B1" s="726"/>
      <c r="C1" s="726"/>
      <c r="D1" s="726"/>
      <c r="E1" s="726"/>
      <c r="F1" s="726"/>
      <c r="G1" s="726"/>
      <c r="H1" s="726"/>
      <c r="I1" s="726"/>
      <c r="J1" s="726"/>
      <c r="K1" s="726"/>
      <c r="L1" s="726"/>
      <c r="M1" s="495" t="s">
        <v>0</v>
      </c>
    </row>
    <row r="2" spans="1:13" ht="16.5">
      <c r="A2" s="727" t="s">
        <v>2</v>
      </c>
      <c r="B2" s="726"/>
      <c r="C2" s="726"/>
      <c r="D2" s="726"/>
      <c r="E2" s="726"/>
      <c r="F2" s="726"/>
      <c r="G2" s="726"/>
      <c r="H2" s="726"/>
      <c r="I2" s="726"/>
      <c r="J2" s="726"/>
      <c r="K2" s="726"/>
      <c r="L2" s="726"/>
      <c r="M2" s="495" t="s">
        <v>0</v>
      </c>
    </row>
    <row r="3" spans="1:13" ht="16.5">
      <c r="A3" s="728" t="s">
        <v>151</v>
      </c>
      <c r="B3" s="726"/>
      <c r="C3" s="726"/>
      <c r="D3" s="726"/>
      <c r="E3" s="726"/>
      <c r="F3" s="726"/>
      <c r="G3" s="726"/>
      <c r="H3" s="726"/>
      <c r="I3" s="726"/>
      <c r="J3" s="726"/>
      <c r="K3" s="726"/>
      <c r="L3" s="726"/>
      <c r="M3" s="495" t="s">
        <v>0</v>
      </c>
    </row>
    <row r="4" spans="1:13">
      <c r="A4" s="739"/>
      <c r="B4" s="739"/>
      <c r="C4" s="739"/>
      <c r="D4" s="739"/>
      <c r="E4" s="739"/>
      <c r="F4" s="739"/>
      <c r="G4" s="739"/>
      <c r="H4" s="739"/>
      <c r="I4" s="739"/>
      <c r="J4" s="739"/>
      <c r="K4" s="739"/>
      <c r="L4" s="739"/>
      <c r="M4" s="495" t="s">
        <v>0</v>
      </c>
    </row>
    <row r="5" spans="1:13">
      <c r="A5" s="740"/>
      <c r="B5" s="740"/>
      <c r="C5" s="740"/>
      <c r="D5" s="740"/>
      <c r="E5" s="740"/>
      <c r="F5" s="740"/>
      <c r="G5" s="740"/>
      <c r="H5" s="740"/>
      <c r="I5" s="740"/>
      <c r="J5" s="740"/>
      <c r="K5" s="740"/>
      <c r="L5" s="740"/>
      <c r="M5" s="495" t="s">
        <v>0</v>
      </c>
    </row>
    <row r="6" spans="1:13" ht="40.5" customHeight="1">
      <c r="A6" s="746" t="s">
        <v>180</v>
      </c>
      <c r="B6" s="749" t="s">
        <v>181</v>
      </c>
      <c r="C6" s="750"/>
      <c r="D6" s="749" t="s">
        <v>47</v>
      </c>
      <c r="E6" s="750"/>
      <c r="F6" s="729" t="s">
        <v>51</v>
      </c>
      <c r="G6" s="729"/>
      <c r="H6" s="729"/>
      <c r="I6" s="729"/>
      <c r="J6" s="729"/>
      <c r="K6" s="729"/>
      <c r="L6" s="730"/>
      <c r="M6" s="495" t="s">
        <v>0</v>
      </c>
    </row>
    <row r="7" spans="1:13">
      <c r="A7" s="747"/>
      <c r="B7" s="731" t="s">
        <v>182</v>
      </c>
      <c r="C7" s="731" t="s">
        <v>183</v>
      </c>
      <c r="D7" s="731" t="s">
        <v>182</v>
      </c>
      <c r="E7" s="731" t="s">
        <v>183</v>
      </c>
      <c r="F7" s="733" t="s">
        <v>184</v>
      </c>
      <c r="G7" s="744" t="s">
        <v>65</v>
      </c>
      <c r="H7" s="744" t="s">
        <v>72</v>
      </c>
      <c r="I7" s="744" t="s">
        <v>185</v>
      </c>
      <c r="J7" s="735" t="s">
        <v>182</v>
      </c>
      <c r="K7" s="737" t="s">
        <v>186</v>
      </c>
      <c r="L7" s="733" t="s">
        <v>183</v>
      </c>
      <c r="M7" s="495" t="s">
        <v>0</v>
      </c>
    </row>
    <row r="8" spans="1:13" ht="27" customHeight="1">
      <c r="A8" s="748"/>
      <c r="B8" s="732"/>
      <c r="C8" s="732"/>
      <c r="D8" s="732"/>
      <c r="E8" s="732"/>
      <c r="F8" s="743"/>
      <c r="G8" s="745"/>
      <c r="H8" s="745"/>
      <c r="I8" s="745"/>
      <c r="J8" s="736"/>
      <c r="K8" s="738"/>
      <c r="L8" s="734"/>
      <c r="M8" s="495" t="s">
        <v>0</v>
      </c>
    </row>
    <row r="9" spans="1:13">
      <c r="A9" s="255" t="s">
        <v>187</v>
      </c>
      <c r="B9" s="256">
        <v>12868</v>
      </c>
      <c r="C9" s="257">
        <v>1014</v>
      </c>
      <c r="D9" s="258">
        <v>12979</v>
      </c>
      <c r="E9" s="259">
        <v>981</v>
      </c>
      <c r="F9" s="258">
        <v>0</v>
      </c>
      <c r="G9" s="260">
        <v>40</v>
      </c>
      <c r="H9" s="260">
        <v>-1</v>
      </c>
      <c r="I9" s="260">
        <f>G9+H9</f>
        <v>39</v>
      </c>
      <c r="J9" s="259">
        <f>D9+F9+I9</f>
        <v>13018</v>
      </c>
      <c r="K9" s="261">
        <v>0</v>
      </c>
      <c r="L9" s="262">
        <f>E9+K9</f>
        <v>981</v>
      </c>
      <c r="M9" s="495" t="s">
        <v>0</v>
      </c>
    </row>
    <row r="10" spans="1:13">
      <c r="A10" s="263" t="s">
        <v>188</v>
      </c>
      <c r="B10" s="258">
        <v>2981</v>
      </c>
      <c r="C10" s="259">
        <v>182</v>
      </c>
      <c r="D10" s="258">
        <v>3038</v>
      </c>
      <c r="E10" s="259">
        <v>211</v>
      </c>
      <c r="F10" s="258">
        <v>0</v>
      </c>
      <c r="G10" s="260">
        <v>0</v>
      </c>
      <c r="H10" s="260">
        <v>-13</v>
      </c>
      <c r="I10" s="260">
        <f t="shared" ref="I10:I37" si="0">G10+H10</f>
        <v>-13</v>
      </c>
      <c r="J10" s="259">
        <f t="shared" ref="J10:J37" si="1">D10+F10+I10</f>
        <v>3025</v>
      </c>
      <c r="K10" s="264">
        <v>0</v>
      </c>
      <c r="L10" s="265">
        <f t="shared" ref="L10:L41" si="2">E10+K10</f>
        <v>211</v>
      </c>
      <c r="M10" s="495" t="s">
        <v>0</v>
      </c>
    </row>
    <row r="11" spans="1:13">
      <c r="A11" s="255" t="s">
        <v>189</v>
      </c>
      <c r="B11" s="256">
        <v>187</v>
      </c>
      <c r="C11" s="257">
        <v>299</v>
      </c>
      <c r="D11" s="256">
        <v>132</v>
      </c>
      <c r="E11" s="257">
        <v>299</v>
      </c>
      <c r="F11" s="256">
        <v>0</v>
      </c>
      <c r="G11" s="266">
        <v>0</v>
      </c>
      <c r="H11" s="266">
        <v>0</v>
      </c>
      <c r="I11" s="266">
        <f t="shared" si="0"/>
        <v>0</v>
      </c>
      <c r="J11" s="257">
        <f t="shared" si="1"/>
        <v>132</v>
      </c>
      <c r="K11" s="261">
        <v>0</v>
      </c>
      <c r="L11" s="262">
        <f t="shared" si="2"/>
        <v>299</v>
      </c>
      <c r="M11" s="495" t="s">
        <v>0</v>
      </c>
    </row>
    <row r="12" spans="1:13">
      <c r="A12" s="255" t="s">
        <v>190</v>
      </c>
      <c r="B12" s="256">
        <v>740</v>
      </c>
      <c r="C12" s="257">
        <v>57</v>
      </c>
      <c r="D12" s="256">
        <v>755</v>
      </c>
      <c r="E12" s="257">
        <v>57</v>
      </c>
      <c r="F12" s="256">
        <v>0</v>
      </c>
      <c r="G12" s="266">
        <v>0</v>
      </c>
      <c r="H12" s="266">
        <v>0</v>
      </c>
      <c r="I12" s="266">
        <f t="shared" si="0"/>
        <v>0</v>
      </c>
      <c r="J12" s="257">
        <f t="shared" si="1"/>
        <v>755</v>
      </c>
      <c r="K12" s="261">
        <v>0</v>
      </c>
      <c r="L12" s="262">
        <f t="shared" si="2"/>
        <v>57</v>
      </c>
      <c r="M12" s="495" t="s">
        <v>0</v>
      </c>
    </row>
    <row r="13" spans="1:13">
      <c r="A13" s="255" t="s">
        <v>191</v>
      </c>
      <c r="B13" s="256">
        <v>349</v>
      </c>
      <c r="C13" s="257">
        <v>30</v>
      </c>
      <c r="D13" s="256">
        <v>335</v>
      </c>
      <c r="E13" s="257">
        <v>30</v>
      </c>
      <c r="F13" s="256">
        <v>0</v>
      </c>
      <c r="G13" s="266">
        <v>0</v>
      </c>
      <c r="H13" s="266">
        <v>0</v>
      </c>
      <c r="I13" s="266">
        <f t="shared" si="0"/>
        <v>0</v>
      </c>
      <c r="J13" s="257">
        <f t="shared" si="1"/>
        <v>335</v>
      </c>
      <c r="K13" s="261">
        <v>0</v>
      </c>
      <c r="L13" s="262">
        <f t="shared" si="2"/>
        <v>30</v>
      </c>
      <c r="M13" s="495" t="s">
        <v>0</v>
      </c>
    </row>
    <row r="14" spans="1:13">
      <c r="A14" s="267" t="s">
        <v>192</v>
      </c>
      <c r="B14" s="256">
        <v>94</v>
      </c>
      <c r="C14" s="257">
        <v>129</v>
      </c>
      <c r="D14" s="256">
        <v>84</v>
      </c>
      <c r="E14" s="257">
        <v>129</v>
      </c>
      <c r="F14" s="256">
        <v>0</v>
      </c>
      <c r="G14" s="266">
        <v>0</v>
      </c>
      <c r="H14" s="266">
        <v>0</v>
      </c>
      <c r="I14" s="266">
        <f t="shared" si="0"/>
        <v>0</v>
      </c>
      <c r="J14" s="257">
        <f t="shared" si="1"/>
        <v>84</v>
      </c>
      <c r="K14" s="261">
        <v>0</v>
      </c>
      <c r="L14" s="262">
        <f t="shared" si="2"/>
        <v>129</v>
      </c>
      <c r="M14" s="495" t="s">
        <v>0</v>
      </c>
    </row>
    <row r="15" spans="1:13">
      <c r="A15" s="255" t="s">
        <v>193</v>
      </c>
      <c r="B15" s="256">
        <v>302</v>
      </c>
      <c r="C15" s="257">
        <v>10</v>
      </c>
      <c r="D15" s="256">
        <v>302</v>
      </c>
      <c r="E15" s="257">
        <v>10</v>
      </c>
      <c r="F15" s="256">
        <v>0</v>
      </c>
      <c r="G15" s="266">
        <v>0</v>
      </c>
      <c r="H15" s="266">
        <v>0</v>
      </c>
      <c r="I15" s="266">
        <f t="shared" si="0"/>
        <v>0</v>
      </c>
      <c r="J15" s="257">
        <f t="shared" si="1"/>
        <v>302</v>
      </c>
      <c r="K15" s="261">
        <v>0</v>
      </c>
      <c r="L15" s="262">
        <f t="shared" si="2"/>
        <v>10</v>
      </c>
      <c r="M15" s="495" t="s">
        <v>0</v>
      </c>
    </row>
    <row r="16" spans="1:13">
      <c r="A16" s="255" t="s">
        <v>194</v>
      </c>
      <c r="B16" s="256">
        <v>6832</v>
      </c>
      <c r="C16" s="257">
        <v>728</v>
      </c>
      <c r="D16" s="256">
        <v>7402</v>
      </c>
      <c r="E16" s="257">
        <v>754</v>
      </c>
      <c r="F16" s="256">
        <v>18</v>
      </c>
      <c r="G16" s="266">
        <v>0</v>
      </c>
      <c r="H16" s="266">
        <v>-1</v>
      </c>
      <c r="I16" s="266">
        <f t="shared" si="0"/>
        <v>-1</v>
      </c>
      <c r="J16" s="257">
        <f t="shared" si="1"/>
        <v>7419</v>
      </c>
      <c r="K16" s="261">
        <v>0</v>
      </c>
      <c r="L16" s="262">
        <f t="shared" si="2"/>
        <v>754</v>
      </c>
      <c r="M16" s="495" t="s">
        <v>0</v>
      </c>
    </row>
    <row r="17" spans="1:13">
      <c r="A17" s="255" t="s">
        <v>195</v>
      </c>
      <c r="B17" s="256">
        <v>126</v>
      </c>
      <c r="C17" s="257">
        <v>6</v>
      </c>
      <c r="D17" s="256">
        <v>126</v>
      </c>
      <c r="E17" s="257">
        <v>6</v>
      </c>
      <c r="F17" s="256">
        <v>0</v>
      </c>
      <c r="G17" s="266">
        <v>0</v>
      </c>
      <c r="H17" s="266">
        <v>0</v>
      </c>
      <c r="I17" s="266">
        <f t="shared" si="0"/>
        <v>0</v>
      </c>
      <c r="J17" s="257">
        <f t="shared" si="1"/>
        <v>126</v>
      </c>
      <c r="K17" s="261">
        <v>0</v>
      </c>
      <c r="L17" s="262">
        <f t="shared" si="2"/>
        <v>6</v>
      </c>
      <c r="M17" s="495" t="s">
        <v>0</v>
      </c>
    </row>
    <row r="18" spans="1:13">
      <c r="A18" s="268" t="s">
        <v>196</v>
      </c>
      <c r="B18" s="256">
        <v>896</v>
      </c>
      <c r="C18" s="257">
        <v>36</v>
      </c>
      <c r="D18" s="256">
        <v>913</v>
      </c>
      <c r="E18" s="257">
        <v>36</v>
      </c>
      <c r="F18" s="256">
        <v>0</v>
      </c>
      <c r="G18" s="266">
        <v>4</v>
      </c>
      <c r="H18" s="266">
        <v>0</v>
      </c>
      <c r="I18" s="266">
        <f t="shared" si="0"/>
        <v>4</v>
      </c>
      <c r="J18" s="257">
        <f t="shared" si="1"/>
        <v>917</v>
      </c>
      <c r="K18" s="261">
        <v>0</v>
      </c>
      <c r="L18" s="262">
        <f t="shared" si="2"/>
        <v>36</v>
      </c>
      <c r="M18" s="495" t="s">
        <v>0</v>
      </c>
    </row>
    <row r="19" spans="1:13">
      <c r="A19" s="269" t="s">
        <v>197</v>
      </c>
      <c r="B19" s="256">
        <v>67</v>
      </c>
      <c r="C19" s="257">
        <v>2</v>
      </c>
      <c r="D19" s="256">
        <v>73</v>
      </c>
      <c r="E19" s="257">
        <v>2</v>
      </c>
      <c r="F19" s="256">
        <v>0</v>
      </c>
      <c r="G19" s="266">
        <v>0</v>
      </c>
      <c r="H19" s="266">
        <v>0</v>
      </c>
      <c r="I19" s="266">
        <f t="shared" si="0"/>
        <v>0</v>
      </c>
      <c r="J19" s="257">
        <f t="shared" si="1"/>
        <v>73</v>
      </c>
      <c r="K19" s="261">
        <v>0</v>
      </c>
      <c r="L19" s="262">
        <f t="shared" si="2"/>
        <v>2</v>
      </c>
      <c r="M19" s="495" t="s">
        <v>0</v>
      </c>
    </row>
    <row r="20" spans="1:13">
      <c r="A20" s="255" t="s">
        <v>198</v>
      </c>
      <c r="B20" s="256">
        <v>747</v>
      </c>
      <c r="C20" s="257">
        <v>59</v>
      </c>
      <c r="D20" s="256">
        <v>772</v>
      </c>
      <c r="E20" s="257">
        <v>59</v>
      </c>
      <c r="F20" s="256">
        <v>10</v>
      </c>
      <c r="G20" s="266">
        <v>0</v>
      </c>
      <c r="H20" s="266">
        <v>0</v>
      </c>
      <c r="I20" s="266">
        <f t="shared" si="0"/>
        <v>0</v>
      </c>
      <c r="J20" s="257">
        <f t="shared" si="1"/>
        <v>782</v>
      </c>
      <c r="K20" s="261">
        <v>0</v>
      </c>
      <c r="L20" s="262">
        <f t="shared" si="2"/>
        <v>59</v>
      </c>
      <c r="M20" s="495" t="s">
        <v>0</v>
      </c>
    </row>
    <row r="21" spans="1:13">
      <c r="A21" s="255" t="s">
        <v>199</v>
      </c>
      <c r="B21" s="256">
        <v>219</v>
      </c>
      <c r="C21" s="257">
        <v>1</v>
      </c>
      <c r="D21" s="256">
        <v>235</v>
      </c>
      <c r="E21" s="257">
        <v>1</v>
      </c>
      <c r="F21" s="256">
        <v>0</v>
      </c>
      <c r="G21" s="266">
        <v>0</v>
      </c>
      <c r="H21" s="266">
        <v>0</v>
      </c>
      <c r="I21" s="266">
        <f t="shared" si="0"/>
        <v>0</v>
      </c>
      <c r="J21" s="257">
        <f>D21+F21+I21</f>
        <v>235</v>
      </c>
      <c r="K21" s="261">
        <v>0</v>
      </c>
      <c r="L21" s="262">
        <f t="shared" si="2"/>
        <v>1</v>
      </c>
      <c r="M21" s="495" t="s">
        <v>0</v>
      </c>
    </row>
    <row r="22" spans="1:13">
      <c r="A22" s="255" t="s">
        <v>200</v>
      </c>
      <c r="B22" s="256">
        <v>967</v>
      </c>
      <c r="C22" s="257">
        <v>30</v>
      </c>
      <c r="D22" s="256">
        <v>968</v>
      </c>
      <c r="E22" s="257">
        <v>30</v>
      </c>
      <c r="F22" s="256">
        <v>0</v>
      </c>
      <c r="G22" s="266">
        <v>0</v>
      </c>
      <c r="H22" s="266">
        <v>0</v>
      </c>
      <c r="I22" s="266">
        <f t="shared" si="0"/>
        <v>0</v>
      </c>
      <c r="J22" s="257">
        <f t="shared" si="1"/>
        <v>968</v>
      </c>
      <c r="K22" s="261">
        <v>0</v>
      </c>
      <c r="L22" s="262">
        <f t="shared" si="2"/>
        <v>30</v>
      </c>
      <c r="M22" s="495" t="s">
        <v>0</v>
      </c>
    </row>
    <row r="23" spans="1:13">
      <c r="A23" s="255" t="s">
        <v>201</v>
      </c>
      <c r="B23" s="256">
        <v>862</v>
      </c>
      <c r="C23" s="257">
        <v>29</v>
      </c>
      <c r="D23" s="256">
        <v>902</v>
      </c>
      <c r="E23" s="257">
        <v>29</v>
      </c>
      <c r="F23" s="256">
        <v>0</v>
      </c>
      <c r="G23" s="266">
        <v>0</v>
      </c>
      <c r="H23" s="266">
        <v>0</v>
      </c>
      <c r="I23" s="266">
        <f t="shared" si="0"/>
        <v>0</v>
      </c>
      <c r="J23" s="257">
        <f t="shared" si="1"/>
        <v>902</v>
      </c>
      <c r="K23" s="261">
        <v>0</v>
      </c>
      <c r="L23" s="262">
        <f t="shared" si="2"/>
        <v>29</v>
      </c>
      <c r="M23" s="495" t="s">
        <v>0</v>
      </c>
    </row>
    <row r="24" spans="1:13">
      <c r="A24" s="255" t="s">
        <v>202</v>
      </c>
      <c r="B24" s="256">
        <v>229</v>
      </c>
      <c r="C24" s="257">
        <v>64</v>
      </c>
      <c r="D24" s="256">
        <v>223</v>
      </c>
      <c r="E24" s="257">
        <v>64</v>
      </c>
      <c r="F24" s="256">
        <v>0</v>
      </c>
      <c r="G24" s="266">
        <v>0</v>
      </c>
      <c r="H24" s="266">
        <v>0</v>
      </c>
      <c r="I24" s="266">
        <f t="shared" si="0"/>
        <v>0</v>
      </c>
      <c r="J24" s="257">
        <f t="shared" si="1"/>
        <v>223</v>
      </c>
      <c r="K24" s="261">
        <v>0</v>
      </c>
      <c r="L24" s="262">
        <f t="shared" si="2"/>
        <v>64</v>
      </c>
      <c r="M24" s="495" t="s">
        <v>0</v>
      </c>
    </row>
    <row r="25" spans="1:13">
      <c r="A25" s="255" t="s">
        <v>203</v>
      </c>
      <c r="B25" s="256">
        <v>189</v>
      </c>
      <c r="C25" s="257">
        <v>38</v>
      </c>
      <c r="D25" s="256">
        <v>199</v>
      </c>
      <c r="E25" s="257">
        <v>38</v>
      </c>
      <c r="F25" s="256">
        <v>0</v>
      </c>
      <c r="G25" s="266">
        <v>0</v>
      </c>
      <c r="H25" s="266">
        <v>0</v>
      </c>
      <c r="I25" s="266">
        <f t="shared" si="0"/>
        <v>0</v>
      </c>
      <c r="J25" s="257">
        <f t="shared" si="1"/>
        <v>199</v>
      </c>
      <c r="K25" s="261">
        <v>0</v>
      </c>
      <c r="L25" s="262">
        <f t="shared" si="2"/>
        <v>38</v>
      </c>
      <c r="M25" s="495" t="s">
        <v>0</v>
      </c>
    </row>
    <row r="26" spans="1:13">
      <c r="A26" s="255" t="s">
        <v>204</v>
      </c>
      <c r="B26" s="256">
        <v>365</v>
      </c>
      <c r="C26" s="257">
        <v>22</v>
      </c>
      <c r="D26" s="256">
        <v>365</v>
      </c>
      <c r="E26" s="257">
        <v>22</v>
      </c>
      <c r="F26" s="256">
        <v>0</v>
      </c>
      <c r="G26" s="266">
        <v>0</v>
      </c>
      <c r="H26" s="266">
        <v>0</v>
      </c>
      <c r="I26" s="266">
        <f t="shared" si="0"/>
        <v>0</v>
      </c>
      <c r="J26" s="257">
        <f t="shared" si="1"/>
        <v>365</v>
      </c>
      <c r="K26" s="261">
        <v>0</v>
      </c>
      <c r="L26" s="262">
        <f t="shared" si="2"/>
        <v>22</v>
      </c>
      <c r="M26" s="495" t="s">
        <v>0</v>
      </c>
    </row>
    <row r="27" spans="1:13">
      <c r="A27" s="255" t="s">
        <v>205</v>
      </c>
      <c r="B27" s="256">
        <v>129</v>
      </c>
      <c r="C27" s="257">
        <v>3</v>
      </c>
      <c r="D27" s="256">
        <v>126</v>
      </c>
      <c r="E27" s="257">
        <v>3</v>
      </c>
      <c r="F27" s="256">
        <v>0</v>
      </c>
      <c r="G27" s="266">
        <v>0</v>
      </c>
      <c r="H27" s="266">
        <v>0</v>
      </c>
      <c r="I27" s="266">
        <f t="shared" si="0"/>
        <v>0</v>
      </c>
      <c r="J27" s="257">
        <f t="shared" si="1"/>
        <v>126</v>
      </c>
      <c r="K27" s="261">
        <v>0</v>
      </c>
      <c r="L27" s="262">
        <f t="shared" si="2"/>
        <v>3</v>
      </c>
      <c r="M27" s="495" t="s">
        <v>0</v>
      </c>
    </row>
    <row r="28" spans="1:13">
      <c r="A28" s="255" t="s">
        <v>206</v>
      </c>
      <c r="B28" s="256">
        <v>65</v>
      </c>
      <c r="C28" s="257">
        <v>1</v>
      </c>
      <c r="D28" s="256">
        <v>66</v>
      </c>
      <c r="E28" s="257">
        <v>1</v>
      </c>
      <c r="F28" s="256">
        <v>0</v>
      </c>
      <c r="G28" s="266">
        <v>0</v>
      </c>
      <c r="H28" s="266">
        <v>0</v>
      </c>
      <c r="I28" s="266">
        <f t="shared" si="0"/>
        <v>0</v>
      </c>
      <c r="J28" s="257">
        <f t="shared" si="1"/>
        <v>66</v>
      </c>
      <c r="K28" s="261">
        <v>0</v>
      </c>
      <c r="L28" s="262">
        <f t="shared" si="2"/>
        <v>1</v>
      </c>
      <c r="M28" s="495" t="s">
        <v>0</v>
      </c>
    </row>
    <row r="29" spans="1:13">
      <c r="A29" s="255" t="s">
        <v>207</v>
      </c>
      <c r="B29" s="256">
        <v>290</v>
      </c>
      <c r="C29" s="257">
        <v>205</v>
      </c>
      <c r="D29" s="256">
        <v>290</v>
      </c>
      <c r="E29" s="257">
        <v>205</v>
      </c>
      <c r="F29" s="256">
        <v>0</v>
      </c>
      <c r="G29" s="266">
        <v>0</v>
      </c>
      <c r="H29" s="266">
        <v>0</v>
      </c>
      <c r="I29" s="266">
        <f t="shared" si="0"/>
        <v>0</v>
      </c>
      <c r="J29" s="257">
        <f t="shared" si="1"/>
        <v>290</v>
      </c>
      <c r="K29" s="261">
        <v>0</v>
      </c>
      <c r="L29" s="262">
        <f t="shared" si="2"/>
        <v>205</v>
      </c>
      <c r="M29" s="495" t="s">
        <v>0</v>
      </c>
    </row>
    <row r="30" spans="1:13">
      <c r="A30" s="255" t="s">
        <v>208</v>
      </c>
      <c r="B30" s="256">
        <v>134</v>
      </c>
      <c r="C30" s="257">
        <v>8</v>
      </c>
      <c r="D30" s="256">
        <v>127</v>
      </c>
      <c r="E30" s="257">
        <v>8</v>
      </c>
      <c r="F30" s="256">
        <v>0</v>
      </c>
      <c r="G30" s="266">
        <v>0</v>
      </c>
      <c r="H30" s="266">
        <v>0</v>
      </c>
      <c r="I30" s="266">
        <f t="shared" si="0"/>
        <v>0</v>
      </c>
      <c r="J30" s="257">
        <f t="shared" si="1"/>
        <v>127</v>
      </c>
      <c r="K30" s="261">
        <v>0</v>
      </c>
      <c r="L30" s="262">
        <f t="shared" si="2"/>
        <v>8</v>
      </c>
      <c r="M30" s="495" t="s">
        <v>0</v>
      </c>
    </row>
    <row r="31" spans="1:13">
      <c r="A31" s="255" t="s">
        <v>209</v>
      </c>
      <c r="B31" s="256">
        <v>1303</v>
      </c>
      <c r="C31" s="257">
        <v>132</v>
      </c>
      <c r="D31" s="256">
        <v>1375</v>
      </c>
      <c r="E31" s="257">
        <v>132</v>
      </c>
      <c r="F31" s="256">
        <v>7</v>
      </c>
      <c r="G31" s="266">
        <v>0</v>
      </c>
      <c r="H31" s="266">
        <v>0</v>
      </c>
      <c r="I31" s="266">
        <f t="shared" si="0"/>
        <v>0</v>
      </c>
      <c r="J31" s="257">
        <f t="shared" si="1"/>
        <v>1382</v>
      </c>
      <c r="K31" s="261">
        <v>0</v>
      </c>
      <c r="L31" s="262">
        <f t="shared" si="2"/>
        <v>132</v>
      </c>
      <c r="M31" s="495" t="s">
        <v>0</v>
      </c>
    </row>
    <row r="32" spans="1:13">
      <c r="A32" s="255" t="s">
        <v>210</v>
      </c>
      <c r="B32" s="256">
        <v>86</v>
      </c>
      <c r="C32" s="257">
        <v>4</v>
      </c>
      <c r="D32" s="256">
        <v>90</v>
      </c>
      <c r="E32" s="257">
        <v>4</v>
      </c>
      <c r="F32" s="256">
        <v>0</v>
      </c>
      <c r="G32" s="266">
        <v>0</v>
      </c>
      <c r="H32" s="266">
        <v>0</v>
      </c>
      <c r="I32" s="266">
        <f t="shared" si="0"/>
        <v>0</v>
      </c>
      <c r="J32" s="257">
        <f t="shared" si="1"/>
        <v>90</v>
      </c>
      <c r="K32" s="261">
        <v>0</v>
      </c>
      <c r="L32" s="262">
        <f t="shared" si="2"/>
        <v>4</v>
      </c>
      <c r="M32" s="495" t="s">
        <v>0</v>
      </c>
    </row>
    <row r="33" spans="1:13">
      <c r="A33" s="255" t="s">
        <v>211</v>
      </c>
      <c r="B33" s="256">
        <v>1823</v>
      </c>
      <c r="C33" s="257">
        <v>52</v>
      </c>
      <c r="D33" s="256">
        <v>1744</v>
      </c>
      <c r="E33" s="257">
        <v>52</v>
      </c>
      <c r="F33" s="256">
        <v>0</v>
      </c>
      <c r="G33" s="266">
        <v>0</v>
      </c>
      <c r="H33" s="266">
        <v>0</v>
      </c>
      <c r="I33" s="266">
        <f t="shared" si="0"/>
        <v>0</v>
      </c>
      <c r="J33" s="257">
        <f t="shared" si="1"/>
        <v>1744</v>
      </c>
      <c r="K33" s="261">
        <v>0</v>
      </c>
      <c r="L33" s="262">
        <f t="shared" si="2"/>
        <v>52</v>
      </c>
      <c r="M33" s="495" t="s">
        <v>0</v>
      </c>
    </row>
    <row r="34" spans="1:13">
      <c r="A34" s="255" t="s">
        <v>212</v>
      </c>
      <c r="B34" s="256">
        <v>21</v>
      </c>
      <c r="C34" s="257">
        <v>3</v>
      </c>
      <c r="D34" s="256">
        <v>26</v>
      </c>
      <c r="E34" s="257">
        <v>3</v>
      </c>
      <c r="F34" s="256">
        <v>0</v>
      </c>
      <c r="G34" s="266">
        <v>0</v>
      </c>
      <c r="H34" s="266">
        <v>0</v>
      </c>
      <c r="I34" s="266">
        <f t="shared" si="0"/>
        <v>0</v>
      </c>
      <c r="J34" s="257">
        <f t="shared" si="1"/>
        <v>26</v>
      </c>
      <c r="K34" s="261">
        <v>0</v>
      </c>
      <c r="L34" s="262">
        <f t="shared" si="2"/>
        <v>3</v>
      </c>
      <c r="M34" s="495" t="s">
        <v>0</v>
      </c>
    </row>
    <row r="35" spans="1:13">
      <c r="A35" s="255" t="s">
        <v>213</v>
      </c>
      <c r="B35" s="256">
        <v>18</v>
      </c>
      <c r="C35" s="257">
        <v>0</v>
      </c>
      <c r="D35" s="256">
        <v>29</v>
      </c>
      <c r="E35" s="257">
        <v>0</v>
      </c>
      <c r="F35" s="256">
        <v>0</v>
      </c>
      <c r="G35" s="266">
        <v>0</v>
      </c>
      <c r="H35" s="266">
        <v>0</v>
      </c>
      <c r="I35" s="266">
        <f t="shared" si="0"/>
        <v>0</v>
      </c>
      <c r="J35" s="257">
        <f t="shared" si="1"/>
        <v>29</v>
      </c>
      <c r="K35" s="261">
        <v>0</v>
      </c>
      <c r="L35" s="262">
        <f t="shared" si="2"/>
        <v>0</v>
      </c>
      <c r="M35" s="495" t="s">
        <v>0</v>
      </c>
    </row>
    <row r="36" spans="1:13">
      <c r="A36" s="255" t="s">
        <v>214</v>
      </c>
      <c r="B36" s="256">
        <v>24</v>
      </c>
      <c r="C36" s="257">
        <v>2</v>
      </c>
      <c r="D36" s="256">
        <v>24</v>
      </c>
      <c r="E36" s="257">
        <v>2</v>
      </c>
      <c r="F36" s="256">
        <v>0</v>
      </c>
      <c r="G36" s="266">
        <v>0</v>
      </c>
      <c r="H36" s="266">
        <v>0</v>
      </c>
      <c r="I36" s="266">
        <f t="shared" si="0"/>
        <v>0</v>
      </c>
      <c r="J36" s="257">
        <f t="shared" si="1"/>
        <v>24</v>
      </c>
      <c r="K36" s="261">
        <v>0</v>
      </c>
      <c r="L36" s="262">
        <f t="shared" si="2"/>
        <v>2</v>
      </c>
      <c r="M36" s="495" t="s">
        <v>0</v>
      </c>
    </row>
    <row r="37" spans="1:13">
      <c r="A37" s="255" t="s">
        <v>215</v>
      </c>
      <c r="B37" s="256">
        <v>319</v>
      </c>
      <c r="C37" s="257">
        <v>45</v>
      </c>
      <c r="D37" s="256">
        <v>319</v>
      </c>
      <c r="E37" s="257">
        <v>45</v>
      </c>
      <c r="F37" s="256">
        <v>0</v>
      </c>
      <c r="G37" s="266">
        <v>0</v>
      </c>
      <c r="H37" s="266">
        <v>0</v>
      </c>
      <c r="I37" s="266">
        <f t="shared" si="0"/>
        <v>0</v>
      </c>
      <c r="J37" s="257">
        <f t="shared" si="1"/>
        <v>319</v>
      </c>
      <c r="K37" s="261">
        <v>0</v>
      </c>
      <c r="L37" s="262">
        <f t="shared" si="2"/>
        <v>45</v>
      </c>
      <c r="M37" s="495" t="s">
        <v>0</v>
      </c>
    </row>
    <row r="38" spans="1:13" ht="16.5" thickBot="1">
      <c r="A38" s="270" t="s">
        <v>216</v>
      </c>
      <c r="B38" s="271">
        <f t="shared" ref="B38:L38" si="3">SUM(B9:B37)</f>
        <v>33232</v>
      </c>
      <c r="C38" s="272">
        <f t="shared" si="3"/>
        <v>3191</v>
      </c>
      <c r="D38" s="271">
        <f t="shared" si="3"/>
        <v>34019</v>
      </c>
      <c r="E38" s="272">
        <f t="shared" si="3"/>
        <v>3213</v>
      </c>
      <c r="F38" s="271">
        <f t="shared" si="3"/>
        <v>35</v>
      </c>
      <c r="G38" s="273">
        <f t="shared" si="3"/>
        <v>44</v>
      </c>
      <c r="H38" s="274">
        <f t="shared" si="3"/>
        <v>-15</v>
      </c>
      <c r="I38" s="273">
        <f t="shared" si="3"/>
        <v>29</v>
      </c>
      <c r="J38" s="272">
        <f t="shared" si="3"/>
        <v>34083</v>
      </c>
      <c r="K38" s="274">
        <f t="shared" si="3"/>
        <v>0</v>
      </c>
      <c r="L38" s="273">
        <f t="shared" si="3"/>
        <v>3213</v>
      </c>
      <c r="M38" s="495" t="s">
        <v>0</v>
      </c>
    </row>
    <row r="39" spans="1:13">
      <c r="A39" s="275" t="s">
        <v>217</v>
      </c>
      <c r="B39" s="276">
        <v>12213</v>
      </c>
      <c r="C39" s="277">
        <v>1570</v>
      </c>
      <c r="D39" s="276">
        <v>12712</v>
      </c>
      <c r="E39" s="277">
        <v>1587</v>
      </c>
      <c r="F39" s="276">
        <v>35</v>
      </c>
      <c r="G39" s="278">
        <v>4</v>
      </c>
      <c r="H39" s="279">
        <v>-15</v>
      </c>
      <c r="I39" s="280">
        <f>G39+H39</f>
        <v>-11</v>
      </c>
      <c r="J39" s="281">
        <f>D39+F39+I39</f>
        <v>12736</v>
      </c>
      <c r="K39" s="282">
        <v>0</v>
      </c>
      <c r="L39" s="280">
        <f t="shared" si="2"/>
        <v>1587</v>
      </c>
      <c r="M39" s="495" t="s">
        <v>0</v>
      </c>
    </row>
    <row r="40" spans="1:13">
      <c r="A40" s="283" t="s">
        <v>218</v>
      </c>
      <c r="B40" s="284">
        <v>20739</v>
      </c>
      <c r="C40" s="285">
        <v>1621</v>
      </c>
      <c r="D40" s="284">
        <v>21020</v>
      </c>
      <c r="E40" s="285">
        <v>1626</v>
      </c>
      <c r="F40" s="284">
        <v>0</v>
      </c>
      <c r="G40" s="286">
        <v>40</v>
      </c>
      <c r="H40" s="287">
        <v>0</v>
      </c>
      <c r="I40" s="288">
        <f>G40+H40</f>
        <v>40</v>
      </c>
      <c r="J40" s="289">
        <f>D40+F40+I40</f>
        <v>21060</v>
      </c>
      <c r="K40" s="290">
        <v>0</v>
      </c>
      <c r="L40" s="288">
        <f t="shared" si="2"/>
        <v>1626</v>
      </c>
      <c r="M40" s="495" t="s">
        <v>0</v>
      </c>
    </row>
    <row r="41" spans="1:13">
      <c r="A41" s="291" t="s">
        <v>219</v>
      </c>
      <c r="B41" s="292">
        <v>280</v>
      </c>
      <c r="C41" s="293">
        <v>0</v>
      </c>
      <c r="D41" s="292">
        <v>287</v>
      </c>
      <c r="E41" s="293">
        <v>0</v>
      </c>
      <c r="F41" s="292">
        <v>0</v>
      </c>
      <c r="G41" s="294">
        <v>0</v>
      </c>
      <c r="H41" s="295">
        <v>0</v>
      </c>
      <c r="I41" s="296">
        <f>G41+H41</f>
        <v>0</v>
      </c>
      <c r="J41" s="297">
        <f>D41+F41+I41</f>
        <v>287</v>
      </c>
      <c r="K41" s="298">
        <v>0</v>
      </c>
      <c r="L41" s="296">
        <f t="shared" si="2"/>
        <v>0</v>
      </c>
      <c r="M41" s="495" t="s">
        <v>0</v>
      </c>
    </row>
    <row r="42" spans="1:13" s="496" customFormat="1">
      <c r="A42" s="299" t="s">
        <v>216</v>
      </c>
      <c r="B42" s="300">
        <f>SUM(B39:B41)</f>
        <v>33232</v>
      </c>
      <c r="C42" s="301">
        <f t="shared" ref="C42:L42" si="4">SUM(C39:C41)</f>
        <v>3191</v>
      </c>
      <c r="D42" s="300">
        <f t="shared" si="4"/>
        <v>34019</v>
      </c>
      <c r="E42" s="301">
        <f t="shared" si="4"/>
        <v>3213</v>
      </c>
      <c r="F42" s="300">
        <f t="shared" si="4"/>
        <v>35</v>
      </c>
      <c r="G42" s="302">
        <f t="shared" si="4"/>
        <v>44</v>
      </c>
      <c r="H42" s="303">
        <f t="shared" si="4"/>
        <v>-15</v>
      </c>
      <c r="I42" s="302">
        <f>SUM(I39:I41)</f>
        <v>29</v>
      </c>
      <c r="J42" s="301">
        <f t="shared" si="4"/>
        <v>34083</v>
      </c>
      <c r="K42" s="304">
        <f t="shared" si="4"/>
        <v>0</v>
      </c>
      <c r="L42" s="305">
        <f t="shared" si="4"/>
        <v>3213</v>
      </c>
      <c r="M42" s="495" t="s">
        <v>64</v>
      </c>
    </row>
    <row r="43" spans="1:13" s="496" customFormat="1">
      <c r="A43" s="741"/>
      <c r="B43" s="742"/>
      <c r="C43" s="742"/>
      <c r="D43" s="742"/>
      <c r="E43" s="742"/>
      <c r="F43" s="742"/>
      <c r="G43" s="742"/>
      <c r="H43" s="742"/>
      <c r="I43" s="742"/>
      <c r="J43" s="742"/>
      <c r="K43" s="741"/>
      <c r="L43" s="741"/>
      <c r="M43" s="495"/>
    </row>
  </sheetData>
  <mergeCells count="21">
    <mergeCell ref="A43:L43"/>
    <mergeCell ref="F7:F8"/>
    <mergeCell ref="G7:G8"/>
    <mergeCell ref="H7:H8"/>
    <mergeCell ref="I7:I8"/>
    <mergeCell ref="A6:A8"/>
    <mergeCell ref="B6:C6"/>
    <mergeCell ref="D6:E6"/>
    <mergeCell ref="A1:L1"/>
    <mergeCell ref="A2:L2"/>
    <mergeCell ref="A3:L3"/>
    <mergeCell ref="F6:L6"/>
    <mergeCell ref="B7:B8"/>
    <mergeCell ref="C7:C8"/>
    <mergeCell ref="L7:L8"/>
    <mergeCell ref="D7:D8"/>
    <mergeCell ref="E7:E8"/>
    <mergeCell ref="J7:J8"/>
    <mergeCell ref="K7:K8"/>
    <mergeCell ref="A4:L4"/>
    <mergeCell ref="A5:L5"/>
  </mergeCells>
  <printOptions horizontalCentered="1"/>
  <pageMargins left="0" right="0" top="0.75" bottom="0.25" header="0.3" footer="0.3"/>
  <pageSetup scale="73" orientation="landscape" r:id="rId1"/>
  <headerFooter scaleWithDoc="0">
    <oddHeader>&amp;L&amp;"Times New Roman,Bold"I: Detail of Permanent Positions by Category</oddHeader>
    <oddFooter>&amp;C&amp;"Times New Roman,Regular"&amp;10Exhibit I - Detail of Permanent Positions by Category</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U43"/>
  <sheetViews>
    <sheetView view="pageBreakPreview" zoomScale="70" zoomScaleNormal="75" zoomScaleSheetLayoutView="70" workbookViewId="0">
      <selection sqref="A1:S1"/>
    </sheetView>
  </sheetViews>
  <sheetFormatPr defaultColWidth="8.88671875" defaultRowHeight="15"/>
  <cols>
    <col min="1" max="1" width="46.5546875" style="243" customWidth="1"/>
    <col min="2" max="2" width="7" style="243" customWidth="1"/>
    <col min="3" max="3" width="9.21875" style="91" customWidth="1"/>
    <col min="4" max="4" width="7.6640625" style="243" customWidth="1"/>
    <col min="5" max="5" width="11.21875" style="91" customWidth="1"/>
    <col min="6" max="6" width="7.88671875" style="243" customWidth="1"/>
    <col min="7" max="7" width="13.44140625" style="91" customWidth="1"/>
    <col min="8" max="8" width="7" style="243" customWidth="1"/>
    <col min="9" max="9" width="12.88671875" style="91" customWidth="1"/>
    <col min="10" max="10" width="7.21875" style="243" customWidth="1"/>
    <col min="11" max="11" width="11.77734375" style="91" customWidth="1"/>
    <col min="12" max="12" width="6.21875" style="243" customWidth="1"/>
    <col min="13" max="13" width="13" style="91" customWidth="1"/>
    <col min="14" max="14" width="6.21875" style="243" customWidth="1"/>
    <col min="15" max="15" width="10.77734375" style="91" customWidth="1"/>
    <col min="16" max="16" width="6.21875" style="243" customWidth="1"/>
    <col min="17" max="17" width="11.44140625" style="91" customWidth="1"/>
    <col min="18" max="18" width="6.6640625" style="243" customWidth="1"/>
    <col min="19" max="19" width="11.21875" style="91" customWidth="1"/>
    <col min="20" max="20" width="11.33203125" style="191" customWidth="1"/>
    <col min="21" max="16384" width="8.88671875" style="243"/>
  </cols>
  <sheetData>
    <row r="1" spans="1:20" ht="20.25">
      <c r="A1" s="753" t="s">
        <v>369</v>
      </c>
      <c r="B1" s="753"/>
      <c r="C1" s="753"/>
      <c r="D1" s="753"/>
      <c r="E1" s="753"/>
      <c r="F1" s="753"/>
      <c r="G1" s="753"/>
      <c r="H1" s="753"/>
      <c r="I1" s="753"/>
      <c r="J1" s="753"/>
      <c r="K1" s="753"/>
      <c r="L1" s="753"/>
      <c r="M1" s="753"/>
      <c r="N1" s="753"/>
      <c r="O1" s="753"/>
      <c r="P1" s="753"/>
      <c r="Q1" s="753"/>
      <c r="R1" s="753"/>
      <c r="S1" s="753"/>
      <c r="T1" s="339" t="s">
        <v>0</v>
      </c>
    </row>
    <row r="2" spans="1:20" ht="18.75">
      <c r="A2" s="751" t="s">
        <v>2</v>
      </c>
      <c r="B2" s="751"/>
      <c r="C2" s="751"/>
      <c r="D2" s="751"/>
      <c r="E2" s="751"/>
      <c r="F2" s="751"/>
      <c r="G2" s="751"/>
      <c r="H2" s="751"/>
      <c r="I2" s="751"/>
      <c r="J2" s="751"/>
      <c r="K2" s="751"/>
      <c r="L2" s="751"/>
      <c r="M2" s="751"/>
      <c r="N2" s="751"/>
      <c r="O2" s="751"/>
      <c r="P2" s="751"/>
      <c r="Q2" s="751"/>
      <c r="R2" s="751"/>
      <c r="S2" s="751"/>
      <c r="T2" s="339" t="s">
        <v>0</v>
      </c>
    </row>
    <row r="3" spans="1:20" ht="18.75">
      <c r="A3" s="751" t="s">
        <v>3</v>
      </c>
      <c r="B3" s="751"/>
      <c r="C3" s="751"/>
      <c r="D3" s="751"/>
      <c r="E3" s="751"/>
      <c r="F3" s="751"/>
      <c r="G3" s="751"/>
      <c r="H3" s="751"/>
      <c r="I3" s="751"/>
      <c r="J3" s="751"/>
      <c r="K3" s="751"/>
      <c r="L3" s="751"/>
      <c r="M3" s="751"/>
      <c r="N3" s="751"/>
      <c r="O3" s="751"/>
      <c r="P3" s="751"/>
      <c r="Q3" s="751"/>
      <c r="R3" s="751"/>
      <c r="S3" s="751"/>
      <c r="T3" s="339" t="s">
        <v>0</v>
      </c>
    </row>
    <row r="4" spans="1:20" ht="15.75">
      <c r="A4" s="752" t="s">
        <v>4</v>
      </c>
      <c r="B4" s="752"/>
      <c r="C4" s="752"/>
      <c r="D4" s="752"/>
      <c r="E4" s="752"/>
      <c r="F4" s="752"/>
      <c r="G4" s="752"/>
      <c r="H4" s="752"/>
      <c r="I4" s="752"/>
      <c r="J4" s="752"/>
      <c r="K4" s="752"/>
      <c r="L4" s="752"/>
      <c r="M4" s="752"/>
      <c r="N4" s="752"/>
      <c r="O4" s="752"/>
      <c r="P4" s="752"/>
      <c r="Q4" s="752"/>
      <c r="R4" s="752"/>
      <c r="S4" s="752"/>
      <c r="T4" s="339" t="s">
        <v>0</v>
      </c>
    </row>
    <row r="5" spans="1:20" ht="15.75">
      <c r="A5" s="524"/>
      <c r="B5" s="524"/>
      <c r="C5" s="524"/>
      <c r="D5" s="524"/>
      <c r="E5" s="524"/>
      <c r="F5" s="524"/>
      <c r="G5" s="524"/>
      <c r="H5" s="524"/>
      <c r="I5" s="524"/>
      <c r="J5" s="524"/>
      <c r="K5" s="524"/>
      <c r="L5" s="524"/>
      <c r="M5" s="524"/>
      <c r="N5" s="524"/>
      <c r="O5" s="524"/>
      <c r="P5" s="524"/>
      <c r="Q5" s="524"/>
      <c r="R5" s="524"/>
      <c r="S5" s="524"/>
      <c r="T5" s="339"/>
    </row>
    <row r="6" spans="1:20">
      <c r="A6" s="754"/>
      <c r="B6" s="754"/>
      <c r="C6" s="754"/>
      <c r="D6" s="754"/>
      <c r="E6" s="754"/>
      <c r="F6" s="754"/>
      <c r="G6" s="754"/>
      <c r="H6" s="754"/>
      <c r="I6" s="754"/>
      <c r="J6" s="754"/>
      <c r="K6" s="754"/>
      <c r="L6" s="754"/>
      <c r="M6" s="754"/>
      <c r="N6" s="754"/>
      <c r="O6" s="754"/>
      <c r="P6" s="754"/>
      <c r="Q6" s="754"/>
      <c r="R6" s="754"/>
      <c r="S6" s="754"/>
      <c r="T6" s="339" t="s">
        <v>0</v>
      </c>
    </row>
    <row r="7" spans="1:20" ht="32.25" customHeight="1">
      <c r="A7" s="755" t="s">
        <v>358</v>
      </c>
      <c r="B7" s="758" t="s">
        <v>53</v>
      </c>
      <c r="C7" s="759"/>
      <c r="D7" s="759"/>
      <c r="E7" s="760"/>
      <c r="F7" s="758" t="s">
        <v>54</v>
      </c>
      <c r="G7" s="761"/>
      <c r="H7" s="761"/>
      <c r="I7" s="762"/>
      <c r="J7" s="758" t="s">
        <v>55</v>
      </c>
      <c r="K7" s="761"/>
      <c r="L7" s="761"/>
      <c r="M7" s="762"/>
      <c r="N7" s="758" t="s">
        <v>56</v>
      </c>
      <c r="O7" s="761"/>
      <c r="P7" s="761"/>
      <c r="Q7" s="762"/>
      <c r="R7" s="758" t="s">
        <v>32</v>
      </c>
      <c r="S7" s="771"/>
      <c r="T7" s="339" t="s">
        <v>0</v>
      </c>
    </row>
    <row r="8" spans="1:20" ht="36" customHeight="1">
      <c r="A8" s="756"/>
      <c r="B8" s="763" t="s">
        <v>245</v>
      </c>
      <c r="C8" s="764"/>
      <c r="D8" s="765" t="s">
        <v>246</v>
      </c>
      <c r="E8" s="766"/>
      <c r="F8" s="763" t="s">
        <v>245</v>
      </c>
      <c r="G8" s="764"/>
      <c r="H8" s="765" t="s">
        <v>246</v>
      </c>
      <c r="I8" s="766"/>
      <c r="J8" s="769" t="s">
        <v>245</v>
      </c>
      <c r="K8" s="770"/>
      <c r="L8" s="765" t="s">
        <v>246</v>
      </c>
      <c r="M8" s="766"/>
      <c r="N8" s="769" t="s">
        <v>245</v>
      </c>
      <c r="O8" s="770"/>
      <c r="P8" s="765" t="s">
        <v>246</v>
      </c>
      <c r="Q8" s="766"/>
      <c r="R8" s="772"/>
      <c r="S8" s="773"/>
      <c r="T8" s="339" t="s">
        <v>0</v>
      </c>
    </row>
    <row r="9" spans="1:20" ht="36" customHeight="1" thickBot="1">
      <c r="A9" s="757"/>
      <c r="B9" s="340" t="s">
        <v>52</v>
      </c>
      <c r="C9" s="341" t="s">
        <v>247</v>
      </c>
      <c r="D9" s="342" t="s">
        <v>52</v>
      </c>
      <c r="E9" s="341" t="s">
        <v>247</v>
      </c>
      <c r="F9" s="340" t="s">
        <v>52</v>
      </c>
      <c r="G9" s="341" t="s">
        <v>247</v>
      </c>
      <c r="H9" s="342" t="s">
        <v>52</v>
      </c>
      <c r="I9" s="341" t="s">
        <v>247</v>
      </c>
      <c r="J9" s="340" t="s">
        <v>52</v>
      </c>
      <c r="K9" s="341" t="s">
        <v>247</v>
      </c>
      <c r="L9" s="342" t="s">
        <v>52</v>
      </c>
      <c r="M9" s="341" t="s">
        <v>247</v>
      </c>
      <c r="N9" s="340" t="s">
        <v>52</v>
      </c>
      <c r="O9" s="341" t="s">
        <v>247</v>
      </c>
      <c r="P9" s="342" t="s">
        <v>52</v>
      </c>
      <c r="Q9" s="341" t="s">
        <v>247</v>
      </c>
      <c r="R9" s="340" t="s">
        <v>52</v>
      </c>
      <c r="S9" s="343" t="s">
        <v>247</v>
      </c>
      <c r="T9" s="339" t="s">
        <v>0</v>
      </c>
    </row>
    <row r="10" spans="1:20" ht="20.25">
      <c r="A10" s="344" t="s">
        <v>248</v>
      </c>
      <c r="B10" s="345">
        <v>0</v>
      </c>
      <c r="C10" s="346">
        <v>0</v>
      </c>
      <c r="D10" s="347">
        <v>0</v>
      </c>
      <c r="E10" s="347">
        <v>0</v>
      </c>
      <c r="F10" s="345">
        <v>0</v>
      </c>
      <c r="G10" s="346">
        <v>0</v>
      </c>
      <c r="H10" s="347">
        <v>0</v>
      </c>
      <c r="I10" s="347">
        <v>0</v>
      </c>
      <c r="J10" s="345">
        <v>0</v>
      </c>
      <c r="K10" s="346">
        <v>0</v>
      </c>
      <c r="L10" s="347">
        <v>0</v>
      </c>
      <c r="M10" s="347">
        <v>0</v>
      </c>
      <c r="N10" s="345">
        <v>0</v>
      </c>
      <c r="O10" s="346">
        <v>0</v>
      </c>
      <c r="P10" s="347">
        <v>0</v>
      </c>
      <c r="Q10" s="347">
        <v>0</v>
      </c>
      <c r="R10" s="348">
        <f t="shared" ref="R10:S40" si="0">B10+F10+J10+L10+D10+N10+P10+H10</f>
        <v>0</v>
      </c>
      <c r="S10" s="349">
        <f t="shared" si="0"/>
        <v>0</v>
      </c>
      <c r="T10" s="339" t="s">
        <v>0</v>
      </c>
    </row>
    <row r="11" spans="1:20" ht="20.25">
      <c r="A11" s="344" t="s">
        <v>249</v>
      </c>
      <c r="B11" s="345">
        <v>0</v>
      </c>
      <c r="C11" s="346">
        <v>0</v>
      </c>
      <c r="D11" s="347">
        <v>0</v>
      </c>
      <c r="E11" s="347">
        <v>0</v>
      </c>
      <c r="F11" s="345">
        <v>0</v>
      </c>
      <c r="G11" s="346">
        <v>0</v>
      </c>
      <c r="H11" s="347">
        <v>0</v>
      </c>
      <c r="I11" s="347">
        <v>0</v>
      </c>
      <c r="J11" s="345">
        <v>0</v>
      </c>
      <c r="K11" s="346">
        <v>0</v>
      </c>
      <c r="L11" s="347">
        <v>0</v>
      </c>
      <c r="M11" s="347">
        <v>0</v>
      </c>
      <c r="N11" s="345">
        <v>0</v>
      </c>
      <c r="O11" s="346">
        <v>0</v>
      </c>
      <c r="P11" s="347">
        <v>0</v>
      </c>
      <c r="Q11" s="347">
        <v>0</v>
      </c>
      <c r="R11" s="348">
        <f t="shared" si="0"/>
        <v>0</v>
      </c>
      <c r="S11" s="349">
        <f t="shared" si="0"/>
        <v>0</v>
      </c>
      <c r="T11" s="339" t="s">
        <v>0</v>
      </c>
    </row>
    <row r="12" spans="1:20" ht="20.25">
      <c r="A12" s="344" t="s">
        <v>250</v>
      </c>
      <c r="B12" s="345">
        <v>0</v>
      </c>
      <c r="C12" s="346">
        <v>0</v>
      </c>
      <c r="D12" s="347">
        <v>0</v>
      </c>
      <c r="E12" s="347">
        <v>0</v>
      </c>
      <c r="F12" s="345">
        <v>0</v>
      </c>
      <c r="G12" s="346">
        <v>0</v>
      </c>
      <c r="H12" s="347">
        <v>0</v>
      </c>
      <c r="I12" s="347">
        <v>0</v>
      </c>
      <c r="J12" s="345">
        <v>0</v>
      </c>
      <c r="K12" s="346">
        <v>0</v>
      </c>
      <c r="L12" s="347">
        <v>0</v>
      </c>
      <c r="M12" s="347">
        <v>0</v>
      </c>
      <c r="N12" s="345">
        <v>0</v>
      </c>
      <c r="O12" s="346">
        <v>0</v>
      </c>
      <c r="P12" s="347">
        <v>0</v>
      </c>
      <c r="Q12" s="347">
        <v>0</v>
      </c>
      <c r="R12" s="348">
        <f t="shared" si="0"/>
        <v>0</v>
      </c>
      <c r="S12" s="349">
        <f t="shared" si="0"/>
        <v>0</v>
      </c>
      <c r="T12" s="339" t="s">
        <v>0</v>
      </c>
    </row>
    <row r="13" spans="1:20" ht="20.25">
      <c r="A13" s="344" t="s">
        <v>251</v>
      </c>
      <c r="B13" s="345">
        <v>0</v>
      </c>
      <c r="C13" s="346">
        <v>0</v>
      </c>
      <c r="D13" s="347">
        <v>0</v>
      </c>
      <c r="E13" s="347">
        <v>0</v>
      </c>
      <c r="F13" s="345">
        <v>0</v>
      </c>
      <c r="G13" s="346">
        <v>0</v>
      </c>
      <c r="H13" s="347">
        <v>0</v>
      </c>
      <c r="I13" s="347">
        <v>0</v>
      </c>
      <c r="J13" s="345">
        <v>0</v>
      </c>
      <c r="K13" s="346">
        <v>0</v>
      </c>
      <c r="L13" s="347">
        <v>0</v>
      </c>
      <c r="M13" s="347">
        <v>0</v>
      </c>
      <c r="N13" s="345">
        <v>0</v>
      </c>
      <c r="O13" s="346">
        <v>0</v>
      </c>
      <c r="P13" s="347">
        <v>0</v>
      </c>
      <c r="Q13" s="347">
        <v>0</v>
      </c>
      <c r="R13" s="348">
        <f t="shared" si="0"/>
        <v>0</v>
      </c>
      <c r="S13" s="349">
        <f t="shared" si="0"/>
        <v>0</v>
      </c>
      <c r="T13" s="339" t="s">
        <v>0</v>
      </c>
    </row>
    <row r="14" spans="1:20" ht="20.25">
      <c r="A14" s="344" t="s">
        <v>252</v>
      </c>
      <c r="B14" s="345">
        <v>0</v>
      </c>
      <c r="C14" s="346">
        <v>0</v>
      </c>
      <c r="D14" s="347">
        <v>0</v>
      </c>
      <c r="E14" s="347">
        <v>0</v>
      </c>
      <c r="F14" s="345">
        <v>0</v>
      </c>
      <c r="G14" s="346">
        <v>0</v>
      </c>
      <c r="H14" s="347">
        <v>0</v>
      </c>
      <c r="I14" s="347">
        <v>0</v>
      </c>
      <c r="J14" s="345">
        <v>4</v>
      </c>
      <c r="K14" s="346">
        <v>299</v>
      </c>
      <c r="L14" s="347">
        <v>0</v>
      </c>
      <c r="M14" s="347">
        <v>0</v>
      </c>
      <c r="N14" s="345">
        <v>0</v>
      </c>
      <c r="O14" s="346">
        <v>0</v>
      </c>
      <c r="P14" s="347">
        <v>0</v>
      </c>
      <c r="Q14" s="347">
        <v>0</v>
      </c>
      <c r="R14" s="348">
        <f t="shared" si="0"/>
        <v>4</v>
      </c>
      <c r="S14" s="349">
        <f t="shared" si="0"/>
        <v>299</v>
      </c>
      <c r="T14" s="339" t="s">
        <v>0</v>
      </c>
    </row>
    <row r="15" spans="1:20" ht="20.25">
      <c r="A15" s="344" t="s">
        <v>253</v>
      </c>
      <c r="B15" s="345">
        <v>0</v>
      </c>
      <c r="C15" s="346">
        <v>0</v>
      </c>
      <c r="D15" s="347">
        <v>-14</v>
      </c>
      <c r="E15" s="347">
        <v>-872</v>
      </c>
      <c r="F15" s="345">
        <v>0</v>
      </c>
      <c r="G15" s="346">
        <v>0</v>
      </c>
      <c r="H15" s="347">
        <v>0</v>
      </c>
      <c r="I15" s="347">
        <v>0</v>
      </c>
      <c r="J15" s="345">
        <v>0</v>
      </c>
      <c r="K15" s="346">
        <v>0</v>
      </c>
      <c r="L15" s="347">
        <v>0</v>
      </c>
      <c r="M15" s="347">
        <v>0</v>
      </c>
      <c r="N15" s="345">
        <v>0</v>
      </c>
      <c r="O15" s="346">
        <v>0</v>
      </c>
      <c r="P15" s="347">
        <v>0</v>
      </c>
      <c r="Q15" s="347">
        <v>0</v>
      </c>
      <c r="R15" s="348">
        <f t="shared" si="0"/>
        <v>-14</v>
      </c>
      <c r="S15" s="349">
        <f t="shared" si="0"/>
        <v>-872</v>
      </c>
      <c r="T15" s="339" t="s">
        <v>0</v>
      </c>
    </row>
    <row r="16" spans="1:20" ht="20.25">
      <c r="A16" s="344" t="s">
        <v>254</v>
      </c>
      <c r="B16" s="345">
        <v>0</v>
      </c>
      <c r="C16" s="346">
        <v>0</v>
      </c>
      <c r="D16" s="347">
        <v>-1</v>
      </c>
      <c r="E16" s="347">
        <v>-128</v>
      </c>
      <c r="F16" s="345">
        <v>0</v>
      </c>
      <c r="G16" s="346">
        <v>0</v>
      </c>
      <c r="H16" s="347">
        <v>0</v>
      </c>
      <c r="I16" s="347">
        <v>0</v>
      </c>
      <c r="J16" s="345">
        <v>40</v>
      </c>
      <c r="K16" s="346">
        <v>2502</v>
      </c>
      <c r="L16" s="347">
        <v>0</v>
      </c>
      <c r="M16" s="347">
        <v>0</v>
      </c>
      <c r="N16" s="350">
        <v>0</v>
      </c>
      <c r="O16" s="351">
        <v>0</v>
      </c>
      <c r="P16" s="347">
        <v>0</v>
      </c>
      <c r="Q16" s="347">
        <v>0</v>
      </c>
      <c r="R16" s="348">
        <f t="shared" si="0"/>
        <v>39</v>
      </c>
      <c r="S16" s="349">
        <f t="shared" si="0"/>
        <v>2374</v>
      </c>
      <c r="T16" s="339" t="s">
        <v>0</v>
      </c>
    </row>
    <row r="17" spans="1:20" ht="20.25" customHeight="1">
      <c r="A17" s="344" t="s">
        <v>255</v>
      </c>
      <c r="B17" s="345">
        <v>0</v>
      </c>
      <c r="C17" s="346">
        <v>0</v>
      </c>
      <c r="D17" s="347">
        <v>0</v>
      </c>
      <c r="E17" s="347">
        <v>0</v>
      </c>
      <c r="F17" s="345">
        <v>0</v>
      </c>
      <c r="G17" s="346">
        <v>0</v>
      </c>
      <c r="H17" s="347">
        <v>0</v>
      </c>
      <c r="I17" s="347">
        <v>0</v>
      </c>
      <c r="J17" s="345">
        <v>0</v>
      </c>
      <c r="K17" s="346">
        <v>0</v>
      </c>
      <c r="L17" s="347">
        <v>0</v>
      </c>
      <c r="M17" s="347">
        <v>0</v>
      </c>
      <c r="N17" s="345">
        <v>0</v>
      </c>
      <c r="O17" s="346">
        <v>0</v>
      </c>
      <c r="P17" s="347">
        <v>0</v>
      </c>
      <c r="Q17" s="347">
        <v>0</v>
      </c>
      <c r="R17" s="348">
        <f t="shared" si="0"/>
        <v>0</v>
      </c>
      <c r="S17" s="349">
        <f t="shared" si="0"/>
        <v>0</v>
      </c>
      <c r="T17" s="339" t="s">
        <v>0</v>
      </c>
    </row>
    <row r="18" spans="1:20" ht="20.25">
      <c r="A18" s="344" t="s">
        <v>256</v>
      </c>
      <c r="B18" s="345">
        <v>0</v>
      </c>
      <c r="C18" s="346">
        <v>0</v>
      </c>
      <c r="D18" s="347">
        <v>0</v>
      </c>
      <c r="E18" s="347">
        <v>0</v>
      </c>
      <c r="F18" s="345">
        <v>0</v>
      </c>
      <c r="G18" s="346">
        <v>0</v>
      </c>
      <c r="H18" s="347">
        <v>0</v>
      </c>
      <c r="I18" s="347">
        <v>0</v>
      </c>
      <c r="J18" s="345">
        <v>0</v>
      </c>
      <c r="K18" s="346">
        <v>0</v>
      </c>
      <c r="L18" s="347">
        <v>0</v>
      </c>
      <c r="M18" s="347">
        <v>0</v>
      </c>
      <c r="N18" s="345">
        <v>0</v>
      </c>
      <c r="O18" s="346">
        <v>0</v>
      </c>
      <c r="P18" s="347">
        <v>0</v>
      </c>
      <c r="Q18" s="347">
        <v>0</v>
      </c>
      <c r="R18" s="348">
        <f t="shared" si="0"/>
        <v>0</v>
      </c>
      <c r="S18" s="349">
        <f t="shared" si="0"/>
        <v>0</v>
      </c>
      <c r="T18" s="339" t="s">
        <v>0</v>
      </c>
    </row>
    <row r="19" spans="1:20" ht="20.25">
      <c r="A19" s="344" t="s">
        <v>257</v>
      </c>
      <c r="B19" s="345">
        <v>0</v>
      </c>
      <c r="C19" s="346">
        <v>0</v>
      </c>
      <c r="D19" s="347">
        <v>0</v>
      </c>
      <c r="E19" s="347">
        <v>0</v>
      </c>
      <c r="F19" s="345">
        <v>0</v>
      </c>
      <c r="G19" s="346">
        <v>0</v>
      </c>
      <c r="H19" s="347">
        <v>0</v>
      </c>
      <c r="I19" s="347">
        <v>0</v>
      </c>
      <c r="J19" s="345">
        <v>0</v>
      </c>
      <c r="K19" s="346">
        <v>0</v>
      </c>
      <c r="L19" s="347">
        <v>0</v>
      </c>
      <c r="M19" s="347">
        <v>0</v>
      </c>
      <c r="N19" s="345">
        <v>0</v>
      </c>
      <c r="O19" s="346">
        <v>0</v>
      </c>
      <c r="P19" s="347">
        <v>0</v>
      </c>
      <c r="Q19" s="347">
        <v>0</v>
      </c>
      <c r="R19" s="348">
        <f t="shared" si="0"/>
        <v>0</v>
      </c>
      <c r="S19" s="349">
        <f t="shared" si="0"/>
        <v>0</v>
      </c>
      <c r="T19" s="339" t="s">
        <v>0</v>
      </c>
    </row>
    <row r="20" spans="1:20" ht="20.25">
      <c r="A20" s="352" t="s">
        <v>258</v>
      </c>
      <c r="B20" s="345">
        <v>0</v>
      </c>
      <c r="C20" s="346">
        <v>0</v>
      </c>
      <c r="D20" s="347">
        <v>0</v>
      </c>
      <c r="E20" s="347">
        <v>0</v>
      </c>
      <c r="F20" s="345">
        <v>0</v>
      </c>
      <c r="G20" s="346">
        <v>0</v>
      </c>
      <c r="H20" s="347">
        <v>0</v>
      </c>
      <c r="I20" s="347">
        <v>0</v>
      </c>
      <c r="J20" s="345">
        <v>0</v>
      </c>
      <c r="K20" s="346">
        <v>0</v>
      </c>
      <c r="L20" s="347">
        <v>0</v>
      </c>
      <c r="M20" s="347">
        <v>0</v>
      </c>
      <c r="N20" s="345">
        <v>0</v>
      </c>
      <c r="O20" s="346">
        <v>0</v>
      </c>
      <c r="P20" s="347">
        <v>0</v>
      </c>
      <c r="Q20" s="347">
        <v>0</v>
      </c>
      <c r="R20" s="348">
        <f t="shared" si="0"/>
        <v>0</v>
      </c>
      <c r="S20" s="349">
        <f t="shared" si="0"/>
        <v>0</v>
      </c>
      <c r="T20" s="339" t="s">
        <v>0</v>
      </c>
    </row>
    <row r="21" spans="1:20" ht="20.25">
      <c r="A21" s="353"/>
      <c r="B21" s="354"/>
      <c r="C21" s="355"/>
      <c r="D21" s="356"/>
      <c r="E21" s="356"/>
      <c r="F21" s="354"/>
      <c r="G21" s="355"/>
      <c r="H21" s="356"/>
      <c r="I21" s="356"/>
      <c r="J21" s="354"/>
      <c r="K21" s="355"/>
      <c r="L21" s="356"/>
      <c r="M21" s="356"/>
      <c r="N21" s="354"/>
      <c r="O21" s="355"/>
      <c r="P21" s="357"/>
      <c r="Q21" s="357"/>
      <c r="R21" s="358"/>
      <c r="S21" s="359"/>
      <c r="T21" s="339" t="s">
        <v>0</v>
      </c>
    </row>
    <row r="22" spans="1:20" ht="20.25">
      <c r="A22" s="344" t="s">
        <v>259</v>
      </c>
      <c r="B22" s="345">
        <f>SUM(B10:B20)</f>
        <v>0</v>
      </c>
      <c r="C22" s="346">
        <f t="shared" ref="C22:O22" si="1">SUM(C10:C20)</f>
        <v>0</v>
      </c>
      <c r="D22" s="345">
        <f t="shared" si="1"/>
        <v>-15</v>
      </c>
      <c r="E22" s="346">
        <f t="shared" si="1"/>
        <v>-1000</v>
      </c>
      <c r="F22" s="345">
        <f t="shared" si="1"/>
        <v>0</v>
      </c>
      <c r="G22" s="346">
        <f t="shared" si="1"/>
        <v>0</v>
      </c>
      <c r="H22" s="345">
        <f t="shared" si="1"/>
        <v>0</v>
      </c>
      <c r="I22" s="346">
        <f t="shared" si="1"/>
        <v>0</v>
      </c>
      <c r="J22" s="345">
        <f t="shared" si="1"/>
        <v>44</v>
      </c>
      <c r="K22" s="346">
        <f>SUM(K10:K20)</f>
        <v>2801</v>
      </c>
      <c r="L22" s="345">
        <f t="shared" si="1"/>
        <v>0</v>
      </c>
      <c r="M22" s="346">
        <f t="shared" si="1"/>
        <v>0</v>
      </c>
      <c r="N22" s="345">
        <f t="shared" si="1"/>
        <v>0</v>
      </c>
      <c r="O22" s="346">
        <f t="shared" si="1"/>
        <v>0</v>
      </c>
      <c r="P22" s="360">
        <f>SUM(P10:P20)</f>
        <v>0</v>
      </c>
      <c r="Q22" s="361">
        <f>SUM(Q10:Q20)</f>
        <v>0</v>
      </c>
      <c r="R22" s="360">
        <f t="shared" si="0"/>
        <v>29</v>
      </c>
      <c r="S22" s="362">
        <f t="shared" si="0"/>
        <v>1801</v>
      </c>
      <c r="T22" s="339" t="s">
        <v>0</v>
      </c>
    </row>
    <row r="23" spans="1:20" ht="20.25">
      <c r="A23" s="363" t="s">
        <v>260</v>
      </c>
      <c r="B23" s="345">
        <f>-B22/2</f>
        <v>0</v>
      </c>
      <c r="C23" s="364">
        <f t="shared" ref="C23:Q23" si="2">-C22/2</f>
        <v>0</v>
      </c>
      <c r="D23" s="345">
        <v>0</v>
      </c>
      <c r="E23" s="346">
        <v>0</v>
      </c>
      <c r="F23" s="345">
        <f t="shared" si="2"/>
        <v>0</v>
      </c>
      <c r="G23" s="364">
        <f t="shared" si="2"/>
        <v>0</v>
      </c>
      <c r="H23" s="345">
        <f t="shared" si="2"/>
        <v>0</v>
      </c>
      <c r="I23" s="346">
        <f t="shared" si="2"/>
        <v>0</v>
      </c>
      <c r="J23" s="345">
        <f t="shared" si="2"/>
        <v>-22</v>
      </c>
      <c r="K23" s="364">
        <f t="shared" si="2"/>
        <v>-1400.5</v>
      </c>
      <c r="L23" s="345">
        <f t="shared" si="2"/>
        <v>0</v>
      </c>
      <c r="M23" s="346">
        <f t="shared" si="2"/>
        <v>0</v>
      </c>
      <c r="N23" s="345">
        <f t="shared" si="2"/>
        <v>0</v>
      </c>
      <c r="O23" s="364">
        <f t="shared" si="2"/>
        <v>0</v>
      </c>
      <c r="P23" s="360">
        <f t="shared" si="2"/>
        <v>0</v>
      </c>
      <c r="Q23" s="361">
        <f t="shared" si="2"/>
        <v>0</v>
      </c>
      <c r="R23" s="360">
        <f t="shared" si="0"/>
        <v>-22</v>
      </c>
      <c r="S23" s="349">
        <f t="shared" si="0"/>
        <v>-1400.5</v>
      </c>
      <c r="T23" s="339" t="s">
        <v>0</v>
      </c>
    </row>
    <row r="24" spans="1:20" ht="20.25">
      <c r="A24" s="352" t="s">
        <v>261</v>
      </c>
      <c r="B24" s="365"/>
      <c r="C24" s="366"/>
      <c r="D24" s="365"/>
      <c r="E24" s="366">
        <v>-66</v>
      </c>
      <c r="F24" s="365"/>
      <c r="G24" s="366"/>
      <c r="H24" s="365"/>
      <c r="I24" s="366"/>
      <c r="J24" s="365"/>
      <c r="K24" s="366">
        <v>313</v>
      </c>
      <c r="L24" s="365"/>
      <c r="M24" s="366"/>
      <c r="N24" s="365"/>
      <c r="O24" s="366"/>
      <c r="P24" s="367"/>
      <c r="Q24" s="368"/>
      <c r="R24" s="360">
        <f t="shared" si="0"/>
        <v>0</v>
      </c>
      <c r="S24" s="362">
        <f t="shared" si="0"/>
        <v>247</v>
      </c>
      <c r="T24" s="339" t="s">
        <v>0</v>
      </c>
    </row>
    <row r="25" spans="1:20" ht="20.25">
      <c r="A25" s="369"/>
      <c r="B25" s="370"/>
      <c r="C25" s="371"/>
      <c r="D25" s="372"/>
      <c r="E25" s="371"/>
      <c r="F25" s="372"/>
      <c r="G25" s="371"/>
      <c r="H25" s="372"/>
      <c r="I25" s="371"/>
      <c r="J25" s="372"/>
      <c r="K25" s="371"/>
      <c r="L25" s="372"/>
      <c r="M25" s="371"/>
      <c r="N25" s="372"/>
      <c r="O25" s="371"/>
      <c r="P25" s="373"/>
      <c r="Q25" s="374"/>
      <c r="R25" s="373"/>
      <c r="S25" s="375"/>
      <c r="T25" s="339" t="s">
        <v>0</v>
      </c>
    </row>
    <row r="26" spans="1:20" ht="20.25">
      <c r="A26" s="376"/>
      <c r="B26" s="377"/>
      <c r="C26" s="366"/>
      <c r="D26" s="378"/>
      <c r="E26" s="366"/>
      <c r="F26" s="378"/>
      <c r="G26" s="366"/>
      <c r="H26" s="378"/>
      <c r="I26" s="366"/>
      <c r="J26" s="378"/>
      <c r="K26" s="366"/>
      <c r="L26" s="378"/>
      <c r="M26" s="366"/>
      <c r="N26" s="378"/>
      <c r="O26" s="366"/>
      <c r="P26" s="379"/>
      <c r="Q26" s="368"/>
      <c r="R26" s="380"/>
      <c r="S26" s="381"/>
      <c r="T26" s="339" t="s">
        <v>0</v>
      </c>
    </row>
    <row r="27" spans="1:20" ht="20.25">
      <c r="A27" s="382" t="s">
        <v>262</v>
      </c>
      <c r="B27" s="383">
        <f>SUM(B22:B24)</f>
        <v>0</v>
      </c>
      <c r="C27" s="384">
        <f t="shared" ref="C27:Q27" si="3">SUM(C22:C24)</f>
        <v>0</v>
      </c>
      <c r="D27" s="385">
        <f t="shared" si="3"/>
        <v>-15</v>
      </c>
      <c r="E27" s="384">
        <f t="shared" si="3"/>
        <v>-1066</v>
      </c>
      <c r="F27" s="385">
        <f t="shared" si="3"/>
        <v>0</v>
      </c>
      <c r="G27" s="384">
        <f t="shared" si="3"/>
        <v>0</v>
      </c>
      <c r="H27" s="385">
        <f t="shared" si="3"/>
        <v>0</v>
      </c>
      <c r="I27" s="384">
        <f t="shared" si="3"/>
        <v>0</v>
      </c>
      <c r="J27" s="385">
        <f t="shared" si="3"/>
        <v>22</v>
      </c>
      <c r="K27" s="384">
        <f>SUM(K22:K24)</f>
        <v>1713.5</v>
      </c>
      <c r="L27" s="385">
        <f t="shared" si="3"/>
        <v>0</v>
      </c>
      <c r="M27" s="384">
        <f t="shared" si="3"/>
        <v>0</v>
      </c>
      <c r="N27" s="385">
        <f t="shared" si="3"/>
        <v>0</v>
      </c>
      <c r="O27" s="384">
        <f t="shared" si="3"/>
        <v>0</v>
      </c>
      <c r="P27" s="386">
        <f t="shared" si="3"/>
        <v>0</v>
      </c>
      <c r="Q27" s="387">
        <f t="shared" si="3"/>
        <v>0</v>
      </c>
      <c r="R27" s="386">
        <f t="shared" si="0"/>
        <v>7</v>
      </c>
      <c r="S27" s="388">
        <f t="shared" si="0"/>
        <v>647.5</v>
      </c>
      <c r="T27" s="339" t="s">
        <v>0</v>
      </c>
    </row>
    <row r="28" spans="1:20" ht="20.25">
      <c r="A28" s="353"/>
      <c r="B28" s="389"/>
      <c r="C28" s="390"/>
      <c r="D28" s="391"/>
      <c r="E28" s="391"/>
      <c r="F28" s="389"/>
      <c r="G28" s="390"/>
      <c r="H28" s="391"/>
      <c r="I28" s="391"/>
      <c r="J28" s="389"/>
      <c r="K28" s="390"/>
      <c r="L28" s="391"/>
      <c r="M28" s="391"/>
      <c r="N28" s="389"/>
      <c r="O28" s="390"/>
      <c r="P28" s="392"/>
      <c r="Q28" s="392"/>
      <c r="R28" s="393"/>
      <c r="S28" s="394"/>
      <c r="T28" s="339" t="s">
        <v>0</v>
      </c>
    </row>
    <row r="29" spans="1:20" ht="20.25">
      <c r="A29" s="395" t="s">
        <v>263</v>
      </c>
      <c r="B29" s="396">
        <v>0</v>
      </c>
      <c r="C29" s="364">
        <v>35</v>
      </c>
      <c r="D29" s="397">
        <v>0</v>
      </c>
      <c r="E29" s="397">
        <v>-460</v>
      </c>
      <c r="F29" s="396">
        <v>0</v>
      </c>
      <c r="G29" s="364">
        <v>62</v>
      </c>
      <c r="H29" s="396">
        <v>0</v>
      </c>
      <c r="I29" s="397">
        <v>0</v>
      </c>
      <c r="J29" s="396">
        <v>0</v>
      </c>
      <c r="K29" s="364">
        <v>667</v>
      </c>
      <c r="L29" s="396">
        <v>0</v>
      </c>
      <c r="M29" s="397">
        <v>0</v>
      </c>
      <c r="N29" s="396">
        <v>0</v>
      </c>
      <c r="O29" s="364">
        <v>10</v>
      </c>
      <c r="P29" s="396">
        <v>0</v>
      </c>
      <c r="Q29" s="397">
        <v>0</v>
      </c>
      <c r="R29" s="396">
        <f t="shared" si="0"/>
        <v>0</v>
      </c>
      <c r="S29" s="398">
        <f t="shared" si="0"/>
        <v>314</v>
      </c>
      <c r="T29" s="339" t="s">
        <v>0</v>
      </c>
    </row>
    <row r="30" spans="1:20" ht="20.25">
      <c r="A30" s="344" t="s">
        <v>264</v>
      </c>
      <c r="B30" s="396">
        <v>0</v>
      </c>
      <c r="C30" s="364">
        <v>72</v>
      </c>
      <c r="D30" s="397">
        <v>0</v>
      </c>
      <c r="E30" s="397">
        <v>-689</v>
      </c>
      <c r="F30" s="396">
        <v>0</v>
      </c>
      <c r="G30" s="364">
        <v>127</v>
      </c>
      <c r="H30" s="396">
        <v>0</v>
      </c>
      <c r="I30" s="397">
        <v>-1687</v>
      </c>
      <c r="J30" s="396">
        <v>0</v>
      </c>
      <c r="K30" s="364">
        <v>124</v>
      </c>
      <c r="L30" s="396">
        <v>0</v>
      </c>
      <c r="M30" s="397">
        <v>-807</v>
      </c>
      <c r="N30" s="396">
        <v>0</v>
      </c>
      <c r="O30" s="364">
        <v>21</v>
      </c>
      <c r="P30" s="396">
        <v>0</v>
      </c>
      <c r="Q30" s="397">
        <v>-168</v>
      </c>
      <c r="R30" s="396">
        <f t="shared" si="0"/>
        <v>0</v>
      </c>
      <c r="S30" s="398">
        <f t="shared" si="0"/>
        <v>-3007</v>
      </c>
      <c r="T30" s="339" t="s">
        <v>0</v>
      </c>
    </row>
    <row r="31" spans="1:20" ht="20.25">
      <c r="A31" s="344" t="s">
        <v>265</v>
      </c>
      <c r="B31" s="396">
        <v>0</v>
      </c>
      <c r="C31" s="364">
        <v>100</v>
      </c>
      <c r="D31" s="397">
        <v>0</v>
      </c>
      <c r="E31" s="397">
        <v>0</v>
      </c>
      <c r="F31" s="396">
        <v>0</v>
      </c>
      <c r="G31" s="364">
        <v>175</v>
      </c>
      <c r="H31" s="396">
        <v>0</v>
      </c>
      <c r="I31" s="397">
        <v>0</v>
      </c>
      <c r="J31" s="396">
        <v>0</v>
      </c>
      <c r="K31" s="364">
        <v>171</v>
      </c>
      <c r="L31" s="396">
        <v>0</v>
      </c>
      <c r="M31" s="397">
        <v>0</v>
      </c>
      <c r="N31" s="396">
        <v>0</v>
      </c>
      <c r="O31" s="364">
        <v>28</v>
      </c>
      <c r="P31" s="396">
        <v>0</v>
      </c>
      <c r="Q31" s="397">
        <v>0</v>
      </c>
      <c r="R31" s="396">
        <f t="shared" si="0"/>
        <v>0</v>
      </c>
      <c r="S31" s="398">
        <f t="shared" si="0"/>
        <v>474</v>
      </c>
      <c r="T31" s="339" t="s">
        <v>0</v>
      </c>
    </row>
    <row r="32" spans="1:20" ht="20.25">
      <c r="A32" s="344" t="s">
        <v>266</v>
      </c>
      <c r="B32" s="396">
        <v>0</v>
      </c>
      <c r="C32" s="364">
        <v>0</v>
      </c>
      <c r="D32" s="397">
        <v>0</v>
      </c>
      <c r="E32" s="397">
        <v>-2638</v>
      </c>
      <c r="F32" s="396">
        <v>0</v>
      </c>
      <c r="G32" s="364">
        <v>0</v>
      </c>
      <c r="H32" s="396">
        <v>0</v>
      </c>
      <c r="I32" s="397">
        <v>-4648</v>
      </c>
      <c r="J32" s="396">
        <v>0</v>
      </c>
      <c r="K32" s="364">
        <v>0</v>
      </c>
      <c r="L32" s="396">
        <v>0</v>
      </c>
      <c r="M32" s="397">
        <v>-4522</v>
      </c>
      <c r="N32" s="396">
        <v>0</v>
      </c>
      <c r="O32" s="364">
        <v>0</v>
      </c>
      <c r="P32" s="396">
        <v>0</v>
      </c>
      <c r="Q32" s="397">
        <v>-754</v>
      </c>
      <c r="R32" s="396">
        <f t="shared" si="0"/>
        <v>0</v>
      </c>
      <c r="S32" s="398">
        <f t="shared" si="0"/>
        <v>-12562</v>
      </c>
      <c r="T32" s="339" t="s">
        <v>0</v>
      </c>
    </row>
    <row r="33" spans="1:21" ht="20.25">
      <c r="A33" s="344" t="s">
        <v>267</v>
      </c>
      <c r="B33" s="396">
        <v>0</v>
      </c>
      <c r="C33" s="364">
        <v>15</v>
      </c>
      <c r="D33" s="397">
        <v>0</v>
      </c>
      <c r="E33" s="397">
        <v>-1818</v>
      </c>
      <c r="F33" s="396">
        <v>0</v>
      </c>
      <c r="G33" s="364">
        <v>26</v>
      </c>
      <c r="H33" s="396">
        <v>0</v>
      </c>
      <c r="I33" s="397">
        <v>-4198</v>
      </c>
      <c r="J33" s="396">
        <v>0</v>
      </c>
      <c r="K33" s="364">
        <v>26</v>
      </c>
      <c r="L33" s="396">
        <v>0</v>
      </c>
      <c r="M33" s="397">
        <v>-2565</v>
      </c>
      <c r="N33" s="396">
        <v>0</v>
      </c>
      <c r="O33" s="364">
        <v>4</v>
      </c>
      <c r="P33" s="396">
        <v>0</v>
      </c>
      <c r="Q33" s="397">
        <v>-358</v>
      </c>
      <c r="R33" s="396">
        <f t="shared" si="0"/>
        <v>0</v>
      </c>
      <c r="S33" s="398">
        <f t="shared" si="0"/>
        <v>-8868</v>
      </c>
      <c r="T33" s="339" t="s">
        <v>0</v>
      </c>
    </row>
    <row r="34" spans="1:21" ht="20.25">
      <c r="A34" s="344" t="s">
        <v>268</v>
      </c>
      <c r="B34" s="396">
        <v>0</v>
      </c>
      <c r="C34" s="364">
        <v>10</v>
      </c>
      <c r="D34" s="397">
        <v>0</v>
      </c>
      <c r="E34" s="397">
        <v>0</v>
      </c>
      <c r="F34" s="396">
        <v>0</v>
      </c>
      <c r="G34" s="364">
        <v>17</v>
      </c>
      <c r="H34" s="396">
        <v>0</v>
      </c>
      <c r="I34" s="397">
        <v>0</v>
      </c>
      <c r="J34" s="396">
        <v>0</v>
      </c>
      <c r="K34" s="364">
        <v>17</v>
      </c>
      <c r="L34" s="396">
        <v>0</v>
      </c>
      <c r="M34" s="397">
        <v>0</v>
      </c>
      <c r="N34" s="396">
        <v>0</v>
      </c>
      <c r="O34" s="364">
        <v>3</v>
      </c>
      <c r="P34" s="396">
        <v>0</v>
      </c>
      <c r="Q34" s="397">
        <v>0</v>
      </c>
      <c r="R34" s="396">
        <f t="shared" si="0"/>
        <v>0</v>
      </c>
      <c r="S34" s="398">
        <f t="shared" si="0"/>
        <v>47</v>
      </c>
      <c r="T34" s="339" t="s">
        <v>0</v>
      </c>
    </row>
    <row r="35" spans="1:21" ht="20.25">
      <c r="A35" s="344" t="s">
        <v>269</v>
      </c>
      <c r="B35" s="396">
        <v>0</v>
      </c>
      <c r="C35" s="364">
        <v>15</v>
      </c>
      <c r="D35" s="397">
        <v>0</v>
      </c>
      <c r="E35" s="397">
        <v>-2733</v>
      </c>
      <c r="F35" s="396">
        <v>0</v>
      </c>
      <c r="G35" s="364">
        <v>26</v>
      </c>
      <c r="H35" s="396">
        <v>0</v>
      </c>
      <c r="I35" s="397">
        <v>-2200</v>
      </c>
      <c r="J35" s="396">
        <v>0</v>
      </c>
      <c r="K35" s="364">
        <v>25</v>
      </c>
      <c r="L35" s="396">
        <v>0</v>
      </c>
      <c r="M35" s="397">
        <v>-2141</v>
      </c>
      <c r="N35" s="396">
        <v>0</v>
      </c>
      <c r="O35" s="364">
        <v>4</v>
      </c>
      <c r="P35" s="396">
        <v>0</v>
      </c>
      <c r="Q35" s="397">
        <v>-357</v>
      </c>
      <c r="R35" s="396">
        <f t="shared" si="0"/>
        <v>0</v>
      </c>
      <c r="S35" s="398">
        <f t="shared" si="0"/>
        <v>-7361</v>
      </c>
      <c r="T35" s="339" t="s">
        <v>0</v>
      </c>
    </row>
    <row r="36" spans="1:21" ht="20.25">
      <c r="A36" s="344" t="s">
        <v>270</v>
      </c>
      <c r="B36" s="396">
        <v>0</v>
      </c>
      <c r="C36" s="364">
        <v>308</v>
      </c>
      <c r="D36" s="397">
        <v>0</v>
      </c>
      <c r="E36" s="397">
        <v>-8762</v>
      </c>
      <c r="F36" s="396">
        <v>0</v>
      </c>
      <c r="G36" s="364">
        <v>382</v>
      </c>
      <c r="H36" s="396">
        <v>0</v>
      </c>
      <c r="I36" s="397">
        <v>-5565</v>
      </c>
      <c r="J36" s="396">
        <v>0</v>
      </c>
      <c r="K36" s="364">
        <v>4433</v>
      </c>
      <c r="L36" s="396">
        <v>0</v>
      </c>
      <c r="M36" s="397">
        <v>-1855</v>
      </c>
      <c r="N36" s="396">
        <v>0</v>
      </c>
      <c r="O36" s="364">
        <v>62</v>
      </c>
      <c r="P36" s="396">
        <v>0</v>
      </c>
      <c r="Q36" s="397">
        <v>-307</v>
      </c>
      <c r="R36" s="396">
        <f t="shared" si="0"/>
        <v>0</v>
      </c>
      <c r="S36" s="398">
        <f t="shared" si="0"/>
        <v>-11304</v>
      </c>
      <c r="T36" s="339" t="s">
        <v>0</v>
      </c>
    </row>
    <row r="37" spans="1:21" ht="20.25">
      <c r="A37" s="344" t="s">
        <v>271</v>
      </c>
      <c r="B37" s="396">
        <v>0</v>
      </c>
      <c r="C37" s="364">
        <v>104</v>
      </c>
      <c r="D37" s="397">
        <v>0</v>
      </c>
      <c r="E37" s="397">
        <v>-210</v>
      </c>
      <c r="F37" s="396">
        <v>0</v>
      </c>
      <c r="G37" s="364">
        <v>183</v>
      </c>
      <c r="H37" s="396">
        <v>0</v>
      </c>
      <c r="I37" s="397">
        <v>-370</v>
      </c>
      <c r="J37" s="396">
        <v>0</v>
      </c>
      <c r="K37" s="364">
        <v>178</v>
      </c>
      <c r="L37" s="396">
        <v>0</v>
      </c>
      <c r="M37" s="397">
        <v>-360</v>
      </c>
      <c r="N37" s="396">
        <v>0</v>
      </c>
      <c r="O37" s="364">
        <v>30</v>
      </c>
      <c r="P37" s="396">
        <v>0</v>
      </c>
      <c r="Q37" s="397">
        <v>-60</v>
      </c>
      <c r="R37" s="396">
        <f t="shared" si="0"/>
        <v>0</v>
      </c>
      <c r="S37" s="398">
        <f t="shared" si="0"/>
        <v>-505</v>
      </c>
      <c r="T37" s="339" t="s">
        <v>0</v>
      </c>
    </row>
    <row r="38" spans="1:21" ht="20.25">
      <c r="A38" s="344" t="s">
        <v>272</v>
      </c>
      <c r="B38" s="396">
        <v>0</v>
      </c>
      <c r="C38" s="364">
        <v>10</v>
      </c>
      <c r="D38" s="397">
        <v>0</v>
      </c>
      <c r="E38" s="397">
        <v>0</v>
      </c>
      <c r="F38" s="396">
        <v>0</v>
      </c>
      <c r="G38" s="364">
        <v>17</v>
      </c>
      <c r="H38" s="396">
        <v>0</v>
      </c>
      <c r="I38" s="397">
        <v>0</v>
      </c>
      <c r="J38" s="396">
        <v>0</v>
      </c>
      <c r="K38" s="364">
        <v>16</v>
      </c>
      <c r="L38" s="396">
        <v>0</v>
      </c>
      <c r="M38" s="397">
        <v>0</v>
      </c>
      <c r="N38" s="396">
        <v>0</v>
      </c>
      <c r="O38" s="364">
        <v>3</v>
      </c>
      <c r="P38" s="396">
        <v>0</v>
      </c>
      <c r="Q38" s="397">
        <v>0</v>
      </c>
      <c r="R38" s="396">
        <f t="shared" si="0"/>
        <v>0</v>
      </c>
      <c r="S38" s="398">
        <f t="shared" si="0"/>
        <v>46</v>
      </c>
      <c r="T38" s="339" t="s">
        <v>0</v>
      </c>
    </row>
    <row r="39" spans="1:21" ht="20.25">
      <c r="A39" s="344" t="s">
        <v>273</v>
      </c>
      <c r="B39" s="396">
        <v>0</v>
      </c>
      <c r="C39" s="364">
        <v>74</v>
      </c>
      <c r="D39" s="397">
        <v>0</v>
      </c>
      <c r="E39" s="397">
        <v>-393</v>
      </c>
      <c r="F39" s="396">
        <v>0</v>
      </c>
      <c r="G39" s="364">
        <v>130</v>
      </c>
      <c r="H39" s="396">
        <v>0</v>
      </c>
      <c r="I39" s="397">
        <v>-2125</v>
      </c>
      <c r="J39" s="396">
        <v>0</v>
      </c>
      <c r="K39" s="364">
        <v>165</v>
      </c>
      <c r="L39" s="396">
        <v>0</v>
      </c>
      <c r="M39" s="397">
        <v>-873</v>
      </c>
      <c r="N39" s="396">
        <v>0</v>
      </c>
      <c r="O39" s="364">
        <v>26</v>
      </c>
      <c r="P39" s="396">
        <v>0</v>
      </c>
      <c r="Q39" s="397">
        <v>-177</v>
      </c>
      <c r="R39" s="396">
        <f t="shared" si="0"/>
        <v>0</v>
      </c>
      <c r="S39" s="398">
        <f t="shared" si="0"/>
        <v>-3173</v>
      </c>
      <c r="T39" s="339" t="s">
        <v>0</v>
      </c>
    </row>
    <row r="40" spans="1:21" ht="20.25">
      <c r="A40" s="352" t="s">
        <v>124</v>
      </c>
      <c r="B40" s="399">
        <v>0</v>
      </c>
      <c r="C40" s="400">
        <v>913</v>
      </c>
      <c r="D40" s="401">
        <v>0</v>
      </c>
      <c r="E40" s="401">
        <f>-1779+1</f>
        <v>-1778</v>
      </c>
      <c r="F40" s="399">
        <v>0</v>
      </c>
      <c r="G40" s="400">
        <v>3094</v>
      </c>
      <c r="H40" s="399">
        <v>0</v>
      </c>
      <c r="I40" s="401">
        <v>-3535</v>
      </c>
      <c r="J40" s="399">
        <v>0</v>
      </c>
      <c r="K40" s="400">
        <v>1257</v>
      </c>
      <c r="L40" s="399">
        <v>0</v>
      </c>
      <c r="M40" s="401">
        <v>-2485</v>
      </c>
      <c r="N40" s="399">
        <v>0</v>
      </c>
      <c r="O40" s="400">
        <v>121</v>
      </c>
      <c r="P40" s="399">
        <v>0</v>
      </c>
      <c r="Q40" s="401">
        <v>-359</v>
      </c>
      <c r="R40" s="399">
        <f t="shared" si="0"/>
        <v>0</v>
      </c>
      <c r="S40" s="398">
        <f>C40+G40+K40+M40+E40+O40+Q40+I40+1</f>
        <v>-2771</v>
      </c>
      <c r="T40" s="339" t="s">
        <v>0</v>
      </c>
    </row>
    <row r="41" spans="1:21" ht="20.25">
      <c r="A41" s="402" t="s">
        <v>274</v>
      </c>
      <c r="B41" s="403">
        <f>SUM(B27:B40)</f>
        <v>0</v>
      </c>
      <c r="C41" s="509">
        <f>SUM(C27:C40)</f>
        <v>1656</v>
      </c>
      <c r="D41" s="404">
        <f t="shared" ref="D41:Q41" si="4">SUM(D27:D40)</f>
        <v>-15</v>
      </c>
      <c r="E41" s="510">
        <f t="shared" si="4"/>
        <v>-20547</v>
      </c>
      <c r="F41" s="406">
        <f t="shared" si="4"/>
        <v>0</v>
      </c>
      <c r="G41" s="511">
        <f t="shared" si="4"/>
        <v>4239</v>
      </c>
      <c r="H41" s="405">
        <f t="shared" si="4"/>
        <v>0</v>
      </c>
      <c r="I41" s="510">
        <f t="shared" si="4"/>
        <v>-24328</v>
      </c>
      <c r="J41" s="406">
        <f t="shared" si="4"/>
        <v>22</v>
      </c>
      <c r="K41" s="511">
        <f t="shared" si="4"/>
        <v>8792.5</v>
      </c>
      <c r="L41" s="405">
        <f t="shared" si="4"/>
        <v>0</v>
      </c>
      <c r="M41" s="510">
        <f t="shared" si="4"/>
        <v>-15608</v>
      </c>
      <c r="N41" s="406">
        <f t="shared" si="4"/>
        <v>0</v>
      </c>
      <c r="O41" s="511">
        <f t="shared" si="4"/>
        <v>312</v>
      </c>
      <c r="P41" s="404">
        <f t="shared" si="4"/>
        <v>0</v>
      </c>
      <c r="Q41" s="510">
        <f t="shared" si="4"/>
        <v>-2540</v>
      </c>
      <c r="R41" s="406">
        <f>SUM(R27:R40)</f>
        <v>7</v>
      </c>
      <c r="S41" s="512">
        <f>SUM(S27:S40)</f>
        <v>-48022.5</v>
      </c>
      <c r="T41" s="339" t="s">
        <v>0</v>
      </c>
    </row>
    <row r="42" spans="1:21">
      <c r="A42" s="767"/>
      <c r="B42" s="768"/>
      <c r="C42" s="768"/>
      <c r="D42" s="768"/>
      <c r="E42" s="768"/>
      <c r="F42" s="768"/>
      <c r="G42" s="768"/>
      <c r="H42" s="768"/>
      <c r="I42" s="768"/>
      <c r="J42" s="768"/>
      <c r="K42" s="768"/>
      <c r="L42" s="768"/>
      <c r="M42" s="768"/>
      <c r="N42" s="768"/>
      <c r="O42" s="768"/>
      <c r="P42" s="768"/>
      <c r="Q42" s="768"/>
      <c r="R42" s="768"/>
      <c r="S42" s="768"/>
      <c r="T42" s="339" t="s">
        <v>0</v>
      </c>
      <c r="U42" s="407"/>
    </row>
    <row r="43" spans="1:21">
      <c r="A43" s="408"/>
      <c r="B43" s="408"/>
      <c r="C43" s="409"/>
      <c r="D43" s="408"/>
      <c r="E43" s="409"/>
      <c r="F43" s="408"/>
      <c r="G43" s="409"/>
      <c r="H43" s="408"/>
      <c r="I43" s="409"/>
      <c r="J43" s="408"/>
      <c r="K43" s="409"/>
      <c r="L43" s="408"/>
      <c r="M43" s="409"/>
      <c r="N43" s="408"/>
      <c r="O43" s="409"/>
      <c r="P43" s="408"/>
      <c r="Q43" s="409"/>
      <c r="R43" s="408"/>
      <c r="S43" s="409"/>
      <c r="T43" s="339" t="s">
        <v>64</v>
      </c>
      <c r="U43" s="407"/>
    </row>
  </sheetData>
  <mergeCells count="20">
    <mergeCell ref="A42:S42"/>
    <mergeCell ref="J8:K8"/>
    <mergeCell ref="L8:M8"/>
    <mergeCell ref="N8:O8"/>
    <mergeCell ref="P8:Q8"/>
    <mergeCell ref="F8:G8"/>
    <mergeCell ref="H8:I8"/>
    <mergeCell ref="R7:S8"/>
    <mergeCell ref="A7:A9"/>
    <mergeCell ref="B7:E7"/>
    <mergeCell ref="F7:I7"/>
    <mergeCell ref="J7:M7"/>
    <mergeCell ref="N7:Q7"/>
    <mergeCell ref="B8:C8"/>
    <mergeCell ref="D8:E8"/>
    <mergeCell ref="A2:S2"/>
    <mergeCell ref="A3:S3"/>
    <mergeCell ref="A4:S4"/>
    <mergeCell ref="A1:S1"/>
    <mergeCell ref="A6:S6"/>
  </mergeCells>
  <printOptions horizontalCentered="1"/>
  <pageMargins left="0" right="0" top="0.75" bottom="0.25" header="0.3" footer="0.3"/>
  <pageSetup scale="53" fitToHeight="0" orientation="landscape" r:id="rId1"/>
  <headerFooter scaleWithDoc="0">
    <oddHeader>&amp;L&amp;"Times New Roman,Bold"J: Financial Analysis of Program Changes</oddHeader>
    <oddFooter>&amp;C&amp;"Times New Roman,Regular"&amp;10Exhibit J - Financial Analysis of Program Changes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B. Summary of Requirements </vt:lpstr>
      <vt:lpstr>C. Increases Offsets</vt:lpstr>
      <vt:lpstr>D. Strategic Goals &amp; Objectives</vt:lpstr>
      <vt:lpstr>E. ATB Justification</vt:lpstr>
      <vt:lpstr>F. 2011 Crosswalk</vt:lpstr>
      <vt:lpstr>G. 2012 Crosswalk</vt:lpstr>
      <vt:lpstr>H. Reimb Resources FY 2012</vt:lpstr>
      <vt:lpstr>I. Permanent Positions</vt:lpstr>
      <vt:lpstr>J. Financial Analysis</vt:lpstr>
      <vt:lpstr>K. Summary by Grade</vt:lpstr>
      <vt:lpstr>L. Summary by Object Class</vt:lpstr>
      <vt:lpstr>'B. Summary of Requirements '!DL</vt:lpstr>
      <vt:lpstr>'B. Summary of Requirements '!Print_Area</vt:lpstr>
      <vt:lpstr>'C. Increases Offsets'!Print_Area</vt:lpstr>
      <vt:lpstr>'D. Strategic Goals &amp; Objectives'!Print_Area</vt:lpstr>
      <vt:lpstr>'E. ATB Justification'!Print_Area</vt:lpstr>
      <vt:lpstr>'F. 2011 Crosswalk'!Print_Area</vt:lpstr>
      <vt:lpstr>'G. 2012 Crosswalk'!Print_Area</vt:lpstr>
      <vt:lpstr>'H. Reimb Resources FY 2012'!Print_Area</vt:lpstr>
      <vt:lpstr>'I. Permanent Positions'!Print_Area</vt:lpstr>
      <vt:lpstr>'J. Financial Analysis'!Print_Area</vt:lpstr>
      <vt:lpstr>'K. Summary by Grade'!Print_Area</vt:lpstr>
      <vt:lpstr>'L. Summary by Object Class'!Print_Area</vt:lpstr>
      <vt:lpstr>'B. Summary of Requirements '!Print_Titles</vt:lpstr>
      <vt:lpstr>'E. ATB Justification'!Print_Titles</vt:lpstr>
      <vt:lpstr>'H. Reimb Resources FY 2012'!REIMPRO</vt:lpstr>
    </vt:vector>
  </TitlesOfParts>
  <Company>FBI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jjensen</dc:creator>
  <cp:lastModifiedBy>rmsalvo</cp:lastModifiedBy>
  <cp:lastPrinted>2012-02-09T16:11:29Z</cp:lastPrinted>
  <dcterms:created xsi:type="dcterms:W3CDTF">2012-01-23T20:40:00Z</dcterms:created>
  <dcterms:modified xsi:type="dcterms:W3CDTF">2012-02-09T16:47:13Z</dcterms:modified>
</cp:coreProperties>
</file>