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750" windowWidth="20520" windowHeight="3810" tabRatio="806" activeTab="3"/>
  </bookViews>
  <sheets>
    <sheet name="B. Summ of Req." sheetId="20" r:id="rId1"/>
    <sheet name="B. Summ of Req. by DU" sheetId="25" r:id="rId2"/>
    <sheet name="F. 2013 Crosswalk " sheetId="26" r:id="rId3"/>
    <sheet name="G. 2014 Crosswalk" sheetId="11" r:id="rId4"/>
    <sheet name="I. Permanent Positions" sheetId="27" r:id="rId5"/>
    <sheet name="K. Summary by OC " sheetId="24" r:id="rId6"/>
  </sheets>
  <definedNames>
    <definedName name="_11POS_BY_CAT" localSheetId="1">#REF!</definedName>
    <definedName name="_11POS_BY_CAT" localSheetId="2">#REF!</definedName>
    <definedName name="_11POS_BY_CAT" localSheetId="4">#REF!</definedName>
    <definedName name="_11POS_BY_CAT" localSheetId="5">#REF!</definedName>
    <definedName name="_11POS_BY_CAT">#REF!</definedName>
    <definedName name="_1ATTORNEY_SUPP" localSheetId="1">#REF!</definedName>
    <definedName name="_1ATTORNEY_SUPP" localSheetId="2">#REF!</definedName>
    <definedName name="_1ATTORNEY_SUPP" localSheetId="4">#REF!</definedName>
    <definedName name="_1ATTORNEY_SUPP" localSheetId="5">#REF!</definedName>
    <definedName name="_1ATTORNEY_SUPP">#REF!</definedName>
    <definedName name="_2ATTORNEY_SUPP" localSheetId="1">#REF!</definedName>
    <definedName name="_2ATTORNEY_SUPP" localSheetId="2">#REF!</definedName>
    <definedName name="_2ATTORNEY_SUPP" localSheetId="4">#REF!</definedName>
    <definedName name="_2ATTORNEY_SUPP" localSheetId="5">#REF!</definedName>
    <definedName name="_2ATTORNEY_SUPP">#REF!</definedName>
    <definedName name="_2GA_ROLLUP">#REF!</definedName>
    <definedName name="_3POS_BY_CAT">#REF!</definedName>
    <definedName name="_6GA_ROLLUP">#REF!</definedName>
    <definedName name="_7GA_ROLLUP">#REF!</definedName>
    <definedName name="_9POS_BY_CAT">#REF!</definedName>
    <definedName name="DL">#REF!</definedName>
    <definedName name="EXECSUPP">#REF!</definedName>
    <definedName name="FY0711.1">#REF!</definedName>
    <definedName name="FY0711.5">#REF!</definedName>
    <definedName name="FY0712.1">#REF!</definedName>
    <definedName name="FY0721.0">#REF!</definedName>
    <definedName name="FY0722.0">#REF!</definedName>
    <definedName name="FY0723.1">#REF!</definedName>
    <definedName name="FY0723.2">#REF!</definedName>
    <definedName name="FY0723.3">#REF!</definedName>
    <definedName name="FY0724.0">#REF!</definedName>
    <definedName name="FY0725.2">#REF!</definedName>
    <definedName name="FY0725.3">#REF!</definedName>
    <definedName name="FY0725.6">#REF!</definedName>
    <definedName name="FY0726.0">#REF!</definedName>
    <definedName name="FY0731.0">#REF!</definedName>
    <definedName name="FY0732.0">#REF!</definedName>
    <definedName name="FY07Ling">#REF!</definedName>
    <definedName name="FY07Mult">#REF!</definedName>
    <definedName name="FY07PEPI">#REF!</definedName>
    <definedName name="FY07Tot">#REF!</definedName>
    <definedName name="FY07Train">#REF!</definedName>
    <definedName name="FY0811.1">#REF!</definedName>
    <definedName name="FY0811.5">#REF!</definedName>
    <definedName name="FY0812.1">#REF!</definedName>
    <definedName name="FY0821.0">#REF!</definedName>
    <definedName name="FY0822.0">#REF!</definedName>
    <definedName name="FY0823.1">#REF!</definedName>
    <definedName name="FY0823.2">#REF!</definedName>
    <definedName name="FY0823.3">#REF!</definedName>
    <definedName name="FY0824.0">#REF!</definedName>
    <definedName name="FY0825.2">#REF!</definedName>
    <definedName name="FY0825.3">#REF!</definedName>
    <definedName name="FY0825.6">#REF!</definedName>
    <definedName name="FY0826.0">#REF!</definedName>
    <definedName name="FY0831.0">#REF!</definedName>
    <definedName name="FY0832.0">#REF!</definedName>
    <definedName name="FY08Ling">#REF!</definedName>
    <definedName name="FY08Mult">#REF!</definedName>
    <definedName name="FY08PEPI">#REF!</definedName>
    <definedName name="FY08Tot">#REF!</definedName>
    <definedName name="FY08Train">#REF!</definedName>
    <definedName name="FY0911.1">#REF!</definedName>
    <definedName name="FY0911.5">#REF!</definedName>
    <definedName name="FY0912.1">#REF!</definedName>
    <definedName name="FY0921.0">#REF!</definedName>
    <definedName name="FY0922.0">#REF!</definedName>
    <definedName name="FY0923.1">#REF!</definedName>
    <definedName name="FY0923.2">#REF!</definedName>
    <definedName name="FY0923.3">#REF!</definedName>
    <definedName name="FY0924.0">#REF!</definedName>
    <definedName name="FY0925.2">#REF!</definedName>
    <definedName name="FY0925.3">#REF!</definedName>
    <definedName name="FY0925.6">#REF!</definedName>
    <definedName name="FY0926.0">#REF!</definedName>
    <definedName name="FY0931.0">#REF!</definedName>
    <definedName name="FY0932.0">#REF!</definedName>
    <definedName name="FY09Ling">#REF!</definedName>
    <definedName name="FY09Mult">#REF!</definedName>
    <definedName name="FY09PEPI">#REF!</definedName>
    <definedName name="FY09Tot">#REF!</definedName>
    <definedName name="FY09Train">#REF!</definedName>
    <definedName name="INTEL">#REF!</definedName>
    <definedName name="JMD">#REF!</definedName>
    <definedName name="PART">#REF!</definedName>
    <definedName name="_xlnm.Print_Area" localSheetId="0">'B. Summ of Req.'!$A$1:$D$33</definedName>
    <definedName name="_xlnm.Print_Area" localSheetId="1">'B. Summ of Req. by DU'!$A$1:$M$34</definedName>
    <definedName name="_xlnm.Print_Area" localSheetId="2">'F. 2013 Crosswalk '!$A$1:$R$24</definedName>
    <definedName name="_xlnm.Print_Area" localSheetId="3">'G. 2014 Crosswalk'!$A$1:$L$27</definedName>
    <definedName name="_xlnm.Print_Area" localSheetId="4">'I. Permanent Positions'!$A$1:$J$19</definedName>
    <definedName name="_xlnm.Print_Area" localSheetId="5">'K. Summary by OC '!$A$1:$I$49</definedName>
    <definedName name="_xlnm.Print_Area">#REF!</definedName>
    <definedName name="REIMPRO" localSheetId="1">#REF!</definedName>
    <definedName name="REIMPRO" localSheetId="2">#REF!</definedName>
    <definedName name="REIMPRO" localSheetId="4">#REF!</definedName>
    <definedName name="REIMPRO" localSheetId="5">#REF!</definedName>
    <definedName name="REIMPRO">#REF!</definedName>
    <definedName name="REIMSOR" localSheetId="1">#REF!</definedName>
    <definedName name="REIMSOR" localSheetId="2">#REF!</definedName>
    <definedName name="REIMSOR" localSheetId="4">#REF!</definedName>
    <definedName name="REIMSOR" localSheetId="5">#REF!</definedName>
    <definedName name="REIMSOR">#REF!</definedName>
    <definedName name="Test" localSheetId="1">#REF!</definedName>
    <definedName name="Test" localSheetId="2">#REF!</definedName>
    <definedName name="Test" localSheetId="4">#REF!</definedName>
    <definedName name="Test" localSheetId="5">#REF!</definedName>
    <definedName name="Test">#REF!</definedName>
  </definedNames>
  <calcPr calcId="145621"/>
</workbook>
</file>

<file path=xl/calcChain.xml><?xml version="1.0" encoding="utf-8"?>
<calcChain xmlns="http://schemas.openxmlformats.org/spreadsheetml/2006/main">
  <c r="C39" i="24" l="1"/>
  <c r="H10" i="11"/>
  <c r="N9" i="26" l="1"/>
  <c r="C26" i="24" l="1"/>
  <c r="R9" i="26" l="1"/>
  <c r="M9" i="26" l="1"/>
  <c r="C16" i="20" l="1"/>
  <c r="B16" i="20"/>
  <c r="J19" i="27" l="1"/>
  <c r="G19" i="27"/>
  <c r="F19" i="27"/>
  <c r="E19" i="27"/>
  <c r="D19" i="27"/>
  <c r="C19" i="27"/>
  <c r="B19" i="27"/>
  <c r="J15" i="27"/>
  <c r="H15" i="27"/>
  <c r="G15" i="27"/>
  <c r="F15" i="27"/>
  <c r="E15" i="27"/>
  <c r="D15" i="27"/>
  <c r="C15" i="27"/>
  <c r="B15" i="27"/>
  <c r="I14" i="27"/>
  <c r="I13" i="27"/>
  <c r="I12" i="27"/>
  <c r="I11" i="27"/>
  <c r="I10" i="27"/>
  <c r="I9" i="27"/>
  <c r="Q16" i="26"/>
  <c r="Q15" i="26"/>
  <c r="Q11" i="26"/>
  <c r="O10" i="26"/>
  <c r="N10" i="26"/>
  <c r="L10" i="26"/>
  <c r="L12" i="26" s="1"/>
  <c r="L17" i="26" s="1"/>
  <c r="K10" i="26"/>
  <c r="J10" i="26"/>
  <c r="I10" i="26"/>
  <c r="I12" i="26" s="1"/>
  <c r="I17" i="26" s="1"/>
  <c r="H10" i="26"/>
  <c r="G10" i="26"/>
  <c r="F10" i="26"/>
  <c r="F12" i="26" s="1"/>
  <c r="F17" i="26" s="1"/>
  <c r="E10" i="26"/>
  <c r="D10" i="26"/>
  <c r="C10" i="26"/>
  <c r="C12" i="26" s="1"/>
  <c r="C17" i="26" s="1"/>
  <c r="B10" i="26"/>
  <c r="Q9" i="26"/>
  <c r="Q10" i="26" s="1"/>
  <c r="P9" i="26"/>
  <c r="P10" i="26" s="1"/>
  <c r="M10" i="26"/>
  <c r="I32" i="25"/>
  <c r="C28" i="25"/>
  <c r="C33" i="25" s="1"/>
  <c r="G24" i="25"/>
  <c r="G26" i="25" s="1"/>
  <c r="F24" i="25"/>
  <c r="F28" i="25" s="1"/>
  <c r="F33" i="25" s="1"/>
  <c r="E24" i="25"/>
  <c r="D24" i="25"/>
  <c r="D26" i="25" s="1"/>
  <c r="C24" i="25"/>
  <c r="B24" i="25"/>
  <c r="A23" i="25"/>
  <c r="C19" i="25"/>
  <c r="L18" i="25"/>
  <c r="L17" i="25"/>
  <c r="I31" i="25" s="1"/>
  <c r="I14" i="25"/>
  <c r="I19" i="25" s="1"/>
  <c r="C14" i="25"/>
  <c r="L13" i="25"/>
  <c r="I27" i="25" s="1"/>
  <c r="G12" i="25"/>
  <c r="M11" i="25"/>
  <c r="J25" i="25" s="1"/>
  <c r="J10" i="25"/>
  <c r="J12" i="25" s="1"/>
  <c r="M12" i="25" s="1"/>
  <c r="J26" i="25" s="1"/>
  <c r="I10" i="25"/>
  <c r="H10" i="25"/>
  <c r="G10" i="25"/>
  <c r="F10" i="25"/>
  <c r="F14" i="25" s="1"/>
  <c r="E10" i="25"/>
  <c r="D10" i="25"/>
  <c r="D12" i="25" s="1"/>
  <c r="C10" i="25"/>
  <c r="B10" i="25"/>
  <c r="M9" i="25"/>
  <c r="J23" i="25" s="1"/>
  <c r="J24" i="25" s="1"/>
  <c r="L9" i="25"/>
  <c r="I23" i="25" s="1"/>
  <c r="I24" i="25" s="1"/>
  <c r="K9" i="25"/>
  <c r="H23" i="25" s="1"/>
  <c r="H24" i="25" s="1"/>
  <c r="Q12" i="26" l="1"/>
  <c r="Q17" i="26" s="1"/>
  <c r="I15" i="27"/>
  <c r="H16" i="27"/>
  <c r="R10" i="26"/>
  <c r="F19" i="25"/>
  <c r="L19" i="25" s="1"/>
  <c r="I33" i="25" s="1"/>
  <c r="L14" i="25"/>
  <c r="I28" i="25" s="1"/>
  <c r="L10" i="25"/>
  <c r="M10" i="25"/>
  <c r="K10" i="25"/>
  <c r="I16" i="27" l="1"/>
  <c r="H17" i="27"/>
  <c r="I17" i="27" s="1"/>
  <c r="H18" i="27" l="1"/>
  <c r="I18" i="27" l="1"/>
  <c r="I19" i="27" s="1"/>
  <c r="H19" i="27"/>
  <c r="D16" i="20" l="1"/>
  <c r="I47" i="24" l="1"/>
  <c r="I46" i="24"/>
  <c r="H44" i="24"/>
  <c r="H42" i="24"/>
  <c r="F42" i="24"/>
  <c r="D42" i="24"/>
  <c r="B42" i="24"/>
  <c r="I40" i="24"/>
  <c r="I39" i="24"/>
  <c r="I38" i="24"/>
  <c r="I37" i="24"/>
  <c r="I36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E23" i="24"/>
  <c r="I22" i="24"/>
  <c r="I21" i="24"/>
  <c r="I20" i="24"/>
  <c r="E20" i="24"/>
  <c r="I19" i="24"/>
  <c r="I18" i="24"/>
  <c r="I17" i="24"/>
  <c r="I16" i="24"/>
  <c r="G14" i="24"/>
  <c r="G35" i="24" s="1"/>
  <c r="G42" i="24" s="1"/>
  <c r="E14" i="24"/>
  <c r="E35" i="24" s="1"/>
  <c r="E42" i="24" s="1"/>
  <c r="C14" i="24"/>
  <c r="C35" i="24" s="1"/>
  <c r="I13" i="24"/>
  <c r="H13" i="24"/>
  <c r="I12" i="24"/>
  <c r="H12" i="24"/>
  <c r="I11" i="24"/>
  <c r="H11" i="24"/>
  <c r="I10" i="24"/>
  <c r="F10" i="24"/>
  <c r="F14" i="24" s="1"/>
  <c r="D10" i="24"/>
  <c r="D14" i="24" s="1"/>
  <c r="B10" i="24"/>
  <c r="B14" i="24" s="1"/>
  <c r="I9" i="24"/>
  <c r="H9" i="24"/>
  <c r="I8" i="24"/>
  <c r="H8" i="24"/>
  <c r="C42" i="24" l="1"/>
  <c r="I14" i="24"/>
  <c r="I35" i="24" s="1"/>
  <c r="I42" i="24" s="1"/>
  <c r="H14" i="24"/>
  <c r="H10" i="24"/>
  <c r="D12" i="20" l="1"/>
  <c r="C12" i="20"/>
  <c r="B12" i="20"/>
  <c r="L11" i="11" l="1"/>
  <c r="L9" i="11"/>
  <c r="D27" i="20" l="1"/>
  <c r="B22" i="20"/>
  <c r="B23" i="20" s="1"/>
  <c r="B27" i="20" l="1"/>
  <c r="B28" i="20" s="1"/>
  <c r="B31" i="20" s="1"/>
  <c r="C22" i="20"/>
  <c r="C23" i="20" s="1"/>
  <c r="D22" i="20"/>
  <c r="D23" i="20" s="1"/>
  <c r="D28" i="20" s="1"/>
  <c r="D31" i="20" s="1"/>
  <c r="C27" i="20"/>
  <c r="C28" i="20" l="1"/>
  <c r="C31" i="20" s="1"/>
  <c r="B30" i="20"/>
  <c r="D30" i="20"/>
  <c r="C30" i="20" l="1"/>
  <c r="K18" i="11" l="1"/>
  <c r="K17" i="11"/>
  <c r="K13" i="11"/>
  <c r="I10" i="11" l="1"/>
  <c r="H14" i="11"/>
  <c r="G10" i="11"/>
  <c r="F10" i="11"/>
  <c r="F14" i="11" s="1"/>
  <c r="F19" i="11" s="1"/>
  <c r="E10" i="11"/>
  <c r="D10" i="11"/>
  <c r="C10" i="11"/>
  <c r="C14" i="11" s="1"/>
  <c r="C19" i="11" s="1"/>
  <c r="B10" i="11"/>
  <c r="K9" i="11"/>
  <c r="J9" i="11"/>
  <c r="D12" i="11" l="1"/>
  <c r="L12" i="11" s="1"/>
  <c r="L10" i="11"/>
  <c r="K10" i="11"/>
  <c r="K14" i="11" s="1"/>
  <c r="K19" i="11" s="1"/>
  <c r="J10" i="11"/>
  <c r="H19" i="11"/>
</calcChain>
</file>

<file path=xl/sharedStrings.xml><?xml version="1.0" encoding="utf-8"?>
<sst xmlns="http://schemas.openxmlformats.org/spreadsheetml/2006/main" count="421" uniqueCount="125">
  <si>
    <t>Summary of Requirements</t>
  </si>
  <si>
    <t>Salaries and Expenses</t>
  </si>
  <si>
    <t>(Dollars in Thousands)</t>
  </si>
  <si>
    <t>Direct Pos.</t>
  </si>
  <si>
    <t>Amount</t>
  </si>
  <si>
    <t>Technical Adjustments</t>
  </si>
  <si>
    <t>Program Changes</t>
  </si>
  <si>
    <t>Subtotal, Increases</t>
  </si>
  <si>
    <t>Subtotal, Offsets</t>
  </si>
  <si>
    <t>Total Program Changes</t>
  </si>
  <si>
    <t>end of line</t>
  </si>
  <si>
    <t>end of sheet</t>
  </si>
  <si>
    <t>Total</t>
  </si>
  <si>
    <t>Reimbursable FTE</t>
  </si>
  <si>
    <t>Other FTE:</t>
  </si>
  <si>
    <t>LEAP</t>
  </si>
  <si>
    <t>Overtime</t>
  </si>
  <si>
    <t>Direct FTE</t>
  </si>
  <si>
    <t>Program Increases</t>
  </si>
  <si>
    <t>Program Offsets</t>
  </si>
  <si>
    <t>25.6 Medical Care</t>
  </si>
  <si>
    <t xml:space="preserve"> </t>
  </si>
  <si>
    <t>Reprogramming/Transfers</t>
  </si>
  <si>
    <t xml:space="preserve">Carryover </t>
  </si>
  <si>
    <t>Crosswalk of 2013 Availability</t>
  </si>
  <si>
    <t>Increase/Decrease</t>
  </si>
  <si>
    <t>Reimb. Pos.</t>
  </si>
  <si>
    <t>Detail of Permanent Positions by Category</t>
  </si>
  <si>
    <t>ATBs</t>
  </si>
  <si>
    <t>Category</t>
  </si>
  <si>
    <t>Intelligence Series (132)</t>
  </si>
  <si>
    <t>Clerical and Office Services (300-399)</t>
  </si>
  <si>
    <t>Accounting and Budget (500-599)</t>
  </si>
  <si>
    <t>Attorneys (905)</t>
  </si>
  <si>
    <t>Information &amp; Arts (1000-1099)</t>
  </si>
  <si>
    <t>Information Technology Mgmt  (2210)</t>
  </si>
  <si>
    <t>Total Direct Pos.</t>
  </si>
  <si>
    <t>Total Reimb. Pos.</t>
  </si>
  <si>
    <t>Headquarters (Washington, D.C.)</t>
  </si>
  <si>
    <t>U.S. Field</t>
  </si>
  <si>
    <t>Foreign Field</t>
  </si>
  <si>
    <t>Summary of Requirements by Object Class</t>
  </si>
  <si>
    <t>Object Class</t>
  </si>
  <si>
    <t>11.1 Full-Time Permanent</t>
  </si>
  <si>
    <t>11.3 Other than Full-Time Permanent</t>
  </si>
  <si>
    <t>Other Compensation</t>
  </si>
  <si>
    <t>11.8 Special Personal Services Payments</t>
  </si>
  <si>
    <t>Other Object  Classes</t>
  </si>
  <si>
    <t>12.0 Personnel Benefits</t>
  </si>
  <si>
    <t>13.0 Benefits for former personnel</t>
  </si>
  <si>
    <t>21.0 Travel and Transportation of Persons</t>
  </si>
  <si>
    <t>23.1 Rental Payments to GSA</t>
  </si>
  <si>
    <t>23.2 Rental Payments to Others</t>
  </si>
  <si>
    <t>23.3 Communications, Utilities, and Miscellaneous Charges</t>
  </si>
  <si>
    <t>24.0 Printing and Reproduction</t>
  </si>
  <si>
    <t>25.1 Advisory and Assistance Services</t>
  </si>
  <si>
    <t>25.2 Other Services from Non-Federal Sources</t>
  </si>
  <si>
    <t>25.3 Other Goods and Services from Federal Sources</t>
  </si>
  <si>
    <t>25.4 Operation and Maintenance of Facilities</t>
  </si>
  <si>
    <t>25.7 Operation and Maintenance of Equipment</t>
  </si>
  <si>
    <t>26.0 Supplies and Materials</t>
  </si>
  <si>
    <t>31.0 Equipment</t>
  </si>
  <si>
    <t>32.0 Land and Structures</t>
  </si>
  <si>
    <t>41.0 Grants, Subsidies, and Contributions</t>
  </si>
  <si>
    <t>42.0 Insurance Claims and Indemnities</t>
  </si>
  <si>
    <t>Total Obligations</t>
  </si>
  <si>
    <t>Total Direct Requirements</t>
  </si>
  <si>
    <t>Full-Time Permanent</t>
  </si>
  <si>
    <t>23.1 Rental Payments to GSA (Reimbursable)</t>
  </si>
  <si>
    <t>25.3 Other Goods and Services from Federal Sources - DHS Security (Reimbursable)</t>
  </si>
  <si>
    <t>Base Adjustments</t>
  </si>
  <si>
    <t>Total Base Adjustments</t>
  </si>
  <si>
    <t>Total Technical and Base Adjustments</t>
  </si>
  <si>
    <t>Estim. FTE</t>
  </si>
  <si>
    <t>Balance Rescission</t>
  </si>
  <si>
    <t>Total Direct</t>
  </si>
  <si>
    <t>Total Direct and Reimb. FTE</t>
  </si>
  <si>
    <t>Grand Total, FTE</t>
  </si>
  <si>
    <t>Program Activity</t>
  </si>
  <si>
    <t>Recoveries/Refunds</t>
  </si>
  <si>
    <t>11.5 Other Personnel Compensation</t>
  </si>
  <si>
    <t>22.0 Transportation of Things</t>
  </si>
  <si>
    <t>Est. FTE</t>
  </si>
  <si>
    <t>Total Direct with Rescission</t>
  </si>
  <si>
    <t>Total Technical Adjustments</t>
  </si>
  <si>
    <t>2013 Enacted</t>
  </si>
  <si>
    <t xml:space="preserve">  2013 Rescissions (1.877% &amp; 0.2%)</t>
  </si>
  <si>
    <t>FY 2015 Request</t>
  </si>
  <si>
    <t>Total 2013 Enacted (with Rescissions and Sequester)</t>
  </si>
  <si>
    <t>2015 Current Services</t>
  </si>
  <si>
    <t>2015 Total Request</t>
  </si>
  <si>
    <t>2015 Total Request (with Balance Rescission)</t>
  </si>
  <si>
    <t>2013 Enacted with Rescissions and Sequester</t>
  </si>
  <si>
    <t>2015 Technical and Base Adjustments</t>
  </si>
  <si>
    <t>2015 Increases</t>
  </si>
  <si>
    <t>2015 Offsets</t>
  </si>
  <si>
    <t>2015 Request</t>
  </si>
  <si>
    <t>Sequester</t>
  </si>
  <si>
    <t>2013 Actual</t>
  </si>
  <si>
    <t>Crosswalk of 2014 Availability</t>
  </si>
  <si>
    <t>2014 Availability</t>
  </si>
  <si>
    <t xml:space="preserve">  2013 Sequester</t>
  </si>
  <si>
    <t>2013 Balance Rescission</t>
  </si>
  <si>
    <t>2014 Balance Rescission</t>
  </si>
  <si>
    <t>2015 Balance Rescission</t>
  </si>
  <si>
    <t>Direct Positions</t>
  </si>
  <si>
    <t>FTE</t>
  </si>
  <si>
    <t>Note: The FTE for FY 2013 is actual and for FY 2014 and FY 2015 is estimated.</t>
  </si>
  <si>
    <t>2013 Enacted with Rescissions &amp; Sequestration</t>
  </si>
  <si>
    <t>2014 Enacted</t>
  </si>
  <si>
    <t>Total 2014 Enacted (with Balance Rescission)</t>
  </si>
  <si>
    <t>FY 2014 Enacted</t>
  </si>
  <si>
    <t>2014 - 2015 Total Change</t>
  </si>
  <si>
    <t>Community Oriented Policing Services</t>
  </si>
  <si>
    <t>Rescission</t>
  </si>
  <si>
    <t xml:space="preserve">Community Oriented Policing </t>
  </si>
  <si>
    <t>2013 Appropriation Enacted w/o Balance Rescission</t>
  </si>
  <si>
    <t>Inclues $4.612M in Government-Wide rescisions (1.877% + 0.2% from FY13 Enacted Budget level)</t>
  </si>
  <si>
    <t>Unobligated Balance, Start-of-Year</t>
  </si>
  <si>
    <t>Transfers/Reprogramming</t>
  </si>
  <si>
    <t>Unobligated End-of-Year, Available</t>
  </si>
  <si>
    <t>Unobligated End-of-Year, Expiring</t>
  </si>
  <si>
    <r>
      <t xml:space="preserve">Reprogramming/Transfers: </t>
    </r>
    <r>
      <rPr>
        <sz val="11"/>
        <color theme="1"/>
        <rFont val="Arial"/>
        <family val="2"/>
      </rPr>
      <t xml:space="preserve"> The COPS Office reapportioned approximately $2.53 M from management and administration expenses to grant programs.</t>
    </r>
  </si>
  <si>
    <r>
      <t xml:space="preserve">Carryover:  </t>
    </r>
    <r>
      <rPr>
        <sz val="11"/>
        <color theme="1"/>
        <rFont val="Arial"/>
        <family val="2"/>
      </rPr>
      <t xml:space="preserve"> COPS brought forward a total of $1.27 M from FY 2012.</t>
    </r>
  </si>
  <si>
    <r>
      <t xml:space="preserve">Carryover:  </t>
    </r>
    <r>
      <rPr>
        <sz val="11"/>
        <color theme="1"/>
        <rFont val="Arial"/>
        <family val="2"/>
      </rPr>
      <t xml:space="preserve">  COPS brought forward a total of $3.18 M from FY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</si>
</sst>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theme="0"/>
      <name val="Arial"/>
      <family val="2"/>
    </font>
    <font>
      <b/>
      <vertAlign val="superscript"/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color rgb="FF1F497D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theme="0" tint="-0.1499679555650502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theme="0" tint="-0.14996795556505021"/>
      </bottom>
      <diagonal/>
    </border>
    <border>
      <left style="medium">
        <color auto="1"/>
      </left>
      <right style="thin">
        <color auto="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auto="1"/>
      </left>
      <right style="thin">
        <color auto="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auto="1"/>
      </left>
      <right style="medium">
        <color auto="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medium">
        <color auto="1"/>
      </left>
      <right style="thin">
        <color auto="1"/>
      </right>
      <top style="dashed">
        <color theme="0" tint="-0.14996795556505021"/>
      </top>
      <bottom/>
      <diagonal/>
    </border>
    <border>
      <left style="thin">
        <color auto="1"/>
      </left>
      <right style="thin">
        <color auto="1"/>
      </right>
      <top style="dashed">
        <color theme="0" tint="-0.14996795556505021"/>
      </top>
      <bottom/>
      <diagonal/>
    </border>
    <border>
      <left style="thin">
        <color auto="1"/>
      </left>
      <right style="medium">
        <color auto="1"/>
      </right>
      <top style="dashed">
        <color theme="0" tint="-0.1499679555650502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theme="0" tint="-0.1499679555650502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theme="0" tint="-0.14996795556505021"/>
      </top>
      <bottom style="thin">
        <color auto="1"/>
      </bottom>
      <diagonal/>
    </border>
    <border>
      <left style="medium">
        <color auto="1"/>
      </left>
      <right/>
      <top style="dashed">
        <color theme="0" tint="-0.14996795556505021"/>
      </top>
      <bottom style="dashed">
        <color theme="0" tint="-0.14996795556505021"/>
      </bottom>
      <diagonal/>
    </border>
    <border>
      <left style="medium">
        <color auto="1"/>
      </left>
      <right/>
      <top style="dashed">
        <color theme="0" tint="-0.14996795556505021"/>
      </top>
      <bottom style="thin">
        <color auto="1"/>
      </bottom>
      <diagonal/>
    </border>
    <border>
      <left style="medium">
        <color auto="1"/>
      </left>
      <right/>
      <top/>
      <bottom style="dashed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dashed">
        <color theme="0" tint="-0.14996795556505021"/>
      </bottom>
      <diagonal/>
    </border>
    <border>
      <left style="medium">
        <color auto="1"/>
      </left>
      <right/>
      <top style="dashed">
        <color theme="0" tint="-0.14996795556505021"/>
      </top>
      <bottom/>
      <diagonal/>
    </border>
    <border>
      <left style="thin">
        <color auto="1"/>
      </left>
      <right style="thin">
        <color auto="1"/>
      </right>
      <top style="dashed">
        <color theme="0" tint="-0.1499679555650502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theme="0" tint="-0.14996795556505021"/>
      </bottom>
      <diagonal/>
    </border>
    <border>
      <left style="thin">
        <color auto="1"/>
      </left>
      <right style="medium">
        <color auto="1"/>
      </right>
      <top style="dashed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1499679555650502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theme="0" tint="-0.149967955565050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theme="0" tint="-0.1499679555650502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theme="0" tint="-0.14996795556505021"/>
      </bottom>
      <diagonal/>
    </border>
    <border>
      <left style="medium">
        <color auto="1"/>
      </left>
      <right style="thin">
        <color auto="1"/>
      </right>
      <top/>
      <bottom style="dashed">
        <color theme="0" tint="-0.14996795556505021"/>
      </bottom>
      <diagonal/>
    </border>
    <border>
      <left style="medium">
        <color auto="1"/>
      </left>
      <right style="medium">
        <color auto="1"/>
      </right>
      <top style="hair">
        <color theme="0" tint="-0.34998626667073579"/>
      </top>
      <bottom style="dashed">
        <color theme="0" tint="-0.14996795556505021"/>
      </bottom>
      <diagonal/>
    </border>
    <border>
      <left style="medium">
        <color auto="1"/>
      </left>
      <right style="medium">
        <color auto="1"/>
      </right>
      <top/>
      <bottom style="dashed">
        <color theme="0" tint="-0.14996795556505021"/>
      </bottom>
      <diagonal/>
    </border>
    <border>
      <left style="medium">
        <color auto="1"/>
      </left>
      <right style="medium">
        <color auto="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medium">
        <color auto="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 style="dashed">
        <color theme="0" tint="-0.14996795556505021"/>
      </bottom>
      <diagonal/>
    </border>
    <border>
      <left/>
      <right style="medium">
        <color auto="1"/>
      </right>
      <top style="medium">
        <color auto="1"/>
      </top>
      <bottom style="dashed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ashed">
        <color theme="0" tint="-0.14996795556505021"/>
      </bottom>
      <diagonal/>
    </border>
    <border>
      <left/>
      <right style="medium">
        <color auto="1"/>
      </right>
      <top style="dashed">
        <color theme="0" tint="-0.14996795556505021"/>
      </top>
      <bottom style="thin">
        <color auto="1"/>
      </bottom>
      <diagonal/>
    </border>
    <border>
      <left/>
      <right style="medium">
        <color auto="1"/>
      </right>
      <top style="dashed">
        <color theme="0" tint="-0.1499679555650502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theme="0" tint="-0.14996795556505021"/>
      </bottom>
      <diagonal/>
    </border>
  </borders>
  <cellStyleXfs count="21">
    <xf numFmtId="0" fontId="0" fillId="0" borderId="0"/>
    <xf numFmtId="43" fontId="7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1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3" fillId="0" borderId="0"/>
  </cellStyleXfs>
  <cellXfs count="189">
    <xf numFmtId="0" fontId="0" fillId="0" borderId="0" xfId="0"/>
    <xf numFmtId="3" fontId="11" fillId="0" borderId="5" xfId="0" applyNumberFormat="1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center" vertical="top" wrapText="1"/>
    </xf>
    <xf numFmtId="164" fontId="11" fillId="0" borderId="7" xfId="1" applyNumberFormat="1" applyFont="1" applyBorder="1" applyAlignment="1">
      <alignment horizontal="center" vertical="top" wrapText="1"/>
    </xf>
    <xf numFmtId="0" fontId="12" fillId="0" borderId="0" xfId="0" applyFont="1"/>
    <xf numFmtId="0" fontId="11" fillId="0" borderId="0" xfId="0" applyFont="1"/>
    <xf numFmtId="0" fontId="9" fillId="0" borderId="0" xfId="0" applyFont="1" applyAlignment="1"/>
    <xf numFmtId="0" fontId="10" fillId="0" borderId="0" xfId="0" applyFont="1" applyAlignment="1"/>
    <xf numFmtId="0" fontId="8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right"/>
    </xf>
    <xf numFmtId="0" fontId="6" fillId="0" borderId="17" xfId="0" applyFont="1" applyBorder="1" applyAlignment="1">
      <alignment horizontal="left" indent="3"/>
    </xf>
    <xf numFmtId="0" fontId="6" fillId="0" borderId="17" xfId="0" applyFont="1" applyBorder="1" applyAlignment="1">
      <alignment horizontal="left" indent="5"/>
    </xf>
    <xf numFmtId="0" fontId="6" fillId="0" borderId="20" xfId="0" applyFont="1" applyBorder="1" applyAlignment="1">
      <alignment horizontal="left" indent="5"/>
    </xf>
    <xf numFmtId="0" fontId="5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5" fillId="0" borderId="0" xfId="0" applyFont="1"/>
    <xf numFmtId="3" fontId="6" fillId="0" borderId="18" xfId="0" applyNumberFormat="1" applyFont="1" applyBorder="1"/>
    <xf numFmtId="3" fontId="11" fillId="0" borderId="30" xfId="0" applyNumberFormat="1" applyFont="1" applyBorder="1"/>
    <xf numFmtId="3" fontId="11" fillId="0" borderId="31" xfId="0" applyNumberFormat="1" applyFont="1" applyBorder="1"/>
    <xf numFmtId="0" fontId="13" fillId="0" borderId="0" xfId="0" applyFont="1"/>
    <xf numFmtId="0" fontId="8" fillId="0" borderId="28" xfId="0" applyFont="1" applyBorder="1" applyAlignment="1"/>
    <xf numFmtId="0" fontId="12" fillId="0" borderId="0" xfId="0" applyFont="1" applyAlignment="1"/>
    <xf numFmtId="0" fontId="5" fillId="0" borderId="0" xfId="0" applyFont="1" applyAlignment="1">
      <alignment horizontal="left" indent="2"/>
    </xf>
    <xf numFmtId="0" fontId="11" fillId="0" borderId="8" xfId="0" applyFont="1" applyBorder="1" applyAlignment="1">
      <alignment horizontal="center"/>
    </xf>
    <xf numFmtId="0" fontId="14" fillId="0" borderId="17" xfId="0" applyFont="1" applyBorder="1" applyAlignment="1">
      <alignment horizontal="left" indent="8"/>
    </xf>
    <xf numFmtId="0" fontId="11" fillId="0" borderId="17" xfId="0" applyFont="1" applyBorder="1"/>
    <xf numFmtId="0" fontId="11" fillId="0" borderId="17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9" xfId="0" applyFont="1" applyBorder="1"/>
    <xf numFmtId="3" fontId="11" fillId="0" borderId="17" xfId="0" applyNumberFormat="1" applyFont="1" applyBorder="1"/>
    <xf numFmtId="3" fontId="11" fillId="0" borderId="18" xfId="0" applyNumberFormat="1" applyFont="1" applyBorder="1"/>
    <xf numFmtId="0" fontId="11" fillId="0" borderId="50" xfId="0" applyFont="1" applyBorder="1" applyAlignment="1">
      <alignment horizontal="left" indent="1"/>
    </xf>
    <xf numFmtId="3" fontId="11" fillId="0" borderId="19" xfId="0" applyNumberFormat="1" applyFont="1" applyBorder="1"/>
    <xf numFmtId="0" fontId="11" fillId="0" borderId="50" xfId="0" applyFont="1" applyBorder="1"/>
    <xf numFmtId="0" fontId="11" fillId="0" borderId="50" xfId="0" applyFont="1" applyBorder="1" applyAlignment="1">
      <alignment horizontal="left" indent="3"/>
    </xf>
    <xf numFmtId="0" fontId="11" fillId="0" borderId="48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49" xfId="0" applyFont="1" applyBorder="1" applyAlignment="1">
      <alignment horizontal="left" indent="1"/>
    </xf>
    <xf numFmtId="0" fontId="11" fillId="0" borderId="53" xfId="0" applyFont="1" applyBorder="1"/>
    <xf numFmtId="3" fontId="11" fillId="0" borderId="54" xfId="0" applyNumberFormat="1" applyFont="1" applyBorder="1"/>
    <xf numFmtId="3" fontId="11" fillId="0" borderId="45" xfId="0" applyNumberFormat="1" applyFont="1" applyBorder="1"/>
    <xf numFmtId="3" fontId="11" fillId="0" borderId="55" xfId="0" applyNumberFormat="1" applyFont="1" applyBorder="1"/>
    <xf numFmtId="0" fontId="11" fillId="0" borderId="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left" indent="3"/>
    </xf>
    <xf numFmtId="3" fontId="11" fillId="0" borderId="26" xfId="0" applyNumberFormat="1" applyFont="1" applyBorder="1"/>
    <xf numFmtId="3" fontId="11" fillId="0" borderId="12" xfId="0" applyNumberFormat="1" applyFont="1" applyBorder="1"/>
    <xf numFmtId="3" fontId="11" fillId="0" borderId="56" xfId="0" applyNumberFormat="1" applyFont="1" applyBorder="1"/>
    <xf numFmtId="0" fontId="11" fillId="0" borderId="23" xfId="0" applyFont="1" applyBorder="1" applyAlignment="1">
      <alignment horizontal="left"/>
    </xf>
    <xf numFmtId="0" fontId="4" fillId="0" borderId="17" xfId="0" applyFont="1" applyBorder="1" applyAlignment="1">
      <alignment horizontal="left" indent="3"/>
    </xf>
    <xf numFmtId="0" fontId="4" fillId="0" borderId="5" xfId="0" applyFont="1" applyBorder="1" applyAlignment="1">
      <alignment horizontal="left" indent="3"/>
    </xf>
    <xf numFmtId="0" fontId="11" fillId="0" borderId="3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/>
    </xf>
    <xf numFmtId="0" fontId="12" fillId="0" borderId="58" xfId="0" applyFont="1" applyBorder="1"/>
    <xf numFmtId="0" fontId="15" fillId="0" borderId="59" xfId="0" applyFont="1" applyBorder="1"/>
    <xf numFmtId="0" fontId="16" fillId="0" borderId="0" xfId="0" applyFont="1" applyBorder="1" applyAlignment="1">
      <alignment horizontal="left" vertical="top"/>
    </xf>
    <xf numFmtId="0" fontId="16" fillId="0" borderId="0" xfId="0" applyFont="1"/>
    <xf numFmtId="0" fontId="17" fillId="0" borderId="0" xfId="0" applyFont="1"/>
    <xf numFmtId="0" fontId="12" fillId="0" borderId="59" xfId="0" applyFont="1" applyBorder="1"/>
    <xf numFmtId="0" fontId="4" fillId="0" borderId="60" xfId="0" applyFont="1" applyBorder="1" applyAlignment="1">
      <alignment horizontal="left" indent="1"/>
    </xf>
    <xf numFmtId="0" fontId="4" fillId="0" borderId="9" xfId="0" applyFont="1" applyBorder="1" applyAlignment="1">
      <alignment horizontal="left" indent="1"/>
    </xf>
    <xf numFmtId="3" fontId="11" fillId="0" borderId="34" xfId="0" applyNumberFormat="1" applyFont="1" applyBorder="1"/>
    <xf numFmtId="3" fontId="11" fillId="0" borderId="35" xfId="0" applyNumberFormat="1" applyFont="1" applyBorder="1"/>
    <xf numFmtId="3" fontId="11" fillId="0" borderId="61" xfId="0" applyNumberFormat="1" applyFont="1" applyBorder="1"/>
    <xf numFmtId="3" fontId="11" fillId="0" borderId="33" xfId="0" applyNumberFormat="1" applyFont="1" applyBorder="1"/>
    <xf numFmtId="3" fontId="11" fillId="0" borderId="47" xfId="0" applyNumberFormat="1" applyFont="1" applyBorder="1"/>
    <xf numFmtId="3" fontId="11" fillId="0" borderId="38" xfId="0" applyNumberFormat="1" applyFont="1" applyBorder="1"/>
    <xf numFmtId="3" fontId="11" fillId="0" borderId="29" xfId="0" applyNumberFormat="1" applyFont="1" applyBorder="1"/>
    <xf numFmtId="3" fontId="11" fillId="0" borderId="62" xfId="0" applyNumberFormat="1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3" fontId="6" fillId="0" borderId="19" xfId="0" applyNumberFormat="1" applyFont="1" applyBorder="1"/>
    <xf numFmtId="3" fontId="11" fillId="0" borderId="1" xfId="0" applyNumberFormat="1" applyFont="1" applyBorder="1"/>
    <xf numFmtId="3" fontId="11" fillId="0" borderId="11" xfId="0" applyNumberFormat="1" applyFont="1" applyBorder="1"/>
    <xf numFmtId="3" fontId="11" fillId="0" borderId="15" xfId="0" applyNumberFormat="1" applyFont="1" applyBorder="1"/>
    <xf numFmtId="3" fontId="6" fillId="0" borderId="35" xfId="0" applyNumberFormat="1" applyFont="1" applyBorder="1"/>
    <xf numFmtId="3" fontId="6" fillId="0" borderId="38" xfId="0" applyNumberFormat="1" applyFont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3" fontId="6" fillId="0" borderId="6" xfId="0" applyNumberFormat="1" applyFont="1" applyBorder="1"/>
    <xf numFmtId="3" fontId="6" fillId="0" borderId="7" xfId="0" applyNumberFormat="1" applyFont="1" applyBorder="1"/>
    <xf numFmtId="3" fontId="6" fillId="0" borderId="30" xfId="0" applyNumberFormat="1" applyFont="1" applyBorder="1"/>
    <xf numFmtId="3" fontId="6" fillId="0" borderId="31" xfId="0" applyNumberFormat="1" applyFont="1" applyBorder="1"/>
    <xf numFmtId="3" fontId="14" fillId="0" borderId="18" xfId="0" applyNumberFormat="1" applyFont="1" applyBorder="1"/>
    <xf numFmtId="3" fontId="14" fillId="0" borderId="19" xfId="0" applyNumberFormat="1" applyFont="1" applyBorder="1"/>
    <xf numFmtId="3" fontId="11" fillId="0" borderId="37" xfId="0" applyNumberFormat="1" applyFont="1" applyBorder="1"/>
    <xf numFmtId="3" fontId="11" fillId="0" borderId="39" xfId="0" applyNumberFormat="1" applyFont="1" applyBorder="1"/>
    <xf numFmtId="3" fontId="11" fillId="0" borderId="36" xfId="0" applyNumberFormat="1" applyFont="1" applyBorder="1"/>
    <xf numFmtId="3" fontId="11" fillId="0" borderId="21" xfId="0" applyNumberFormat="1" applyFont="1" applyBorder="1"/>
    <xf numFmtId="0" fontId="3" fillId="0" borderId="17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3" fillId="0" borderId="0" xfId="0" applyFont="1"/>
    <xf numFmtId="3" fontId="3" fillId="0" borderId="0" xfId="0" applyNumberFormat="1" applyFont="1"/>
    <xf numFmtId="164" fontId="3" fillId="0" borderId="0" xfId="1" applyNumberFormat="1" applyFont="1"/>
    <xf numFmtId="0" fontId="3" fillId="0" borderId="50" xfId="0" applyFont="1" applyBorder="1" applyAlignment="1">
      <alignment horizontal="left" indent="1"/>
    </xf>
    <xf numFmtId="3" fontId="3" fillId="0" borderId="62" xfId="0" applyNumberFormat="1" applyFont="1" applyBorder="1"/>
    <xf numFmtId="3" fontId="3" fillId="0" borderId="19" xfId="0" applyNumberFormat="1" applyFont="1" applyBorder="1"/>
    <xf numFmtId="3" fontId="3" fillId="0" borderId="63" xfId="0" applyNumberFormat="1" applyFont="1" applyBorder="1"/>
    <xf numFmtId="3" fontId="3" fillId="0" borderId="18" xfId="0" applyNumberFormat="1" applyFont="1" applyBorder="1"/>
    <xf numFmtId="0" fontId="3" fillId="0" borderId="50" xfId="0" applyFont="1" applyBorder="1" applyAlignment="1">
      <alignment horizontal="left" indent="4"/>
    </xf>
    <xf numFmtId="3" fontId="3" fillId="0" borderId="32" xfId="0" applyNumberFormat="1" applyFont="1" applyBorder="1"/>
    <xf numFmtId="3" fontId="3" fillId="0" borderId="51" xfId="0" applyNumberFormat="1" applyFont="1" applyBorder="1"/>
    <xf numFmtId="0" fontId="3" fillId="0" borderId="24" xfId="0" applyFont="1" applyBorder="1" applyAlignment="1">
      <alignment horizontal="left"/>
    </xf>
    <xf numFmtId="3" fontId="3" fillId="0" borderId="52" xfId="0" applyNumberFormat="1" applyFont="1" applyBorder="1"/>
    <xf numFmtId="0" fontId="2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3" fillId="0" borderId="49" xfId="0" applyFont="1" applyBorder="1"/>
    <xf numFmtId="3" fontId="11" fillId="0" borderId="65" xfId="0" applyNumberFormat="1" applyFont="1" applyBorder="1"/>
    <xf numFmtId="3" fontId="11" fillId="0" borderId="14" xfId="0" applyNumberFormat="1" applyFont="1" applyBorder="1"/>
    <xf numFmtId="0" fontId="6" fillId="0" borderId="0" xfId="0" applyFont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3" fillId="0" borderId="14" xfId="0" applyFont="1" applyBorder="1" applyAlignment="1">
      <alignment horizontal="left" indent="2"/>
    </xf>
    <xf numFmtId="3" fontId="3" fillId="0" borderId="15" xfId="0" applyNumberFormat="1" applyFont="1" applyBorder="1"/>
    <xf numFmtId="3" fontId="3" fillId="0" borderId="16" xfId="0" applyNumberFormat="1" applyFont="1" applyBorder="1"/>
    <xf numFmtId="3" fontId="3" fillId="0" borderId="30" xfId="0" applyNumberFormat="1" applyFont="1" applyBorder="1"/>
    <xf numFmtId="3" fontId="3" fillId="0" borderId="31" xfId="0" applyNumberFormat="1" applyFont="1" applyBorder="1"/>
    <xf numFmtId="3" fontId="13" fillId="0" borderId="0" xfId="0" applyNumberFormat="1" applyFont="1"/>
    <xf numFmtId="0" fontId="3" fillId="0" borderId="20" xfId="0" applyFont="1" applyBorder="1" applyAlignment="1">
      <alignment horizontal="left" indent="2"/>
    </xf>
    <xf numFmtId="3" fontId="3" fillId="0" borderId="21" xfId="0" applyNumberFormat="1" applyFont="1" applyBorder="1"/>
    <xf numFmtId="3" fontId="3" fillId="0" borderId="22" xfId="0" applyNumberFormat="1" applyFont="1" applyBorder="1"/>
    <xf numFmtId="0" fontId="3" fillId="0" borderId="46" xfId="0" applyFont="1" applyBorder="1"/>
    <xf numFmtId="3" fontId="3" fillId="0" borderId="45" xfId="0" applyNumberFormat="1" applyFont="1" applyBorder="1"/>
    <xf numFmtId="3" fontId="3" fillId="0" borderId="44" xfId="0" applyNumberFormat="1" applyFont="1" applyBorder="1"/>
    <xf numFmtId="0" fontId="3" fillId="0" borderId="43" xfId="0" applyFont="1" applyBorder="1" applyAlignment="1">
      <alignment horizontal="left" wrapText="1" indent="2"/>
    </xf>
    <xf numFmtId="3" fontId="3" fillId="0" borderId="37" xfId="0" applyNumberFormat="1" applyFont="1" applyBorder="1"/>
    <xf numFmtId="3" fontId="3" fillId="0" borderId="39" xfId="0" applyNumberFormat="1" applyFont="1" applyBorder="1"/>
    <xf numFmtId="0" fontId="1" fillId="0" borderId="0" xfId="0" applyFont="1" applyAlignment="1">
      <alignment horizontal="left"/>
    </xf>
    <xf numFmtId="3" fontId="3" fillId="0" borderId="56" xfId="0" applyNumberFormat="1" applyFont="1" applyBorder="1"/>
    <xf numFmtId="3" fontId="16" fillId="0" borderId="0" xfId="0" applyNumberFormat="1" applyFont="1"/>
    <xf numFmtId="3" fontId="1" fillId="0" borderId="0" xfId="0" applyNumberFormat="1" applyFont="1"/>
    <xf numFmtId="0" fontId="3" fillId="0" borderId="14" xfId="0" applyFont="1" applyBorder="1" applyAlignment="1">
      <alignment horizontal="left" indent="3"/>
    </xf>
    <xf numFmtId="0" fontId="3" fillId="0" borderId="29" xfId="0" applyFont="1" applyBorder="1" applyAlignment="1">
      <alignment horizontal="left" indent="2"/>
    </xf>
    <xf numFmtId="0" fontId="3" fillId="0" borderId="47" xfId="0" applyFont="1" applyBorder="1" applyAlignment="1">
      <alignment horizontal="left" indent="3"/>
    </xf>
    <xf numFmtId="3" fontId="3" fillId="0" borderId="35" xfId="0" applyNumberFormat="1" applyFont="1" applyBorder="1"/>
    <xf numFmtId="3" fontId="3" fillId="0" borderId="38" xfId="0" applyNumberFormat="1" applyFont="1" applyBorder="1"/>
    <xf numFmtId="0" fontId="3" fillId="0" borderId="17" xfId="0" applyFont="1" applyBorder="1" applyAlignment="1">
      <alignment horizontal="left" indent="3"/>
    </xf>
    <xf numFmtId="0" fontId="3" fillId="0" borderId="17" xfId="0" applyFont="1" applyBorder="1" applyAlignment="1">
      <alignment horizontal="left" indent="5"/>
    </xf>
    <xf numFmtId="0" fontId="3" fillId="0" borderId="20" xfId="0" applyFont="1" applyBorder="1" applyAlignment="1">
      <alignment horizontal="left" indent="5"/>
    </xf>
    <xf numFmtId="0" fontId="3" fillId="0" borderId="5" xfId="0" applyFont="1" applyBorder="1" applyAlignment="1">
      <alignment horizontal="left" indent="3"/>
    </xf>
    <xf numFmtId="3" fontId="3" fillId="0" borderId="6" xfId="0" applyNumberFormat="1" applyFont="1" applyBorder="1"/>
    <xf numFmtId="3" fontId="3" fillId="0" borderId="7" xfId="0" applyNumberFormat="1" applyFont="1" applyBorder="1"/>
    <xf numFmtId="0" fontId="1" fillId="0" borderId="28" xfId="0" applyFont="1" applyBorder="1" applyAlignment="1"/>
    <xf numFmtId="0" fontId="1" fillId="0" borderId="0" xfId="0" applyFont="1" applyBorder="1" applyAlignment="1"/>
    <xf numFmtId="0" fontId="3" fillId="0" borderId="34" xfId="0" applyFont="1" applyBorder="1"/>
    <xf numFmtId="0" fontId="3" fillId="0" borderId="32" xfId="0" applyFont="1" applyBorder="1"/>
    <xf numFmtId="3" fontId="12" fillId="0" borderId="0" xfId="0" applyNumberFormat="1" applyFont="1" applyAlignment="1"/>
    <xf numFmtId="0" fontId="3" fillId="0" borderId="34" xfId="0" applyFont="1" applyBorder="1" applyAlignment="1">
      <alignment horizontal="left" indent="1"/>
    </xf>
    <xf numFmtId="0" fontId="3" fillId="0" borderId="32" xfId="0" applyFont="1" applyBorder="1" applyAlignment="1">
      <alignment horizontal="left" indent="1"/>
    </xf>
    <xf numFmtId="3" fontId="5" fillId="0" borderId="0" xfId="0" applyNumberFormat="1" applyFont="1"/>
    <xf numFmtId="3" fontId="3" fillId="0" borderId="18" xfId="0" applyNumberFormat="1" applyFont="1" applyFill="1" applyBorder="1"/>
    <xf numFmtId="3" fontId="3" fillId="0" borderId="15" xfId="0" applyNumberFormat="1" applyFont="1" applyFill="1" applyBorder="1"/>
    <xf numFmtId="3" fontId="11" fillId="0" borderId="1" xfId="0" applyNumberFormat="1" applyFont="1" applyFill="1" applyBorder="1"/>
    <xf numFmtId="3" fontId="3" fillId="0" borderId="24" xfId="0" applyNumberFormat="1" applyFont="1" applyBorder="1"/>
    <xf numFmtId="0" fontId="3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42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</cellXfs>
  <cellStyles count="21">
    <cellStyle name="Comma" xfId="1" builtinId="3"/>
    <cellStyle name="Comma 2" xfId="3"/>
    <cellStyle name="Comma 2 2" xfId="4"/>
    <cellStyle name="Comma 3" xfId="5"/>
    <cellStyle name="Comma 4" xfId="6"/>
    <cellStyle name="Comma 4 2" xfId="7"/>
    <cellStyle name="Currency 2" xfId="8"/>
    <cellStyle name="Currency 2 2" xfId="9"/>
    <cellStyle name="Currency 3" xfId="10"/>
    <cellStyle name="Currency 4" xfId="11"/>
    <cellStyle name="Currency 4 2" xfId="12"/>
    <cellStyle name="Normal" xfId="0" builtinId="0"/>
    <cellStyle name="Normal 2" xfId="13"/>
    <cellStyle name="Normal 3" xfId="2"/>
    <cellStyle name="Normal 4" xfId="14"/>
    <cellStyle name="Normal 5" xfId="19"/>
    <cellStyle name="Normal 6" xfId="20"/>
    <cellStyle name="Percent 2" xfId="15"/>
    <cellStyle name="Percent 2 2" xfId="16"/>
    <cellStyle name="Percent 3" xfId="17"/>
    <cellStyle name="Percent 3 2" xfId="1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topLeftCell="A9" zoomScale="90" zoomScaleNormal="100" zoomScaleSheetLayoutView="90" workbookViewId="0">
      <selection activeCell="G34" sqref="G1:G34"/>
    </sheetView>
  </sheetViews>
  <sheetFormatPr defaultRowHeight="14.25" x14ac:dyDescent="0.2"/>
  <cols>
    <col min="1" max="1" width="113.5703125" style="94" customWidth="1"/>
    <col min="2" max="2" width="17.5703125" style="95" customWidth="1"/>
    <col min="3" max="3" width="11.42578125" style="95" customWidth="1"/>
    <col min="4" max="4" width="14.5703125" style="96" customWidth="1"/>
    <col min="5" max="5" width="11.5703125" style="4" bestFit="1" customWidth="1"/>
    <col min="6" max="6" width="4.85546875" style="94" customWidth="1"/>
    <col min="7" max="7" width="140.28515625" style="94" customWidth="1"/>
    <col min="8" max="16384" width="9.140625" style="94"/>
  </cols>
  <sheetData>
    <row r="1" spans="1:7" ht="18" x14ac:dyDescent="0.25">
      <c r="A1" s="163" t="s">
        <v>0</v>
      </c>
      <c r="B1" s="163"/>
      <c r="C1" s="163"/>
      <c r="D1" s="163"/>
      <c r="E1" s="4" t="s">
        <v>10</v>
      </c>
      <c r="G1" s="55"/>
    </row>
    <row r="2" spans="1:7" ht="15" x14ac:dyDescent="0.2">
      <c r="A2" s="164" t="s">
        <v>113</v>
      </c>
      <c r="B2" s="164"/>
      <c r="C2" s="164"/>
      <c r="D2" s="164"/>
      <c r="E2" s="4" t="s">
        <v>10</v>
      </c>
      <c r="G2" s="56"/>
    </row>
    <row r="3" spans="1:7" x14ac:dyDescent="0.2">
      <c r="A3" s="165" t="s">
        <v>1</v>
      </c>
      <c r="B3" s="165"/>
      <c r="C3" s="165"/>
      <c r="D3" s="165"/>
      <c r="E3" s="4" t="s">
        <v>10</v>
      </c>
      <c r="G3" s="56"/>
    </row>
    <row r="4" spans="1:7" x14ac:dyDescent="0.2">
      <c r="A4" s="166" t="s">
        <v>2</v>
      </c>
      <c r="B4" s="166"/>
      <c r="C4" s="166"/>
      <c r="D4" s="166"/>
      <c r="E4" s="4" t="s">
        <v>10</v>
      </c>
      <c r="G4" s="56"/>
    </row>
    <row r="5" spans="1:7" ht="15" thickBot="1" x14ac:dyDescent="0.25">
      <c r="E5" s="4" t="s">
        <v>10</v>
      </c>
      <c r="G5" s="61"/>
    </row>
    <row r="6" spans="1:7" ht="15" x14ac:dyDescent="0.25">
      <c r="B6" s="167" t="s">
        <v>87</v>
      </c>
      <c r="C6" s="168"/>
      <c r="D6" s="169"/>
      <c r="E6" s="4" t="s">
        <v>10</v>
      </c>
    </row>
    <row r="7" spans="1:7" ht="15.75" thickBot="1" x14ac:dyDescent="0.25">
      <c r="B7" s="1" t="s">
        <v>105</v>
      </c>
      <c r="C7" s="2" t="s">
        <v>106</v>
      </c>
      <c r="D7" s="3" t="s">
        <v>4</v>
      </c>
      <c r="E7" s="4" t="s">
        <v>10</v>
      </c>
      <c r="G7" s="58"/>
    </row>
    <row r="8" spans="1:7" ht="15" x14ac:dyDescent="0.25">
      <c r="A8" s="42" t="s">
        <v>85</v>
      </c>
      <c r="B8" s="43">
        <v>188</v>
      </c>
      <c r="C8" s="44">
        <v>118</v>
      </c>
      <c r="D8" s="45">
        <v>38165</v>
      </c>
      <c r="E8" s="4" t="s">
        <v>10</v>
      </c>
      <c r="G8" s="59"/>
    </row>
    <row r="9" spans="1:7" ht="15" x14ac:dyDescent="0.25">
      <c r="A9" s="111" t="s">
        <v>86</v>
      </c>
      <c r="B9" s="48" t="s">
        <v>21</v>
      </c>
      <c r="C9" s="49"/>
      <c r="D9" s="135">
        <v>-791</v>
      </c>
      <c r="G9" s="59"/>
    </row>
    <row r="10" spans="1:7" ht="15" x14ac:dyDescent="0.25">
      <c r="A10" s="111" t="s">
        <v>101</v>
      </c>
      <c r="B10" s="48"/>
      <c r="C10" s="49"/>
      <c r="D10" s="135">
        <v>-1399</v>
      </c>
      <c r="G10" s="59"/>
    </row>
    <row r="11" spans="1:7" ht="15" x14ac:dyDescent="0.25">
      <c r="A11" s="97" t="s">
        <v>102</v>
      </c>
      <c r="B11" s="90"/>
      <c r="C11" s="91"/>
      <c r="D11" s="100">
        <v>0</v>
      </c>
      <c r="E11" s="4" t="s">
        <v>10</v>
      </c>
      <c r="G11" s="59"/>
    </row>
    <row r="12" spans="1:7" ht="15" x14ac:dyDescent="0.25">
      <c r="A12" s="41" t="s">
        <v>88</v>
      </c>
      <c r="B12" s="64">
        <f>SUM(B8:B11)</f>
        <v>188</v>
      </c>
      <c r="C12" s="65">
        <f>SUM(C8:C11)</f>
        <v>118</v>
      </c>
      <c r="D12" s="66">
        <f>SUM(D8:D11)</f>
        <v>35975</v>
      </c>
      <c r="E12" s="4" t="s">
        <v>10</v>
      </c>
      <c r="G12" s="60"/>
    </row>
    <row r="13" spans="1:7" ht="15" x14ac:dyDescent="0.25">
      <c r="A13" s="41"/>
      <c r="B13" s="64"/>
      <c r="C13" s="65"/>
      <c r="D13" s="66"/>
      <c r="G13" s="60"/>
    </row>
    <row r="14" spans="1:7" ht="15" x14ac:dyDescent="0.25">
      <c r="A14" s="32" t="s">
        <v>109</v>
      </c>
      <c r="B14" s="64">
        <v>188</v>
      </c>
      <c r="C14" s="65">
        <v>118</v>
      </c>
      <c r="D14" s="66">
        <v>37374</v>
      </c>
      <c r="E14" s="4" t="s">
        <v>10</v>
      </c>
      <c r="G14" s="59"/>
    </row>
    <row r="15" spans="1:7" ht="15" x14ac:dyDescent="0.25">
      <c r="A15" s="97" t="s">
        <v>103</v>
      </c>
      <c r="B15" s="90">
        <v>0</v>
      </c>
      <c r="C15" s="91">
        <v>0</v>
      </c>
      <c r="D15" s="100">
        <v>0</v>
      </c>
      <c r="G15" s="59"/>
    </row>
    <row r="16" spans="1:7" ht="15" x14ac:dyDescent="0.25">
      <c r="A16" s="35" t="s">
        <v>110</v>
      </c>
      <c r="B16" s="113">
        <f>+SUM(B14:B15)</f>
        <v>188</v>
      </c>
      <c r="C16" s="113">
        <f>+SUM(C14:C15)</f>
        <v>118</v>
      </c>
      <c r="D16" s="112">
        <f>SUM(D14:D15)</f>
        <v>37374</v>
      </c>
      <c r="E16" s="4" t="s">
        <v>10</v>
      </c>
      <c r="G16" s="60"/>
    </row>
    <row r="17" spans="1:7" ht="15" x14ac:dyDescent="0.25">
      <c r="A17" s="35"/>
      <c r="B17" s="33"/>
      <c r="C17" s="34"/>
      <c r="D17" s="36"/>
      <c r="E17" s="4" t="s">
        <v>10</v>
      </c>
      <c r="G17" s="59"/>
    </row>
    <row r="18" spans="1:7" ht="15" x14ac:dyDescent="0.25">
      <c r="A18" s="37" t="s">
        <v>5</v>
      </c>
      <c r="B18" s="33"/>
      <c r="C18" s="34"/>
      <c r="D18" s="36"/>
      <c r="E18" s="4" t="s">
        <v>10</v>
      </c>
      <c r="G18" s="59"/>
    </row>
    <row r="19" spans="1:7" ht="15" x14ac:dyDescent="0.25">
      <c r="A19" s="38" t="s">
        <v>84</v>
      </c>
      <c r="B19" s="33">
        <v>0</v>
      </c>
      <c r="C19" s="34">
        <v>0</v>
      </c>
      <c r="D19" s="36">
        <v>0</v>
      </c>
      <c r="E19" s="4" t="s">
        <v>10</v>
      </c>
      <c r="G19" s="59"/>
    </row>
    <row r="20" spans="1:7" ht="15" x14ac:dyDescent="0.25">
      <c r="A20" s="37" t="s">
        <v>70</v>
      </c>
      <c r="B20" s="33"/>
      <c r="C20" s="34"/>
      <c r="D20" s="36"/>
      <c r="E20" s="4" t="s">
        <v>10</v>
      </c>
      <c r="G20" s="60"/>
    </row>
    <row r="21" spans="1:7" ht="15" x14ac:dyDescent="0.25">
      <c r="A21" s="38" t="s">
        <v>71</v>
      </c>
      <c r="B21" s="33">
        <v>0</v>
      </c>
      <c r="C21" s="34">
        <v>0</v>
      </c>
      <c r="D21" s="36">
        <v>0</v>
      </c>
      <c r="E21" s="4" t="s">
        <v>10</v>
      </c>
      <c r="G21" s="60"/>
    </row>
    <row r="22" spans="1:7" ht="15" x14ac:dyDescent="0.25">
      <c r="A22" s="35" t="s">
        <v>72</v>
      </c>
      <c r="B22" s="70">
        <f>B21+B19</f>
        <v>0</v>
      </c>
      <c r="C22" s="21">
        <f>C21+C19</f>
        <v>0</v>
      </c>
      <c r="D22" s="22">
        <f>D21+D19</f>
        <v>0</v>
      </c>
      <c r="E22" s="4" t="s">
        <v>10</v>
      </c>
      <c r="G22" s="60"/>
    </row>
    <row r="23" spans="1:7" ht="15" x14ac:dyDescent="0.25">
      <c r="A23" s="39" t="s">
        <v>89</v>
      </c>
      <c r="B23" s="68">
        <f>B16+B22</f>
        <v>188</v>
      </c>
      <c r="C23" s="65">
        <f>C16+C22</f>
        <v>118</v>
      </c>
      <c r="D23" s="69">
        <f>D16+D22</f>
        <v>37374</v>
      </c>
      <c r="E23" s="4" t="s">
        <v>10</v>
      </c>
      <c r="G23" s="60"/>
    </row>
    <row r="24" spans="1:7" ht="15" x14ac:dyDescent="0.25">
      <c r="A24" s="39" t="s">
        <v>6</v>
      </c>
      <c r="B24" s="68"/>
      <c r="C24" s="65"/>
      <c r="D24" s="69"/>
      <c r="E24" s="4" t="s">
        <v>10</v>
      </c>
      <c r="G24" s="136"/>
    </row>
    <row r="25" spans="1:7" x14ac:dyDescent="0.2">
      <c r="A25" s="102" t="s">
        <v>7</v>
      </c>
      <c r="B25" s="103">
        <v>0</v>
      </c>
      <c r="C25" s="101">
        <v>0</v>
      </c>
      <c r="D25" s="104">
        <v>0</v>
      </c>
      <c r="E25" s="4" t="s">
        <v>10</v>
      </c>
      <c r="G25" s="59"/>
    </row>
    <row r="26" spans="1:7" x14ac:dyDescent="0.2">
      <c r="A26" s="102" t="s">
        <v>8</v>
      </c>
      <c r="B26" s="103">
        <v>0</v>
      </c>
      <c r="C26" s="101">
        <v>0</v>
      </c>
      <c r="D26" s="104">
        <v>0</v>
      </c>
      <c r="E26" s="4" t="s">
        <v>10</v>
      </c>
      <c r="G26" s="59"/>
    </row>
    <row r="27" spans="1:7" ht="15" x14ac:dyDescent="0.25">
      <c r="A27" s="35" t="s">
        <v>9</v>
      </c>
      <c r="B27" s="67">
        <f>B25+B26</f>
        <v>0</v>
      </c>
      <c r="C27" s="21">
        <f>C25+C26</f>
        <v>0</v>
      </c>
      <c r="D27" s="71">
        <f>D25+D26</f>
        <v>0</v>
      </c>
      <c r="E27" s="4" t="s">
        <v>10</v>
      </c>
      <c r="G27" s="60"/>
    </row>
    <row r="28" spans="1:7" ht="15" x14ac:dyDescent="0.25">
      <c r="A28" s="40" t="s">
        <v>90</v>
      </c>
      <c r="B28" s="64">
        <f>B23+B27</f>
        <v>188</v>
      </c>
      <c r="C28" s="65">
        <f>C23+C27</f>
        <v>118</v>
      </c>
      <c r="D28" s="66">
        <f>D23+D27</f>
        <v>37374</v>
      </c>
      <c r="E28" s="4" t="s">
        <v>10</v>
      </c>
      <c r="G28" s="60"/>
    </row>
    <row r="29" spans="1:7" ht="15" x14ac:dyDescent="0.25">
      <c r="A29" s="97" t="s">
        <v>104</v>
      </c>
      <c r="B29" s="67"/>
      <c r="C29" s="21"/>
      <c r="D29" s="98">
        <v>0</v>
      </c>
      <c r="E29" s="4" t="s">
        <v>10</v>
      </c>
      <c r="G29" s="59"/>
    </row>
    <row r="30" spans="1:7" s="5" customFormat="1" ht="15" x14ac:dyDescent="0.25">
      <c r="A30" s="51" t="s">
        <v>91</v>
      </c>
      <c r="B30" s="48">
        <f t="shared" ref="B30:C30" si="0">SUM(B28:B29)</f>
        <v>188</v>
      </c>
      <c r="C30" s="49">
        <f t="shared" si="0"/>
        <v>118</v>
      </c>
      <c r="D30" s="50">
        <f>SUM(D28:D29)</f>
        <v>37374</v>
      </c>
      <c r="E30" s="4" t="s">
        <v>10</v>
      </c>
      <c r="G30" s="60"/>
    </row>
    <row r="31" spans="1:7" ht="15.75" thickBot="1" x14ac:dyDescent="0.3">
      <c r="A31" s="105" t="s">
        <v>112</v>
      </c>
      <c r="B31" s="106">
        <f>B28-B14</f>
        <v>0</v>
      </c>
      <c r="C31" s="106">
        <f>C28-C14</f>
        <v>0</v>
      </c>
      <c r="D31" s="160">
        <f>D28-D14</f>
        <v>0</v>
      </c>
      <c r="E31" s="4" t="s">
        <v>10</v>
      </c>
      <c r="G31" s="60"/>
    </row>
    <row r="32" spans="1:7" x14ac:dyDescent="0.2">
      <c r="A32" s="4"/>
      <c r="E32" s="4" t="s">
        <v>10</v>
      </c>
    </row>
    <row r="33" spans="1:5" ht="17.25" x14ac:dyDescent="0.2">
      <c r="A33" s="161" t="s">
        <v>107</v>
      </c>
      <c r="B33" s="162"/>
      <c r="C33" s="162"/>
      <c r="D33" s="162"/>
      <c r="E33" s="4" t="s">
        <v>10</v>
      </c>
    </row>
    <row r="34" spans="1:5" x14ac:dyDescent="0.2">
      <c r="E34" s="4" t="s">
        <v>11</v>
      </c>
    </row>
  </sheetData>
  <mergeCells count="6">
    <mergeCell ref="A33:D33"/>
    <mergeCell ref="A1:D1"/>
    <mergeCell ref="A2:D2"/>
    <mergeCell ref="A3:D3"/>
    <mergeCell ref="A4:D4"/>
    <mergeCell ref="B6:D6"/>
  </mergeCells>
  <printOptions horizontalCentered="1"/>
  <pageMargins left="0.7" right="0.7" top="0.63" bottom="0.63" header="0.3" footer="0.3"/>
  <pageSetup scale="75" orientation="landscape" r:id="rId1"/>
  <headerFooter>
    <oddHeader>&amp;L&amp;"Arial,Bold"&amp;12B. Summary of Requirements</oddHeader>
    <oddFooter>&amp;C&amp;"Arial,Regular"Exhibit B - Summary of Requirements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view="pageBreakPreview" topLeftCell="F1" zoomScale="85" zoomScaleNormal="100" zoomScaleSheetLayoutView="85" workbookViewId="0">
      <selection activeCell="P7" sqref="P1:P7"/>
    </sheetView>
  </sheetViews>
  <sheetFormatPr defaultRowHeight="14.25" x14ac:dyDescent="0.2"/>
  <cols>
    <col min="1" max="1" width="37.140625" style="94" customWidth="1"/>
    <col min="2" max="3" width="8.28515625" style="94" customWidth="1"/>
    <col min="4" max="4" width="12.7109375" style="94" customWidth="1"/>
    <col min="5" max="6" width="8.28515625" style="94" customWidth="1"/>
    <col min="7" max="7" width="12.7109375" style="94" customWidth="1"/>
    <col min="8" max="9" width="8.28515625" style="94" customWidth="1"/>
    <col min="10" max="10" width="12.7109375" style="94" customWidth="1"/>
    <col min="11" max="12" width="8.28515625" style="94" customWidth="1"/>
    <col min="13" max="13" width="12.7109375" style="94" customWidth="1"/>
    <col min="14" max="14" width="14" style="4" bestFit="1" customWidth="1"/>
    <col min="15" max="15" width="4.5703125" style="94" customWidth="1"/>
    <col min="16" max="16" width="116.7109375" style="94" customWidth="1"/>
    <col min="17" max="18" width="8.28515625" style="94" customWidth="1"/>
    <col min="19" max="19" width="12.7109375" style="94" customWidth="1"/>
    <col min="20" max="21" width="8.28515625" style="94" customWidth="1"/>
    <col min="22" max="22" width="12.7109375" style="94" customWidth="1"/>
    <col min="23" max="16384" width="9.140625" style="94"/>
  </cols>
  <sheetData>
    <row r="1" spans="1:22" ht="18" x14ac:dyDescent="0.2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25" t="s">
        <v>10</v>
      </c>
      <c r="O1" s="6"/>
      <c r="P1" s="55"/>
      <c r="Q1" s="6"/>
      <c r="R1" s="6"/>
      <c r="S1" s="6"/>
      <c r="T1" s="6"/>
      <c r="U1" s="6"/>
      <c r="V1" s="6"/>
    </row>
    <row r="2" spans="1:22" ht="15" x14ac:dyDescent="0.2">
      <c r="A2" s="164" t="s">
        <v>113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25" t="s">
        <v>10</v>
      </c>
      <c r="O2" s="7"/>
      <c r="P2" s="56"/>
      <c r="Q2" s="7"/>
      <c r="R2" s="7"/>
      <c r="S2" s="7"/>
      <c r="T2" s="7"/>
      <c r="U2" s="7"/>
      <c r="V2" s="7"/>
    </row>
    <row r="3" spans="1:22" x14ac:dyDescent="0.2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25" t="s">
        <v>10</v>
      </c>
      <c r="O3" s="110"/>
      <c r="P3" s="56"/>
      <c r="Q3" s="110"/>
      <c r="R3" s="110"/>
      <c r="S3" s="110"/>
      <c r="T3" s="110"/>
      <c r="U3" s="110"/>
      <c r="V3" s="110"/>
    </row>
    <row r="4" spans="1:22" x14ac:dyDescent="0.2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25" t="s">
        <v>10</v>
      </c>
      <c r="O4" s="109"/>
      <c r="P4" s="56"/>
      <c r="Q4" s="109"/>
      <c r="R4" s="109"/>
      <c r="S4" s="109"/>
      <c r="T4" s="109"/>
      <c r="U4" s="109"/>
      <c r="V4" s="109"/>
    </row>
    <row r="5" spans="1:22" ht="15.75" thickBot="1" x14ac:dyDescent="0.3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25" t="s">
        <v>10</v>
      </c>
      <c r="O5" s="109"/>
      <c r="P5" s="57"/>
      <c r="Q5" s="109"/>
      <c r="R5" s="109"/>
      <c r="S5" s="109"/>
      <c r="T5" s="109"/>
      <c r="U5" s="109"/>
      <c r="V5" s="109"/>
    </row>
    <row r="6" spans="1:22" ht="15" thickBot="1" x14ac:dyDescent="0.25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25" t="s">
        <v>10</v>
      </c>
      <c r="O6" s="109"/>
      <c r="P6" s="109"/>
      <c r="Q6" s="109"/>
      <c r="R6" s="109"/>
      <c r="S6" s="109"/>
      <c r="T6" s="109"/>
      <c r="U6" s="109"/>
      <c r="V6" s="109"/>
    </row>
    <row r="7" spans="1:22" ht="63.75" customHeight="1" x14ac:dyDescent="0.2">
      <c r="A7" s="170" t="s">
        <v>78</v>
      </c>
      <c r="B7" s="172" t="s">
        <v>92</v>
      </c>
      <c r="C7" s="172"/>
      <c r="D7" s="172"/>
      <c r="E7" s="172" t="s">
        <v>109</v>
      </c>
      <c r="F7" s="172"/>
      <c r="G7" s="172"/>
      <c r="H7" s="172" t="s">
        <v>93</v>
      </c>
      <c r="I7" s="172"/>
      <c r="J7" s="172"/>
      <c r="K7" s="172" t="s">
        <v>89</v>
      </c>
      <c r="L7" s="172"/>
      <c r="M7" s="173"/>
      <c r="N7" s="25" t="s">
        <v>10</v>
      </c>
    </row>
    <row r="8" spans="1:22" ht="28.5" x14ac:dyDescent="0.25">
      <c r="A8" s="171"/>
      <c r="B8" s="116" t="s">
        <v>3</v>
      </c>
      <c r="C8" s="116" t="s">
        <v>82</v>
      </c>
      <c r="D8" s="116" t="s">
        <v>4</v>
      </c>
      <c r="E8" s="116" t="s">
        <v>3</v>
      </c>
      <c r="F8" s="116" t="s">
        <v>82</v>
      </c>
      <c r="G8" s="116" t="s">
        <v>4</v>
      </c>
      <c r="H8" s="116" t="s">
        <v>3</v>
      </c>
      <c r="I8" s="116" t="s">
        <v>82</v>
      </c>
      <c r="J8" s="116" t="s">
        <v>4</v>
      </c>
      <c r="K8" s="116" t="s">
        <v>3</v>
      </c>
      <c r="L8" s="116" t="s">
        <v>82</v>
      </c>
      <c r="M8" s="117" t="s">
        <v>4</v>
      </c>
      <c r="N8" s="25" t="s">
        <v>10</v>
      </c>
      <c r="P8" s="18"/>
    </row>
    <row r="9" spans="1:22" x14ac:dyDescent="0.2">
      <c r="A9" s="138" t="s">
        <v>115</v>
      </c>
      <c r="B9" s="120">
        <v>188</v>
      </c>
      <c r="C9" s="120">
        <v>118</v>
      </c>
      <c r="D9" s="120">
        <v>35975</v>
      </c>
      <c r="E9" s="120">
        <v>188</v>
      </c>
      <c r="F9" s="120">
        <v>118</v>
      </c>
      <c r="G9" s="120">
        <v>37374</v>
      </c>
      <c r="H9" s="120">
        <v>0</v>
      </c>
      <c r="I9" s="120">
        <v>0</v>
      </c>
      <c r="J9" s="120">
        <v>0</v>
      </c>
      <c r="K9" s="120">
        <f>E9+H9</f>
        <v>188</v>
      </c>
      <c r="L9" s="120">
        <f t="shared" ref="L9:M12" si="0">F9+I9</f>
        <v>118</v>
      </c>
      <c r="M9" s="121">
        <f t="shared" si="0"/>
        <v>37374</v>
      </c>
      <c r="N9" s="25" t="s">
        <v>10</v>
      </c>
    </row>
    <row r="10" spans="1:22" ht="15" x14ac:dyDescent="0.25">
      <c r="A10" s="13" t="s">
        <v>75</v>
      </c>
      <c r="B10" s="75">
        <f t="shared" ref="B10:M10" si="1">SUM(B9:B9)</f>
        <v>188</v>
      </c>
      <c r="C10" s="75">
        <f t="shared" si="1"/>
        <v>118</v>
      </c>
      <c r="D10" s="75">
        <f t="shared" si="1"/>
        <v>35975</v>
      </c>
      <c r="E10" s="75">
        <f t="shared" si="1"/>
        <v>188</v>
      </c>
      <c r="F10" s="75">
        <f t="shared" si="1"/>
        <v>118</v>
      </c>
      <c r="G10" s="75">
        <f t="shared" si="1"/>
        <v>37374</v>
      </c>
      <c r="H10" s="75">
        <f t="shared" si="1"/>
        <v>0</v>
      </c>
      <c r="I10" s="75">
        <f t="shared" si="1"/>
        <v>0</v>
      </c>
      <c r="J10" s="75">
        <f t="shared" si="1"/>
        <v>0</v>
      </c>
      <c r="K10" s="75">
        <f t="shared" si="1"/>
        <v>188</v>
      </c>
      <c r="L10" s="75">
        <f t="shared" si="1"/>
        <v>118</v>
      </c>
      <c r="M10" s="76">
        <f t="shared" si="1"/>
        <v>37374</v>
      </c>
      <c r="N10" s="25" t="s">
        <v>10</v>
      </c>
      <c r="P10" s="5"/>
    </row>
    <row r="11" spans="1:22" ht="15" x14ac:dyDescent="0.25">
      <c r="A11" s="119" t="s">
        <v>74</v>
      </c>
      <c r="B11" s="77"/>
      <c r="C11" s="77"/>
      <c r="D11" s="120">
        <v>0</v>
      </c>
      <c r="E11" s="77"/>
      <c r="F11" s="77"/>
      <c r="G11" s="120">
        <v>0</v>
      </c>
      <c r="H11" s="77"/>
      <c r="I11" s="77"/>
      <c r="J11" s="120">
        <v>0</v>
      </c>
      <c r="K11" s="77"/>
      <c r="L11" s="77"/>
      <c r="M11" s="121">
        <f t="shared" si="0"/>
        <v>0</v>
      </c>
      <c r="N11" s="25" t="s">
        <v>10</v>
      </c>
      <c r="P11" s="5"/>
    </row>
    <row r="12" spans="1:22" ht="15" x14ac:dyDescent="0.25">
      <c r="A12" s="139" t="s">
        <v>83</v>
      </c>
      <c r="B12" s="21"/>
      <c r="C12" s="21"/>
      <c r="D12" s="122">
        <f>SUM(D10:D11)</f>
        <v>35975</v>
      </c>
      <c r="E12" s="21"/>
      <c r="F12" s="21"/>
      <c r="G12" s="122">
        <f>SUM(G10:G11)</f>
        <v>37374</v>
      </c>
      <c r="H12" s="21"/>
      <c r="I12" s="21"/>
      <c r="J12" s="122">
        <f>SUM(J10:J11)</f>
        <v>0</v>
      </c>
      <c r="K12" s="21"/>
      <c r="L12" s="21"/>
      <c r="M12" s="123">
        <f t="shared" si="0"/>
        <v>37374</v>
      </c>
      <c r="N12" s="25" t="s">
        <v>10</v>
      </c>
      <c r="P12" s="5"/>
    </row>
    <row r="13" spans="1:22" x14ac:dyDescent="0.2">
      <c r="A13" s="140" t="s">
        <v>13</v>
      </c>
      <c r="B13" s="141"/>
      <c r="C13" s="141">
        <v>0</v>
      </c>
      <c r="D13" s="141"/>
      <c r="E13" s="141"/>
      <c r="F13" s="141">
        <v>0</v>
      </c>
      <c r="G13" s="141"/>
      <c r="H13" s="141"/>
      <c r="I13" s="141">
        <v>0</v>
      </c>
      <c r="J13" s="141"/>
      <c r="K13" s="141"/>
      <c r="L13" s="141">
        <f t="shared" ref="L13:L14" si="2">F13+I13</f>
        <v>0</v>
      </c>
      <c r="M13" s="142"/>
      <c r="N13" s="25" t="s">
        <v>10</v>
      </c>
    </row>
    <row r="14" spans="1:22" x14ac:dyDescent="0.2">
      <c r="A14" s="143" t="s">
        <v>76</v>
      </c>
      <c r="B14" s="101"/>
      <c r="C14" s="101">
        <f>C10+C13</f>
        <v>118</v>
      </c>
      <c r="D14" s="101"/>
      <c r="E14" s="101"/>
      <c r="F14" s="101">
        <f>F10+F13</f>
        <v>118</v>
      </c>
      <c r="G14" s="101"/>
      <c r="H14" s="101"/>
      <c r="I14" s="101">
        <f>I10+I13</f>
        <v>0</v>
      </c>
      <c r="J14" s="101"/>
      <c r="K14" s="101"/>
      <c r="L14" s="101">
        <f t="shared" si="2"/>
        <v>118</v>
      </c>
      <c r="M14" s="99"/>
      <c r="N14" s="25" t="s">
        <v>10</v>
      </c>
    </row>
    <row r="15" spans="1:22" x14ac:dyDescent="0.2">
      <c r="A15" s="143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99"/>
      <c r="N15" s="25" t="s">
        <v>10</v>
      </c>
    </row>
    <row r="16" spans="1:22" x14ac:dyDescent="0.2">
      <c r="A16" s="143" t="s">
        <v>14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99"/>
      <c r="N16" s="25" t="s">
        <v>10</v>
      </c>
    </row>
    <row r="17" spans="1:14" x14ac:dyDescent="0.2">
      <c r="A17" s="144" t="s">
        <v>15</v>
      </c>
      <c r="B17" s="101"/>
      <c r="C17" s="101">
        <v>0</v>
      </c>
      <c r="D17" s="101"/>
      <c r="E17" s="101"/>
      <c r="F17" s="101">
        <v>0</v>
      </c>
      <c r="G17" s="101"/>
      <c r="H17" s="101"/>
      <c r="I17" s="101">
        <v>0</v>
      </c>
      <c r="J17" s="101"/>
      <c r="K17" s="101"/>
      <c r="L17" s="101">
        <f t="shared" ref="L17:L19" si="3">F17+I17</f>
        <v>0</v>
      </c>
      <c r="M17" s="99"/>
      <c r="N17" s="25" t="s">
        <v>10</v>
      </c>
    </row>
    <row r="18" spans="1:14" x14ac:dyDescent="0.2">
      <c r="A18" s="145" t="s">
        <v>16</v>
      </c>
      <c r="B18" s="126"/>
      <c r="C18" s="126">
        <v>0</v>
      </c>
      <c r="D18" s="126"/>
      <c r="E18" s="126"/>
      <c r="F18" s="126">
        <v>0</v>
      </c>
      <c r="G18" s="126"/>
      <c r="H18" s="126"/>
      <c r="I18" s="126">
        <v>0</v>
      </c>
      <c r="J18" s="126"/>
      <c r="K18" s="126"/>
      <c r="L18" s="126">
        <f t="shared" si="3"/>
        <v>0</v>
      </c>
      <c r="M18" s="127"/>
      <c r="N18" s="25" t="s">
        <v>10</v>
      </c>
    </row>
    <row r="19" spans="1:14" ht="15" thickBot="1" x14ac:dyDescent="0.25">
      <c r="A19" s="146" t="s">
        <v>77</v>
      </c>
      <c r="B19" s="147"/>
      <c r="C19" s="147">
        <f>C14+C17+C18</f>
        <v>118</v>
      </c>
      <c r="D19" s="147"/>
      <c r="E19" s="147"/>
      <c r="F19" s="147">
        <f>F14+F17+F18</f>
        <v>118</v>
      </c>
      <c r="G19" s="147"/>
      <c r="H19" s="147"/>
      <c r="I19" s="147">
        <f>I14+I17+I18</f>
        <v>0</v>
      </c>
      <c r="J19" s="147"/>
      <c r="K19" s="147"/>
      <c r="L19" s="147">
        <f t="shared" si="3"/>
        <v>118</v>
      </c>
      <c r="M19" s="148"/>
      <c r="N19" s="25" t="s">
        <v>10</v>
      </c>
    </row>
    <row r="20" spans="1:14" ht="15" thickBot="1" x14ac:dyDescent="0.25">
      <c r="N20" s="25" t="s">
        <v>10</v>
      </c>
    </row>
    <row r="21" spans="1:14" ht="15" x14ac:dyDescent="0.2">
      <c r="A21" s="170" t="s">
        <v>78</v>
      </c>
      <c r="B21" s="172" t="s">
        <v>94</v>
      </c>
      <c r="C21" s="172"/>
      <c r="D21" s="172"/>
      <c r="E21" s="172" t="s">
        <v>95</v>
      </c>
      <c r="F21" s="172"/>
      <c r="G21" s="172"/>
      <c r="H21" s="172" t="s">
        <v>96</v>
      </c>
      <c r="I21" s="172"/>
      <c r="J21" s="173"/>
      <c r="N21" s="25" t="s">
        <v>10</v>
      </c>
    </row>
    <row r="22" spans="1:14" ht="28.5" x14ac:dyDescent="0.2">
      <c r="A22" s="171"/>
      <c r="B22" s="116" t="s">
        <v>3</v>
      </c>
      <c r="C22" s="116" t="s">
        <v>82</v>
      </c>
      <c r="D22" s="116" t="s">
        <v>4</v>
      </c>
      <c r="E22" s="116" t="s">
        <v>3</v>
      </c>
      <c r="F22" s="116" t="s">
        <v>82</v>
      </c>
      <c r="G22" s="116" t="s">
        <v>4</v>
      </c>
      <c r="H22" s="116" t="s">
        <v>3</v>
      </c>
      <c r="I22" s="116" t="s">
        <v>82</v>
      </c>
      <c r="J22" s="117" t="s">
        <v>4</v>
      </c>
      <c r="N22" s="25" t="s">
        <v>10</v>
      </c>
    </row>
    <row r="23" spans="1:14" x14ac:dyDescent="0.2">
      <c r="A23" s="138" t="str">
        <f>A9</f>
        <v xml:space="preserve">Community Oriented Policing </v>
      </c>
      <c r="B23" s="120">
        <v>0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f>K9+B23+E23</f>
        <v>188</v>
      </c>
      <c r="I23" s="120">
        <f>L9+C23+F23</f>
        <v>118</v>
      </c>
      <c r="J23" s="121">
        <f>M9+D23+G23</f>
        <v>37374</v>
      </c>
      <c r="N23" s="25" t="s">
        <v>10</v>
      </c>
    </row>
    <row r="24" spans="1:14" ht="15" x14ac:dyDescent="0.25">
      <c r="A24" s="13" t="s">
        <v>75</v>
      </c>
      <c r="B24" s="75">
        <f t="shared" ref="B24:J24" si="4">SUM(B23:B23)</f>
        <v>0</v>
      </c>
      <c r="C24" s="75">
        <f t="shared" si="4"/>
        <v>0</v>
      </c>
      <c r="D24" s="75">
        <f t="shared" si="4"/>
        <v>0</v>
      </c>
      <c r="E24" s="75">
        <f t="shared" si="4"/>
        <v>0</v>
      </c>
      <c r="F24" s="75">
        <f t="shared" si="4"/>
        <v>0</v>
      </c>
      <c r="G24" s="75">
        <f t="shared" si="4"/>
        <v>0</v>
      </c>
      <c r="H24" s="75">
        <f t="shared" si="4"/>
        <v>188</v>
      </c>
      <c r="I24" s="75">
        <f t="shared" si="4"/>
        <v>118</v>
      </c>
      <c r="J24" s="76">
        <f t="shared" si="4"/>
        <v>37374</v>
      </c>
      <c r="N24" s="25" t="s">
        <v>10</v>
      </c>
    </row>
    <row r="25" spans="1:14" ht="15" x14ac:dyDescent="0.25">
      <c r="A25" s="119" t="s">
        <v>74</v>
      </c>
      <c r="B25" s="77"/>
      <c r="C25" s="77"/>
      <c r="D25" s="120">
        <v>0</v>
      </c>
      <c r="E25" s="77"/>
      <c r="F25" s="77"/>
      <c r="G25" s="120">
        <v>0</v>
      </c>
      <c r="H25" s="77"/>
      <c r="I25" s="77"/>
      <c r="J25" s="121">
        <f>M11+D25+G25</f>
        <v>0</v>
      </c>
      <c r="N25" s="25" t="s">
        <v>10</v>
      </c>
    </row>
    <row r="26" spans="1:14" ht="15" x14ac:dyDescent="0.25">
      <c r="A26" s="139" t="s">
        <v>83</v>
      </c>
      <c r="B26" s="21"/>
      <c r="C26" s="21"/>
      <c r="D26" s="122">
        <f>SUM(D24:D25)</f>
        <v>0</v>
      </c>
      <c r="E26" s="21"/>
      <c r="F26" s="21"/>
      <c r="G26" s="122">
        <f>SUM(G24:G25)</f>
        <v>0</v>
      </c>
      <c r="H26" s="21"/>
      <c r="I26" s="21"/>
      <c r="J26" s="123">
        <f>M12+D26+G26</f>
        <v>37374</v>
      </c>
      <c r="N26" s="25" t="s">
        <v>10</v>
      </c>
    </row>
    <row r="27" spans="1:14" x14ac:dyDescent="0.2">
      <c r="A27" s="140" t="s">
        <v>13</v>
      </c>
      <c r="B27" s="141"/>
      <c r="C27" s="141">
        <v>0</v>
      </c>
      <c r="D27" s="141"/>
      <c r="E27" s="141"/>
      <c r="F27" s="141">
        <v>0</v>
      </c>
      <c r="G27" s="141"/>
      <c r="H27" s="141"/>
      <c r="I27" s="141">
        <f>L13+C27+F27</f>
        <v>0</v>
      </c>
      <c r="J27" s="142"/>
      <c r="N27" s="25" t="s">
        <v>10</v>
      </c>
    </row>
    <row r="28" spans="1:14" x14ac:dyDescent="0.2">
      <c r="A28" s="143" t="s">
        <v>76</v>
      </c>
      <c r="B28" s="101"/>
      <c r="C28" s="101">
        <f>C24+C27</f>
        <v>0</v>
      </c>
      <c r="D28" s="101"/>
      <c r="E28" s="101"/>
      <c r="F28" s="101">
        <f>F24+F27</f>
        <v>0</v>
      </c>
      <c r="G28" s="101"/>
      <c r="H28" s="101"/>
      <c r="I28" s="101">
        <f>L14+C28+F28</f>
        <v>118</v>
      </c>
      <c r="J28" s="99"/>
      <c r="N28" s="25" t="s">
        <v>10</v>
      </c>
    </row>
    <row r="29" spans="1:14" x14ac:dyDescent="0.2">
      <c r="A29" s="143"/>
      <c r="B29" s="101"/>
      <c r="C29" s="101"/>
      <c r="D29" s="101"/>
      <c r="E29" s="101"/>
      <c r="F29" s="101"/>
      <c r="G29" s="101"/>
      <c r="H29" s="101"/>
      <c r="I29" s="101"/>
      <c r="J29" s="99"/>
      <c r="N29" s="25" t="s">
        <v>10</v>
      </c>
    </row>
    <row r="30" spans="1:14" x14ac:dyDescent="0.2">
      <c r="A30" s="143" t="s">
        <v>14</v>
      </c>
      <c r="B30" s="101"/>
      <c r="C30" s="101"/>
      <c r="D30" s="101"/>
      <c r="E30" s="101"/>
      <c r="F30" s="101"/>
      <c r="G30" s="101"/>
      <c r="H30" s="101"/>
      <c r="I30" s="101"/>
      <c r="J30" s="99"/>
      <c r="N30" s="25" t="s">
        <v>10</v>
      </c>
    </row>
    <row r="31" spans="1:14" x14ac:dyDescent="0.2">
      <c r="A31" s="144" t="s">
        <v>15</v>
      </c>
      <c r="B31" s="101"/>
      <c r="C31" s="101">
        <v>0</v>
      </c>
      <c r="D31" s="101"/>
      <c r="E31" s="101"/>
      <c r="F31" s="101">
        <v>0</v>
      </c>
      <c r="G31" s="101"/>
      <c r="H31" s="101"/>
      <c r="I31" s="101">
        <f>L17+C31+F31</f>
        <v>0</v>
      </c>
      <c r="J31" s="99"/>
      <c r="N31" s="25" t="s">
        <v>10</v>
      </c>
    </row>
    <row r="32" spans="1:14" x14ac:dyDescent="0.2">
      <c r="A32" s="145" t="s">
        <v>16</v>
      </c>
      <c r="B32" s="126"/>
      <c r="C32" s="126">
        <v>0</v>
      </c>
      <c r="D32" s="126"/>
      <c r="E32" s="126"/>
      <c r="F32" s="126">
        <v>0</v>
      </c>
      <c r="G32" s="126"/>
      <c r="H32" s="126"/>
      <c r="I32" s="126">
        <f>L18+C32+F32</f>
        <v>0</v>
      </c>
      <c r="J32" s="127"/>
      <c r="N32" s="25" t="s">
        <v>10</v>
      </c>
    </row>
    <row r="33" spans="1:14" ht="15" thickBot="1" x14ac:dyDescent="0.25">
      <c r="A33" s="146" t="s">
        <v>77</v>
      </c>
      <c r="B33" s="147"/>
      <c r="C33" s="147">
        <f>C28+C31+C32</f>
        <v>0</v>
      </c>
      <c r="D33" s="147"/>
      <c r="E33" s="147"/>
      <c r="F33" s="147">
        <f>F28+F31+F32</f>
        <v>0</v>
      </c>
      <c r="G33" s="147"/>
      <c r="H33" s="147"/>
      <c r="I33" s="147">
        <f>L19+C33+F33</f>
        <v>118</v>
      </c>
      <c r="J33" s="148"/>
      <c r="N33" s="25" t="s">
        <v>10</v>
      </c>
    </row>
    <row r="34" spans="1:14" x14ac:dyDescent="0.2">
      <c r="N34" s="4" t="s">
        <v>11</v>
      </c>
    </row>
    <row r="35" spans="1:14" x14ac:dyDescent="0.2">
      <c r="A35" s="107"/>
    </row>
  </sheetData>
  <mergeCells count="15">
    <mergeCell ref="A21:A22"/>
    <mergeCell ref="B21:D21"/>
    <mergeCell ref="E21:G21"/>
    <mergeCell ref="H21:J21"/>
    <mergeCell ref="A1:M1"/>
    <mergeCell ref="A2:M2"/>
    <mergeCell ref="A3:M3"/>
    <mergeCell ref="A4:M4"/>
    <mergeCell ref="A5:M5"/>
    <mergeCell ref="A6:M6"/>
    <mergeCell ref="A7:A8"/>
    <mergeCell ref="B7:D7"/>
    <mergeCell ref="E7:G7"/>
    <mergeCell ref="H7:J7"/>
    <mergeCell ref="K7:M7"/>
  </mergeCells>
  <printOptions horizontalCentered="1"/>
  <pageMargins left="0.7" right="0.7" top="0.75" bottom="0.75" header="0.3" footer="0.3"/>
  <pageSetup scale="78" orientation="landscape" r:id="rId1"/>
  <headerFooter>
    <oddHeader>&amp;L&amp;"Arial,Bold"&amp;12B. Summary of Requirements</oddHeader>
    <oddFooter>&amp;C&amp;"Arial,Regular"Exhibit B - Summary of Requirements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view="pageBreakPreview" topLeftCell="M1" zoomScale="85" zoomScaleNormal="100" zoomScaleSheetLayoutView="85" workbookViewId="0">
      <selection activeCell="T22" sqref="T1:U22"/>
    </sheetView>
  </sheetViews>
  <sheetFormatPr defaultRowHeight="14.25" x14ac:dyDescent="0.2"/>
  <cols>
    <col min="1" max="1" width="37.140625" style="94" customWidth="1"/>
    <col min="2" max="3" width="8.28515625" style="94" customWidth="1"/>
    <col min="4" max="4" width="12.7109375" style="94" customWidth="1"/>
    <col min="5" max="5" width="7.140625" style="94" customWidth="1"/>
    <col min="6" max="6" width="8.7109375" style="94" customWidth="1"/>
    <col min="7" max="7" width="8.7109375" style="94" bestFit="1" customWidth="1"/>
    <col min="8" max="8" width="7.140625" style="94" customWidth="1"/>
    <col min="9" max="9" width="8.7109375" style="94" customWidth="1"/>
    <col min="10" max="10" width="8.7109375" style="94" bestFit="1" customWidth="1"/>
    <col min="11" max="12" width="8.28515625" style="94" customWidth="1"/>
    <col min="13" max="13" width="10.42578125" style="94" customWidth="1"/>
    <col min="14" max="15" width="12.7109375" style="94" customWidth="1"/>
    <col min="16" max="17" width="8.28515625" style="94" customWidth="1"/>
    <col min="18" max="18" width="12.7109375" style="94" customWidth="1"/>
    <col min="19" max="19" width="14" style="4" bestFit="1" customWidth="1"/>
    <col min="20" max="20" width="6.42578125" style="94" bestFit="1" customWidth="1"/>
    <col min="21" max="21" width="116.7109375" style="94" customWidth="1"/>
    <col min="22" max="23" width="8.28515625" style="94" customWidth="1"/>
    <col min="24" max="24" width="12.7109375" style="94" customWidth="1"/>
    <col min="25" max="26" width="8.28515625" style="94" customWidth="1"/>
    <col min="27" max="27" width="12.7109375" style="94" customWidth="1"/>
    <col min="28" max="16384" width="9.140625" style="94"/>
  </cols>
  <sheetData>
    <row r="1" spans="1:27" ht="18" x14ac:dyDescent="0.25">
      <c r="A1" s="163" t="s">
        <v>24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25" t="s">
        <v>10</v>
      </c>
      <c r="T1" s="6"/>
      <c r="U1" s="55"/>
      <c r="V1" s="6"/>
      <c r="W1" s="6"/>
      <c r="X1" s="6"/>
      <c r="Y1" s="6"/>
      <c r="Z1" s="6"/>
      <c r="AA1" s="6"/>
    </row>
    <row r="2" spans="1:27" ht="15" x14ac:dyDescent="0.2">
      <c r="A2" s="164" t="s">
        <v>113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25" t="s">
        <v>10</v>
      </c>
      <c r="T2" s="7"/>
      <c r="U2" s="56"/>
      <c r="V2" s="7"/>
      <c r="W2" s="7"/>
      <c r="X2" s="7"/>
      <c r="Y2" s="7"/>
      <c r="Z2" s="7"/>
      <c r="AA2" s="7"/>
    </row>
    <row r="3" spans="1:27" x14ac:dyDescent="0.2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25" t="s">
        <v>10</v>
      </c>
      <c r="T3" s="110"/>
      <c r="U3" s="56"/>
      <c r="V3" s="110"/>
      <c r="W3" s="110"/>
      <c r="X3" s="110"/>
      <c r="Y3" s="110"/>
      <c r="Z3" s="110"/>
      <c r="AA3" s="110"/>
    </row>
    <row r="4" spans="1:27" x14ac:dyDescent="0.2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25" t="s">
        <v>10</v>
      </c>
      <c r="T4" s="109"/>
      <c r="U4" s="56"/>
      <c r="V4" s="109"/>
      <c r="W4" s="109"/>
      <c r="X4" s="109"/>
      <c r="Y4" s="109"/>
      <c r="Z4" s="109"/>
      <c r="AA4" s="109"/>
    </row>
    <row r="5" spans="1:27" ht="15.75" thickBot="1" x14ac:dyDescent="0.3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25" t="s">
        <v>10</v>
      </c>
      <c r="T5" s="109"/>
      <c r="U5" s="57"/>
      <c r="V5" s="109"/>
      <c r="W5" s="109"/>
      <c r="X5" s="109"/>
      <c r="Y5" s="109"/>
      <c r="Z5" s="109"/>
      <c r="AA5" s="109"/>
    </row>
    <row r="6" spans="1:27" ht="15" thickBot="1" x14ac:dyDescent="0.25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25" t="s">
        <v>10</v>
      </c>
      <c r="T6" s="109"/>
      <c r="V6" s="109"/>
      <c r="W6" s="109"/>
      <c r="X6" s="109"/>
      <c r="Y6" s="109"/>
      <c r="Z6" s="109"/>
      <c r="AA6" s="109"/>
    </row>
    <row r="7" spans="1:27" ht="33.75" customHeight="1" x14ac:dyDescent="0.25">
      <c r="A7" s="170" t="s">
        <v>78</v>
      </c>
      <c r="B7" s="172" t="s">
        <v>116</v>
      </c>
      <c r="C7" s="172"/>
      <c r="D7" s="172"/>
      <c r="E7" s="172" t="s">
        <v>74</v>
      </c>
      <c r="F7" s="175"/>
      <c r="G7" s="176"/>
      <c r="H7" s="172" t="s">
        <v>97</v>
      </c>
      <c r="I7" s="175"/>
      <c r="J7" s="176"/>
      <c r="K7" s="172" t="s">
        <v>22</v>
      </c>
      <c r="L7" s="172"/>
      <c r="M7" s="172"/>
      <c r="N7" s="115" t="s">
        <v>23</v>
      </c>
      <c r="O7" s="115" t="s">
        <v>79</v>
      </c>
      <c r="P7" s="172" t="s">
        <v>98</v>
      </c>
      <c r="Q7" s="172"/>
      <c r="R7" s="173"/>
      <c r="S7" s="25" t="s">
        <v>10</v>
      </c>
      <c r="U7" s="5"/>
    </row>
    <row r="8" spans="1:27" ht="28.5" x14ac:dyDescent="0.25">
      <c r="A8" s="171"/>
      <c r="B8" s="116" t="s">
        <v>3</v>
      </c>
      <c r="C8" s="116" t="s">
        <v>73</v>
      </c>
      <c r="D8" s="116" t="s">
        <v>4</v>
      </c>
      <c r="E8" s="116" t="s">
        <v>3</v>
      </c>
      <c r="F8" s="116" t="s">
        <v>73</v>
      </c>
      <c r="G8" s="116" t="s">
        <v>4</v>
      </c>
      <c r="H8" s="116" t="s">
        <v>3</v>
      </c>
      <c r="I8" s="116" t="s">
        <v>73</v>
      </c>
      <c r="J8" s="116" t="s">
        <v>4</v>
      </c>
      <c r="K8" s="116" t="s">
        <v>3</v>
      </c>
      <c r="L8" s="116" t="s">
        <v>73</v>
      </c>
      <c r="M8" s="116" t="s">
        <v>4</v>
      </c>
      <c r="N8" s="116" t="s">
        <v>4</v>
      </c>
      <c r="O8" s="116" t="s">
        <v>4</v>
      </c>
      <c r="P8" s="116" t="s">
        <v>3</v>
      </c>
      <c r="Q8" s="116" t="s">
        <v>73</v>
      </c>
      <c r="R8" s="117" t="s">
        <v>4</v>
      </c>
      <c r="S8" s="25" t="s">
        <v>10</v>
      </c>
      <c r="U8" s="5"/>
    </row>
    <row r="9" spans="1:27" x14ac:dyDescent="0.2">
      <c r="A9" s="138" t="s">
        <v>115</v>
      </c>
      <c r="B9" s="120">
        <v>188</v>
      </c>
      <c r="C9" s="120">
        <v>118</v>
      </c>
      <c r="D9" s="120">
        <v>37374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-1399</v>
      </c>
      <c r="K9" s="120">
        <v>0</v>
      </c>
      <c r="L9" s="120">
        <v>0</v>
      </c>
      <c r="M9" s="120">
        <f>-2531873/1000</f>
        <v>-2531.873</v>
      </c>
      <c r="N9" s="158">
        <f>1271332/1000</f>
        <v>1271.3320000000001</v>
      </c>
      <c r="O9" s="120">
        <v>0</v>
      </c>
      <c r="P9" s="120">
        <f t="shared" ref="P9:Q9" si="0">B9+K9</f>
        <v>188</v>
      </c>
      <c r="Q9" s="120">
        <f t="shared" si="0"/>
        <v>118</v>
      </c>
      <c r="R9" s="121">
        <f>D9+M9+J9+N9+O9+G9</f>
        <v>34714.459000000003</v>
      </c>
      <c r="S9" s="25" t="s">
        <v>10</v>
      </c>
      <c r="U9" s="93"/>
    </row>
    <row r="10" spans="1:27" ht="15" x14ac:dyDescent="0.25">
      <c r="A10" s="13" t="s">
        <v>75</v>
      </c>
      <c r="B10" s="75">
        <f t="shared" ref="B10:R10" si="1">SUM(B9:B9)</f>
        <v>188</v>
      </c>
      <c r="C10" s="75">
        <f t="shared" si="1"/>
        <v>118</v>
      </c>
      <c r="D10" s="75">
        <f t="shared" si="1"/>
        <v>37374</v>
      </c>
      <c r="E10" s="75">
        <f t="shared" si="1"/>
        <v>0</v>
      </c>
      <c r="F10" s="75">
        <f t="shared" si="1"/>
        <v>0</v>
      </c>
      <c r="G10" s="75">
        <f t="shared" si="1"/>
        <v>0</v>
      </c>
      <c r="H10" s="75">
        <f t="shared" si="1"/>
        <v>0</v>
      </c>
      <c r="I10" s="75">
        <f t="shared" si="1"/>
        <v>0</v>
      </c>
      <c r="J10" s="75">
        <f t="shared" si="1"/>
        <v>-1399</v>
      </c>
      <c r="K10" s="75">
        <f t="shared" si="1"/>
        <v>0</v>
      </c>
      <c r="L10" s="75">
        <f t="shared" si="1"/>
        <v>0</v>
      </c>
      <c r="M10" s="75">
        <f t="shared" si="1"/>
        <v>-2531.873</v>
      </c>
      <c r="N10" s="75">
        <f t="shared" si="1"/>
        <v>1271.3320000000001</v>
      </c>
      <c r="O10" s="75">
        <f t="shared" si="1"/>
        <v>0</v>
      </c>
      <c r="P10" s="75">
        <f t="shared" si="1"/>
        <v>188</v>
      </c>
      <c r="Q10" s="75">
        <f t="shared" si="1"/>
        <v>118</v>
      </c>
      <c r="R10" s="76">
        <f t="shared" si="1"/>
        <v>34714.459000000003</v>
      </c>
      <c r="S10" s="25" t="s">
        <v>10</v>
      </c>
      <c r="U10" s="5"/>
    </row>
    <row r="11" spans="1:27" x14ac:dyDescent="0.2">
      <c r="A11" s="140" t="s">
        <v>13</v>
      </c>
      <c r="B11" s="141"/>
      <c r="C11" s="141">
        <v>0</v>
      </c>
      <c r="D11" s="141"/>
      <c r="E11" s="141"/>
      <c r="F11" s="141">
        <v>0</v>
      </c>
      <c r="G11" s="141"/>
      <c r="H11" s="141"/>
      <c r="I11" s="141">
        <v>0</v>
      </c>
      <c r="J11" s="141"/>
      <c r="K11" s="141"/>
      <c r="L11" s="141">
        <v>0</v>
      </c>
      <c r="M11" s="141"/>
      <c r="N11" s="141"/>
      <c r="O11" s="141"/>
      <c r="P11" s="141"/>
      <c r="Q11" s="141">
        <f>C11+L11+F11</f>
        <v>0</v>
      </c>
      <c r="R11" s="142"/>
      <c r="S11" s="25" t="s">
        <v>10</v>
      </c>
    </row>
    <row r="12" spans="1:27" ht="15" x14ac:dyDescent="0.25">
      <c r="A12" s="143" t="s">
        <v>76</v>
      </c>
      <c r="B12" s="101"/>
      <c r="C12" s="101">
        <f>C10+C11</f>
        <v>118</v>
      </c>
      <c r="D12" s="101"/>
      <c r="E12" s="101"/>
      <c r="F12" s="101">
        <f>F10+F11</f>
        <v>0</v>
      </c>
      <c r="G12" s="101"/>
      <c r="H12" s="101"/>
      <c r="I12" s="101">
        <f>I10+I11</f>
        <v>0</v>
      </c>
      <c r="J12" s="101"/>
      <c r="K12" s="101"/>
      <c r="L12" s="101">
        <f>L10+L11</f>
        <v>0</v>
      </c>
      <c r="M12" s="101"/>
      <c r="N12" s="101"/>
      <c r="O12" s="101"/>
      <c r="P12" s="101"/>
      <c r="Q12" s="141">
        <f>Q10+Q11</f>
        <v>118</v>
      </c>
      <c r="R12" s="99"/>
      <c r="S12" s="25" t="s">
        <v>10</v>
      </c>
      <c r="U12" s="18"/>
    </row>
    <row r="13" spans="1:27" x14ac:dyDescent="0.2">
      <c r="A13" s="143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99"/>
      <c r="S13" s="25" t="s">
        <v>10</v>
      </c>
    </row>
    <row r="14" spans="1:27" x14ac:dyDescent="0.2">
      <c r="A14" s="143" t="s">
        <v>14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99"/>
      <c r="S14" s="25" t="s">
        <v>10</v>
      </c>
    </row>
    <row r="15" spans="1:27" x14ac:dyDescent="0.2">
      <c r="A15" s="144" t="s">
        <v>15</v>
      </c>
      <c r="B15" s="101"/>
      <c r="C15" s="101">
        <v>0</v>
      </c>
      <c r="D15" s="101"/>
      <c r="E15" s="101"/>
      <c r="F15" s="101">
        <v>0</v>
      </c>
      <c r="G15" s="101"/>
      <c r="H15" s="101"/>
      <c r="I15" s="101">
        <v>0</v>
      </c>
      <c r="J15" s="101"/>
      <c r="K15" s="101"/>
      <c r="L15" s="101">
        <v>0</v>
      </c>
      <c r="M15" s="101"/>
      <c r="N15" s="101"/>
      <c r="O15" s="101"/>
      <c r="P15" s="101"/>
      <c r="Q15" s="101">
        <f>C15+L15+F15</f>
        <v>0</v>
      </c>
      <c r="R15" s="99"/>
      <c r="S15" s="25" t="s">
        <v>10</v>
      </c>
      <c r="T15" s="95"/>
    </row>
    <row r="16" spans="1:27" x14ac:dyDescent="0.2">
      <c r="A16" s="145" t="s">
        <v>16</v>
      </c>
      <c r="B16" s="126"/>
      <c r="C16" s="126">
        <v>0</v>
      </c>
      <c r="D16" s="126"/>
      <c r="E16" s="126"/>
      <c r="F16" s="126">
        <v>0</v>
      </c>
      <c r="G16" s="126"/>
      <c r="H16" s="126"/>
      <c r="I16" s="126">
        <v>0</v>
      </c>
      <c r="J16" s="126"/>
      <c r="K16" s="126"/>
      <c r="L16" s="126">
        <v>0</v>
      </c>
      <c r="M16" s="126"/>
      <c r="N16" s="126"/>
      <c r="O16" s="126"/>
      <c r="P16" s="126"/>
      <c r="Q16" s="101">
        <f>C16+L16+F15</f>
        <v>0</v>
      </c>
      <c r="R16" s="127"/>
      <c r="S16" s="25" t="s">
        <v>10</v>
      </c>
    </row>
    <row r="17" spans="1:19" ht="15" thickBot="1" x14ac:dyDescent="0.25">
      <c r="A17" s="146" t="s">
        <v>77</v>
      </c>
      <c r="B17" s="147"/>
      <c r="C17" s="147">
        <f>C12+C15+C16</f>
        <v>118</v>
      </c>
      <c r="D17" s="147"/>
      <c r="E17" s="147"/>
      <c r="F17" s="147">
        <f>F12+F15+F16</f>
        <v>0</v>
      </c>
      <c r="G17" s="147"/>
      <c r="H17" s="147"/>
      <c r="I17" s="147">
        <f>I12+I15+I16</f>
        <v>0</v>
      </c>
      <c r="J17" s="147"/>
      <c r="K17" s="147"/>
      <c r="L17" s="147">
        <f>L12+L15+L16</f>
        <v>0</v>
      </c>
      <c r="M17" s="147"/>
      <c r="N17" s="147"/>
      <c r="O17" s="147"/>
      <c r="P17" s="147"/>
      <c r="Q17" s="147">
        <f>SUM(Q12,Q15:Q16)</f>
        <v>118</v>
      </c>
      <c r="R17" s="148"/>
      <c r="S17" s="25" t="s">
        <v>10</v>
      </c>
    </row>
    <row r="18" spans="1:19" x14ac:dyDescent="0.2">
      <c r="S18" s="25" t="s">
        <v>10</v>
      </c>
    </row>
    <row r="19" spans="1:19" ht="15" x14ac:dyDescent="0.25">
      <c r="A19" s="178" t="s">
        <v>122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25" t="s">
        <v>10</v>
      </c>
    </row>
    <row r="20" spans="1:19" x14ac:dyDescent="0.2">
      <c r="A20" s="180" t="s">
        <v>117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25" t="s">
        <v>10</v>
      </c>
    </row>
    <row r="21" spans="1:19" x14ac:dyDescent="0.2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25" t="s">
        <v>10</v>
      </c>
    </row>
    <row r="22" spans="1:19" ht="15" x14ac:dyDescent="0.25">
      <c r="A22" s="5" t="s">
        <v>123</v>
      </c>
      <c r="P22" s="95"/>
      <c r="S22" s="25" t="s">
        <v>10</v>
      </c>
    </row>
    <row r="23" spans="1:19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25" t="s">
        <v>10</v>
      </c>
    </row>
    <row r="24" spans="1:19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25" t="s">
        <v>10</v>
      </c>
    </row>
    <row r="25" spans="1:19" x14ac:dyDescent="0.2">
      <c r="S25" s="25" t="s">
        <v>10</v>
      </c>
    </row>
    <row r="26" spans="1:19" x14ac:dyDescent="0.2">
      <c r="S26" s="4" t="s">
        <v>11</v>
      </c>
    </row>
  </sheetData>
  <mergeCells count="15">
    <mergeCell ref="A24:R24"/>
    <mergeCell ref="A19:R19"/>
    <mergeCell ref="A20:R20"/>
    <mergeCell ref="A21:R21"/>
    <mergeCell ref="A23:R23"/>
    <mergeCell ref="A1:R1"/>
    <mergeCell ref="A2:R2"/>
    <mergeCell ref="A3:R3"/>
    <mergeCell ref="A4:R4"/>
    <mergeCell ref="A7:A8"/>
    <mergeCell ref="B7:D7"/>
    <mergeCell ref="E7:G7"/>
    <mergeCell ref="H7:J7"/>
    <mergeCell ref="K7:M7"/>
    <mergeCell ref="P7:R7"/>
  </mergeCells>
  <printOptions horizontalCentered="1"/>
  <pageMargins left="0.7" right="0.7" top="0.64" bottom="0.61" header="0.3" footer="0.3"/>
  <pageSetup scale="62" orientation="landscape" r:id="rId1"/>
  <headerFooter>
    <oddHeader>&amp;L&amp;"Arial,Bold"&amp;12F. Crosswalk of 2013 Availability</oddHeader>
    <oddFooter>&amp;C&amp;"Arial,Regular"Exhibit F - Crosswalk of 2013 Availability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view="pageBreakPreview" topLeftCell="A2" zoomScale="80" zoomScaleNormal="100" zoomScaleSheetLayoutView="80" workbookViewId="0">
      <selection activeCell="P17" sqref="O1:P17"/>
    </sheetView>
  </sheetViews>
  <sheetFormatPr defaultRowHeight="14.25" x14ac:dyDescent="0.2"/>
  <cols>
    <col min="1" max="1" width="37.140625" style="9" customWidth="1"/>
    <col min="2" max="3" width="8.28515625" style="9" customWidth="1"/>
    <col min="4" max="4" width="12.7109375" style="9" customWidth="1"/>
    <col min="5" max="5" width="15" style="9" customWidth="1"/>
    <col min="6" max="6" width="8.28515625" style="9" customWidth="1"/>
    <col min="7" max="7" width="9.85546875" style="9" customWidth="1"/>
    <col min="8" max="10" width="12.7109375" style="9" customWidth="1"/>
    <col min="11" max="11" width="8.28515625" style="9" customWidth="1"/>
    <col min="12" max="12" width="11" style="9" bestFit="1" customWidth="1"/>
    <col min="13" max="13" width="12.7109375" style="9" customWidth="1"/>
    <col min="14" max="14" width="14" style="4" bestFit="1" customWidth="1"/>
    <col min="15" max="15" width="4.5703125" style="9" customWidth="1"/>
    <col min="16" max="16" width="116.7109375" style="9" customWidth="1"/>
    <col min="17" max="18" width="8.28515625" style="9" customWidth="1"/>
    <col min="19" max="19" width="12.7109375" style="9" customWidth="1"/>
    <col min="20" max="21" width="8.28515625" style="9" customWidth="1"/>
    <col min="22" max="22" width="12.7109375" style="9" customWidth="1"/>
    <col min="23" max="16384" width="9.140625" style="9"/>
  </cols>
  <sheetData>
    <row r="1" spans="1:22" ht="18" x14ac:dyDescent="0.25">
      <c r="A1" s="163" t="s">
        <v>99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25" t="s">
        <v>10</v>
      </c>
      <c r="O1" s="6"/>
      <c r="P1" s="55"/>
      <c r="Q1" s="6"/>
      <c r="R1" s="6"/>
      <c r="S1" s="6"/>
      <c r="T1" s="6"/>
      <c r="U1" s="6"/>
      <c r="V1" s="6"/>
    </row>
    <row r="2" spans="1:22" ht="15" x14ac:dyDescent="0.2">
      <c r="A2" s="164" t="s">
        <v>113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25" t="s">
        <v>10</v>
      </c>
      <c r="O2" s="7"/>
      <c r="P2" s="56"/>
      <c r="Q2" s="7"/>
      <c r="R2" s="7"/>
      <c r="S2" s="7"/>
      <c r="T2" s="7"/>
      <c r="U2" s="7"/>
      <c r="V2" s="7"/>
    </row>
    <row r="3" spans="1:22" x14ac:dyDescent="0.2">
      <c r="A3" s="181" t="s">
        <v>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25" t="s">
        <v>10</v>
      </c>
      <c r="O3" s="10"/>
      <c r="P3" s="56"/>
      <c r="Q3" s="10"/>
      <c r="R3" s="10"/>
      <c r="S3" s="10"/>
      <c r="T3" s="10"/>
      <c r="U3" s="10"/>
      <c r="V3" s="10"/>
    </row>
    <row r="4" spans="1:22" x14ac:dyDescent="0.2">
      <c r="A4" s="182" t="s">
        <v>2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25" t="s">
        <v>10</v>
      </c>
      <c r="O4" s="8"/>
      <c r="P4" s="56"/>
      <c r="Q4" s="8"/>
      <c r="R4" s="8"/>
      <c r="S4" s="8"/>
      <c r="T4" s="8"/>
      <c r="U4" s="8"/>
      <c r="V4" s="8"/>
    </row>
    <row r="5" spans="1:22" ht="15.7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25" t="s">
        <v>10</v>
      </c>
      <c r="O5" s="8"/>
      <c r="P5" s="57"/>
      <c r="Q5" s="8"/>
      <c r="R5" s="8"/>
      <c r="S5" s="8"/>
      <c r="T5" s="8"/>
      <c r="U5" s="8"/>
      <c r="V5" s="8"/>
    </row>
    <row r="6" spans="1:22" ht="15" thickBo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 t="s">
        <v>10</v>
      </c>
      <c r="O6" s="8"/>
      <c r="P6" s="8"/>
      <c r="Q6" s="8"/>
      <c r="R6" s="8"/>
      <c r="S6" s="8"/>
      <c r="T6" s="8"/>
      <c r="U6" s="8"/>
      <c r="V6" s="8"/>
    </row>
    <row r="7" spans="1:22" ht="47.25" customHeight="1" x14ac:dyDescent="0.25">
      <c r="A7" s="170" t="s">
        <v>78</v>
      </c>
      <c r="B7" s="172" t="s">
        <v>111</v>
      </c>
      <c r="C7" s="172"/>
      <c r="D7" s="172"/>
      <c r="E7" s="172" t="s">
        <v>22</v>
      </c>
      <c r="F7" s="172"/>
      <c r="G7" s="172"/>
      <c r="H7" s="54" t="s">
        <v>23</v>
      </c>
      <c r="I7" s="46" t="s">
        <v>79</v>
      </c>
      <c r="J7" s="172" t="s">
        <v>100</v>
      </c>
      <c r="K7" s="172"/>
      <c r="L7" s="173"/>
      <c r="M7" s="25" t="s">
        <v>10</v>
      </c>
      <c r="N7" s="9"/>
      <c r="O7" s="5"/>
    </row>
    <row r="8" spans="1:22" ht="28.5" x14ac:dyDescent="0.25">
      <c r="A8" s="171"/>
      <c r="B8" s="11" t="s">
        <v>3</v>
      </c>
      <c r="C8" s="17" t="s">
        <v>73</v>
      </c>
      <c r="D8" s="11" t="s">
        <v>4</v>
      </c>
      <c r="E8" s="11" t="s">
        <v>3</v>
      </c>
      <c r="F8" s="11" t="s">
        <v>73</v>
      </c>
      <c r="G8" s="11" t="s">
        <v>4</v>
      </c>
      <c r="H8" s="17" t="s">
        <v>4</v>
      </c>
      <c r="I8" s="11" t="s">
        <v>4</v>
      </c>
      <c r="J8" s="11" t="s">
        <v>3</v>
      </c>
      <c r="K8" s="11" t="s">
        <v>73</v>
      </c>
      <c r="L8" s="12" t="s">
        <v>4</v>
      </c>
      <c r="M8" s="25" t="s">
        <v>10</v>
      </c>
      <c r="N8" s="9"/>
      <c r="O8" s="5"/>
    </row>
    <row r="9" spans="1:22" x14ac:dyDescent="0.2">
      <c r="A9" s="138" t="s">
        <v>115</v>
      </c>
      <c r="B9" s="72">
        <v>188</v>
      </c>
      <c r="C9" s="72">
        <v>118</v>
      </c>
      <c r="D9" s="72">
        <v>37374</v>
      </c>
      <c r="E9" s="72">
        <v>0</v>
      </c>
      <c r="F9" s="72">
        <v>0</v>
      </c>
      <c r="G9" s="72">
        <v>0</v>
      </c>
      <c r="H9" s="72">
        <v>3180</v>
      </c>
      <c r="I9" s="72">
        <v>0</v>
      </c>
      <c r="J9" s="72">
        <f t="shared" ref="J9:K9" si="0">B9+E9</f>
        <v>188</v>
      </c>
      <c r="K9" s="72">
        <f t="shared" si="0"/>
        <v>118</v>
      </c>
      <c r="L9" s="73">
        <f t="shared" ref="L9:L12" si="1">D9+G9+H9+I9</f>
        <v>40554</v>
      </c>
      <c r="M9" s="25" t="s">
        <v>10</v>
      </c>
      <c r="N9" s="9"/>
      <c r="O9" s="26"/>
    </row>
    <row r="10" spans="1:22" ht="15" x14ac:dyDescent="0.25">
      <c r="A10" s="13" t="s">
        <v>75</v>
      </c>
      <c r="B10" s="75">
        <f t="shared" ref="B10:K10" si="2">SUM(B9:B9)</f>
        <v>188</v>
      </c>
      <c r="C10" s="75">
        <f t="shared" si="2"/>
        <v>118</v>
      </c>
      <c r="D10" s="75">
        <f t="shared" si="2"/>
        <v>37374</v>
      </c>
      <c r="E10" s="75">
        <f t="shared" si="2"/>
        <v>0</v>
      </c>
      <c r="F10" s="75">
        <f t="shared" si="2"/>
        <v>0</v>
      </c>
      <c r="G10" s="75">
        <f t="shared" si="2"/>
        <v>0</v>
      </c>
      <c r="H10" s="159">
        <f>+H9</f>
        <v>3180</v>
      </c>
      <c r="I10" s="75">
        <f t="shared" si="2"/>
        <v>0</v>
      </c>
      <c r="J10" s="75">
        <f t="shared" si="2"/>
        <v>188</v>
      </c>
      <c r="K10" s="75">
        <f t="shared" si="2"/>
        <v>118</v>
      </c>
      <c r="L10" s="76">
        <f t="shared" si="1"/>
        <v>40554</v>
      </c>
      <c r="M10" s="25" t="s">
        <v>10</v>
      </c>
      <c r="N10" s="9"/>
      <c r="O10" s="5"/>
    </row>
    <row r="11" spans="1:22" x14ac:dyDescent="0.2">
      <c r="A11" s="62" t="s">
        <v>74</v>
      </c>
      <c r="B11" s="72"/>
      <c r="C11" s="72"/>
      <c r="D11" s="72">
        <v>0</v>
      </c>
      <c r="E11" s="72"/>
      <c r="F11" s="72"/>
      <c r="G11" s="72"/>
      <c r="H11" s="72"/>
      <c r="I11" s="72"/>
      <c r="J11" s="72"/>
      <c r="K11" s="72"/>
      <c r="L11" s="73">
        <f t="shared" si="1"/>
        <v>0</v>
      </c>
      <c r="M11" s="25" t="s">
        <v>10</v>
      </c>
      <c r="N11" s="9"/>
      <c r="O11" s="19"/>
    </row>
    <row r="12" spans="1:22" ht="15" x14ac:dyDescent="0.25">
      <c r="A12" s="63" t="s">
        <v>83</v>
      </c>
      <c r="B12" s="84"/>
      <c r="C12" s="84"/>
      <c r="D12" s="84">
        <f>SUM(D10:D11)</f>
        <v>37374</v>
      </c>
      <c r="E12" s="84"/>
      <c r="F12" s="84"/>
      <c r="G12" s="84"/>
      <c r="H12" s="84"/>
      <c r="I12" s="84"/>
      <c r="J12" s="84"/>
      <c r="K12" s="84"/>
      <c r="L12" s="85">
        <f t="shared" si="1"/>
        <v>37374</v>
      </c>
      <c r="M12" s="25" t="s">
        <v>10</v>
      </c>
      <c r="N12" s="9"/>
      <c r="O12" s="18"/>
    </row>
    <row r="13" spans="1:22" x14ac:dyDescent="0.2">
      <c r="A13" s="47" t="s">
        <v>13</v>
      </c>
      <c r="B13" s="78"/>
      <c r="C13" s="78">
        <v>0</v>
      </c>
      <c r="D13" s="78"/>
      <c r="E13" s="78"/>
      <c r="F13" s="78">
        <v>0</v>
      </c>
      <c r="G13" s="78"/>
      <c r="H13" s="78">
        <v>0</v>
      </c>
      <c r="I13" s="78"/>
      <c r="J13" s="78"/>
      <c r="K13" s="78">
        <f>C13+F13</f>
        <v>0</v>
      </c>
      <c r="L13" s="79"/>
      <c r="M13" s="25" t="s">
        <v>10</v>
      </c>
      <c r="N13" s="9"/>
      <c r="O13" s="19"/>
    </row>
    <row r="14" spans="1:22" x14ac:dyDescent="0.2">
      <c r="A14" s="52" t="s">
        <v>76</v>
      </c>
      <c r="B14" s="20"/>
      <c r="C14" s="20">
        <f>C10+C13</f>
        <v>118</v>
      </c>
      <c r="D14" s="20"/>
      <c r="E14" s="20"/>
      <c r="F14" s="20">
        <f>F10+F13</f>
        <v>0</v>
      </c>
      <c r="G14" s="20"/>
      <c r="H14" s="20">
        <f>H10+H13</f>
        <v>3180</v>
      </c>
      <c r="I14" s="20"/>
      <c r="J14" s="20"/>
      <c r="K14" s="20">
        <f>K10+K13</f>
        <v>118</v>
      </c>
      <c r="L14" s="74"/>
      <c r="M14" s="25" t="s">
        <v>10</v>
      </c>
      <c r="N14" s="9"/>
      <c r="O14" s="19"/>
    </row>
    <row r="15" spans="1:22" x14ac:dyDescent="0.2">
      <c r="A15" s="14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74"/>
      <c r="M15" s="25" t="s">
        <v>10</v>
      </c>
      <c r="N15" s="9"/>
      <c r="O15" s="156"/>
    </row>
    <row r="16" spans="1:22" x14ac:dyDescent="0.2">
      <c r="A16" s="14" t="s">
        <v>14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74"/>
      <c r="M16" s="25" t="s">
        <v>10</v>
      </c>
      <c r="N16" s="9"/>
      <c r="O16" s="19"/>
    </row>
    <row r="17" spans="1:18" x14ac:dyDescent="0.2">
      <c r="A17" s="15" t="s">
        <v>15</v>
      </c>
      <c r="B17" s="20"/>
      <c r="C17" s="20">
        <v>0</v>
      </c>
      <c r="D17" s="20"/>
      <c r="E17" s="20"/>
      <c r="F17" s="20">
        <v>0</v>
      </c>
      <c r="G17" s="20"/>
      <c r="H17" s="20">
        <v>0</v>
      </c>
      <c r="I17" s="20"/>
      <c r="J17" s="20"/>
      <c r="K17" s="20">
        <f>C17+F17</f>
        <v>0</v>
      </c>
      <c r="L17" s="74"/>
      <c r="M17" s="25" t="s">
        <v>10</v>
      </c>
      <c r="N17" s="9"/>
      <c r="O17" s="19"/>
    </row>
    <row r="18" spans="1:18" x14ac:dyDescent="0.2">
      <c r="A18" s="16" t="s">
        <v>16</v>
      </c>
      <c r="B18" s="80"/>
      <c r="C18" s="80">
        <v>0</v>
      </c>
      <c r="D18" s="80"/>
      <c r="E18" s="80"/>
      <c r="F18" s="80">
        <v>0</v>
      </c>
      <c r="G18" s="80"/>
      <c r="H18" s="80">
        <v>0</v>
      </c>
      <c r="I18" s="80"/>
      <c r="J18" s="80"/>
      <c r="K18" s="80">
        <f>C18+F18</f>
        <v>0</v>
      </c>
      <c r="L18" s="81"/>
      <c r="M18" s="25" t="s">
        <v>10</v>
      </c>
      <c r="N18" s="9"/>
      <c r="O18" s="19"/>
    </row>
    <row r="19" spans="1:18" ht="15" thickBot="1" x14ac:dyDescent="0.25">
      <c r="A19" s="53" t="s">
        <v>77</v>
      </c>
      <c r="B19" s="82"/>
      <c r="C19" s="82">
        <f>C14+C17+C18</f>
        <v>118</v>
      </c>
      <c r="D19" s="82"/>
      <c r="E19" s="82"/>
      <c r="F19" s="82">
        <f>F14+F17+F18</f>
        <v>0</v>
      </c>
      <c r="G19" s="82"/>
      <c r="H19" s="82">
        <f>H14+H17+H18</f>
        <v>3180</v>
      </c>
      <c r="I19" s="82"/>
      <c r="J19" s="82"/>
      <c r="K19" s="82">
        <f>SUM(K14,K17:K18)</f>
        <v>118</v>
      </c>
      <c r="L19" s="83"/>
      <c r="M19" s="25" t="s">
        <v>10</v>
      </c>
      <c r="N19" s="9"/>
      <c r="O19" s="19"/>
    </row>
    <row r="20" spans="1:18" x14ac:dyDescent="0.2">
      <c r="M20" s="25" t="s">
        <v>10</v>
      </c>
      <c r="P20" s="19"/>
    </row>
    <row r="21" spans="1:18" x14ac:dyDescent="0.2">
      <c r="M21" s="25" t="s">
        <v>10</v>
      </c>
      <c r="P21" s="19"/>
    </row>
    <row r="22" spans="1:18" ht="15" x14ac:dyDescent="0.25">
      <c r="A22" s="5" t="s">
        <v>124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</row>
    <row r="23" spans="1:18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</row>
    <row r="24" spans="1:18" ht="15" x14ac:dyDescent="0.25">
      <c r="A24" s="5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</row>
    <row r="25" spans="1:18" ht="15" x14ac:dyDescent="0.25">
      <c r="A25" s="5"/>
      <c r="M25" s="25" t="s">
        <v>10</v>
      </c>
    </row>
    <row r="26" spans="1:18" x14ac:dyDescent="0.2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25" t="s">
        <v>10</v>
      </c>
    </row>
    <row r="27" spans="1:18" x14ac:dyDescent="0.2">
      <c r="M27" s="4" t="s">
        <v>11</v>
      </c>
    </row>
    <row r="28" spans="1:18" x14ac:dyDescent="0.2">
      <c r="M28" s="4"/>
      <c r="N28" s="25"/>
    </row>
  </sheetData>
  <mergeCells count="9">
    <mergeCell ref="A23:R23"/>
    <mergeCell ref="A1:M1"/>
    <mergeCell ref="A2:M2"/>
    <mergeCell ref="A3:M3"/>
    <mergeCell ref="A4:M4"/>
    <mergeCell ref="A7:A8"/>
    <mergeCell ref="B7:D7"/>
    <mergeCell ref="E7:G7"/>
    <mergeCell ref="J7:L7"/>
  </mergeCells>
  <printOptions horizontalCentered="1"/>
  <pageMargins left="0.7" right="0.7" top="0.66" bottom="0.66" header="0.3" footer="0.3"/>
  <pageSetup scale="77" orientation="landscape" r:id="rId1"/>
  <headerFooter>
    <oddHeader>&amp;L&amp;"Arial,Bold"&amp;12G. Crosswalk of 2014 Availability</oddHeader>
    <oddFooter>&amp;C&amp;"Arial,Regular"Exhibit G - Crosswalk of 2014 Availability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view="pageBreakPreview" topLeftCell="K2" zoomScaleNormal="100" zoomScaleSheetLayoutView="100" workbookViewId="0">
      <selection activeCell="M11" sqref="M1:M11"/>
    </sheetView>
  </sheetViews>
  <sheetFormatPr defaultRowHeight="14.25" x14ac:dyDescent="0.2"/>
  <cols>
    <col min="1" max="1" width="45.85546875" style="94" customWidth="1"/>
    <col min="2" max="9" width="13.7109375" style="94" customWidth="1"/>
    <col min="10" max="10" width="15" style="94" customWidth="1"/>
    <col min="11" max="11" width="14" style="4" bestFit="1" customWidth="1"/>
    <col min="12" max="12" width="4.5703125" style="94" customWidth="1"/>
    <col min="13" max="13" width="122.85546875" style="94" customWidth="1"/>
    <col min="14" max="15" width="8.28515625" style="94" customWidth="1"/>
    <col min="16" max="16" width="12.7109375" style="94" customWidth="1"/>
    <col min="17" max="18" width="8.28515625" style="94" customWidth="1"/>
    <col min="19" max="19" width="12.7109375" style="94" customWidth="1"/>
    <col min="20" max="16384" width="9.140625" style="94"/>
  </cols>
  <sheetData>
    <row r="1" spans="1:19" ht="18" x14ac:dyDescent="0.25">
      <c r="A1" s="163" t="s">
        <v>27</v>
      </c>
      <c r="B1" s="163"/>
      <c r="C1" s="163"/>
      <c r="D1" s="163"/>
      <c r="E1" s="163"/>
      <c r="F1" s="163"/>
      <c r="G1" s="163"/>
      <c r="H1" s="163"/>
      <c r="I1" s="163"/>
      <c r="J1" s="163"/>
      <c r="K1" s="25" t="s">
        <v>10</v>
      </c>
      <c r="L1" s="6"/>
      <c r="M1" s="55"/>
      <c r="N1" s="6"/>
      <c r="O1" s="6"/>
      <c r="P1" s="6"/>
      <c r="Q1" s="6"/>
      <c r="R1" s="6"/>
      <c r="S1" s="6"/>
    </row>
    <row r="2" spans="1:19" ht="15" x14ac:dyDescent="0.2">
      <c r="A2" s="164" t="s">
        <v>113</v>
      </c>
      <c r="B2" s="164"/>
      <c r="C2" s="164"/>
      <c r="D2" s="164"/>
      <c r="E2" s="164"/>
      <c r="F2" s="164"/>
      <c r="G2" s="164"/>
      <c r="H2" s="164"/>
      <c r="I2" s="164"/>
      <c r="J2" s="164"/>
      <c r="K2" s="25" t="s">
        <v>10</v>
      </c>
      <c r="L2" s="7"/>
      <c r="M2" s="56"/>
      <c r="N2" s="7"/>
      <c r="O2" s="7"/>
      <c r="P2" s="7"/>
      <c r="Q2" s="7"/>
      <c r="R2" s="7"/>
      <c r="S2" s="7"/>
    </row>
    <row r="3" spans="1:19" x14ac:dyDescent="0.2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25" t="s">
        <v>10</v>
      </c>
      <c r="L3" s="110"/>
      <c r="M3" s="56"/>
      <c r="N3" s="110"/>
      <c r="O3" s="110"/>
      <c r="P3" s="110"/>
      <c r="Q3" s="110"/>
      <c r="R3" s="110"/>
      <c r="S3" s="110"/>
    </row>
    <row r="4" spans="1:19" x14ac:dyDescent="0.2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25" t="s">
        <v>10</v>
      </c>
      <c r="L4" s="109"/>
      <c r="M4" s="56"/>
      <c r="N4" s="109"/>
      <c r="O4" s="109"/>
      <c r="P4" s="109"/>
      <c r="Q4" s="109"/>
      <c r="R4" s="109"/>
      <c r="S4" s="109"/>
    </row>
    <row r="5" spans="1:19" ht="15.75" thickBot="1" x14ac:dyDescent="0.3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25" t="s">
        <v>10</v>
      </c>
      <c r="L5" s="109"/>
      <c r="M5" s="57"/>
      <c r="N5" s="109"/>
      <c r="O5" s="109"/>
      <c r="P5" s="109"/>
      <c r="Q5" s="109"/>
      <c r="R5" s="109"/>
      <c r="S5" s="109"/>
    </row>
    <row r="6" spans="1:19" ht="15" thickBot="1" x14ac:dyDescent="0.25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25" t="s">
        <v>10</v>
      </c>
      <c r="L6" s="109"/>
      <c r="M6" s="150"/>
      <c r="N6" s="109"/>
      <c r="O6" s="109"/>
      <c r="P6" s="109"/>
      <c r="Q6" s="109"/>
      <c r="R6" s="109"/>
      <c r="S6" s="109"/>
    </row>
    <row r="7" spans="1:19" ht="44.25" customHeight="1" x14ac:dyDescent="0.2">
      <c r="A7" s="183" t="s">
        <v>29</v>
      </c>
      <c r="B7" s="185" t="s">
        <v>108</v>
      </c>
      <c r="C7" s="186"/>
      <c r="D7" s="185" t="s">
        <v>109</v>
      </c>
      <c r="E7" s="186"/>
      <c r="F7" s="187" t="s">
        <v>96</v>
      </c>
      <c r="G7" s="175"/>
      <c r="H7" s="175"/>
      <c r="I7" s="175"/>
      <c r="J7" s="188"/>
      <c r="K7" s="25" t="s">
        <v>10</v>
      </c>
    </row>
    <row r="8" spans="1:19" ht="28.5" x14ac:dyDescent="0.2">
      <c r="A8" s="184"/>
      <c r="B8" s="116" t="s">
        <v>3</v>
      </c>
      <c r="C8" s="116" t="s">
        <v>26</v>
      </c>
      <c r="D8" s="116" t="s">
        <v>3</v>
      </c>
      <c r="E8" s="116" t="s">
        <v>26</v>
      </c>
      <c r="F8" s="116" t="s">
        <v>28</v>
      </c>
      <c r="G8" s="116" t="s">
        <v>18</v>
      </c>
      <c r="H8" s="116" t="s">
        <v>19</v>
      </c>
      <c r="I8" s="116" t="s">
        <v>36</v>
      </c>
      <c r="J8" s="117" t="s">
        <v>37</v>
      </c>
      <c r="K8" s="25" t="s">
        <v>10</v>
      </c>
    </row>
    <row r="9" spans="1:19" x14ac:dyDescent="0.2">
      <c r="A9" s="151" t="s">
        <v>30</v>
      </c>
      <c r="B9" s="141">
        <v>18</v>
      </c>
      <c r="C9" s="141">
        <v>0</v>
      </c>
      <c r="D9" s="141">
        <v>18</v>
      </c>
      <c r="E9" s="141">
        <v>0</v>
      </c>
      <c r="F9" s="141">
        <v>0</v>
      </c>
      <c r="G9" s="141">
        <v>0</v>
      </c>
      <c r="H9" s="141">
        <v>0</v>
      </c>
      <c r="I9" s="141">
        <f t="shared" ref="I9:I18" si="0">D9+F9+G9+H9</f>
        <v>18</v>
      </c>
      <c r="J9" s="142">
        <v>0</v>
      </c>
      <c r="K9" s="25" t="s">
        <v>10</v>
      </c>
    </row>
    <row r="10" spans="1:19" x14ac:dyDescent="0.2">
      <c r="A10" s="152" t="s">
        <v>31</v>
      </c>
      <c r="B10" s="101">
        <v>128</v>
      </c>
      <c r="C10" s="101">
        <v>0</v>
      </c>
      <c r="D10" s="101">
        <v>128</v>
      </c>
      <c r="E10" s="101">
        <v>0</v>
      </c>
      <c r="F10" s="101">
        <v>0</v>
      </c>
      <c r="G10" s="101">
        <v>0</v>
      </c>
      <c r="H10" s="101">
        <v>0</v>
      </c>
      <c r="I10" s="101">
        <f t="shared" si="0"/>
        <v>128</v>
      </c>
      <c r="J10" s="99">
        <v>0</v>
      </c>
      <c r="K10" s="25" t="s">
        <v>10</v>
      </c>
    </row>
    <row r="11" spans="1:19" x14ac:dyDescent="0.2">
      <c r="A11" s="152" t="s">
        <v>32</v>
      </c>
      <c r="B11" s="101">
        <v>23</v>
      </c>
      <c r="C11" s="101">
        <v>0</v>
      </c>
      <c r="D11" s="101">
        <v>23</v>
      </c>
      <c r="E11" s="101">
        <v>0</v>
      </c>
      <c r="F11" s="101">
        <v>0</v>
      </c>
      <c r="G11" s="101">
        <v>0</v>
      </c>
      <c r="H11" s="101">
        <v>0</v>
      </c>
      <c r="I11" s="101">
        <f t="shared" si="0"/>
        <v>23</v>
      </c>
      <c r="J11" s="99">
        <v>0</v>
      </c>
      <c r="K11" s="25" t="s">
        <v>10</v>
      </c>
    </row>
    <row r="12" spans="1:19" x14ac:dyDescent="0.2">
      <c r="A12" s="152" t="s">
        <v>33</v>
      </c>
      <c r="B12" s="101">
        <v>11</v>
      </c>
      <c r="C12" s="101">
        <v>0</v>
      </c>
      <c r="D12" s="101">
        <v>11</v>
      </c>
      <c r="E12" s="101">
        <v>0</v>
      </c>
      <c r="F12" s="101">
        <v>-1</v>
      </c>
      <c r="G12" s="101">
        <v>0</v>
      </c>
      <c r="H12" s="101">
        <v>0</v>
      </c>
      <c r="I12" s="101">
        <f t="shared" si="0"/>
        <v>10</v>
      </c>
      <c r="J12" s="99">
        <v>0</v>
      </c>
      <c r="K12" s="153"/>
    </row>
    <row r="13" spans="1:19" x14ac:dyDescent="0.2">
      <c r="A13" s="152" t="s">
        <v>34</v>
      </c>
      <c r="B13" s="101">
        <v>4</v>
      </c>
      <c r="C13" s="101">
        <v>0</v>
      </c>
      <c r="D13" s="101">
        <v>4</v>
      </c>
      <c r="E13" s="101">
        <v>0</v>
      </c>
      <c r="F13" s="101">
        <v>0</v>
      </c>
      <c r="G13" s="101">
        <v>0</v>
      </c>
      <c r="H13" s="101">
        <v>0</v>
      </c>
      <c r="I13" s="101">
        <f t="shared" si="0"/>
        <v>4</v>
      </c>
      <c r="J13" s="99">
        <v>0</v>
      </c>
      <c r="K13" s="25" t="s">
        <v>10</v>
      </c>
    </row>
    <row r="14" spans="1:19" x14ac:dyDescent="0.2">
      <c r="A14" s="152" t="s">
        <v>35</v>
      </c>
      <c r="B14" s="101">
        <v>4</v>
      </c>
      <c r="C14" s="101">
        <v>0</v>
      </c>
      <c r="D14" s="101">
        <v>4</v>
      </c>
      <c r="E14" s="101">
        <v>0</v>
      </c>
      <c r="F14" s="101">
        <v>1</v>
      </c>
      <c r="G14" s="101">
        <v>0</v>
      </c>
      <c r="H14" s="101">
        <v>0</v>
      </c>
      <c r="I14" s="101">
        <f t="shared" si="0"/>
        <v>5</v>
      </c>
      <c r="J14" s="99">
        <v>0</v>
      </c>
      <c r="K14" s="25" t="s">
        <v>10</v>
      </c>
    </row>
    <row r="15" spans="1:19" ht="15" x14ac:dyDescent="0.25">
      <c r="A15" s="27" t="s">
        <v>12</v>
      </c>
      <c r="B15" s="75">
        <f t="shared" ref="B15:J15" si="1">SUM(B9:B14)</f>
        <v>188</v>
      </c>
      <c r="C15" s="75">
        <f t="shared" si="1"/>
        <v>0</v>
      </c>
      <c r="D15" s="75">
        <f t="shared" si="1"/>
        <v>188</v>
      </c>
      <c r="E15" s="75">
        <f t="shared" si="1"/>
        <v>0</v>
      </c>
      <c r="F15" s="75">
        <f t="shared" si="1"/>
        <v>0</v>
      </c>
      <c r="G15" s="75">
        <f t="shared" si="1"/>
        <v>0</v>
      </c>
      <c r="H15" s="75">
        <f t="shared" si="1"/>
        <v>0</v>
      </c>
      <c r="I15" s="75">
        <f t="shared" si="1"/>
        <v>188</v>
      </c>
      <c r="J15" s="76">
        <f t="shared" si="1"/>
        <v>0</v>
      </c>
      <c r="K15" s="25" t="s">
        <v>10</v>
      </c>
    </row>
    <row r="16" spans="1:19" x14ac:dyDescent="0.2">
      <c r="A16" s="154" t="s">
        <v>38</v>
      </c>
      <c r="B16" s="141">
        <v>188</v>
      </c>
      <c r="C16" s="141">
        <v>0</v>
      </c>
      <c r="D16" s="141">
        <v>188</v>
      </c>
      <c r="E16" s="141">
        <v>0</v>
      </c>
      <c r="F16" s="141">
        <v>0</v>
      </c>
      <c r="G16" s="141">
        <v>0</v>
      </c>
      <c r="H16" s="141">
        <f>SUM(H9:H15)</f>
        <v>0</v>
      </c>
      <c r="I16" s="141">
        <f t="shared" si="0"/>
        <v>188</v>
      </c>
      <c r="J16" s="142">
        <v>0</v>
      </c>
      <c r="K16" s="25" t="s">
        <v>10</v>
      </c>
    </row>
    <row r="17" spans="1:11" x14ac:dyDescent="0.2">
      <c r="A17" s="155" t="s">
        <v>39</v>
      </c>
      <c r="B17" s="101">
        <v>0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f>SUM(H10:H16)</f>
        <v>0</v>
      </c>
      <c r="I17" s="101">
        <f t="shared" si="0"/>
        <v>0</v>
      </c>
      <c r="J17" s="99">
        <v>0</v>
      </c>
      <c r="K17" s="25" t="s">
        <v>10</v>
      </c>
    </row>
    <row r="18" spans="1:11" x14ac:dyDescent="0.2">
      <c r="A18" s="155" t="s">
        <v>40</v>
      </c>
      <c r="B18" s="101">
        <v>0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f>SUM(H10:H17)</f>
        <v>0</v>
      </c>
      <c r="I18" s="101">
        <f t="shared" si="0"/>
        <v>0</v>
      </c>
      <c r="J18" s="99">
        <v>0</v>
      </c>
      <c r="K18" s="25" t="s">
        <v>10</v>
      </c>
    </row>
    <row r="19" spans="1:11" ht="15" x14ac:dyDescent="0.25">
      <c r="A19" s="27" t="s">
        <v>12</v>
      </c>
      <c r="B19" s="75">
        <f>SUM(B16:B18)</f>
        <v>188</v>
      </c>
      <c r="C19" s="75">
        <f t="shared" ref="C19:J19" si="2">SUM(C16:C18)</f>
        <v>0</v>
      </c>
      <c r="D19" s="75">
        <f t="shared" si="2"/>
        <v>188</v>
      </c>
      <c r="E19" s="75">
        <f t="shared" si="2"/>
        <v>0</v>
      </c>
      <c r="F19" s="75">
        <f t="shared" si="2"/>
        <v>0</v>
      </c>
      <c r="G19" s="75">
        <f t="shared" si="2"/>
        <v>0</v>
      </c>
      <c r="H19" s="75">
        <f t="shared" si="2"/>
        <v>0</v>
      </c>
      <c r="I19" s="75">
        <f t="shared" si="2"/>
        <v>188</v>
      </c>
      <c r="J19" s="76">
        <f t="shared" si="2"/>
        <v>0</v>
      </c>
      <c r="K19" s="25" t="s">
        <v>10</v>
      </c>
    </row>
    <row r="20" spans="1:11" x14ac:dyDescent="0.2">
      <c r="K20" s="25" t="s">
        <v>11</v>
      </c>
    </row>
  </sheetData>
  <mergeCells count="10">
    <mergeCell ref="A7:A8"/>
    <mergeCell ref="B7:C7"/>
    <mergeCell ref="D7:E7"/>
    <mergeCell ref="F7:J7"/>
    <mergeCell ref="A1:J1"/>
    <mergeCell ref="A2:J2"/>
    <mergeCell ref="A3:J3"/>
    <mergeCell ref="A4:J4"/>
    <mergeCell ref="A5:J5"/>
    <mergeCell ref="A6:J6"/>
  </mergeCells>
  <printOptions horizontalCentered="1"/>
  <pageMargins left="0.7" right="0.7" top="0.75" bottom="0.75" header="0.3" footer="0.3"/>
  <pageSetup scale="71" orientation="landscape" r:id="rId1"/>
  <headerFooter>
    <oddHeader>&amp;L&amp;"Arial,Bold"&amp;12I. Detail of Permanent Positions by Category</oddHeader>
    <oddFooter>&amp;C&amp;"Arial,Regular"Exhibit I - Details of Permanent Positions by Category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view="pageBreakPreview" zoomScale="90" zoomScaleNormal="100" zoomScaleSheetLayoutView="9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L44" sqref="L44"/>
    </sheetView>
  </sheetViews>
  <sheetFormatPr defaultRowHeight="14.25" x14ac:dyDescent="0.2"/>
  <cols>
    <col min="1" max="1" width="86.5703125" style="94" customWidth="1"/>
    <col min="2" max="2" width="8.28515625" style="94" customWidth="1"/>
    <col min="3" max="3" width="12.7109375" style="94" customWidth="1"/>
    <col min="4" max="4" width="8.28515625" style="94" customWidth="1"/>
    <col min="5" max="5" width="12.7109375" style="94" customWidth="1"/>
    <col min="6" max="6" width="8.28515625" style="94" customWidth="1"/>
    <col min="7" max="7" width="12.7109375" style="94" customWidth="1"/>
    <col min="8" max="8" width="8.28515625" style="94" customWidth="1"/>
    <col min="9" max="9" width="12.7109375" style="94" customWidth="1"/>
    <col min="10" max="10" width="14" style="4" bestFit="1" customWidth="1"/>
    <col min="11" max="11" width="8.42578125" style="94" bestFit="1" customWidth="1"/>
    <col min="12" max="12" width="116.7109375" style="108" customWidth="1"/>
    <col min="13" max="14" width="8.28515625" style="94" customWidth="1"/>
    <col min="15" max="15" width="12.7109375" style="94" customWidth="1"/>
    <col min="16" max="17" width="8.28515625" style="94" customWidth="1"/>
    <col min="18" max="18" width="12.7109375" style="94" customWidth="1"/>
    <col min="19" max="16384" width="9.140625" style="94"/>
  </cols>
  <sheetData>
    <row r="1" spans="1:18" ht="18" x14ac:dyDescent="0.25">
      <c r="A1" s="163" t="s">
        <v>41</v>
      </c>
      <c r="B1" s="163"/>
      <c r="C1" s="163"/>
      <c r="D1" s="163"/>
      <c r="E1" s="163"/>
      <c r="F1" s="163"/>
      <c r="G1" s="163"/>
      <c r="H1" s="163"/>
      <c r="I1" s="163"/>
      <c r="J1" s="25" t="s">
        <v>10</v>
      </c>
      <c r="K1" s="6"/>
      <c r="L1" s="55"/>
      <c r="M1" s="6"/>
      <c r="N1" s="6"/>
      <c r="O1" s="6"/>
      <c r="P1" s="6"/>
      <c r="Q1" s="6"/>
      <c r="R1" s="6"/>
    </row>
    <row r="2" spans="1:18" ht="15" x14ac:dyDescent="0.2">
      <c r="A2" s="164" t="s">
        <v>113</v>
      </c>
      <c r="B2" s="164"/>
      <c r="C2" s="164"/>
      <c r="D2" s="164"/>
      <c r="E2" s="164"/>
      <c r="F2" s="164"/>
      <c r="G2" s="164"/>
      <c r="H2" s="164"/>
      <c r="I2" s="164"/>
      <c r="J2" s="25" t="s">
        <v>10</v>
      </c>
      <c r="K2" s="7"/>
      <c r="L2" s="56"/>
      <c r="M2" s="7"/>
      <c r="N2" s="7"/>
      <c r="O2" s="7"/>
      <c r="P2" s="7"/>
      <c r="Q2" s="7"/>
      <c r="R2" s="7"/>
    </row>
    <row r="3" spans="1:18" x14ac:dyDescent="0.2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25" t="s">
        <v>10</v>
      </c>
      <c r="K3" s="110"/>
      <c r="L3" s="56"/>
      <c r="M3" s="110"/>
      <c r="N3" s="110"/>
      <c r="O3" s="110"/>
      <c r="P3" s="110"/>
      <c r="Q3" s="110"/>
      <c r="R3" s="110"/>
    </row>
    <row r="4" spans="1:18" x14ac:dyDescent="0.2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25" t="s">
        <v>10</v>
      </c>
      <c r="K4" s="109"/>
      <c r="L4" s="56"/>
      <c r="M4" s="109"/>
      <c r="N4" s="109"/>
      <c r="O4" s="109"/>
      <c r="P4" s="109"/>
      <c r="Q4" s="109"/>
      <c r="R4" s="109"/>
    </row>
    <row r="5" spans="1:18" ht="15.75" thickBot="1" x14ac:dyDescent="0.3">
      <c r="A5" s="174"/>
      <c r="B5" s="174"/>
      <c r="C5" s="174"/>
      <c r="D5" s="174"/>
      <c r="E5" s="174"/>
      <c r="F5" s="174"/>
      <c r="G5" s="174"/>
      <c r="H5" s="174"/>
      <c r="I5" s="174"/>
      <c r="J5" s="25" t="s">
        <v>10</v>
      </c>
      <c r="K5" s="109"/>
      <c r="L5" s="57"/>
      <c r="M5" s="109"/>
      <c r="N5" s="109"/>
      <c r="O5" s="109"/>
      <c r="P5" s="109"/>
      <c r="Q5" s="109"/>
      <c r="R5" s="109"/>
    </row>
    <row r="6" spans="1:18" ht="15" x14ac:dyDescent="0.2">
      <c r="A6" s="170" t="s">
        <v>42</v>
      </c>
      <c r="B6" s="172" t="s">
        <v>98</v>
      </c>
      <c r="C6" s="172"/>
      <c r="D6" s="172" t="s">
        <v>100</v>
      </c>
      <c r="E6" s="172"/>
      <c r="F6" s="172" t="s">
        <v>96</v>
      </c>
      <c r="G6" s="172"/>
      <c r="H6" s="172" t="s">
        <v>25</v>
      </c>
      <c r="I6" s="173"/>
      <c r="J6" s="25" t="s">
        <v>10</v>
      </c>
      <c r="L6" s="23"/>
    </row>
    <row r="7" spans="1:18" ht="28.5" x14ac:dyDescent="0.2">
      <c r="A7" s="171"/>
      <c r="B7" s="116" t="s">
        <v>17</v>
      </c>
      <c r="C7" s="116" t="s">
        <v>4</v>
      </c>
      <c r="D7" s="116" t="s">
        <v>17</v>
      </c>
      <c r="E7" s="116" t="s">
        <v>4</v>
      </c>
      <c r="F7" s="116" t="s">
        <v>17</v>
      </c>
      <c r="G7" s="116" t="s">
        <v>4</v>
      </c>
      <c r="H7" s="116" t="s">
        <v>17</v>
      </c>
      <c r="I7" s="117" t="s">
        <v>4</v>
      </c>
      <c r="J7" s="25" t="s">
        <v>10</v>
      </c>
      <c r="L7" s="118"/>
    </row>
    <row r="8" spans="1:18" x14ac:dyDescent="0.2">
      <c r="A8" s="119" t="s">
        <v>43</v>
      </c>
      <c r="B8" s="120">
        <v>118</v>
      </c>
      <c r="C8" s="120">
        <v>11643</v>
      </c>
      <c r="D8" s="120">
        <v>118</v>
      </c>
      <c r="E8" s="120">
        <v>13117</v>
      </c>
      <c r="F8" s="120">
        <v>118</v>
      </c>
      <c r="G8" s="120">
        <v>13246</v>
      </c>
      <c r="H8" s="120">
        <f>F8-D8</f>
        <v>0</v>
      </c>
      <c r="I8" s="121">
        <f>G8-E8</f>
        <v>129</v>
      </c>
      <c r="J8" s="25" t="s">
        <v>10</v>
      </c>
      <c r="K8" s="95"/>
      <c r="L8" s="23"/>
    </row>
    <row r="9" spans="1:18" x14ac:dyDescent="0.2">
      <c r="A9" s="92" t="s">
        <v>44</v>
      </c>
      <c r="B9" s="101">
        <v>0</v>
      </c>
      <c r="C9" s="101">
        <v>165</v>
      </c>
      <c r="D9" s="101">
        <v>0</v>
      </c>
      <c r="E9" s="101">
        <v>147</v>
      </c>
      <c r="F9" s="101">
        <v>0</v>
      </c>
      <c r="G9" s="101">
        <v>150</v>
      </c>
      <c r="H9" s="101">
        <f t="shared" ref="H9:I13" si="0">F9-D9</f>
        <v>0</v>
      </c>
      <c r="I9" s="99">
        <f t="shared" si="0"/>
        <v>3</v>
      </c>
      <c r="J9" s="25" t="s">
        <v>10</v>
      </c>
    </row>
    <row r="10" spans="1:18" x14ac:dyDescent="0.2">
      <c r="A10" s="92" t="s">
        <v>80</v>
      </c>
      <c r="B10" s="101">
        <f>SUM(B11:B12)</f>
        <v>0</v>
      </c>
      <c r="C10" s="101">
        <v>8</v>
      </c>
      <c r="D10" s="101">
        <f t="shared" ref="D10:F10" si="1">SUM(D11:D12)</f>
        <v>0</v>
      </c>
      <c r="E10" s="101">
        <v>156</v>
      </c>
      <c r="F10" s="101">
        <f t="shared" si="1"/>
        <v>0</v>
      </c>
      <c r="G10" s="101">
        <v>158</v>
      </c>
      <c r="H10" s="101">
        <f t="shared" si="0"/>
        <v>0</v>
      </c>
      <c r="I10" s="99">
        <f t="shared" si="0"/>
        <v>2</v>
      </c>
      <c r="J10" s="25" t="s">
        <v>10</v>
      </c>
    </row>
    <row r="11" spans="1:18" x14ac:dyDescent="0.2">
      <c r="A11" s="28" t="s">
        <v>16</v>
      </c>
      <c r="B11" s="86">
        <v>0</v>
      </c>
      <c r="C11" s="86">
        <v>0</v>
      </c>
      <c r="D11" s="86">
        <v>0</v>
      </c>
      <c r="E11" s="86">
        <v>0</v>
      </c>
      <c r="F11" s="86">
        <v>0</v>
      </c>
      <c r="G11" s="86">
        <v>2</v>
      </c>
      <c r="H11" s="86">
        <f t="shared" si="0"/>
        <v>0</v>
      </c>
      <c r="I11" s="87">
        <f t="shared" si="0"/>
        <v>2</v>
      </c>
      <c r="J11" s="25" t="s">
        <v>10</v>
      </c>
    </row>
    <row r="12" spans="1:18" x14ac:dyDescent="0.2">
      <c r="A12" s="28" t="s">
        <v>45</v>
      </c>
      <c r="B12" s="86">
        <v>0</v>
      </c>
      <c r="C12" s="86">
        <v>0</v>
      </c>
      <c r="D12" s="86">
        <v>0</v>
      </c>
      <c r="E12" s="86">
        <v>156</v>
      </c>
      <c r="F12" s="86">
        <v>0</v>
      </c>
      <c r="G12" s="86">
        <v>156</v>
      </c>
      <c r="H12" s="86">
        <f t="shared" si="0"/>
        <v>0</v>
      </c>
      <c r="I12" s="87">
        <f t="shared" si="0"/>
        <v>0</v>
      </c>
      <c r="J12" s="25" t="s">
        <v>10</v>
      </c>
    </row>
    <row r="13" spans="1:18" x14ac:dyDescent="0.2">
      <c r="A13" s="92" t="s">
        <v>46</v>
      </c>
      <c r="B13" s="122">
        <v>0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f t="shared" si="0"/>
        <v>0</v>
      </c>
      <c r="I13" s="123">
        <f t="shared" si="0"/>
        <v>0</v>
      </c>
      <c r="J13" s="25" t="s">
        <v>10</v>
      </c>
    </row>
    <row r="14" spans="1:18" ht="15" x14ac:dyDescent="0.25">
      <c r="A14" s="30" t="s">
        <v>12</v>
      </c>
      <c r="B14" s="65">
        <f>SUM(B8:B10,B13)</f>
        <v>118</v>
      </c>
      <c r="C14" s="65">
        <f t="shared" ref="C14:I14" si="2">SUM(C8:C10,C13)</f>
        <v>11816</v>
      </c>
      <c r="D14" s="65">
        <f t="shared" si="2"/>
        <v>118</v>
      </c>
      <c r="E14" s="65">
        <f t="shared" si="2"/>
        <v>13420</v>
      </c>
      <c r="F14" s="65">
        <f t="shared" si="2"/>
        <v>118</v>
      </c>
      <c r="G14" s="65">
        <f t="shared" si="2"/>
        <v>13554</v>
      </c>
      <c r="H14" s="65">
        <f t="shared" si="2"/>
        <v>0</v>
      </c>
      <c r="I14" s="69">
        <f t="shared" si="2"/>
        <v>134</v>
      </c>
      <c r="J14" s="25" t="s">
        <v>10</v>
      </c>
    </row>
    <row r="15" spans="1:18" ht="15" x14ac:dyDescent="0.25">
      <c r="A15" s="29" t="s">
        <v>47</v>
      </c>
      <c r="B15" s="101"/>
      <c r="C15" s="101"/>
      <c r="D15" s="101"/>
      <c r="E15" s="101"/>
      <c r="F15" s="101"/>
      <c r="G15" s="101"/>
      <c r="H15" s="101"/>
      <c r="I15" s="99"/>
      <c r="J15" s="25" t="s">
        <v>10</v>
      </c>
    </row>
    <row r="16" spans="1:18" x14ac:dyDescent="0.2">
      <c r="A16" s="92" t="s">
        <v>48</v>
      </c>
      <c r="B16" s="101"/>
      <c r="C16" s="101">
        <v>3457</v>
      </c>
      <c r="D16" s="101"/>
      <c r="E16" s="101">
        <v>3840</v>
      </c>
      <c r="F16" s="101"/>
      <c r="G16" s="101">
        <v>3933</v>
      </c>
      <c r="H16" s="101"/>
      <c r="I16" s="99">
        <f t="shared" ref="I16:I34" si="3">G16-E16</f>
        <v>93</v>
      </c>
      <c r="J16" s="25" t="s">
        <v>10</v>
      </c>
    </row>
    <row r="17" spans="1:12" x14ac:dyDescent="0.2">
      <c r="A17" s="92" t="s">
        <v>49</v>
      </c>
      <c r="B17" s="101"/>
      <c r="C17" s="101">
        <v>4</v>
      </c>
      <c r="D17" s="101"/>
      <c r="E17" s="101">
        <v>6</v>
      </c>
      <c r="F17" s="101"/>
      <c r="G17" s="101">
        <v>6</v>
      </c>
      <c r="H17" s="101"/>
      <c r="I17" s="99">
        <f t="shared" si="3"/>
        <v>0</v>
      </c>
      <c r="J17" s="25" t="s">
        <v>10</v>
      </c>
    </row>
    <row r="18" spans="1:12" x14ac:dyDescent="0.2">
      <c r="A18" s="92" t="s">
        <v>50</v>
      </c>
      <c r="B18" s="101"/>
      <c r="C18" s="101">
        <v>189</v>
      </c>
      <c r="D18" s="101"/>
      <c r="E18" s="101">
        <v>346</v>
      </c>
      <c r="F18" s="101"/>
      <c r="G18" s="101">
        <v>363</v>
      </c>
      <c r="H18" s="101"/>
      <c r="I18" s="99">
        <f t="shared" si="3"/>
        <v>17</v>
      </c>
      <c r="J18" s="25" t="s">
        <v>10</v>
      </c>
    </row>
    <row r="19" spans="1:12" x14ac:dyDescent="0.2">
      <c r="A19" s="92" t="s">
        <v>81</v>
      </c>
      <c r="B19" s="101"/>
      <c r="C19" s="101">
        <v>326</v>
      </c>
      <c r="D19" s="101"/>
      <c r="E19" s="101">
        <v>404</v>
      </c>
      <c r="F19" s="101"/>
      <c r="G19" s="101">
        <v>404</v>
      </c>
      <c r="H19" s="101"/>
      <c r="I19" s="99">
        <f t="shared" si="3"/>
        <v>0</v>
      </c>
      <c r="J19" s="25" t="s">
        <v>10</v>
      </c>
    </row>
    <row r="20" spans="1:12" x14ac:dyDescent="0.2">
      <c r="A20" s="92" t="s">
        <v>51</v>
      </c>
      <c r="B20" s="101"/>
      <c r="C20" s="101">
        <v>3934</v>
      </c>
      <c r="D20" s="101"/>
      <c r="E20" s="101">
        <f>3960+41</f>
        <v>4001</v>
      </c>
      <c r="F20" s="101"/>
      <c r="G20" s="101">
        <v>4192</v>
      </c>
      <c r="H20" s="101"/>
      <c r="I20" s="99">
        <f t="shared" si="3"/>
        <v>191</v>
      </c>
      <c r="J20" s="25" t="s">
        <v>10</v>
      </c>
      <c r="K20" s="95"/>
    </row>
    <row r="21" spans="1:12" x14ac:dyDescent="0.2">
      <c r="A21" s="92" t="s">
        <v>52</v>
      </c>
      <c r="B21" s="101"/>
      <c r="C21" s="101">
        <v>127</v>
      </c>
      <c r="D21" s="101"/>
      <c r="E21" s="101">
        <v>142</v>
      </c>
      <c r="F21" s="101"/>
      <c r="G21" s="101">
        <v>154</v>
      </c>
      <c r="H21" s="101"/>
      <c r="I21" s="99">
        <f t="shared" si="3"/>
        <v>12</v>
      </c>
      <c r="J21" s="25" t="s">
        <v>10</v>
      </c>
    </row>
    <row r="22" spans="1:12" x14ac:dyDescent="0.2">
      <c r="A22" s="92" t="s">
        <v>53</v>
      </c>
      <c r="B22" s="101"/>
      <c r="C22" s="101">
        <v>1179</v>
      </c>
      <c r="D22" s="101"/>
      <c r="E22" s="101">
        <v>1198</v>
      </c>
      <c r="F22" s="101"/>
      <c r="G22" s="101">
        <v>1258</v>
      </c>
      <c r="H22" s="101"/>
      <c r="I22" s="99">
        <f t="shared" si="3"/>
        <v>60</v>
      </c>
      <c r="J22" s="25" t="s">
        <v>10</v>
      </c>
    </row>
    <row r="23" spans="1:12" x14ac:dyDescent="0.2">
      <c r="A23" s="92" t="s">
        <v>54</v>
      </c>
      <c r="B23" s="101"/>
      <c r="C23" s="101">
        <v>18</v>
      </c>
      <c r="D23" s="101"/>
      <c r="E23" s="101">
        <f>25</f>
        <v>25</v>
      </c>
      <c r="F23" s="101"/>
      <c r="G23" s="101">
        <v>30</v>
      </c>
      <c r="H23" s="101"/>
      <c r="I23" s="99">
        <f t="shared" si="3"/>
        <v>5</v>
      </c>
      <c r="J23" s="25" t="s">
        <v>10</v>
      </c>
      <c r="K23" s="95"/>
    </row>
    <row r="24" spans="1:12" x14ac:dyDescent="0.2">
      <c r="A24" s="92" t="s">
        <v>55</v>
      </c>
      <c r="B24" s="101"/>
      <c r="C24" s="101">
        <v>1064</v>
      </c>
      <c r="D24" s="101"/>
      <c r="E24" s="101">
        <v>1200</v>
      </c>
      <c r="F24" s="101"/>
      <c r="G24" s="101">
        <v>1260</v>
      </c>
      <c r="H24" s="101"/>
      <c r="I24" s="99">
        <f t="shared" si="3"/>
        <v>60</v>
      </c>
      <c r="J24" s="25" t="s">
        <v>10</v>
      </c>
      <c r="K24" s="95"/>
    </row>
    <row r="25" spans="1:12" x14ac:dyDescent="0.2">
      <c r="A25" s="92" t="s">
        <v>56</v>
      </c>
      <c r="B25" s="101"/>
      <c r="C25" s="101">
        <v>1902</v>
      </c>
      <c r="D25" s="101"/>
      <c r="E25" s="101">
        <v>3499</v>
      </c>
      <c r="F25" s="101"/>
      <c r="G25" s="101">
        <v>3269</v>
      </c>
      <c r="H25" s="101"/>
      <c r="I25" s="99">
        <f t="shared" si="3"/>
        <v>-230</v>
      </c>
      <c r="J25" s="25" t="s">
        <v>10</v>
      </c>
    </row>
    <row r="26" spans="1:12" x14ac:dyDescent="0.2">
      <c r="A26" s="92" t="s">
        <v>57</v>
      </c>
      <c r="B26" s="101"/>
      <c r="C26" s="101">
        <f>7328+92</f>
        <v>7420</v>
      </c>
      <c r="D26" s="101"/>
      <c r="E26" s="101">
        <v>9120</v>
      </c>
      <c r="F26" s="101"/>
      <c r="G26" s="101">
        <v>8762</v>
      </c>
      <c r="H26" s="101"/>
      <c r="I26" s="99">
        <f t="shared" si="3"/>
        <v>-358</v>
      </c>
      <c r="J26" s="25" t="s">
        <v>10</v>
      </c>
    </row>
    <row r="27" spans="1:12" x14ac:dyDescent="0.2">
      <c r="A27" s="92" t="s">
        <v>58</v>
      </c>
      <c r="B27" s="101"/>
      <c r="C27" s="101">
        <v>9</v>
      </c>
      <c r="D27" s="101"/>
      <c r="E27" s="101">
        <v>10</v>
      </c>
      <c r="F27" s="101"/>
      <c r="G27" s="101">
        <v>0</v>
      </c>
      <c r="H27" s="101"/>
      <c r="I27" s="99">
        <f t="shared" si="3"/>
        <v>-10</v>
      </c>
      <c r="J27" s="25" t="s">
        <v>10</v>
      </c>
    </row>
    <row r="28" spans="1:12" x14ac:dyDescent="0.2">
      <c r="A28" s="92" t="s">
        <v>20</v>
      </c>
      <c r="B28" s="101"/>
      <c r="C28" s="101">
        <v>10</v>
      </c>
      <c r="D28" s="101"/>
      <c r="E28" s="101">
        <v>14</v>
      </c>
      <c r="F28" s="101"/>
      <c r="G28" s="101">
        <v>24</v>
      </c>
      <c r="H28" s="101"/>
      <c r="I28" s="99">
        <f t="shared" si="3"/>
        <v>10</v>
      </c>
      <c r="J28" s="25" t="s">
        <v>10</v>
      </c>
      <c r="L28" s="137"/>
    </row>
    <row r="29" spans="1:12" x14ac:dyDescent="0.2">
      <c r="A29" s="92" t="s">
        <v>59</v>
      </c>
      <c r="B29" s="101"/>
      <c r="C29" s="101">
        <v>2</v>
      </c>
      <c r="D29" s="101"/>
      <c r="E29" s="101">
        <v>15</v>
      </c>
      <c r="F29" s="101"/>
      <c r="G29" s="101">
        <v>15</v>
      </c>
      <c r="H29" s="101"/>
      <c r="I29" s="99">
        <f t="shared" si="3"/>
        <v>0</v>
      </c>
      <c r="J29" s="25" t="s">
        <v>10</v>
      </c>
    </row>
    <row r="30" spans="1:12" x14ac:dyDescent="0.2">
      <c r="A30" s="92" t="s">
        <v>60</v>
      </c>
      <c r="B30" s="101"/>
      <c r="C30" s="101">
        <v>49</v>
      </c>
      <c r="D30" s="101"/>
      <c r="E30" s="101">
        <v>100</v>
      </c>
      <c r="F30" s="101"/>
      <c r="G30" s="101">
        <v>110</v>
      </c>
      <c r="H30" s="101"/>
      <c r="I30" s="99">
        <f t="shared" si="3"/>
        <v>10</v>
      </c>
      <c r="J30" s="25" t="s">
        <v>10</v>
      </c>
    </row>
    <row r="31" spans="1:12" x14ac:dyDescent="0.2">
      <c r="A31" s="92" t="s">
        <v>61</v>
      </c>
      <c r="B31" s="101"/>
      <c r="C31" s="101">
        <v>28</v>
      </c>
      <c r="D31" s="101"/>
      <c r="E31" s="101">
        <v>34</v>
      </c>
      <c r="F31" s="101"/>
      <c r="G31" s="101">
        <v>40</v>
      </c>
      <c r="H31" s="101"/>
      <c r="I31" s="99">
        <f t="shared" si="3"/>
        <v>6</v>
      </c>
      <c r="J31" s="25" t="s">
        <v>10</v>
      </c>
      <c r="K31" s="95"/>
    </row>
    <row r="32" spans="1:12" x14ac:dyDescent="0.2">
      <c r="A32" s="92" t="s">
        <v>62</v>
      </c>
      <c r="B32" s="101"/>
      <c r="C32" s="101">
        <v>0</v>
      </c>
      <c r="D32" s="101"/>
      <c r="E32" s="101">
        <v>0</v>
      </c>
      <c r="F32" s="101"/>
      <c r="G32" s="101">
        <v>0</v>
      </c>
      <c r="H32" s="101"/>
      <c r="I32" s="99">
        <f t="shared" si="3"/>
        <v>0</v>
      </c>
      <c r="J32" s="25" t="s">
        <v>10</v>
      </c>
    </row>
    <row r="33" spans="1:12" x14ac:dyDescent="0.2">
      <c r="A33" s="92" t="s">
        <v>63</v>
      </c>
      <c r="B33" s="101"/>
      <c r="C33" s="101">
        <v>0</v>
      </c>
      <c r="D33" s="101"/>
      <c r="E33" s="101">
        <v>0</v>
      </c>
      <c r="F33" s="101"/>
      <c r="G33" s="101">
        <v>0</v>
      </c>
      <c r="H33" s="101"/>
      <c r="I33" s="99">
        <f t="shared" si="3"/>
        <v>0</v>
      </c>
      <c r="J33" s="25" t="s">
        <v>10</v>
      </c>
    </row>
    <row r="34" spans="1:12" x14ac:dyDescent="0.2">
      <c r="A34" s="92" t="s">
        <v>64</v>
      </c>
      <c r="B34" s="101"/>
      <c r="C34" s="101">
        <v>0</v>
      </c>
      <c r="D34" s="101"/>
      <c r="E34" s="101">
        <v>0</v>
      </c>
      <c r="F34" s="101"/>
      <c r="G34" s="101">
        <v>0</v>
      </c>
      <c r="H34" s="101"/>
      <c r="I34" s="99">
        <f t="shared" si="3"/>
        <v>0</v>
      </c>
      <c r="J34" s="25" t="s">
        <v>10</v>
      </c>
    </row>
    <row r="35" spans="1:12" ht="15" x14ac:dyDescent="0.25">
      <c r="A35" s="30" t="s">
        <v>65</v>
      </c>
      <c r="B35" s="34"/>
      <c r="C35" s="34">
        <f>SUM(C14:C34)</f>
        <v>31534</v>
      </c>
      <c r="D35" s="34"/>
      <c r="E35" s="34">
        <f>SUM(E14:E34)</f>
        <v>37374</v>
      </c>
      <c r="F35" s="34"/>
      <c r="G35" s="34">
        <f>SUM(G14:G34)</f>
        <v>37374</v>
      </c>
      <c r="H35" s="34"/>
      <c r="I35" s="36">
        <f>SUM(I14:I34)</f>
        <v>0</v>
      </c>
      <c r="J35" s="25" t="s">
        <v>10</v>
      </c>
      <c r="L35" s="23"/>
    </row>
    <row r="36" spans="1:12" x14ac:dyDescent="0.2">
      <c r="A36" s="92" t="s">
        <v>118</v>
      </c>
      <c r="B36" s="101"/>
      <c r="C36" s="101">
        <v>-1271</v>
      </c>
      <c r="D36" s="101"/>
      <c r="E36" s="157">
        <v>3180</v>
      </c>
      <c r="F36" s="101"/>
      <c r="G36" s="101">
        <v>0</v>
      </c>
      <c r="H36" s="101"/>
      <c r="I36" s="99">
        <f>G36-E36</f>
        <v>-3180</v>
      </c>
      <c r="J36" s="25" t="s">
        <v>10</v>
      </c>
      <c r="L36" s="23"/>
    </row>
    <row r="37" spans="1:12" x14ac:dyDescent="0.2">
      <c r="A37" s="92" t="s">
        <v>119</v>
      </c>
      <c r="B37" s="101"/>
      <c r="C37" s="101">
        <v>2532</v>
      </c>
      <c r="D37" s="101"/>
      <c r="E37" s="157">
        <v>0</v>
      </c>
      <c r="F37" s="101"/>
      <c r="G37" s="101">
        <v>0</v>
      </c>
      <c r="H37" s="101"/>
      <c r="I37" s="99">
        <f t="shared" ref="I37:I40" si="4">G37-E37</f>
        <v>0</v>
      </c>
      <c r="J37" s="25" t="s">
        <v>10</v>
      </c>
      <c r="K37" s="95"/>
      <c r="L37" s="23"/>
    </row>
    <row r="38" spans="1:12" x14ac:dyDescent="0.2">
      <c r="A38" s="92" t="s">
        <v>79</v>
      </c>
      <c r="B38" s="101"/>
      <c r="C38" s="101">
        <v>0</v>
      </c>
      <c r="D38" s="101"/>
      <c r="E38" s="157">
        <v>0</v>
      </c>
      <c r="F38" s="101"/>
      <c r="G38" s="101">
        <v>0</v>
      </c>
      <c r="H38" s="101"/>
      <c r="I38" s="99">
        <f t="shared" si="4"/>
        <v>0</v>
      </c>
      <c r="J38" s="25" t="s">
        <v>10</v>
      </c>
      <c r="L38" s="124"/>
    </row>
    <row r="39" spans="1:12" x14ac:dyDescent="0.2">
      <c r="A39" s="92" t="s">
        <v>120</v>
      </c>
      <c r="B39" s="101"/>
      <c r="C39" s="157">
        <f>+'F. 2013 Crosswalk '!R10-'K. Summary by OC '!C35</f>
        <v>3180.4590000000026</v>
      </c>
      <c r="D39" s="101"/>
      <c r="E39" s="157">
        <v>-3180</v>
      </c>
      <c r="F39" s="101"/>
      <c r="G39" s="101">
        <v>0</v>
      </c>
      <c r="H39" s="101"/>
      <c r="I39" s="99">
        <f t="shared" si="4"/>
        <v>3180</v>
      </c>
      <c r="J39" s="25" t="s">
        <v>10</v>
      </c>
      <c r="L39" s="23"/>
    </row>
    <row r="40" spans="1:12" x14ac:dyDescent="0.2">
      <c r="A40" s="92" t="s">
        <v>121</v>
      </c>
      <c r="B40" s="101"/>
      <c r="C40" s="101">
        <v>0</v>
      </c>
      <c r="D40" s="101"/>
      <c r="E40" s="101">
        <v>0</v>
      </c>
      <c r="F40" s="101"/>
      <c r="G40" s="101">
        <v>0</v>
      </c>
      <c r="H40" s="101"/>
      <c r="I40" s="99">
        <f t="shared" si="4"/>
        <v>0</v>
      </c>
      <c r="J40" s="25" t="s">
        <v>10</v>
      </c>
      <c r="L40" s="23"/>
    </row>
    <row r="41" spans="1:12" x14ac:dyDescent="0.2">
      <c r="A41" s="125" t="s">
        <v>114</v>
      </c>
      <c r="B41" s="126"/>
      <c r="C41" s="126">
        <v>0</v>
      </c>
      <c r="D41" s="126"/>
      <c r="E41" s="126"/>
      <c r="F41" s="126"/>
      <c r="G41" s="126"/>
      <c r="H41" s="126"/>
      <c r="I41" s="127"/>
      <c r="J41" s="25"/>
      <c r="K41" s="95"/>
      <c r="L41" s="23"/>
    </row>
    <row r="42" spans="1:12" ht="15.75" thickBot="1" x14ac:dyDescent="0.3">
      <c r="A42" s="31" t="s">
        <v>66</v>
      </c>
      <c r="B42" s="88">
        <f t="shared" ref="B42:I42" si="5">SUM(B35:B40)</f>
        <v>0</v>
      </c>
      <c r="C42" s="88">
        <f>SUM(C35:C41)</f>
        <v>35975.459000000003</v>
      </c>
      <c r="D42" s="88">
        <f t="shared" si="5"/>
        <v>0</v>
      </c>
      <c r="E42" s="88">
        <f t="shared" si="5"/>
        <v>37374</v>
      </c>
      <c r="F42" s="88">
        <f t="shared" si="5"/>
        <v>0</v>
      </c>
      <c r="G42" s="88">
        <f t="shared" si="5"/>
        <v>37374</v>
      </c>
      <c r="H42" s="88">
        <f t="shared" si="5"/>
        <v>0</v>
      </c>
      <c r="I42" s="89">
        <f t="shared" si="5"/>
        <v>0</v>
      </c>
      <c r="J42" s="25" t="s">
        <v>10</v>
      </c>
      <c r="L42" s="23"/>
    </row>
    <row r="43" spans="1:12" x14ac:dyDescent="0.2">
      <c r="A43" s="128" t="s">
        <v>13</v>
      </c>
      <c r="B43" s="129"/>
      <c r="C43" s="129"/>
      <c r="D43" s="129"/>
      <c r="E43" s="129"/>
      <c r="F43" s="129"/>
      <c r="G43" s="129"/>
      <c r="H43" s="129"/>
      <c r="I43" s="130"/>
      <c r="J43" s="25" t="s">
        <v>10</v>
      </c>
    </row>
    <row r="44" spans="1:12" x14ac:dyDescent="0.2">
      <c r="A44" s="92" t="s">
        <v>67</v>
      </c>
      <c r="B44" s="101">
        <v>0</v>
      </c>
      <c r="C44" s="101"/>
      <c r="D44" s="101">
        <v>0</v>
      </c>
      <c r="E44" s="101"/>
      <c r="F44" s="101">
        <v>0</v>
      </c>
      <c r="G44" s="101"/>
      <c r="H44" s="101">
        <f>F44-D44</f>
        <v>0</v>
      </c>
      <c r="I44" s="99"/>
      <c r="J44" s="25" t="s">
        <v>10</v>
      </c>
    </row>
    <row r="45" spans="1:12" x14ac:dyDescent="0.2">
      <c r="A45" s="92"/>
      <c r="B45" s="101"/>
      <c r="C45" s="101"/>
      <c r="D45" s="101"/>
      <c r="E45" s="101"/>
      <c r="F45" s="101"/>
      <c r="G45" s="101"/>
      <c r="H45" s="101"/>
      <c r="I45" s="99"/>
      <c r="J45" s="25" t="s">
        <v>10</v>
      </c>
      <c r="L45" s="23"/>
    </row>
    <row r="46" spans="1:12" x14ac:dyDescent="0.2">
      <c r="A46" s="92" t="s">
        <v>68</v>
      </c>
      <c r="B46" s="101"/>
      <c r="C46" s="101">
        <v>0</v>
      </c>
      <c r="D46" s="101"/>
      <c r="E46" s="101">
        <v>0</v>
      </c>
      <c r="F46" s="101"/>
      <c r="G46" s="101">
        <v>0</v>
      </c>
      <c r="H46" s="101"/>
      <c r="I46" s="99">
        <f t="shared" ref="I46:I47" si="6">G46-E46</f>
        <v>0</v>
      </c>
      <c r="J46" s="25" t="s">
        <v>10</v>
      </c>
    </row>
    <row r="47" spans="1:12" ht="15" thickBot="1" x14ac:dyDescent="0.25">
      <c r="A47" s="131" t="s">
        <v>69</v>
      </c>
      <c r="B47" s="132"/>
      <c r="C47" s="132">
        <v>0</v>
      </c>
      <c r="D47" s="132"/>
      <c r="E47" s="132">
        <v>0</v>
      </c>
      <c r="F47" s="132"/>
      <c r="G47" s="132">
        <v>0</v>
      </c>
      <c r="H47" s="132"/>
      <c r="I47" s="133">
        <f t="shared" si="6"/>
        <v>0</v>
      </c>
      <c r="J47" s="25" t="s">
        <v>10</v>
      </c>
    </row>
    <row r="48" spans="1:12" x14ac:dyDescent="0.2">
      <c r="J48" s="4" t="s">
        <v>11</v>
      </c>
    </row>
    <row r="49" spans="1:1" x14ac:dyDescent="0.2">
      <c r="A49" s="134"/>
    </row>
  </sheetData>
  <mergeCells count="10"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rintOptions horizontalCentered="1"/>
  <pageMargins left="0.6" right="0.6" top="0.56999999999999995" bottom="0.55000000000000004" header="0.3" footer="0.3"/>
  <pageSetup scale="72" orientation="landscape" r:id="rId1"/>
  <headerFooter>
    <oddHeader>&amp;L&amp;"Arial,Bold"&amp;12K. Summary of Requirements by Object Class</oddHeader>
    <oddFooter>&amp;C&amp;"Arial,Regular"Exhibit K - Summary of Requirements by Object Class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B. Summ of Req.</vt:lpstr>
      <vt:lpstr>B. Summ of Req. by DU</vt:lpstr>
      <vt:lpstr>F. 2013 Crosswalk </vt:lpstr>
      <vt:lpstr>G. 2014 Crosswalk</vt:lpstr>
      <vt:lpstr>I. Permanent Positions</vt:lpstr>
      <vt:lpstr>K. Summary by OC </vt:lpstr>
      <vt:lpstr>'B. Summ of Req.'!Print_Area</vt:lpstr>
      <vt:lpstr>'B. Summ of Req. by DU'!Print_Area</vt:lpstr>
      <vt:lpstr>'F. 2013 Crosswalk '!Print_Area</vt:lpstr>
      <vt:lpstr>'G. 2014 Crosswalk'!Print_Area</vt:lpstr>
      <vt:lpstr>'I. Permanent Positions'!Print_Area</vt:lpstr>
      <vt:lpstr>'K. Summary by OC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2014-03-06T15:01:36Z</cp:lastPrinted>
  <dcterms:created xsi:type="dcterms:W3CDTF">2012-12-06T16:08:32Z</dcterms:created>
  <dcterms:modified xsi:type="dcterms:W3CDTF">2014-03-06T20:19:39Z</dcterms:modified>
</cp:coreProperties>
</file>