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hidePivotFieldList="1" defaultThemeVersion="124226"/>
  <workbookProtection workbookPassword="C29E" lockStructure="1"/>
  <bookViews>
    <workbookView xWindow="5295" yWindow="690" windowWidth="10095" windowHeight="7395" tabRatio="757" firstSheet="3" activeTab="14"/>
  </bookViews>
  <sheets>
    <sheet name="TAB 1 INSTRUCTIONS" sheetId="15" state="hidden" r:id="rId1"/>
    <sheet name="Sheet3" sheetId="33" state="hidden" r:id="rId2"/>
    <sheet name="TAB 2 SUBMISSION FORM - FLAT " sheetId="32" state="hidden" r:id="rId3"/>
    <sheet name="SUBMISSION FORM" sheetId="25" r:id="rId4"/>
    <sheet name="TAB 3 BLANKET REQUEST" sheetId="27" state="hidden" r:id="rId5"/>
    <sheet name="TAB 3 BLANKET REQUEST- simple" sheetId="29" state="hidden" r:id="rId6"/>
    <sheet name="Analyst checklist" sheetId="30" state="hidden" r:id="rId7"/>
    <sheet name="THRESHOLD CALCULATORS - BLANKET" sheetId="35" state="hidden" r:id="rId8"/>
    <sheet name="Drop-downs " sheetId="23" state="hidden" r:id="rId9"/>
    <sheet name="MEI" sheetId="26" state="hidden" r:id="rId10"/>
    <sheet name="Sheet1" sheetId="31" state="hidden" r:id="rId11"/>
    <sheet name="Sheet2" sheetId="34" state="hidden" r:id="rId12"/>
    <sheet name="Sheet A" sheetId="36" r:id="rId13"/>
    <sheet name="Sheet B" sheetId="37" r:id="rId14"/>
    <sheet name="Sheet C" sheetId="38" r:id="rId15"/>
    <sheet name="Sheet D" sheetId="39" r:id="rId16"/>
    <sheet name="Sheet E" sheetId="40" r:id="rId17"/>
  </sheets>
  <externalReferences>
    <externalReference r:id="rId18"/>
    <externalReference r:id="rId19"/>
  </externalReferences>
  <definedNames>
    <definedName name="ANALYST">'Drop-downs '!#REF!</definedName>
    <definedName name="co">'Drop-downs '!$B$5:$B$76</definedName>
    <definedName name="Comments">'Drop-downs '!$R$4:$R$7</definedName>
    <definedName name="Comments1">'Drop-downs '!$R$4:$R$8</definedName>
    <definedName name="COMP">'Drop-downs '!#REF!</definedName>
    <definedName name="COMP1">'Drop-downs '!#REF!</definedName>
    <definedName name="COMPO">'Drop-downs '!#REF!</definedName>
    <definedName name="COMPO1">'Drop-downs '!#REF!</definedName>
    <definedName name="COMPON">'Drop-downs '!#REF!</definedName>
    <definedName name="Components">'Drop-downs '!#REF!</definedName>
    <definedName name="COMPONENTSA">'Drop-downs '!#REF!</definedName>
    <definedName name="COMPONENTSB">'Drop-downs '!#REF!</definedName>
    <definedName name="CON">'Drop-downs '!$L$4:$L$11</definedName>
    <definedName name="CONF">'Drop-downs '!$L$4:$L$9</definedName>
    <definedName name="COU">'Drop-downs '!$C$5:$C$255</definedName>
    <definedName name="Countries">'Drop-downs '!$C$6:$C$257</definedName>
    <definedName name="country_1">'Drop-downs '!$C$5:$C$257</definedName>
    <definedName name="Data" localSheetId="3">#REF!</definedName>
    <definedName name="Data" localSheetId="0">#REF!</definedName>
    <definedName name="Data" localSheetId="2">#REF!</definedName>
    <definedName name="Data" localSheetId="5">#REF!</definedName>
    <definedName name="Data">#REF!</definedName>
    <definedName name="DOD_Meal">'Drop-downs '!$F$5:$F$68</definedName>
    <definedName name="Employee">'Drop-downs '!$K$5:$K$6</definedName>
    <definedName name="Facility">'Drop-downs '!$I$5:$I$6</definedName>
    <definedName name="Facility_Justification">'Drop-downs '!$J$5:$J$7</definedName>
    <definedName name="fiscal" localSheetId="2">'Drop-downs '!#REF!</definedName>
    <definedName name="fiscal">'Drop-downs '!#REF!</definedName>
    <definedName name="FISCALYEAR1" localSheetId="2">'Drop-downs '!#REF!</definedName>
    <definedName name="FISCALYEAR1">'Drop-downs '!#REF!</definedName>
    <definedName name="FISCALYEAR2" localSheetId="2">'Drop-downs '!#REF!</definedName>
    <definedName name="FISCALYEAR2">'Drop-downs '!#REF!</definedName>
    <definedName name="FY" localSheetId="2">'Drop-downs '!#REF!</definedName>
    <definedName name="FY">'Drop-downs '!#REF!</definedName>
    <definedName name="GSA" localSheetId="2">#REF!</definedName>
    <definedName name="GSA" localSheetId="5">#REF!</definedName>
    <definedName name="GSA">#REF!</definedName>
    <definedName name="GSA_Meal">'Drop-downs '!$E$5:$E$10</definedName>
    <definedName name="GSA_Meals">MEI!$B$15:$B$20</definedName>
    <definedName name="GSA_Meals_150">MEI!$B$15:$B$20</definedName>
    <definedName name="LODGING">'Drop-downs '!$M$4:$M$489</definedName>
    <definedName name="Meals_Per_Diem">'Drop-downs '!$E$5:$E$10</definedName>
    <definedName name="PER">'[1]Lodging Calculator'!$AI$1:$AI$486</definedName>
    <definedName name="Period" localSheetId="2">'Drop-downs '!#REF!</definedName>
    <definedName name="Period">'Drop-downs '!#REF!</definedName>
    <definedName name="PERIOD1">'Drop-downs '!$P$4:$P$7</definedName>
    <definedName name="_xlnm.Print_Area" localSheetId="6">'Analyst checklist'!$A$1:$D$57</definedName>
    <definedName name="_xlnm.Print_Area" localSheetId="12">'Sheet A'!$A$1:$D$72</definedName>
    <definedName name="_xlnm.Print_Area" localSheetId="13">'Sheet B'!$A$1:$G$25</definedName>
    <definedName name="_xlnm.Print_Area" localSheetId="14">'Sheet C'!$A$1:$C$30</definedName>
    <definedName name="_xlnm.Print_Area" localSheetId="3">'SUBMISSION FORM'!$A$1:$K$140</definedName>
    <definedName name="_xlnm.Print_Area" localSheetId="0">'TAB 1 INSTRUCTIONS'!$A$1:$E$93</definedName>
    <definedName name="_xlnm.Print_Area" localSheetId="2">'TAB 2 SUBMISSION FORM - FLAT '!$A$1:$F$147</definedName>
    <definedName name="_xlnm.Print_Area" localSheetId="4">'TAB 3 BLANKET REQUEST'!$A$1:$L$23</definedName>
    <definedName name="_xlnm.Print_Area" localSheetId="5">'TAB 3 BLANKET REQUEST- simple'!$A$1:$F$23</definedName>
    <definedName name="_xlnm.Print_Titles" localSheetId="3">'SUBMISSION FORM'!$1:$7</definedName>
    <definedName name="_xlnm.Print_Titles" localSheetId="0">'TAB 1 INSTRUCTIONS'!$10:$12</definedName>
    <definedName name="_xlnm.Print_Titles" localSheetId="2">'TAB 2 SUBMISSION FORM - FLAT '!$1:$5</definedName>
    <definedName name="_xlnm.Print_Titles" localSheetId="4">'TAB 3 BLANKET REQUEST'!$A:$A</definedName>
    <definedName name="_xlnm.Print_Titles" localSheetId="5">'TAB 3 BLANKET REQUEST- simple'!$A:$A</definedName>
    <definedName name="QU" localSheetId="2">'Drop-downs '!#REF!</definedName>
    <definedName name="QU">'Drop-downs '!#REF!</definedName>
    <definedName name="Quarter" localSheetId="2">'Drop-downs '!#REF!</definedName>
    <definedName name="Quarter">'Drop-downs '!#REF!</definedName>
    <definedName name="RP">'Drop-downs '!$Q$4:$Q$17</definedName>
    <definedName name="s">'[2]Drop-downs '!$I$5:$I$7</definedName>
    <definedName name="State_Meal">'Drop-downs '!$G$4:$G$303</definedName>
    <definedName name="State_Meals">MEI!$N$5:$N$304</definedName>
    <definedName name="States">'Drop-downs '!$D$5:$D$57</definedName>
    <definedName name="statess">'Drop-downs '!$D$5:$D$75</definedName>
    <definedName name="type">'Drop-downs '!$N$4:$N$5</definedName>
    <definedName name="YEAR">'Drop-downs '!$O$4:$O$17</definedName>
    <definedName name="YES_NO">'Drop-downs '!$H$5:$H$6</definedName>
    <definedName name="ynn">'Drop-downs '!$S$4:$S$6</definedName>
  </definedNames>
  <calcPr calcId="145621"/>
</workbook>
</file>

<file path=xl/calcChain.xml><?xml version="1.0" encoding="utf-8"?>
<calcChain xmlns="http://schemas.openxmlformats.org/spreadsheetml/2006/main">
  <c r="B8" i="38" l="1"/>
  <c r="B30" i="38" s="1"/>
  <c r="B50" i="36"/>
  <c r="B72" i="36" s="1"/>
  <c r="E11" i="37" l="1"/>
  <c r="E10" i="37"/>
  <c r="E9" i="37"/>
  <c r="E8" i="37"/>
  <c r="E7" i="37"/>
  <c r="E6" i="37"/>
  <c r="E5" i="37"/>
  <c r="E4" i="37"/>
  <c r="E12" i="37" l="1"/>
  <c r="E92" i="25"/>
  <c r="D62" i="25"/>
  <c r="D60" i="25" l="1"/>
  <c r="D56" i="25"/>
  <c r="I56" i="25" l="1"/>
  <c r="H77" i="25" l="1"/>
  <c r="I73" i="25"/>
  <c r="I74" i="25"/>
  <c r="I75" i="25"/>
  <c r="I76" i="25"/>
  <c r="I72" i="25"/>
  <c r="I61" i="25"/>
  <c r="I62" i="25"/>
  <c r="I63" i="25"/>
  <c r="I64" i="25"/>
  <c r="I65" i="25"/>
  <c r="I66" i="25"/>
  <c r="I67" i="25"/>
  <c r="I68" i="25"/>
  <c r="I69" i="25"/>
  <c r="I70" i="25"/>
  <c r="I60" i="25"/>
  <c r="I57" i="25"/>
  <c r="I58" i="25"/>
  <c r="C77" i="25"/>
  <c r="D76" i="25"/>
  <c r="D73" i="25"/>
  <c r="D74" i="25"/>
  <c r="D75" i="25"/>
  <c r="D72" i="25"/>
  <c r="D61" i="25"/>
  <c r="D63" i="25"/>
  <c r="D64" i="25"/>
  <c r="D65" i="25"/>
  <c r="D66" i="25"/>
  <c r="D67" i="25"/>
  <c r="D68" i="25"/>
  <c r="D69" i="25"/>
  <c r="D70" i="25"/>
  <c r="D57" i="25"/>
  <c r="D58" i="25"/>
  <c r="D115" i="25"/>
  <c r="D116" i="25"/>
  <c r="A110" i="25"/>
  <c r="C14" i="35"/>
  <c r="D14" i="35" s="1"/>
  <c r="C13" i="35"/>
  <c r="D13" i="35" s="1"/>
  <c r="C12" i="35"/>
  <c r="D12" i="35" s="1"/>
  <c r="D18" i="35"/>
  <c r="D20" i="35"/>
  <c r="D19" i="35"/>
  <c r="G82" i="25"/>
  <c r="G44" i="25"/>
  <c r="J63" i="25" l="1"/>
  <c r="J70" i="25"/>
  <c r="R70" i="25" s="1"/>
  <c r="J66" i="25"/>
  <c r="R66" i="25" s="1"/>
  <c r="J68" i="25"/>
  <c r="R68" i="25" s="1"/>
  <c r="J60" i="25"/>
  <c r="J58" i="25"/>
  <c r="R58" i="25" s="1"/>
  <c r="J62" i="25"/>
  <c r="R62" i="25" s="1"/>
  <c r="J56" i="25"/>
  <c r="J67" i="25"/>
  <c r="R67" i="25" s="1"/>
  <c r="J65" i="25"/>
  <c r="R65" i="25" s="1"/>
  <c r="J76" i="25"/>
  <c r="R76" i="25" s="1"/>
  <c r="J75" i="25"/>
  <c r="R75" i="25" s="1"/>
  <c r="J64" i="25"/>
  <c r="R64" i="25" s="1"/>
  <c r="J61" i="25"/>
  <c r="R61" i="25" s="1"/>
  <c r="J57" i="25"/>
  <c r="R57" i="25" s="1"/>
  <c r="J74" i="25"/>
  <c r="R74" i="25" s="1"/>
  <c r="J73" i="25"/>
  <c r="R73" i="25" s="1"/>
  <c r="J72" i="25"/>
  <c r="R72" i="25" s="1"/>
  <c r="J69" i="25"/>
  <c r="R69" i="25" s="1"/>
  <c r="I77" i="25"/>
  <c r="G46" i="25" s="1"/>
  <c r="D77" i="25"/>
  <c r="AR3" i="33"/>
  <c r="Z3" i="33"/>
  <c r="Y3" i="33"/>
  <c r="X3" i="33"/>
  <c r="C128" i="32"/>
  <c r="D104" i="32"/>
  <c r="D103" i="32"/>
  <c r="D102" i="32"/>
  <c r="D101" i="32"/>
  <c r="D100" i="32"/>
  <c r="D96" i="32"/>
  <c r="D95" i="32"/>
  <c r="D94" i="32"/>
  <c r="D93" i="32"/>
  <c r="D92" i="32"/>
  <c r="B91" i="32"/>
  <c r="A91" i="32"/>
  <c r="D63" i="32"/>
  <c r="D62" i="32"/>
  <c r="D58" i="32"/>
  <c r="D32" i="32" s="1"/>
  <c r="B58" i="32"/>
  <c r="C91" i="32" s="1"/>
  <c r="E57" i="32"/>
  <c r="G57" i="32" s="1"/>
  <c r="C57" i="32"/>
  <c r="G56" i="32"/>
  <c r="E56" i="32"/>
  <c r="E55" i="32"/>
  <c r="G55" i="32" s="1"/>
  <c r="E54" i="32"/>
  <c r="G54" i="32" s="1"/>
  <c r="C54" i="32"/>
  <c r="E53" i="32"/>
  <c r="G53" i="32" s="1"/>
  <c r="C53" i="32"/>
  <c r="C52" i="32"/>
  <c r="E51" i="32"/>
  <c r="G51" i="32" s="1"/>
  <c r="C51" i="32"/>
  <c r="G50" i="32"/>
  <c r="E50" i="32"/>
  <c r="E49" i="32"/>
  <c r="G49" i="32" s="1"/>
  <c r="E48" i="32"/>
  <c r="G48" i="32" s="1"/>
  <c r="C48" i="32"/>
  <c r="E47" i="32"/>
  <c r="G47" i="32" s="1"/>
  <c r="C47" i="32"/>
  <c r="E46" i="32"/>
  <c r="G46" i="32" s="1"/>
  <c r="E45" i="32"/>
  <c r="G45" i="32" s="1"/>
  <c r="E44" i="32"/>
  <c r="G44" i="32" s="1"/>
  <c r="C44" i="32"/>
  <c r="E43" i="32"/>
  <c r="G43" i="32" s="1"/>
  <c r="C43" i="32"/>
  <c r="G42" i="32"/>
  <c r="E42" i="32"/>
  <c r="E40" i="32"/>
  <c r="G40" i="32" s="1"/>
  <c r="E39" i="32"/>
  <c r="G39" i="32" s="1"/>
  <c r="C39" i="32"/>
  <c r="E38" i="32"/>
  <c r="C38" i="32"/>
  <c r="D33" i="32"/>
  <c r="B32" i="32"/>
  <c r="D31" i="32"/>
  <c r="B31" i="32"/>
  <c r="B75" i="32" s="1"/>
  <c r="D75" i="32" s="1"/>
  <c r="B44" i="25"/>
  <c r="B46" i="25" l="1"/>
  <c r="C110" i="25"/>
  <c r="B34" i="32"/>
  <c r="B47" i="25"/>
  <c r="C86" i="25"/>
  <c r="C87" i="25"/>
  <c r="C88" i="25"/>
  <c r="Q74" i="25"/>
  <c r="P74" i="25" s="1"/>
  <c r="Q56" i="25"/>
  <c r="Q68" i="25"/>
  <c r="P68" i="25" s="1"/>
  <c r="Q73" i="25"/>
  <c r="P73" i="25" s="1"/>
  <c r="Q67" i="25"/>
  <c r="P67" i="25" s="1"/>
  <c r="Q60" i="25"/>
  <c r="Q63" i="25"/>
  <c r="Q72" i="25"/>
  <c r="P72" i="25" s="1"/>
  <c r="Q61" i="25"/>
  <c r="P61" i="25" s="1"/>
  <c r="Q65" i="25"/>
  <c r="P65" i="25" s="1"/>
  <c r="Q58" i="25"/>
  <c r="P58" i="25" s="1"/>
  <c r="Q70" i="25"/>
  <c r="P70" i="25" s="1"/>
  <c r="R56" i="25"/>
  <c r="R60" i="25"/>
  <c r="Q75" i="25"/>
  <c r="P75" i="25" s="1"/>
  <c r="Q64" i="25"/>
  <c r="P64" i="25" s="1"/>
  <c r="Q69" i="25"/>
  <c r="P69" i="25" s="1"/>
  <c r="Q57" i="25"/>
  <c r="P57" i="25" s="1"/>
  <c r="Q76" i="25"/>
  <c r="P76" i="25" s="1"/>
  <c r="Q66" i="25"/>
  <c r="P66" i="25" s="1"/>
  <c r="R63" i="25"/>
  <c r="Q62" i="25"/>
  <c r="P62" i="25" s="1"/>
  <c r="E76" i="25"/>
  <c r="E63" i="25"/>
  <c r="E67" i="25"/>
  <c r="E60" i="25"/>
  <c r="E61" i="25"/>
  <c r="E69" i="25"/>
  <c r="E73" i="25"/>
  <c r="E68" i="25"/>
  <c r="E57" i="25"/>
  <c r="E75" i="25"/>
  <c r="E62" i="25"/>
  <c r="E66" i="25"/>
  <c r="E70" i="25"/>
  <c r="E56" i="25"/>
  <c r="E74" i="25"/>
  <c r="E65" i="25"/>
  <c r="E58" i="25"/>
  <c r="E72" i="25"/>
  <c r="E64" i="25"/>
  <c r="B94" i="25"/>
  <c r="D94" i="25" s="1"/>
  <c r="B93" i="25"/>
  <c r="D93" i="25" s="1"/>
  <c r="B92" i="25"/>
  <c r="G92" i="25" s="1"/>
  <c r="D92" i="25" s="1"/>
  <c r="E58" i="32"/>
  <c r="G58" i="32" s="1"/>
  <c r="B74" i="32"/>
  <c r="D74" i="32" s="1"/>
  <c r="G38" i="32"/>
  <c r="C40" i="32"/>
  <c r="C45" i="32"/>
  <c r="C49" i="32"/>
  <c r="C55" i="32"/>
  <c r="D64" i="32"/>
  <c r="C67" i="32" s="1"/>
  <c r="D67" i="32" s="1"/>
  <c r="B33" i="32"/>
  <c r="C42" i="32"/>
  <c r="C46" i="32"/>
  <c r="C50" i="32"/>
  <c r="C56" i="32"/>
  <c r="B73" i="32"/>
  <c r="D73" i="32" s="1"/>
  <c r="P63" i="25" l="1"/>
  <c r="P60" i="25"/>
  <c r="P56" i="25"/>
  <c r="C58" i="32"/>
  <c r="C69" i="32"/>
  <c r="D69" i="32" s="1"/>
  <c r="C68" i="32"/>
  <c r="D68" i="32" s="1"/>
  <c r="B6" i="30"/>
  <c r="B5" i="30"/>
  <c r="B4" i="30"/>
  <c r="C54" i="30" l="1"/>
  <c r="C52" i="30"/>
  <c r="B77" i="25"/>
  <c r="G77" i="25"/>
  <c r="D12" i="29" l="1"/>
  <c r="D13" i="29"/>
  <c r="D14" i="29"/>
  <c r="D11" i="29"/>
  <c r="C18" i="29"/>
  <c r="C17" i="29"/>
  <c r="D16" i="29"/>
  <c r="C16" i="29" s="1"/>
  <c r="E14" i="29"/>
  <c r="E13" i="29"/>
  <c r="E12" i="29"/>
  <c r="F12" i="29" s="1"/>
  <c r="C12" i="29" s="1"/>
  <c r="E11" i="29"/>
  <c r="F11" i="29" s="1"/>
  <c r="C8" i="29"/>
  <c r="C6" i="29"/>
  <c r="C5" i="29"/>
  <c r="AF14" i="27"/>
  <c r="AG14" i="27" s="1"/>
  <c r="AF13" i="27"/>
  <c r="AG13" i="27" s="1"/>
  <c r="AF12" i="27"/>
  <c r="AG12" i="27" s="1"/>
  <c r="AF11" i="27"/>
  <c r="AG11" i="27" s="1"/>
  <c r="AC14" i="27"/>
  <c r="AD14" i="27" s="1"/>
  <c r="AC13" i="27"/>
  <c r="AD13" i="27" s="1"/>
  <c r="AC12" i="27"/>
  <c r="AD12" i="27" s="1"/>
  <c r="AC11" i="27"/>
  <c r="AD11" i="27" s="1"/>
  <c r="Z14" i="27"/>
  <c r="Z13" i="27"/>
  <c r="AA13" i="27" s="1"/>
  <c r="Z12" i="27"/>
  <c r="AA12" i="27" s="1"/>
  <c r="Z11" i="27"/>
  <c r="AA11" i="27" s="1"/>
  <c r="W14" i="27"/>
  <c r="X14" i="27" s="1"/>
  <c r="W13" i="27"/>
  <c r="X13" i="27" s="1"/>
  <c r="W12" i="27"/>
  <c r="X12" i="27" s="1"/>
  <c r="W11" i="27"/>
  <c r="X11" i="27" s="1"/>
  <c r="E14" i="27"/>
  <c r="F14" i="27" s="1"/>
  <c r="E13" i="27"/>
  <c r="F13" i="27" s="1"/>
  <c r="E12" i="27"/>
  <c r="F12" i="27" s="1"/>
  <c r="E11" i="27"/>
  <c r="F11" i="27" s="1"/>
  <c r="H14" i="27"/>
  <c r="I14" i="27" s="1"/>
  <c r="H13" i="27"/>
  <c r="I13" i="27" s="1"/>
  <c r="H12" i="27"/>
  <c r="I12" i="27" s="1"/>
  <c r="H11" i="27"/>
  <c r="I11" i="27" s="1"/>
  <c r="K14" i="27"/>
  <c r="L14" i="27" s="1"/>
  <c r="K13" i="27"/>
  <c r="L13" i="27" s="1"/>
  <c r="K12" i="27"/>
  <c r="L12" i="27" s="1"/>
  <c r="K11" i="27"/>
  <c r="L11" i="27" s="1"/>
  <c r="N14" i="27"/>
  <c r="N13" i="27"/>
  <c r="O13" i="27" s="1"/>
  <c r="N12" i="27"/>
  <c r="O12" i="27" s="1"/>
  <c r="N11" i="27"/>
  <c r="O11" i="27" s="1"/>
  <c r="Q14" i="27"/>
  <c r="R14" i="27" s="1"/>
  <c r="Q13" i="27"/>
  <c r="R13" i="27" s="1"/>
  <c r="Q12" i="27"/>
  <c r="R12" i="27" s="1"/>
  <c r="Q11" i="27"/>
  <c r="R11" i="27" s="1"/>
  <c r="T13" i="27"/>
  <c r="U13" i="27" s="1"/>
  <c r="T12" i="27"/>
  <c r="U12" i="27" s="1"/>
  <c r="T11" i="27"/>
  <c r="U11" i="27" s="1"/>
  <c r="C8" i="27"/>
  <c r="C6" i="27"/>
  <c r="C5" i="27"/>
  <c r="AE18" i="27"/>
  <c r="AE17" i="27"/>
  <c r="AE16" i="27"/>
  <c r="AB18" i="27"/>
  <c r="AB17" i="27"/>
  <c r="AB16" i="27"/>
  <c r="Y18" i="27"/>
  <c r="Y17" i="27"/>
  <c r="Y16" i="27"/>
  <c r="AA14" i="27"/>
  <c r="V18" i="27"/>
  <c r="V17" i="27"/>
  <c r="V16" i="27"/>
  <c r="S18" i="27"/>
  <c r="S17" i="27"/>
  <c r="C17" i="27" s="1"/>
  <c r="S16" i="27"/>
  <c r="T14" i="27"/>
  <c r="U14" i="27" s="1"/>
  <c r="G16" i="27"/>
  <c r="J16" i="27"/>
  <c r="M16" i="27"/>
  <c r="P16" i="27"/>
  <c r="D16" i="27"/>
  <c r="O14" i="27"/>
  <c r="C18" i="27"/>
  <c r="C51" i="30"/>
  <c r="C53" i="30" s="1"/>
  <c r="C55" i="30" s="1"/>
  <c r="F14" i="29" l="1"/>
  <c r="C37" i="30"/>
  <c r="F13" i="29"/>
  <c r="C13" i="29"/>
  <c r="C14" i="29"/>
  <c r="C11" i="29"/>
  <c r="C16" i="27"/>
  <c r="C14" i="27"/>
  <c r="C12" i="27"/>
  <c r="C13" i="27"/>
  <c r="C11" i="27"/>
  <c r="C28" i="30"/>
  <c r="J77" i="25" l="1"/>
  <c r="C33" i="30"/>
  <c r="Q77" i="25" l="1"/>
  <c r="R77" i="25"/>
  <c r="C31" i="30"/>
  <c r="B110" i="25"/>
  <c r="D139" i="25"/>
  <c r="D112" i="25"/>
  <c r="D113" i="25"/>
  <c r="D114" i="25"/>
  <c r="D111" i="25"/>
  <c r="P77" i="25" l="1"/>
  <c r="G81" i="25" l="1"/>
  <c r="G83" i="25" l="1"/>
  <c r="D86" i="25" s="1"/>
  <c r="X68" i="26"/>
  <c r="AD68" i="26" s="1"/>
  <c r="W68" i="26"/>
  <c r="AC68" i="26" s="1"/>
  <c r="V68" i="26"/>
  <c r="AB68" i="26" s="1"/>
  <c r="U68" i="26"/>
  <c r="AA68" i="26" s="1"/>
  <c r="X67" i="26"/>
  <c r="AD67" i="26" s="1"/>
  <c r="W67" i="26"/>
  <c r="AC67" i="26" s="1"/>
  <c r="V67" i="26"/>
  <c r="AB67" i="26" s="1"/>
  <c r="U67" i="26"/>
  <c r="AA67" i="26" s="1"/>
  <c r="X66" i="26"/>
  <c r="AD66" i="26" s="1"/>
  <c r="W66" i="26"/>
  <c r="AC66" i="26" s="1"/>
  <c r="V66" i="26"/>
  <c r="AB66" i="26" s="1"/>
  <c r="U66" i="26"/>
  <c r="AA66" i="26" s="1"/>
  <c r="X65" i="26"/>
  <c r="AD65" i="26" s="1"/>
  <c r="W65" i="26"/>
  <c r="AC65" i="26" s="1"/>
  <c r="V65" i="26"/>
  <c r="AB65" i="26" s="1"/>
  <c r="U65" i="26"/>
  <c r="AA65" i="26" s="1"/>
  <c r="X64" i="26"/>
  <c r="AD64" i="26" s="1"/>
  <c r="W64" i="26"/>
  <c r="AC64" i="26" s="1"/>
  <c r="V64" i="26"/>
  <c r="AB64" i="26" s="1"/>
  <c r="U64" i="26"/>
  <c r="AA64" i="26" s="1"/>
  <c r="X63" i="26"/>
  <c r="AD63" i="26" s="1"/>
  <c r="W63" i="26"/>
  <c r="AC63" i="26" s="1"/>
  <c r="V63" i="26"/>
  <c r="AB63" i="26" s="1"/>
  <c r="U63" i="26"/>
  <c r="AA63" i="26" s="1"/>
  <c r="X62" i="26"/>
  <c r="AD62" i="26" s="1"/>
  <c r="W62" i="26"/>
  <c r="AC62" i="26" s="1"/>
  <c r="V62" i="26"/>
  <c r="AB62" i="26" s="1"/>
  <c r="U62" i="26"/>
  <c r="AA62" i="26" s="1"/>
  <c r="X61" i="26"/>
  <c r="AD61" i="26" s="1"/>
  <c r="W61" i="26"/>
  <c r="AC61" i="26" s="1"/>
  <c r="V61" i="26"/>
  <c r="AB61" i="26" s="1"/>
  <c r="U61" i="26"/>
  <c r="AA61" i="26" s="1"/>
  <c r="X60" i="26"/>
  <c r="AD60" i="26" s="1"/>
  <c r="W60" i="26"/>
  <c r="AC60" i="26" s="1"/>
  <c r="V60" i="26"/>
  <c r="AB60" i="26" s="1"/>
  <c r="U60" i="26"/>
  <c r="AA60" i="26" s="1"/>
  <c r="X59" i="26"/>
  <c r="AD59" i="26" s="1"/>
  <c r="W59" i="26"/>
  <c r="AC59" i="26" s="1"/>
  <c r="V59" i="26"/>
  <c r="AB59" i="26" s="1"/>
  <c r="U59" i="26"/>
  <c r="AA59" i="26" s="1"/>
  <c r="X58" i="26"/>
  <c r="AD58" i="26" s="1"/>
  <c r="W58" i="26"/>
  <c r="AC58" i="26" s="1"/>
  <c r="V58" i="26"/>
  <c r="AB58" i="26" s="1"/>
  <c r="U58" i="26"/>
  <c r="AA58" i="26" s="1"/>
  <c r="X57" i="26"/>
  <c r="AD57" i="26" s="1"/>
  <c r="W57" i="26"/>
  <c r="AC57" i="26" s="1"/>
  <c r="V57" i="26"/>
  <c r="AB57" i="26" s="1"/>
  <c r="U57" i="26"/>
  <c r="AA57" i="26" s="1"/>
  <c r="X56" i="26"/>
  <c r="AD56" i="26" s="1"/>
  <c r="W56" i="26"/>
  <c r="AC56" i="26" s="1"/>
  <c r="V56" i="26"/>
  <c r="AB56" i="26" s="1"/>
  <c r="U56" i="26"/>
  <c r="AA56" i="26" s="1"/>
  <c r="X55" i="26"/>
  <c r="AD55" i="26" s="1"/>
  <c r="W55" i="26"/>
  <c r="AC55" i="26" s="1"/>
  <c r="V55" i="26"/>
  <c r="AB55" i="26" s="1"/>
  <c r="U55" i="26"/>
  <c r="AA55" i="26" s="1"/>
  <c r="X54" i="26"/>
  <c r="AD54" i="26" s="1"/>
  <c r="W54" i="26"/>
  <c r="AC54" i="26" s="1"/>
  <c r="V54" i="26"/>
  <c r="AB54" i="26" s="1"/>
  <c r="U54" i="26"/>
  <c r="AA54" i="26" s="1"/>
  <c r="X53" i="26"/>
  <c r="AD53" i="26" s="1"/>
  <c r="W53" i="26"/>
  <c r="AC53" i="26" s="1"/>
  <c r="V53" i="26"/>
  <c r="AB53" i="26" s="1"/>
  <c r="U53" i="26"/>
  <c r="AA53" i="26" s="1"/>
  <c r="X52" i="26"/>
  <c r="AD52" i="26" s="1"/>
  <c r="W52" i="26"/>
  <c r="AC52" i="26" s="1"/>
  <c r="V52" i="26"/>
  <c r="AB52" i="26" s="1"/>
  <c r="U52" i="26"/>
  <c r="AA52" i="26" s="1"/>
  <c r="X51" i="26"/>
  <c r="AD51" i="26" s="1"/>
  <c r="W51" i="26"/>
  <c r="AC51" i="26" s="1"/>
  <c r="V51" i="26"/>
  <c r="AB51" i="26" s="1"/>
  <c r="U51" i="26"/>
  <c r="AA51" i="26" s="1"/>
  <c r="X50" i="26"/>
  <c r="AD50" i="26" s="1"/>
  <c r="W50" i="26"/>
  <c r="AC50" i="26" s="1"/>
  <c r="V50" i="26"/>
  <c r="AB50" i="26" s="1"/>
  <c r="U50" i="26"/>
  <c r="AA50" i="26" s="1"/>
  <c r="X49" i="26"/>
  <c r="AD49" i="26" s="1"/>
  <c r="W49" i="26"/>
  <c r="AC49" i="26" s="1"/>
  <c r="V49" i="26"/>
  <c r="AB49" i="26" s="1"/>
  <c r="U49" i="26"/>
  <c r="AA49" i="26" s="1"/>
  <c r="X48" i="26"/>
  <c r="AD48" i="26" s="1"/>
  <c r="W48" i="26"/>
  <c r="AC48" i="26" s="1"/>
  <c r="V48" i="26"/>
  <c r="AB48" i="26" s="1"/>
  <c r="U48" i="26"/>
  <c r="AA48" i="26" s="1"/>
  <c r="X47" i="26"/>
  <c r="AD47" i="26" s="1"/>
  <c r="W47" i="26"/>
  <c r="AC47" i="26" s="1"/>
  <c r="V47" i="26"/>
  <c r="AB47" i="26" s="1"/>
  <c r="U47" i="26"/>
  <c r="AA47" i="26" s="1"/>
  <c r="X46" i="26"/>
  <c r="AD46" i="26" s="1"/>
  <c r="W46" i="26"/>
  <c r="AC46" i="26" s="1"/>
  <c r="V46" i="26"/>
  <c r="AB46" i="26" s="1"/>
  <c r="U46" i="26"/>
  <c r="AA46" i="26" s="1"/>
  <c r="X45" i="26"/>
  <c r="AD45" i="26" s="1"/>
  <c r="W45" i="26"/>
  <c r="AC45" i="26" s="1"/>
  <c r="V45" i="26"/>
  <c r="AB45" i="26" s="1"/>
  <c r="U45" i="26"/>
  <c r="AA45" i="26" s="1"/>
  <c r="X44" i="26"/>
  <c r="AD44" i="26" s="1"/>
  <c r="W44" i="26"/>
  <c r="AC44" i="26" s="1"/>
  <c r="V44" i="26"/>
  <c r="AB44" i="26" s="1"/>
  <c r="U44" i="26"/>
  <c r="AA44" i="26" s="1"/>
  <c r="X43" i="26"/>
  <c r="AD43" i="26" s="1"/>
  <c r="W43" i="26"/>
  <c r="AC43" i="26" s="1"/>
  <c r="V43" i="26"/>
  <c r="AB43" i="26" s="1"/>
  <c r="U43" i="26"/>
  <c r="AA43" i="26" s="1"/>
  <c r="X42" i="26"/>
  <c r="AD42" i="26" s="1"/>
  <c r="W42" i="26"/>
  <c r="AC42" i="26" s="1"/>
  <c r="V42" i="26"/>
  <c r="AB42" i="26" s="1"/>
  <c r="U42" i="26"/>
  <c r="AA42" i="26" s="1"/>
  <c r="X41" i="26"/>
  <c r="AD41" i="26" s="1"/>
  <c r="W41" i="26"/>
  <c r="AC41" i="26" s="1"/>
  <c r="V41" i="26"/>
  <c r="AB41" i="26" s="1"/>
  <c r="U41" i="26"/>
  <c r="AA41" i="26" s="1"/>
  <c r="X40" i="26"/>
  <c r="AD40" i="26" s="1"/>
  <c r="W40" i="26"/>
  <c r="AC40" i="26" s="1"/>
  <c r="V40" i="26"/>
  <c r="AB40" i="26" s="1"/>
  <c r="U40" i="26"/>
  <c r="AA40" i="26" s="1"/>
  <c r="X39" i="26"/>
  <c r="AD39" i="26" s="1"/>
  <c r="W39" i="26"/>
  <c r="AC39" i="26" s="1"/>
  <c r="V39" i="26"/>
  <c r="AB39" i="26" s="1"/>
  <c r="U39" i="26"/>
  <c r="AA39" i="26" s="1"/>
  <c r="X38" i="26"/>
  <c r="AD38" i="26" s="1"/>
  <c r="W38" i="26"/>
  <c r="AC38" i="26" s="1"/>
  <c r="V38" i="26"/>
  <c r="AB38" i="26" s="1"/>
  <c r="U38" i="26"/>
  <c r="AA38" i="26" s="1"/>
  <c r="X37" i="26"/>
  <c r="AD37" i="26" s="1"/>
  <c r="W37" i="26"/>
  <c r="AC37" i="26" s="1"/>
  <c r="V37" i="26"/>
  <c r="AB37" i="26" s="1"/>
  <c r="U37" i="26"/>
  <c r="AA37" i="26" s="1"/>
  <c r="X36" i="26"/>
  <c r="AD36" i="26" s="1"/>
  <c r="W36" i="26"/>
  <c r="AC36" i="26" s="1"/>
  <c r="V36" i="26"/>
  <c r="AB36" i="26" s="1"/>
  <c r="U36" i="26"/>
  <c r="AA36" i="26" s="1"/>
  <c r="X35" i="26"/>
  <c r="AD35" i="26" s="1"/>
  <c r="W35" i="26"/>
  <c r="AC35" i="26" s="1"/>
  <c r="V35" i="26"/>
  <c r="AB35" i="26" s="1"/>
  <c r="U35" i="26"/>
  <c r="AA35" i="26" s="1"/>
  <c r="X34" i="26"/>
  <c r="AD34" i="26" s="1"/>
  <c r="W34" i="26"/>
  <c r="AC34" i="26" s="1"/>
  <c r="V34" i="26"/>
  <c r="AB34" i="26" s="1"/>
  <c r="U34" i="26"/>
  <c r="AA34" i="26" s="1"/>
  <c r="X33" i="26"/>
  <c r="AD33" i="26" s="1"/>
  <c r="W33" i="26"/>
  <c r="AC33" i="26" s="1"/>
  <c r="V33" i="26"/>
  <c r="AB33" i="26" s="1"/>
  <c r="U33" i="26"/>
  <c r="AA33" i="26" s="1"/>
  <c r="X32" i="26"/>
  <c r="AD32" i="26" s="1"/>
  <c r="W32" i="26"/>
  <c r="AC32" i="26" s="1"/>
  <c r="V32" i="26"/>
  <c r="AB32" i="26" s="1"/>
  <c r="U32" i="26"/>
  <c r="AA32" i="26" s="1"/>
  <c r="X31" i="26"/>
  <c r="AD31" i="26" s="1"/>
  <c r="W31" i="26"/>
  <c r="AC31" i="26" s="1"/>
  <c r="V31" i="26"/>
  <c r="AB31" i="26" s="1"/>
  <c r="U31" i="26"/>
  <c r="AA31" i="26" s="1"/>
  <c r="X30" i="26"/>
  <c r="AD30" i="26" s="1"/>
  <c r="W30" i="26"/>
  <c r="AC30" i="26" s="1"/>
  <c r="V30" i="26"/>
  <c r="AB30" i="26" s="1"/>
  <c r="U30" i="26"/>
  <c r="AA30" i="26" s="1"/>
  <c r="X29" i="26"/>
  <c r="AD29" i="26" s="1"/>
  <c r="W29" i="26"/>
  <c r="AC29" i="26" s="1"/>
  <c r="V29" i="26"/>
  <c r="AB29" i="26" s="1"/>
  <c r="U29" i="26"/>
  <c r="AA29" i="26" s="1"/>
  <c r="X28" i="26"/>
  <c r="AD28" i="26" s="1"/>
  <c r="W28" i="26"/>
  <c r="AC28" i="26" s="1"/>
  <c r="V28" i="26"/>
  <c r="AB28" i="26" s="1"/>
  <c r="U28" i="26"/>
  <c r="AA28" i="26" s="1"/>
  <c r="X27" i="26"/>
  <c r="AD27" i="26" s="1"/>
  <c r="W27" i="26"/>
  <c r="AC27" i="26" s="1"/>
  <c r="V27" i="26"/>
  <c r="AB27" i="26" s="1"/>
  <c r="U27" i="26"/>
  <c r="AA27" i="26" s="1"/>
  <c r="X26" i="26"/>
  <c r="AD26" i="26" s="1"/>
  <c r="W26" i="26"/>
  <c r="AC26" i="26" s="1"/>
  <c r="V26" i="26"/>
  <c r="AB26" i="26" s="1"/>
  <c r="U26" i="26"/>
  <c r="AA26" i="26" s="1"/>
  <c r="X25" i="26"/>
  <c r="AD25" i="26" s="1"/>
  <c r="W25" i="26"/>
  <c r="AC25" i="26" s="1"/>
  <c r="V25" i="26"/>
  <c r="AB25" i="26" s="1"/>
  <c r="U25" i="26"/>
  <c r="AA25" i="26" s="1"/>
  <c r="X24" i="26"/>
  <c r="AD24" i="26" s="1"/>
  <c r="W24" i="26"/>
  <c r="AC24" i="26" s="1"/>
  <c r="V24" i="26"/>
  <c r="AB24" i="26" s="1"/>
  <c r="U24" i="26"/>
  <c r="AA24" i="26" s="1"/>
  <c r="X23" i="26"/>
  <c r="AD23" i="26" s="1"/>
  <c r="W23" i="26"/>
  <c r="AC23" i="26" s="1"/>
  <c r="V23" i="26"/>
  <c r="AB23" i="26" s="1"/>
  <c r="U23" i="26"/>
  <c r="AA23" i="26" s="1"/>
  <c r="X22" i="26"/>
  <c r="AD22" i="26" s="1"/>
  <c r="W22" i="26"/>
  <c r="AC22" i="26" s="1"/>
  <c r="V22" i="26"/>
  <c r="AB22" i="26" s="1"/>
  <c r="U22" i="26"/>
  <c r="AA22" i="26" s="1"/>
  <c r="X21" i="26"/>
  <c r="AD21" i="26" s="1"/>
  <c r="W21" i="26"/>
  <c r="AC21" i="26" s="1"/>
  <c r="V21" i="26"/>
  <c r="AB21" i="26" s="1"/>
  <c r="U21" i="26"/>
  <c r="AA21" i="26" s="1"/>
  <c r="X20" i="26"/>
  <c r="AD20" i="26" s="1"/>
  <c r="W20" i="26"/>
  <c r="AC20" i="26" s="1"/>
  <c r="V20" i="26"/>
  <c r="AB20" i="26" s="1"/>
  <c r="U20" i="26"/>
  <c r="AA20" i="26" s="1"/>
  <c r="X19" i="26"/>
  <c r="AD19" i="26" s="1"/>
  <c r="W19" i="26"/>
  <c r="AC19" i="26" s="1"/>
  <c r="V19" i="26"/>
  <c r="AB19" i="26" s="1"/>
  <c r="U19" i="26"/>
  <c r="AA19" i="26" s="1"/>
  <c r="X18" i="26"/>
  <c r="AD18" i="26" s="1"/>
  <c r="W18" i="26"/>
  <c r="AC18" i="26" s="1"/>
  <c r="V18" i="26"/>
  <c r="AB18" i="26" s="1"/>
  <c r="U18" i="26"/>
  <c r="AA18" i="26" s="1"/>
  <c r="X17" i="26"/>
  <c r="AD17" i="26" s="1"/>
  <c r="W17" i="26"/>
  <c r="AC17" i="26" s="1"/>
  <c r="V17" i="26"/>
  <c r="AB17" i="26" s="1"/>
  <c r="U17" i="26"/>
  <c r="AA17" i="26" s="1"/>
  <c r="X16" i="26"/>
  <c r="AD16" i="26" s="1"/>
  <c r="W16" i="26"/>
  <c r="AC16" i="26" s="1"/>
  <c r="V16" i="26"/>
  <c r="AB16" i="26" s="1"/>
  <c r="U16" i="26"/>
  <c r="AA16" i="26" s="1"/>
  <c r="X15" i="26"/>
  <c r="AD15" i="26" s="1"/>
  <c r="W15" i="26"/>
  <c r="AC15" i="26" s="1"/>
  <c r="V15" i="26"/>
  <c r="AB15" i="26" s="1"/>
  <c r="U15" i="26"/>
  <c r="AA15" i="26" s="1"/>
  <c r="X14" i="26"/>
  <c r="AD14" i="26" s="1"/>
  <c r="W14" i="26"/>
  <c r="AC14" i="26" s="1"/>
  <c r="V14" i="26"/>
  <c r="AB14" i="26" s="1"/>
  <c r="U14" i="26"/>
  <c r="AA14" i="26" s="1"/>
  <c r="X13" i="26"/>
  <c r="AD13" i="26" s="1"/>
  <c r="W13" i="26"/>
  <c r="AC13" i="26" s="1"/>
  <c r="V13" i="26"/>
  <c r="AB13" i="26" s="1"/>
  <c r="U13" i="26"/>
  <c r="AA13" i="26" s="1"/>
  <c r="X12" i="26"/>
  <c r="AD12" i="26" s="1"/>
  <c r="W12" i="26"/>
  <c r="AC12" i="26" s="1"/>
  <c r="V12" i="26"/>
  <c r="AB12" i="26" s="1"/>
  <c r="U12" i="26"/>
  <c r="AA12" i="26" s="1"/>
  <c r="X11" i="26"/>
  <c r="AD11" i="26" s="1"/>
  <c r="W11" i="26"/>
  <c r="AC11" i="26" s="1"/>
  <c r="V11" i="26"/>
  <c r="AB11" i="26" s="1"/>
  <c r="U11" i="26"/>
  <c r="AA11" i="26" s="1"/>
  <c r="X10" i="26"/>
  <c r="AD10" i="26" s="1"/>
  <c r="W10" i="26"/>
  <c r="AC10" i="26" s="1"/>
  <c r="V10" i="26"/>
  <c r="AB10" i="26" s="1"/>
  <c r="U10" i="26"/>
  <c r="AA10" i="26" s="1"/>
  <c r="X9" i="26"/>
  <c r="AD9" i="26" s="1"/>
  <c r="W9" i="26"/>
  <c r="AC9" i="26" s="1"/>
  <c r="V9" i="26"/>
  <c r="AB9" i="26" s="1"/>
  <c r="U9" i="26"/>
  <c r="AA9" i="26" s="1"/>
  <c r="X8" i="26"/>
  <c r="AD8" i="26" s="1"/>
  <c r="W8" i="26"/>
  <c r="AC8" i="26" s="1"/>
  <c r="V8" i="26"/>
  <c r="AB8" i="26" s="1"/>
  <c r="U8" i="26"/>
  <c r="AA8" i="26" s="1"/>
  <c r="X7" i="26"/>
  <c r="AD7" i="26" s="1"/>
  <c r="W7" i="26"/>
  <c r="AC7" i="26" s="1"/>
  <c r="V7" i="26"/>
  <c r="AB7" i="26" s="1"/>
  <c r="U7" i="26"/>
  <c r="AA7" i="26" s="1"/>
  <c r="X6" i="26"/>
  <c r="AD6" i="26" s="1"/>
  <c r="W6" i="26"/>
  <c r="AC6" i="26" s="1"/>
  <c r="V6" i="26"/>
  <c r="AB6" i="26" s="1"/>
  <c r="U6" i="26"/>
  <c r="AA6" i="26" s="1"/>
  <c r="X5" i="26"/>
  <c r="AD5" i="26" s="1"/>
  <c r="W5" i="26"/>
  <c r="AC5" i="26" s="1"/>
  <c r="V5" i="26"/>
  <c r="AB5" i="26" s="1"/>
  <c r="U5" i="26"/>
  <c r="AA5" i="26" s="1"/>
  <c r="K304" i="26"/>
  <c r="J304" i="26"/>
  <c r="I304" i="26"/>
  <c r="K303" i="26"/>
  <c r="J303" i="26"/>
  <c r="I303" i="26"/>
  <c r="K302" i="26"/>
  <c r="J302" i="26"/>
  <c r="I302" i="26"/>
  <c r="K301" i="26"/>
  <c r="J301" i="26"/>
  <c r="I301" i="26"/>
  <c r="K300" i="26"/>
  <c r="J300" i="26"/>
  <c r="I300" i="26"/>
  <c r="K299" i="26"/>
  <c r="J299" i="26"/>
  <c r="I299" i="26"/>
  <c r="K298" i="26"/>
  <c r="J298" i="26"/>
  <c r="I298" i="26"/>
  <c r="K297" i="26"/>
  <c r="J297" i="26"/>
  <c r="I297" i="26"/>
  <c r="K296" i="26"/>
  <c r="J296" i="26"/>
  <c r="I296" i="26"/>
  <c r="K295" i="26"/>
  <c r="J295" i="26"/>
  <c r="I295" i="26"/>
  <c r="K294" i="26"/>
  <c r="J294" i="26"/>
  <c r="I294" i="26"/>
  <c r="K293" i="26"/>
  <c r="J293" i="26"/>
  <c r="I293" i="26"/>
  <c r="K292" i="26"/>
  <c r="J292" i="26"/>
  <c r="I292" i="26"/>
  <c r="K291" i="26"/>
  <c r="J291" i="26"/>
  <c r="I291" i="26"/>
  <c r="K290" i="26"/>
  <c r="J290" i="26"/>
  <c r="I290" i="26"/>
  <c r="K289" i="26"/>
  <c r="J289" i="26"/>
  <c r="I289" i="26"/>
  <c r="K288" i="26"/>
  <c r="J288" i="26"/>
  <c r="I288" i="26"/>
  <c r="K287" i="26"/>
  <c r="J287" i="26"/>
  <c r="I287" i="26"/>
  <c r="K286" i="26"/>
  <c r="J286" i="26"/>
  <c r="I286" i="26"/>
  <c r="K285" i="26"/>
  <c r="J285" i="26"/>
  <c r="I285" i="26"/>
  <c r="K284" i="26"/>
  <c r="J284" i="26"/>
  <c r="I284" i="26"/>
  <c r="K283" i="26"/>
  <c r="J283" i="26"/>
  <c r="I283" i="26"/>
  <c r="K282" i="26"/>
  <c r="J282" i="26"/>
  <c r="I282" i="26"/>
  <c r="K281" i="26"/>
  <c r="J281" i="26"/>
  <c r="I281" i="26"/>
  <c r="K280" i="26"/>
  <c r="J280" i="26"/>
  <c r="I280" i="26"/>
  <c r="K279" i="26"/>
  <c r="J279" i="26"/>
  <c r="I279" i="26"/>
  <c r="K278" i="26"/>
  <c r="J278" i="26"/>
  <c r="I278" i="26"/>
  <c r="K277" i="26"/>
  <c r="J277" i="26"/>
  <c r="I277" i="26"/>
  <c r="K276" i="26"/>
  <c r="J276" i="26"/>
  <c r="I276" i="26"/>
  <c r="K275" i="26"/>
  <c r="J275" i="26"/>
  <c r="I275" i="26"/>
  <c r="K274" i="26"/>
  <c r="J274" i="26"/>
  <c r="I274" i="26"/>
  <c r="K273" i="26"/>
  <c r="J273" i="26"/>
  <c r="I273" i="26"/>
  <c r="K272" i="26"/>
  <c r="J272" i="26"/>
  <c r="I272" i="26"/>
  <c r="K271" i="26"/>
  <c r="J271" i="26"/>
  <c r="I271" i="26"/>
  <c r="K270" i="26"/>
  <c r="J270" i="26"/>
  <c r="I270" i="26"/>
  <c r="E86" i="25" l="1"/>
  <c r="C25" i="30" s="1"/>
  <c r="L290" i="26"/>
  <c r="R290" i="26" s="1"/>
  <c r="L279" i="26"/>
  <c r="R279" i="26" s="1"/>
  <c r="L292" i="26"/>
  <c r="R292" i="26" s="1"/>
  <c r="L304" i="26"/>
  <c r="R304" i="26" s="1"/>
  <c r="L271" i="26"/>
  <c r="L288" i="26"/>
  <c r="R288" i="26" s="1"/>
  <c r="L302" i="26"/>
  <c r="R302" i="26" s="1"/>
  <c r="L273" i="26"/>
  <c r="R273" i="26" s="1"/>
  <c r="L277" i="26"/>
  <c r="R277" i="26" s="1"/>
  <c r="L282" i="26"/>
  <c r="R282" i="26" s="1"/>
  <c r="L272" i="26"/>
  <c r="R272" i="26" s="1"/>
  <c r="L294" i="26"/>
  <c r="R294" i="26" s="1"/>
  <c r="L298" i="26"/>
  <c r="R298" i="26" s="1"/>
  <c r="L286" i="26"/>
  <c r="R286" i="26" s="1"/>
  <c r="L287" i="26"/>
  <c r="R287" i="26" s="1"/>
  <c r="L278" i="26"/>
  <c r="R278" i="26" s="1"/>
  <c r="L283" i="26"/>
  <c r="R283" i="26" s="1"/>
  <c r="L289" i="26"/>
  <c r="R289" i="26" s="1"/>
  <c r="L295" i="26"/>
  <c r="R295" i="26" s="1"/>
  <c r="L299" i="26"/>
  <c r="R299" i="26" s="1"/>
  <c r="L270" i="26"/>
  <c r="L276" i="26"/>
  <c r="L281" i="26"/>
  <c r="R281" i="26" s="1"/>
  <c r="L285" i="26"/>
  <c r="R285" i="26" s="1"/>
  <c r="L293" i="26"/>
  <c r="R293" i="26" s="1"/>
  <c r="L297" i="26"/>
  <c r="R297" i="26" s="1"/>
  <c r="L301" i="26"/>
  <c r="R301" i="26" s="1"/>
  <c r="L274" i="26"/>
  <c r="R274" i="26" s="1"/>
  <c r="L303" i="26"/>
  <c r="R303" i="26" s="1"/>
  <c r="L275" i="26"/>
  <c r="L280" i="26"/>
  <c r="R280" i="26" s="1"/>
  <c r="L284" i="26"/>
  <c r="R284" i="26" s="1"/>
  <c r="L291" i="26"/>
  <c r="R291" i="26" s="1"/>
  <c r="L296" i="26"/>
  <c r="R296" i="26" s="1"/>
  <c r="L300" i="26"/>
  <c r="R300" i="26" s="1"/>
  <c r="D87" i="25"/>
  <c r="D88" i="25"/>
  <c r="O5" i="26"/>
  <c r="P5" i="26"/>
  <c r="Q5" i="26"/>
  <c r="R5" i="26"/>
  <c r="O6" i="26"/>
  <c r="P6" i="26"/>
  <c r="Q6" i="26"/>
  <c r="R6" i="26"/>
  <c r="O7" i="26"/>
  <c r="P7" i="26"/>
  <c r="Q7" i="26"/>
  <c r="R7" i="26"/>
  <c r="O8" i="26"/>
  <c r="P8" i="26"/>
  <c r="Q8" i="26"/>
  <c r="R8" i="26"/>
  <c r="O9" i="26"/>
  <c r="P9" i="26"/>
  <c r="Q9" i="26"/>
  <c r="R9" i="26"/>
  <c r="O10" i="26"/>
  <c r="P10" i="26"/>
  <c r="Q10" i="26"/>
  <c r="R10" i="26"/>
  <c r="O11" i="26"/>
  <c r="P11" i="26"/>
  <c r="Q11" i="26"/>
  <c r="R11" i="26"/>
  <c r="O12" i="26"/>
  <c r="P12" i="26"/>
  <c r="Q12" i="26"/>
  <c r="R12" i="26"/>
  <c r="O13" i="26"/>
  <c r="P13" i="26"/>
  <c r="Q13" i="26"/>
  <c r="R13" i="26"/>
  <c r="O14" i="26"/>
  <c r="P14" i="26"/>
  <c r="Q14" i="26"/>
  <c r="R14" i="26"/>
  <c r="O15" i="26"/>
  <c r="P15" i="26"/>
  <c r="Q15" i="26"/>
  <c r="R15" i="26"/>
  <c r="O16" i="26"/>
  <c r="P16" i="26"/>
  <c r="Q16" i="26"/>
  <c r="R16" i="26"/>
  <c r="O17" i="26"/>
  <c r="P17" i="26"/>
  <c r="Q17" i="26"/>
  <c r="R17" i="26"/>
  <c r="O18" i="26"/>
  <c r="P18" i="26"/>
  <c r="Q18" i="26"/>
  <c r="R18" i="26"/>
  <c r="O19" i="26"/>
  <c r="P19" i="26"/>
  <c r="Q19" i="26"/>
  <c r="R19" i="26"/>
  <c r="O20" i="26"/>
  <c r="P20" i="26"/>
  <c r="Q20" i="26"/>
  <c r="R20" i="26"/>
  <c r="O21" i="26"/>
  <c r="P21" i="26"/>
  <c r="Q21" i="26"/>
  <c r="R21" i="26"/>
  <c r="O22" i="26"/>
  <c r="P22" i="26"/>
  <c r="Q22" i="26"/>
  <c r="R22" i="26"/>
  <c r="O23" i="26"/>
  <c r="P23" i="26"/>
  <c r="Q23" i="26"/>
  <c r="R23" i="26"/>
  <c r="O24" i="26"/>
  <c r="P24" i="26"/>
  <c r="Q24" i="26"/>
  <c r="R24" i="26"/>
  <c r="O25" i="26"/>
  <c r="P25" i="26"/>
  <c r="Q25" i="26"/>
  <c r="R25" i="26"/>
  <c r="O26" i="26"/>
  <c r="P26" i="26"/>
  <c r="Q26" i="26"/>
  <c r="R26" i="26"/>
  <c r="O27" i="26"/>
  <c r="P27" i="26"/>
  <c r="Q27" i="26"/>
  <c r="R27" i="26"/>
  <c r="O28" i="26"/>
  <c r="P28" i="26"/>
  <c r="Q28" i="26"/>
  <c r="R28" i="26"/>
  <c r="O29" i="26"/>
  <c r="P29" i="26"/>
  <c r="Q29" i="26"/>
  <c r="R29" i="26"/>
  <c r="O30" i="26"/>
  <c r="P30" i="26"/>
  <c r="Q30" i="26"/>
  <c r="R30" i="26"/>
  <c r="O31" i="26"/>
  <c r="P31" i="26"/>
  <c r="Q31" i="26"/>
  <c r="R31" i="26"/>
  <c r="O32" i="26"/>
  <c r="P32" i="26"/>
  <c r="Q32" i="26"/>
  <c r="R32" i="26"/>
  <c r="O33" i="26"/>
  <c r="P33" i="26"/>
  <c r="Q33" i="26"/>
  <c r="R33" i="26"/>
  <c r="O34" i="26"/>
  <c r="P34" i="26"/>
  <c r="Q34" i="26"/>
  <c r="R34" i="26"/>
  <c r="O35" i="26"/>
  <c r="P35" i="26"/>
  <c r="Q35" i="26"/>
  <c r="R35" i="26"/>
  <c r="O36" i="26"/>
  <c r="P36" i="26"/>
  <c r="Q36" i="26"/>
  <c r="R36" i="26"/>
  <c r="O37" i="26"/>
  <c r="P37" i="26"/>
  <c r="Q37" i="26"/>
  <c r="R37" i="26"/>
  <c r="O38" i="26"/>
  <c r="P38" i="26"/>
  <c r="Q38" i="26"/>
  <c r="R38" i="26"/>
  <c r="O39" i="26"/>
  <c r="P39" i="26"/>
  <c r="Q39" i="26"/>
  <c r="R39" i="26"/>
  <c r="O40" i="26"/>
  <c r="P40" i="26"/>
  <c r="Q40" i="26"/>
  <c r="R40" i="26"/>
  <c r="O41" i="26"/>
  <c r="P41" i="26"/>
  <c r="Q41" i="26"/>
  <c r="R41" i="26"/>
  <c r="O42" i="26"/>
  <c r="P42" i="26"/>
  <c r="Q42" i="26"/>
  <c r="R42" i="26"/>
  <c r="O43" i="26"/>
  <c r="P43" i="26"/>
  <c r="Q43" i="26"/>
  <c r="R43" i="26"/>
  <c r="O44" i="26"/>
  <c r="P44" i="26"/>
  <c r="Q44" i="26"/>
  <c r="R44" i="26"/>
  <c r="O45" i="26"/>
  <c r="P45" i="26"/>
  <c r="Q45" i="26"/>
  <c r="R45" i="26"/>
  <c r="O46" i="26"/>
  <c r="P46" i="26"/>
  <c r="Q46" i="26"/>
  <c r="R46" i="26"/>
  <c r="O47" i="26"/>
  <c r="P47" i="26"/>
  <c r="Q47" i="26"/>
  <c r="R47" i="26"/>
  <c r="O48" i="26"/>
  <c r="P48" i="26"/>
  <c r="Q48" i="26"/>
  <c r="R48" i="26"/>
  <c r="O49" i="26"/>
  <c r="P49" i="26"/>
  <c r="Q49" i="26"/>
  <c r="R49" i="26"/>
  <c r="O50" i="26"/>
  <c r="P50" i="26"/>
  <c r="Q50" i="26"/>
  <c r="R50" i="26"/>
  <c r="O51" i="26"/>
  <c r="P51" i="26"/>
  <c r="Q51" i="26"/>
  <c r="R51" i="26"/>
  <c r="O52" i="26"/>
  <c r="P52" i="26"/>
  <c r="Q52" i="26"/>
  <c r="R52" i="26"/>
  <c r="O53" i="26"/>
  <c r="P53" i="26"/>
  <c r="Q53" i="26"/>
  <c r="R53" i="26"/>
  <c r="O54" i="26"/>
  <c r="P54" i="26"/>
  <c r="Q54" i="26"/>
  <c r="R54" i="26"/>
  <c r="O55" i="26"/>
  <c r="P55" i="26"/>
  <c r="Q55" i="26"/>
  <c r="R55" i="26"/>
  <c r="O56" i="26"/>
  <c r="P56" i="26"/>
  <c r="Q56" i="26"/>
  <c r="R56" i="26"/>
  <c r="O57" i="26"/>
  <c r="P57" i="26"/>
  <c r="Q57" i="26"/>
  <c r="R57" i="26"/>
  <c r="O58" i="26"/>
  <c r="P58" i="26"/>
  <c r="Q58" i="26"/>
  <c r="R58" i="26"/>
  <c r="O59" i="26"/>
  <c r="P59" i="26"/>
  <c r="Q59" i="26"/>
  <c r="R59" i="26"/>
  <c r="O60" i="26"/>
  <c r="P60" i="26"/>
  <c r="Q60" i="26"/>
  <c r="R60" i="26"/>
  <c r="O61" i="26"/>
  <c r="P61" i="26"/>
  <c r="Q61" i="26"/>
  <c r="R61" i="26"/>
  <c r="O62" i="26"/>
  <c r="P62" i="26"/>
  <c r="Q62" i="26"/>
  <c r="R62" i="26"/>
  <c r="O63" i="26"/>
  <c r="P63" i="26"/>
  <c r="Q63" i="26"/>
  <c r="R63" i="26"/>
  <c r="O64" i="26"/>
  <c r="P64" i="26"/>
  <c r="Q64" i="26"/>
  <c r="R64" i="26"/>
  <c r="O65" i="26"/>
  <c r="P65" i="26"/>
  <c r="Q65" i="26"/>
  <c r="R65" i="26"/>
  <c r="O66" i="26"/>
  <c r="P66" i="26"/>
  <c r="Q66" i="26"/>
  <c r="R66" i="26"/>
  <c r="O67" i="26"/>
  <c r="P67" i="26"/>
  <c r="Q67" i="26"/>
  <c r="R67" i="26"/>
  <c r="O68" i="26"/>
  <c r="P68" i="26"/>
  <c r="Q68" i="26"/>
  <c r="R68" i="26"/>
  <c r="O69" i="26"/>
  <c r="P69" i="26"/>
  <c r="Q69" i="26"/>
  <c r="R69" i="26"/>
  <c r="O70" i="26"/>
  <c r="P70" i="26"/>
  <c r="Q70" i="26"/>
  <c r="R70" i="26"/>
  <c r="O71" i="26"/>
  <c r="P71" i="26"/>
  <c r="Q71" i="26"/>
  <c r="R71" i="26"/>
  <c r="O72" i="26"/>
  <c r="P72" i="26"/>
  <c r="Q72" i="26"/>
  <c r="R72" i="26"/>
  <c r="O73" i="26"/>
  <c r="P73" i="26"/>
  <c r="Q73" i="26"/>
  <c r="R73" i="26"/>
  <c r="O74" i="26"/>
  <c r="P74" i="26"/>
  <c r="Q74" i="26"/>
  <c r="R74" i="26"/>
  <c r="O75" i="26"/>
  <c r="P75" i="26"/>
  <c r="Q75" i="26"/>
  <c r="R75" i="26"/>
  <c r="O76" i="26"/>
  <c r="P76" i="26"/>
  <c r="Q76" i="26"/>
  <c r="R76" i="26"/>
  <c r="O77" i="26"/>
  <c r="P77" i="26"/>
  <c r="Q77" i="26"/>
  <c r="R77" i="26"/>
  <c r="O78" i="26"/>
  <c r="P78" i="26"/>
  <c r="Q78" i="26"/>
  <c r="R78" i="26"/>
  <c r="O79" i="26"/>
  <c r="P79" i="26"/>
  <c r="Q79" i="26"/>
  <c r="R79" i="26"/>
  <c r="O80" i="26"/>
  <c r="P80" i="26"/>
  <c r="Q80" i="26"/>
  <c r="R80" i="26"/>
  <c r="O81" i="26"/>
  <c r="P81" i="26"/>
  <c r="Q81" i="26"/>
  <c r="R81" i="26"/>
  <c r="O82" i="26"/>
  <c r="P82" i="26"/>
  <c r="Q82" i="26"/>
  <c r="R82" i="26"/>
  <c r="O83" i="26"/>
  <c r="P83" i="26"/>
  <c r="Q83" i="26"/>
  <c r="R83" i="26"/>
  <c r="O84" i="26"/>
  <c r="P84" i="26"/>
  <c r="Q84" i="26"/>
  <c r="R84" i="26"/>
  <c r="O85" i="26"/>
  <c r="P85" i="26"/>
  <c r="Q85" i="26"/>
  <c r="R85" i="26"/>
  <c r="O86" i="26"/>
  <c r="P86" i="26"/>
  <c r="Q86" i="26"/>
  <c r="R86" i="26"/>
  <c r="O87" i="26"/>
  <c r="P87" i="26"/>
  <c r="Q87" i="26"/>
  <c r="R87" i="26"/>
  <c r="O88" i="26"/>
  <c r="P88" i="26"/>
  <c r="Q88" i="26"/>
  <c r="R88" i="26"/>
  <c r="O89" i="26"/>
  <c r="P89" i="26"/>
  <c r="Q89" i="26"/>
  <c r="R89" i="26"/>
  <c r="O90" i="26"/>
  <c r="P90" i="26"/>
  <c r="Q90" i="26"/>
  <c r="R90" i="26"/>
  <c r="O91" i="26"/>
  <c r="P91" i="26"/>
  <c r="Q91" i="26"/>
  <c r="R91" i="26"/>
  <c r="O92" i="26"/>
  <c r="P92" i="26"/>
  <c r="Q92" i="26"/>
  <c r="R92" i="26"/>
  <c r="O93" i="26"/>
  <c r="P93" i="26"/>
  <c r="Q93" i="26"/>
  <c r="R93" i="26"/>
  <c r="O94" i="26"/>
  <c r="P94" i="26"/>
  <c r="Q94" i="26"/>
  <c r="R94" i="26"/>
  <c r="O95" i="26"/>
  <c r="P95" i="26"/>
  <c r="Q95" i="26"/>
  <c r="R95" i="26"/>
  <c r="O96" i="26"/>
  <c r="P96" i="26"/>
  <c r="Q96" i="26"/>
  <c r="R96" i="26"/>
  <c r="O97" i="26"/>
  <c r="P97" i="26"/>
  <c r="Q97" i="26"/>
  <c r="R97" i="26"/>
  <c r="O98" i="26"/>
  <c r="P98" i="26"/>
  <c r="Q98" i="26"/>
  <c r="R98" i="26"/>
  <c r="O99" i="26"/>
  <c r="P99" i="26"/>
  <c r="Q99" i="26"/>
  <c r="R99" i="26"/>
  <c r="O100" i="26"/>
  <c r="P100" i="26"/>
  <c r="Q100" i="26"/>
  <c r="R100" i="26"/>
  <c r="O101" i="26"/>
  <c r="P101" i="26"/>
  <c r="Q101" i="26"/>
  <c r="R101" i="26"/>
  <c r="O102" i="26"/>
  <c r="P102" i="26"/>
  <c r="Q102" i="26"/>
  <c r="R102" i="26"/>
  <c r="O103" i="26"/>
  <c r="P103" i="26"/>
  <c r="Q103" i="26"/>
  <c r="R103" i="26"/>
  <c r="O104" i="26"/>
  <c r="P104" i="26"/>
  <c r="Q104" i="26"/>
  <c r="R104" i="26"/>
  <c r="O105" i="26"/>
  <c r="P105" i="26"/>
  <c r="Q105" i="26"/>
  <c r="R105" i="26"/>
  <c r="O106" i="26"/>
  <c r="P106" i="26"/>
  <c r="Q106" i="26"/>
  <c r="R106" i="26"/>
  <c r="O107" i="26"/>
  <c r="P107" i="26"/>
  <c r="Q107" i="26"/>
  <c r="R107" i="26"/>
  <c r="O108" i="26"/>
  <c r="P108" i="26"/>
  <c r="Q108" i="26"/>
  <c r="R108" i="26"/>
  <c r="O109" i="26"/>
  <c r="P109" i="26"/>
  <c r="Q109" i="26"/>
  <c r="R109" i="26"/>
  <c r="O110" i="26"/>
  <c r="P110" i="26"/>
  <c r="Q110" i="26"/>
  <c r="R110" i="26"/>
  <c r="O111" i="26"/>
  <c r="P111" i="26"/>
  <c r="Q111" i="26"/>
  <c r="R111" i="26"/>
  <c r="O112" i="26"/>
  <c r="P112" i="26"/>
  <c r="Q112" i="26"/>
  <c r="R112" i="26"/>
  <c r="O113" i="26"/>
  <c r="P113" i="26"/>
  <c r="Q113" i="26"/>
  <c r="R113" i="26"/>
  <c r="O114" i="26"/>
  <c r="P114" i="26"/>
  <c r="Q114" i="26"/>
  <c r="R114" i="26"/>
  <c r="O115" i="26"/>
  <c r="P115" i="26"/>
  <c r="Q115" i="26"/>
  <c r="R115" i="26"/>
  <c r="O116" i="26"/>
  <c r="P116" i="26"/>
  <c r="Q116" i="26"/>
  <c r="R116" i="26"/>
  <c r="O117" i="26"/>
  <c r="P117" i="26"/>
  <c r="Q117" i="26"/>
  <c r="R117" i="26"/>
  <c r="O118" i="26"/>
  <c r="P118" i="26"/>
  <c r="Q118" i="26"/>
  <c r="R118" i="26"/>
  <c r="O119" i="26"/>
  <c r="P119" i="26"/>
  <c r="Q119" i="26"/>
  <c r="R119" i="26"/>
  <c r="O120" i="26"/>
  <c r="P120" i="26"/>
  <c r="Q120" i="26"/>
  <c r="R120" i="26"/>
  <c r="O121" i="26"/>
  <c r="P121" i="26"/>
  <c r="Q121" i="26"/>
  <c r="R121" i="26"/>
  <c r="O122" i="26"/>
  <c r="P122" i="26"/>
  <c r="Q122" i="26"/>
  <c r="R122" i="26"/>
  <c r="O123" i="26"/>
  <c r="P123" i="26"/>
  <c r="Q123" i="26"/>
  <c r="R123" i="26"/>
  <c r="O124" i="26"/>
  <c r="P124" i="26"/>
  <c r="Q124" i="26"/>
  <c r="R124" i="26"/>
  <c r="O125" i="26"/>
  <c r="P125" i="26"/>
  <c r="Q125" i="26"/>
  <c r="R125" i="26"/>
  <c r="O126" i="26"/>
  <c r="P126" i="26"/>
  <c r="Q126" i="26"/>
  <c r="R126" i="26"/>
  <c r="O127" i="26"/>
  <c r="P127" i="26"/>
  <c r="Q127" i="26"/>
  <c r="R127" i="26"/>
  <c r="O128" i="26"/>
  <c r="P128" i="26"/>
  <c r="Q128" i="26"/>
  <c r="R128" i="26"/>
  <c r="O129" i="26"/>
  <c r="P129" i="26"/>
  <c r="Q129" i="26"/>
  <c r="R129" i="26"/>
  <c r="O130" i="26"/>
  <c r="P130" i="26"/>
  <c r="Q130" i="26"/>
  <c r="R130" i="26"/>
  <c r="O131" i="26"/>
  <c r="P131" i="26"/>
  <c r="Q131" i="26"/>
  <c r="R131" i="26"/>
  <c r="O132" i="26"/>
  <c r="P132" i="26"/>
  <c r="Q132" i="26"/>
  <c r="R132" i="26"/>
  <c r="O133" i="26"/>
  <c r="P133" i="26"/>
  <c r="Q133" i="26"/>
  <c r="R133" i="26"/>
  <c r="O134" i="26"/>
  <c r="P134" i="26"/>
  <c r="Q134" i="26"/>
  <c r="R134" i="26"/>
  <c r="O135" i="26"/>
  <c r="P135" i="26"/>
  <c r="Q135" i="26"/>
  <c r="R135" i="26"/>
  <c r="O136" i="26"/>
  <c r="P136" i="26"/>
  <c r="Q136" i="26"/>
  <c r="R136" i="26"/>
  <c r="O137" i="26"/>
  <c r="P137" i="26"/>
  <c r="Q137" i="26"/>
  <c r="R137" i="26"/>
  <c r="O138" i="26"/>
  <c r="P138" i="26"/>
  <c r="Q138" i="26"/>
  <c r="R138" i="26"/>
  <c r="O139" i="26"/>
  <c r="P139" i="26"/>
  <c r="Q139" i="26"/>
  <c r="R139" i="26"/>
  <c r="O140" i="26"/>
  <c r="P140" i="26"/>
  <c r="Q140" i="26"/>
  <c r="R140" i="26"/>
  <c r="O141" i="26"/>
  <c r="P141" i="26"/>
  <c r="Q141" i="26"/>
  <c r="R141" i="26"/>
  <c r="O142" i="26"/>
  <c r="P142" i="26"/>
  <c r="Q142" i="26"/>
  <c r="R142" i="26"/>
  <c r="O143" i="26"/>
  <c r="P143" i="26"/>
  <c r="Q143" i="26"/>
  <c r="R143" i="26"/>
  <c r="O144" i="26"/>
  <c r="P144" i="26"/>
  <c r="Q144" i="26"/>
  <c r="R144" i="26"/>
  <c r="O145" i="26"/>
  <c r="P145" i="26"/>
  <c r="Q145" i="26"/>
  <c r="R145" i="26"/>
  <c r="O146" i="26"/>
  <c r="P146" i="26"/>
  <c r="Q146" i="26"/>
  <c r="R146" i="26"/>
  <c r="O147" i="26"/>
  <c r="P147" i="26"/>
  <c r="Q147" i="26"/>
  <c r="R147" i="26"/>
  <c r="O148" i="26"/>
  <c r="P148" i="26"/>
  <c r="Q148" i="26"/>
  <c r="R148" i="26"/>
  <c r="O149" i="26"/>
  <c r="P149" i="26"/>
  <c r="Q149" i="26"/>
  <c r="R149" i="26"/>
  <c r="O150" i="26"/>
  <c r="P150" i="26"/>
  <c r="Q150" i="26"/>
  <c r="R150" i="26"/>
  <c r="O151" i="26"/>
  <c r="P151" i="26"/>
  <c r="Q151" i="26"/>
  <c r="R151" i="26"/>
  <c r="O152" i="26"/>
  <c r="P152" i="26"/>
  <c r="Q152" i="26"/>
  <c r="R152" i="26"/>
  <c r="O153" i="26"/>
  <c r="P153" i="26"/>
  <c r="Q153" i="26"/>
  <c r="R153" i="26"/>
  <c r="O154" i="26"/>
  <c r="P154" i="26"/>
  <c r="Q154" i="26"/>
  <c r="R154" i="26"/>
  <c r="O155" i="26"/>
  <c r="P155" i="26"/>
  <c r="Q155" i="26"/>
  <c r="R155" i="26"/>
  <c r="O156" i="26"/>
  <c r="P156" i="26"/>
  <c r="Q156" i="26"/>
  <c r="R156" i="26"/>
  <c r="O157" i="26"/>
  <c r="P157" i="26"/>
  <c r="Q157" i="26"/>
  <c r="R157" i="26"/>
  <c r="O158" i="26"/>
  <c r="P158" i="26"/>
  <c r="Q158" i="26"/>
  <c r="R158" i="26"/>
  <c r="O159" i="26"/>
  <c r="P159" i="26"/>
  <c r="Q159" i="26"/>
  <c r="R159" i="26"/>
  <c r="O160" i="26"/>
  <c r="P160" i="26"/>
  <c r="Q160" i="26"/>
  <c r="R160" i="26"/>
  <c r="O161" i="26"/>
  <c r="P161" i="26"/>
  <c r="Q161" i="26"/>
  <c r="R161" i="26"/>
  <c r="O162" i="26"/>
  <c r="P162" i="26"/>
  <c r="Q162" i="26"/>
  <c r="R162" i="26"/>
  <c r="O163" i="26"/>
  <c r="P163" i="26"/>
  <c r="Q163" i="26"/>
  <c r="R163" i="26"/>
  <c r="O164" i="26"/>
  <c r="P164" i="26"/>
  <c r="Q164" i="26"/>
  <c r="R164" i="26"/>
  <c r="O165" i="26"/>
  <c r="P165" i="26"/>
  <c r="Q165" i="26"/>
  <c r="R165" i="26"/>
  <c r="O166" i="26"/>
  <c r="P166" i="26"/>
  <c r="Q166" i="26"/>
  <c r="R166" i="26"/>
  <c r="O167" i="26"/>
  <c r="P167" i="26"/>
  <c r="Q167" i="26"/>
  <c r="R167" i="26"/>
  <c r="O168" i="26"/>
  <c r="P168" i="26"/>
  <c r="Q168" i="26"/>
  <c r="R168" i="26"/>
  <c r="O169" i="26"/>
  <c r="P169" i="26"/>
  <c r="Q169" i="26"/>
  <c r="R169" i="26"/>
  <c r="O170" i="26"/>
  <c r="P170" i="26"/>
  <c r="Q170" i="26"/>
  <c r="R170" i="26"/>
  <c r="O171" i="26"/>
  <c r="P171" i="26"/>
  <c r="Q171" i="26"/>
  <c r="R171" i="26"/>
  <c r="O172" i="26"/>
  <c r="P172" i="26"/>
  <c r="Q172" i="26"/>
  <c r="R172" i="26"/>
  <c r="O173" i="26"/>
  <c r="P173" i="26"/>
  <c r="Q173" i="26"/>
  <c r="R173" i="26"/>
  <c r="O174" i="26"/>
  <c r="P174" i="26"/>
  <c r="Q174" i="26"/>
  <c r="R174" i="26"/>
  <c r="O175" i="26"/>
  <c r="P175" i="26"/>
  <c r="Q175" i="26"/>
  <c r="R175" i="26"/>
  <c r="O176" i="26"/>
  <c r="P176" i="26"/>
  <c r="Q176" i="26"/>
  <c r="R176" i="26"/>
  <c r="O177" i="26"/>
  <c r="P177" i="26"/>
  <c r="Q177" i="26"/>
  <c r="R177" i="26"/>
  <c r="O178" i="26"/>
  <c r="P178" i="26"/>
  <c r="Q178" i="26"/>
  <c r="R178" i="26"/>
  <c r="O179" i="26"/>
  <c r="P179" i="26"/>
  <c r="Q179" i="26"/>
  <c r="R179" i="26"/>
  <c r="O180" i="26"/>
  <c r="P180" i="26"/>
  <c r="Q180" i="26"/>
  <c r="R180" i="26"/>
  <c r="O181" i="26"/>
  <c r="P181" i="26"/>
  <c r="Q181" i="26"/>
  <c r="R181" i="26"/>
  <c r="O182" i="26"/>
  <c r="P182" i="26"/>
  <c r="Q182" i="26"/>
  <c r="R182" i="26"/>
  <c r="O183" i="26"/>
  <c r="P183" i="26"/>
  <c r="Q183" i="26"/>
  <c r="R183" i="26"/>
  <c r="O184" i="26"/>
  <c r="P184" i="26"/>
  <c r="Q184" i="26"/>
  <c r="R184" i="26"/>
  <c r="O185" i="26"/>
  <c r="P185" i="26"/>
  <c r="Q185" i="26"/>
  <c r="R185" i="26"/>
  <c r="O186" i="26"/>
  <c r="P186" i="26"/>
  <c r="Q186" i="26"/>
  <c r="R186" i="26"/>
  <c r="O187" i="26"/>
  <c r="P187" i="26"/>
  <c r="Q187" i="26"/>
  <c r="R187" i="26"/>
  <c r="O188" i="26"/>
  <c r="P188" i="26"/>
  <c r="Q188" i="26"/>
  <c r="R188" i="26"/>
  <c r="O189" i="26"/>
  <c r="P189" i="26"/>
  <c r="Q189" i="26"/>
  <c r="R189" i="26"/>
  <c r="O190" i="26"/>
  <c r="P190" i="26"/>
  <c r="Q190" i="26"/>
  <c r="R190" i="26"/>
  <c r="O191" i="26"/>
  <c r="P191" i="26"/>
  <c r="Q191" i="26"/>
  <c r="R191" i="26"/>
  <c r="O192" i="26"/>
  <c r="P192" i="26"/>
  <c r="Q192" i="26"/>
  <c r="R192" i="26"/>
  <c r="O193" i="26"/>
  <c r="P193" i="26"/>
  <c r="Q193" i="26"/>
  <c r="R193" i="26"/>
  <c r="O194" i="26"/>
  <c r="P194" i="26"/>
  <c r="Q194" i="26"/>
  <c r="R194" i="26"/>
  <c r="O195" i="26"/>
  <c r="P195" i="26"/>
  <c r="Q195" i="26"/>
  <c r="R195" i="26"/>
  <c r="O196" i="26"/>
  <c r="P196" i="26"/>
  <c r="Q196" i="26"/>
  <c r="R196" i="26"/>
  <c r="O197" i="26"/>
  <c r="P197" i="26"/>
  <c r="Q197" i="26"/>
  <c r="R197" i="26"/>
  <c r="O198" i="26"/>
  <c r="P198" i="26"/>
  <c r="Q198" i="26"/>
  <c r="R198" i="26"/>
  <c r="O199" i="26"/>
  <c r="P199" i="26"/>
  <c r="Q199" i="26"/>
  <c r="R199" i="26"/>
  <c r="O200" i="26"/>
  <c r="P200" i="26"/>
  <c r="Q200" i="26"/>
  <c r="R200" i="26"/>
  <c r="O201" i="26"/>
  <c r="P201" i="26"/>
  <c r="Q201" i="26"/>
  <c r="R201" i="26"/>
  <c r="O202" i="26"/>
  <c r="P202" i="26"/>
  <c r="Q202" i="26"/>
  <c r="R202" i="26"/>
  <c r="O203" i="26"/>
  <c r="P203" i="26"/>
  <c r="Q203" i="26"/>
  <c r="R203" i="26"/>
  <c r="O204" i="26"/>
  <c r="P204" i="26"/>
  <c r="Q204" i="26"/>
  <c r="R204" i="26"/>
  <c r="O205" i="26"/>
  <c r="P205" i="26"/>
  <c r="Q205" i="26"/>
  <c r="R205" i="26"/>
  <c r="O206" i="26"/>
  <c r="P206" i="26"/>
  <c r="Q206" i="26"/>
  <c r="R206" i="26"/>
  <c r="O207" i="26"/>
  <c r="P207" i="26"/>
  <c r="Q207" i="26"/>
  <c r="R207" i="26"/>
  <c r="O208" i="26"/>
  <c r="P208" i="26"/>
  <c r="Q208" i="26"/>
  <c r="R208" i="26"/>
  <c r="O209" i="26"/>
  <c r="P209" i="26"/>
  <c r="Q209" i="26"/>
  <c r="R209" i="26"/>
  <c r="O210" i="26"/>
  <c r="P210" i="26"/>
  <c r="Q210" i="26"/>
  <c r="R210" i="26"/>
  <c r="O211" i="26"/>
  <c r="P211" i="26"/>
  <c r="Q211" i="26"/>
  <c r="R211" i="26"/>
  <c r="O212" i="26"/>
  <c r="P212" i="26"/>
  <c r="Q212" i="26"/>
  <c r="R212" i="26"/>
  <c r="O213" i="26"/>
  <c r="P213" i="26"/>
  <c r="Q213" i="26"/>
  <c r="R213" i="26"/>
  <c r="O214" i="26"/>
  <c r="P214" i="26"/>
  <c r="Q214" i="26"/>
  <c r="R214" i="26"/>
  <c r="O215" i="26"/>
  <c r="P215" i="26"/>
  <c r="Q215" i="26"/>
  <c r="R215" i="26"/>
  <c r="O216" i="26"/>
  <c r="P216" i="26"/>
  <c r="Q216" i="26"/>
  <c r="R216" i="26"/>
  <c r="O217" i="26"/>
  <c r="P217" i="26"/>
  <c r="Q217" i="26"/>
  <c r="R217" i="26"/>
  <c r="O218" i="26"/>
  <c r="P218" i="26"/>
  <c r="Q218" i="26"/>
  <c r="R218" i="26"/>
  <c r="O219" i="26"/>
  <c r="P219" i="26"/>
  <c r="Q219" i="26"/>
  <c r="R219" i="26"/>
  <c r="O220" i="26"/>
  <c r="P220" i="26"/>
  <c r="Q220" i="26"/>
  <c r="R220" i="26"/>
  <c r="O221" i="26"/>
  <c r="P221" i="26"/>
  <c r="Q221" i="26"/>
  <c r="R221" i="26"/>
  <c r="O222" i="26"/>
  <c r="P222" i="26"/>
  <c r="Q222" i="26"/>
  <c r="R222" i="26"/>
  <c r="O223" i="26"/>
  <c r="P223" i="26"/>
  <c r="Q223" i="26"/>
  <c r="R223" i="26"/>
  <c r="O224" i="26"/>
  <c r="P224" i="26"/>
  <c r="Q224" i="26"/>
  <c r="R224" i="26"/>
  <c r="O225" i="26"/>
  <c r="P225" i="26"/>
  <c r="Q225" i="26"/>
  <c r="R225" i="26"/>
  <c r="O226" i="26"/>
  <c r="P226" i="26"/>
  <c r="Q226" i="26"/>
  <c r="R226" i="26"/>
  <c r="O227" i="26"/>
  <c r="P227" i="26"/>
  <c r="Q227" i="26"/>
  <c r="R227" i="26"/>
  <c r="O228" i="26"/>
  <c r="P228" i="26"/>
  <c r="Q228" i="26"/>
  <c r="R228" i="26"/>
  <c r="O229" i="26"/>
  <c r="P229" i="26"/>
  <c r="Q229" i="26"/>
  <c r="R229" i="26"/>
  <c r="O230" i="26"/>
  <c r="P230" i="26"/>
  <c r="Q230" i="26"/>
  <c r="R230" i="26"/>
  <c r="O231" i="26"/>
  <c r="P231" i="26"/>
  <c r="Q231" i="26"/>
  <c r="R231" i="26"/>
  <c r="O232" i="26"/>
  <c r="P232" i="26"/>
  <c r="Q232" i="26"/>
  <c r="R232" i="26"/>
  <c r="O233" i="26"/>
  <c r="P233" i="26"/>
  <c r="Q233" i="26"/>
  <c r="R233" i="26"/>
  <c r="O234" i="26"/>
  <c r="P234" i="26"/>
  <c r="Q234" i="26"/>
  <c r="R234" i="26"/>
  <c r="O235" i="26"/>
  <c r="P235" i="26"/>
  <c r="Q235" i="26"/>
  <c r="R235" i="26"/>
  <c r="O236" i="26"/>
  <c r="P236" i="26"/>
  <c r="Q236" i="26"/>
  <c r="R236" i="26"/>
  <c r="O237" i="26"/>
  <c r="P237" i="26"/>
  <c r="Q237" i="26"/>
  <c r="R237" i="26"/>
  <c r="O238" i="26"/>
  <c r="P238" i="26"/>
  <c r="Q238" i="26"/>
  <c r="R238" i="26"/>
  <c r="O239" i="26"/>
  <c r="P239" i="26"/>
  <c r="Q239" i="26"/>
  <c r="R239" i="26"/>
  <c r="O240" i="26"/>
  <c r="P240" i="26"/>
  <c r="Q240" i="26"/>
  <c r="R240" i="26"/>
  <c r="O241" i="26"/>
  <c r="P241" i="26"/>
  <c r="Q241" i="26"/>
  <c r="R241" i="26"/>
  <c r="O242" i="26"/>
  <c r="P242" i="26"/>
  <c r="Q242" i="26"/>
  <c r="R242" i="26"/>
  <c r="O243" i="26"/>
  <c r="P243" i="26"/>
  <c r="Q243" i="26"/>
  <c r="R243" i="26"/>
  <c r="O244" i="26"/>
  <c r="P244" i="26"/>
  <c r="Q244" i="26"/>
  <c r="R244" i="26"/>
  <c r="O245" i="26"/>
  <c r="P245" i="26"/>
  <c r="Q245" i="26"/>
  <c r="R245" i="26"/>
  <c r="O246" i="26"/>
  <c r="P246" i="26"/>
  <c r="Q246" i="26"/>
  <c r="R246" i="26"/>
  <c r="O247" i="26"/>
  <c r="P247" i="26"/>
  <c r="Q247" i="26"/>
  <c r="R247" i="26"/>
  <c r="O248" i="26"/>
  <c r="P248" i="26"/>
  <c r="Q248" i="26"/>
  <c r="R248" i="26"/>
  <c r="O249" i="26"/>
  <c r="P249" i="26"/>
  <c r="Q249" i="26"/>
  <c r="R249" i="26"/>
  <c r="O250" i="26"/>
  <c r="P250" i="26"/>
  <c r="Q250" i="26"/>
  <c r="R250" i="26"/>
  <c r="O251" i="26"/>
  <c r="P251" i="26"/>
  <c r="Q251" i="26"/>
  <c r="R251" i="26"/>
  <c r="O252" i="26"/>
  <c r="P252" i="26"/>
  <c r="Q252" i="26"/>
  <c r="R252" i="26"/>
  <c r="O253" i="26"/>
  <c r="P253" i="26"/>
  <c r="Q253" i="26"/>
  <c r="R253" i="26"/>
  <c r="O254" i="26"/>
  <c r="P254" i="26"/>
  <c r="Q254" i="26"/>
  <c r="R254" i="26"/>
  <c r="O255" i="26"/>
  <c r="P255" i="26"/>
  <c r="Q255" i="26"/>
  <c r="R255" i="26"/>
  <c r="O256" i="26"/>
  <c r="P256" i="26"/>
  <c r="Q256" i="26"/>
  <c r="R256" i="26"/>
  <c r="O257" i="26"/>
  <c r="P257" i="26"/>
  <c r="Q257" i="26"/>
  <c r="R257" i="26"/>
  <c r="O258" i="26"/>
  <c r="P258" i="26"/>
  <c r="Q258" i="26"/>
  <c r="R258" i="26"/>
  <c r="O259" i="26"/>
  <c r="P259" i="26"/>
  <c r="Q259" i="26"/>
  <c r="R259" i="26"/>
  <c r="O260" i="26"/>
  <c r="P260" i="26"/>
  <c r="Q260" i="26"/>
  <c r="R260" i="26"/>
  <c r="O261" i="26"/>
  <c r="P261" i="26"/>
  <c r="Q261" i="26"/>
  <c r="R261" i="26"/>
  <c r="O262" i="26"/>
  <c r="P262" i="26"/>
  <c r="Q262" i="26"/>
  <c r="R262" i="26"/>
  <c r="O263" i="26"/>
  <c r="P263" i="26"/>
  <c r="Q263" i="26"/>
  <c r="R263" i="26"/>
  <c r="O264" i="26"/>
  <c r="P264" i="26"/>
  <c r="Q264" i="26"/>
  <c r="R264" i="26"/>
  <c r="O265" i="26"/>
  <c r="P265" i="26"/>
  <c r="Q265" i="26"/>
  <c r="R265" i="26"/>
  <c r="O266" i="26"/>
  <c r="P266" i="26"/>
  <c r="Q266" i="26"/>
  <c r="R266" i="26"/>
  <c r="O267" i="26"/>
  <c r="P267" i="26"/>
  <c r="Q267" i="26"/>
  <c r="R267" i="26"/>
  <c r="O268" i="26"/>
  <c r="P268" i="26"/>
  <c r="Q268" i="26"/>
  <c r="R268" i="26"/>
  <c r="O269" i="26"/>
  <c r="P269" i="26"/>
  <c r="Q269" i="26"/>
  <c r="R269" i="26"/>
  <c r="O270" i="26"/>
  <c r="P270" i="26"/>
  <c r="Q270" i="26"/>
  <c r="R270" i="26"/>
  <c r="O271" i="26"/>
  <c r="P271" i="26"/>
  <c r="Q271" i="26"/>
  <c r="R271" i="26"/>
  <c r="O272" i="26"/>
  <c r="P272" i="26"/>
  <c r="Q272" i="26"/>
  <c r="O273" i="26"/>
  <c r="P273" i="26"/>
  <c r="Q273" i="26"/>
  <c r="O274" i="26"/>
  <c r="P274" i="26"/>
  <c r="Q274" i="26"/>
  <c r="O275" i="26"/>
  <c r="P275" i="26"/>
  <c r="Q275" i="26"/>
  <c r="R275" i="26"/>
  <c r="O276" i="26"/>
  <c r="P276" i="26"/>
  <c r="Q276" i="26"/>
  <c r="R276" i="26"/>
  <c r="O277" i="26"/>
  <c r="P277" i="26"/>
  <c r="Q277" i="26"/>
  <c r="O278" i="26"/>
  <c r="P278" i="26"/>
  <c r="Q278" i="26"/>
  <c r="O279" i="26"/>
  <c r="P279" i="26"/>
  <c r="Q279" i="26"/>
  <c r="O280" i="26"/>
  <c r="P280" i="26"/>
  <c r="Q280" i="26"/>
  <c r="O281" i="26"/>
  <c r="P281" i="26"/>
  <c r="Q281" i="26"/>
  <c r="O282" i="26"/>
  <c r="P282" i="26"/>
  <c r="Q282" i="26"/>
  <c r="O283" i="26"/>
  <c r="P283" i="26"/>
  <c r="Q283" i="26"/>
  <c r="O284" i="26"/>
  <c r="P284" i="26"/>
  <c r="Q284" i="26"/>
  <c r="O285" i="26"/>
  <c r="P285" i="26"/>
  <c r="Q285" i="26"/>
  <c r="O286" i="26"/>
  <c r="P286" i="26"/>
  <c r="Q286" i="26"/>
  <c r="O287" i="26"/>
  <c r="P287" i="26"/>
  <c r="Q287" i="26"/>
  <c r="O288" i="26"/>
  <c r="P288" i="26"/>
  <c r="Q288" i="26"/>
  <c r="O289" i="26"/>
  <c r="P289" i="26"/>
  <c r="Q289" i="26"/>
  <c r="O290" i="26"/>
  <c r="P290" i="26"/>
  <c r="Q290" i="26"/>
  <c r="O291" i="26"/>
  <c r="P291" i="26"/>
  <c r="Q291" i="26"/>
  <c r="O292" i="26"/>
  <c r="P292" i="26"/>
  <c r="Q292" i="26"/>
  <c r="O293" i="26"/>
  <c r="P293" i="26"/>
  <c r="Q293" i="26"/>
  <c r="O294" i="26"/>
  <c r="P294" i="26"/>
  <c r="Q294" i="26"/>
  <c r="O295" i="26"/>
  <c r="P295" i="26"/>
  <c r="Q295" i="26"/>
  <c r="O296" i="26"/>
  <c r="P296" i="26"/>
  <c r="Q296" i="26"/>
  <c r="O297" i="26"/>
  <c r="P297" i="26"/>
  <c r="Q297" i="26"/>
  <c r="O298" i="26"/>
  <c r="P298" i="26"/>
  <c r="Q298" i="26"/>
  <c r="O299" i="26"/>
  <c r="P299" i="26"/>
  <c r="Q299" i="26"/>
  <c r="O300" i="26"/>
  <c r="P300" i="26"/>
  <c r="Q300" i="26"/>
  <c r="O301" i="26"/>
  <c r="P301" i="26"/>
  <c r="Q301" i="26"/>
  <c r="O302" i="26"/>
  <c r="P302" i="26"/>
  <c r="Q302" i="26"/>
  <c r="O303" i="26"/>
  <c r="P303" i="26"/>
  <c r="Q303" i="26"/>
  <c r="O304" i="26"/>
  <c r="P304" i="26"/>
  <c r="Q304" i="26"/>
  <c r="C15" i="26"/>
  <c r="D15" i="26"/>
  <c r="E15" i="26"/>
  <c r="F15" i="26"/>
  <c r="C16" i="26"/>
  <c r="D16" i="26"/>
  <c r="E16" i="26"/>
  <c r="F16" i="26"/>
  <c r="C17" i="26"/>
  <c r="D17" i="26"/>
  <c r="E17" i="26"/>
  <c r="F17" i="26"/>
  <c r="C18" i="26"/>
  <c r="D18" i="26"/>
  <c r="E18" i="26"/>
  <c r="F18" i="26"/>
  <c r="C19" i="26"/>
  <c r="D19" i="26"/>
  <c r="E19" i="26"/>
  <c r="F19" i="26"/>
  <c r="C20" i="26"/>
  <c r="D20" i="26"/>
  <c r="E20" i="26"/>
  <c r="F20" i="26"/>
  <c r="E87" i="25" l="1"/>
  <c r="C26" i="30" s="1"/>
  <c r="E88" i="25"/>
  <c r="C27" i="30" s="1"/>
  <c r="E71" i="25"/>
  <c r="E77" i="25" s="1"/>
</calcChain>
</file>

<file path=xl/sharedStrings.xml><?xml version="1.0" encoding="utf-8"?>
<sst xmlns="http://schemas.openxmlformats.org/spreadsheetml/2006/main" count="1278" uniqueCount="970">
  <si>
    <t>Number of Attendees</t>
  </si>
  <si>
    <t>Federal</t>
  </si>
  <si>
    <t>Non-federal</t>
  </si>
  <si>
    <t>Yes</t>
  </si>
  <si>
    <t>No</t>
  </si>
  <si>
    <t>Federal Facility Not Adequate - Technology or Capacity</t>
  </si>
  <si>
    <t>Federal Facility Not Available</t>
  </si>
  <si>
    <t>Federal Facility Not Cost Effective</t>
  </si>
  <si>
    <t>DOJ</t>
  </si>
  <si>
    <t>Non-DOJ</t>
  </si>
  <si>
    <t>Training</t>
  </si>
  <si>
    <t xml:space="preserve">Breakfast </t>
  </si>
  <si>
    <t>Dinner</t>
  </si>
  <si>
    <t>Refreshments</t>
  </si>
  <si>
    <t>http://www.gsa.gov/portal/category/21287</t>
  </si>
  <si>
    <t>YES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</si>
  <si>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</si>
  <si>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</si>
  <si>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</si>
  <si>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</si>
  <si>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</si>
  <si>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</si>
  <si>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</si>
  <si>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</si>
  <si>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</si>
  <si>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</si>
  <si>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</si>
  <si>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</si>
  <si>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</si>
  <si>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</si>
  <si>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</si>
  <si>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</si>
  <si>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</si>
  <si>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</si>
  <si>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</si>
  <si>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</si>
  <si>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</si>
  <si>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</si>
  <si>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</si>
  <si>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</si>
  <si>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</si>
  <si>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</si>
  <si>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</si>
  <si>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</si>
  <si>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</si>
  <si>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</si>
  <si>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</si>
  <si>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</si>
  <si>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</si>
  <si>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</si>
  <si>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</si>
  <si>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</si>
  <si>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</si>
  <si>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</si>
  <si>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</si>
  <si>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</si>
  <si>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</si>
  <si>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</si>
  <si>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</si>
  <si>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</si>
  <si>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</si>
  <si>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</si>
  <si>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</si>
  <si>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</si>
  <si>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</si>
  <si>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</si>
  <si>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</si>
  <si>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Retreat</t>
  </si>
  <si>
    <t>Seminar</t>
  </si>
  <si>
    <t>Symposium</t>
  </si>
  <si>
    <t>States</t>
  </si>
  <si>
    <t>YES_NO</t>
  </si>
  <si>
    <t>Facility</t>
  </si>
  <si>
    <t>Facility_Justification</t>
  </si>
  <si>
    <t>Employee</t>
  </si>
  <si>
    <t>Drop-Down Data Ranges</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</si>
  <si>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</si>
  <si>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</si>
  <si>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</si>
  <si>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</si>
  <si>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</si>
  <si>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</si>
  <si>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</si>
  <si>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</si>
  <si>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</si>
  <si>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</si>
  <si>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</si>
  <si>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</si>
  <si>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</si>
  <si>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</si>
  <si>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</si>
  <si>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</si>
  <si>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Azerbaijan</t>
  </si>
  <si>
    <t>Bahamas, The</t>
  </si>
  <si>
    <t>Bahrain</t>
  </si>
  <si>
    <t>Bangladesh</t>
  </si>
  <si>
    <t>Barbados</t>
  </si>
  <si>
    <t>Bassas da India</t>
  </si>
  <si>
    <t>Belarus</t>
  </si>
  <si>
    <t>Belgium</t>
  </si>
  <si>
    <t>Belize</t>
  </si>
  <si>
    <t>Benin</t>
  </si>
  <si>
    <t>Bermuda</t>
  </si>
  <si>
    <t>Bhutan</t>
  </si>
  <si>
    <t>Bolivia</t>
  </si>
  <si>
    <t>Bosnia and Herzegovina</t>
  </si>
  <si>
    <t>Botswana</t>
  </si>
  <si>
    <t>Bouvet Island</t>
  </si>
  <si>
    <t>Brazil</t>
  </si>
  <si>
    <t>British Indian Ocean Territory</t>
  </si>
  <si>
    <t>Brunei</t>
  </si>
  <si>
    <t>Bulgaria</t>
  </si>
  <si>
    <t>Burkina Faso</t>
  </si>
  <si>
    <t>Burma</t>
  </si>
  <si>
    <t>Burundi</t>
  </si>
  <si>
    <t>Cambodia</t>
  </si>
  <si>
    <t>Cameroon</t>
  </si>
  <si>
    <t>Canada</t>
  </si>
  <si>
    <t>Cape Verde</t>
  </si>
  <si>
    <t>Cayman Islands</t>
  </si>
  <si>
    <t>Central African Republic</t>
  </si>
  <si>
    <t>Chad</t>
  </si>
  <si>
    <t>Chile</t>
  </si>
  <si>
    <t>China</t>
  </si>
  <si>
    <t>Christmas Island</t>
  </si>
  <si>
    <t>Clipperton Island</t>
  </si>
  <si>
    <t>Cocos (Keeling) Islands</t>
  </si>
  <si>
    <t>Colombia</t>
  </si>
  <si>
    <t>Comoros</t>
  </si>
  <si>
    <t>Congo, Democratic Republic of the</t>
  </si>
  <si>
    <t>Congo, Republic of the</t>
  </si>
  <si>
    <t>Cook Islands</t>
  </si>
  <si>
    <t>Coral Sea Islands</t>
  </si>
  <si>
    <t>Costa Rica</t>
  </si>
  <si>
    <t>Cote d'Ivoire</t>
  </si>
  <si>
    <t>Croatia</t>
  </si>
  <si>
    <t>Cyprus</t>
  </si>
  <si>
    <t>Czech Republic</t>
  </si>
  <si>
    <t>Denmark</t>
  </si>
  <si>
    <t>Dhekelia</t>
  </si>
  <si>
    <t>Djibouti</t>
  </si>
  <si>
    <t>Dominica</t>
  </si>
  <si>
    <t>Dominican Republic</t>
  </si>
  <si>
    <t>Ecuador</t>
  </si>
  <si>
    <t>Egypt</t>
  </si>
  <si>
    <t>El Salvador</t>
  </si>
  <si>
    <t>Equatorial Guinea</t>
  </si>
  <si>
    <t>Eritrea</t>
  </si>
  <si>
    <t>Estonia</t>
  </si>
  <si>
    <t>Ethiopia</t>
  </si>
  <si>
    <t>Europa Island</t>
  </si>
  <si>
    <t>Falkland Islands (Islas Malvinas)</t>
  </si>
  <si>
    <t>Faroe Islands</t>
  </si>
  <si>
    <t>Fiji</t>
  </si>
  <si>
    <t>Finland</t>
  </si>
  <si>
    <t>France</t>
  </si>
  <si>
    <t>French Guiana</t>
  </si>
  <si>
    <t>French Polynesia</t>
  </si>
  <si>
    <t>French Southern and Antarctic Lands</t>
  </si>
  <si>
    <t>Gabon</t>
  </si>
  <si>
    <t>Gambia, The</t>
  </si>
  <si>
    <t>Gaza Strip</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</si>
  <si>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</si>
  <si>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</si>
  <si>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</si>
  <si>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</si>
  <si>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</si>
  <si>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</si>
  <si>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</si>
  <si>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</si>
  <si>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</si>
  <si>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</si>
  <si>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</si>
  <si>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</si>
  <si>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</si>
  <si>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</si>
  <si>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</si>
  <si>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</si>
  <si>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</si>
  <si>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</si>
  <si>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</si>
  <si>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</si>
  <si>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</si>
  <si>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</si>
  <si>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</si>
  <si>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</si>
  <si>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</si>
  <si>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</si>
  <si>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Isle of Man</t>
  </si>
  <si>
    <t>Israel</t>
  </si>
  <si>
    <t>Italy</t>
  </si>
  <si>
    <t>Jamaica</t>
  </si>
  <si>
    <t>Jan Mayen</t>
  </si>
  <si>
    <t>Japan</t>
  </si>
  <si>
    <t>Jersey</t>
  </si>
  <si>
    <t>Jordan</t>
  </si>
  <si>
    <t>Juan de Nova Island</t>
  </si>
  <si>
    <t>Kazakhstan</t>
  </si>
  <si>
    <t>Kenya</t>
  </si>
  <si>
    <t>Kiribati</t>
  </si>
  <si>
    <t>Korea, North</t>
  </si>
  <si>
    <t>Korea,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</si>
  <si>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</si>
  <si>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</si>
  <si>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</si>
  <si>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</si>
  <si>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</si>
  <si>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</si>
  <si>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</si>
  <si>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</si>
  <si>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</si>
  <si>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</si>
  <si>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</si>
  <si>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</si>
  <si>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</si>
  <si>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</si>
  <si>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</si>
  <si>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</si>
  <si>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</si>
  <si>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</si>
  <si>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</si>
  <si>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Martinique</t>
  </si>
  <si>
    <t>Mauritania</t>
  </si>
  <si>
    <t>Mauritius</t>
  </si>
  <si>
    <t>Mayotte</t>
  </si>
  <si>
    <t>Mexico</t>
  </si>
  <si>
    <t>Moldova</t>
  </si>
  <si>
    <t>Monaco</t>
  </si>
  <si>
    <t>Mongolia</t>
  </si>
  <si>
    <t>Montserrat</t>
  </si>
  <si>
    <t>Morocco</t>
  </si>
  <si>
    <t>Mozambique</t>
  </si>
  <si>
    <t>Namibia</t>
  </si>
  <si>
    <t>Nauru</t>
  </si>
  <si>
    <t>Navassa Island</t>
  </si>
  <si>
    <t>Nepal</t>
  </si>
  <si>
    <t>Netherlands</t>
  </si>
  <si>
    <t>Netherlands Antilles</t>
  </si>
  <si>
    <t>New Caledonia</t>
  </si>
  <si>
    <t>New Zealand</t>
  </si>
  <si>
    <t>Nicaragua</t>
  </si>
  <si>
    <t>Niger</t>
  </si>
  <si>
    <t>Nigeria</t>
  </si>
  <si>
    <t>Niue</t>
  </si>
  <si>
    <t>Norfolk Island</t>
  </si>
  <si>
    <t>Northern Mariana Islands</t>
  </si>
  <si>
    <t>Norway</t>
  </si>
  <si>
    <t>Oman</t>
  </si>
  <si>
    <t>Pakistan</t>
  </si>
  <si>
    <t>Panama</t>
  </si>
  <si>
    <t>Papua New Guinea</t>
  </si>
  <si>
    <t>Paracel Islands</t>
  </si>
  <si>
    <t>Paraguay</t>
  </si>
  <si>
    <t>Peru</t>
  </si>
  <si>
    <t>Philippines</t>
  </si>
  <si>
    <t>Pitcairn Islands</t>
  </si>
  <si>
    <t>Poland</t>
  </si>
  <si>
    <t>Portugal</t>
  </si>
  <si>
    <t>Puerto Rico</t>
  </si>
  <si>
    <t>Qatar</t>
  </si>
  <si>
    <t>Reunion</t>
  </si>
  <si>
    <t>Romania</t>
  </si>
  <si>
    <t>Russia</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</si>
  <si>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</si>
  <si>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</si>
  <si>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</si>
  <si>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</si>
  <si>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</si>
  <si>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</si>
  <si>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</si>
  <si>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</si>
  <si>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</si>
  <si>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</si>
  <si>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</si>
  <si>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</si>
  <si>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</si>
  <si>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</si>
  <si>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</si>
  <si>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</si>
  <si>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</si>
  <si>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</si>
  <si>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</si>
  <si>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</si>
  <si>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</si>
  <si>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</si>
  <si>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Spratly Islands</t>
  </si>
  <si>
    <t>Sri Lanka</t>
  </si>
  <si>
    <t>Sudan</t>
  </si>
  <si>
    <t>Suriname</t>
  </si>
  <si>
    <t>Svalbard</t>
  </si>
  <si>
    <t>Swaziland</t>
  </si>
  <si>
    <t>Sweden</t>
  </si>
  <si>
    <t>Switzerland</t>
  </si>
  <si>
    <t>Syria</t>
  </si>
  <si>
    <t>Taiwan</t>
  </si>
  <si>
    <t>Tajikistan</t>
  </si>
  <si>
    <t>Tanzania</t>
  </si>
  <si>
    <t>Thailand</t>
  </si>
  <si>
    <t>Timor-Leste</t>
  </si>
  <si>
    <t>Togo</t>
  </si>
  <si>
    <t>Tokelau</t>
  </si>
  <si>
    <t>Tonga</t>
  </si>
  <si>
    <t>Trinidad and Tobago</t>
  </si>
  <si>
    <t>Tromelin Island</t>
  </si>
  <si>
    <t>Tunisia</t>
  </si>
  <si>
    <t>Turkey</t>
  </si>
  <si>
    <t>Turkmenistan</t>
  </si>
  <si>
    <t>Turks and Caicos Islands</t>
  </si>
  <si>
    <t>Tuvalu</t>
  </si>
  <si>
    <t>Uganda</t>
  </si>
  <si>
    <t>Ukraine</t>
  </si>
  <si>
    <t>United Arab Emirates</t>
  </si>
  <si>
    <t>United Kingdom</t>
  </si>
  <si>
    <t>Uruguay</t>
  </si>
  <si>
    <t>Uzbekistan</t>
  </si>
  <si>
    <t>Vanuatu</t>
  </si>
  <si>
    <t>Venezuela</t>
  </si>
  <si>
    <t>Vietnam</t>
  </si>
  <si>
    <t>Wake Island</t>
  </si>
  <si>
    <t>Wallis and Futuna</t>
  </si>
  <si>
    <t>West Bank</t>
  </si>
  <si>
    <t>Western Sahara</t>
  </si>
  <si>
    <t>Yemen</t>
  </si>
  <si>
    <t>Zambia</t>
  </si>
  <si>
    <t>Zimbabwe</t>
  </si>
  <si>
    <t>Countries</t>
  </si>
  <si>
    <t>N/A - Outside US</t>
  </si>
  <si>
    <t>GSA Meal</t>
  </si>
  <si>
    <t xml:space="preserve">DOD Meal </t>
  </si>
  <si>
    <t xml:space="preserve">State Meal </t>
  </si>
  <si>
    <t xml:space="preserve">GSA - CONTINENTAL USA </t>
  </si>
  <si>
    <t>FOREIGN - (PER STATE DEPARTMENT)</t>
  </si>
  <si>
    <t>GSA - CONTINENTAL USA (150%)</t>
  </si>
  <si>
    <t xml:space="preserve">FOREIGN - (PER STATE DEPARTMENT) (150%) </t>
  </si>
  <si>
    <t>HAWAII, ALASKA, US TERRITORIES AND POSSESSIONS</t>
  </si>
  <si>
    <t>HAWAII, ALASKA, US TERRITORIES AND POSSESSIONS (150%)</t>
  </si>
  <si>
    <t>TOTAL- Per Diem</t>
  </si>
  <si>
    <t>BREAKFAST - Per Diem</t>
  </si>
  <si>
    <t>LUNCH - Per Diem</t>
  </si>
  <si>
    <t>DINNER - Per Diem</t>
  </si>
  <si>
    <t>INCIDENTALS - Per Diem</t>
  </si>
  <si>
    <t>INCIDENTALS (150%)</t>
  </si>
  <si>
    <t>DINNER (150%)</t>
  </si>
  <si>
    <t>LUNCH (150%)</t>
  </si>
  <si>
    <t>BREAKFAST (150%)</t>
  </si>
  <si>
    <t>TOTAL (Per Diem)</t>
  </si>
  <si>
    <t>United States (Continental)</t>
  </si>
  <si>
    <t>United States (Hawaii or Alaska)</t>
  </si>
  <si>
    <t>Virgin Islands (British)</t>
  </si>
  <si>
    <t xml:space="preserve">OFFICE USE ONLY: </t>
  </si>
  <si>
    <t xml:space="preserve">Analyst Name </t>
  </si>
  <si>
    <t xml:space="preserve">Date Submission Received </t>
  </si>
  <si>
    <t xml:space="preserve">Tracking Number </t>
  </si>
  <si>
    <t xml:space="preserve">Approved Date </t>
  </si>
  <si>
    <t xml:space="preserve">ME&amp;I Links </t>
  </si>
  <si>
    <t>Enter the Attendee Duty Station</t>
  </si>
  <si>
    <t>N/A - For internal use by FMPRG, Finance Staff ONLY</t>
  </si>
  <si>
    <t xml:space="preserve">Full name of the requestor </t>
  </si>
  <si>
    <t>Choose Component</t>
  </si>
  <si>
    <t>Date submitted to JMD for processing (XX/XX/20XX)</t>
  </si>
  <si>
    <t>Enter the FULL title of the conference.</t>
  </si>
  <si>
    <t>Start date of the conference (XX/XX/20XX)</t>
  </si>
  <si>
    <t>Auto-populates</t>
  </si>
  <si>
    <t xml:space="preserve">Auto-populates </t>
  </si>
  <si>
    <t xml:space="preserve">Justification for conference </t>
  </si>
  <si>
    <t xml:space="preserve">No action necessary for submitter </t>
  </si>
  <si>
    <t>Total number of breakfasts to be provided</t>
  </si>
  <si>
    <t>Total number of lunches to be provided</t>
  </si>
  <si>
    <t>Total number of dinners to be provided</t>
  </si>
  <si>
    <t>Total number of attendees consuming refreshments</t>
  </si>
  <si>
    <t>Use the link provided to find the MI&amp;E per-diem rate, and choose the associated rate from the drop down list provided</t>
  </si>
  <si>
    <t>Provide an explanation why a non-federal facility could not be used (if applicable)</t>
  </si>
  <si>
    <t>Total estimated cost of this facility</t>
  </si>
  <si>
    <t xml:space="preserve">Estimated number of attendee(s) from each organization </t>
  </si>
  <si>
    <t xml:space="preserve">Organization the attendee(s) are affiliated with </t>
  </si>
  <si>
    <t>Funding appropriation symbol</t>
  </si>
  <si>
    <t>Full name of the facility where the conference is going to be held</t>
  </si>
  <si>
    <t>Funded under a cooperative agreement (Yes, No)</t>
  </si>
  <si>
    <t>Conf Type</t>
  </si>
  <si>
    <t xml:space="preserve">Meeting </t>
  </si>
  <si>
    <t>A.  GENERAL CONFERENCE INFORMATION:</t>
  </si>
  <si>
    <t>TOTAL COST</t>
  </si>
  <si>
    <t>APPROVED COST</t>
  </si>
  <si>
    <t>B.  ESTIMATED CONFERENCE COSTS:</t>
  </si>
  <si>
    <t>C.  MEALS &amp; REFRESHMENTS THRESHOLD CALCULATOR</t>
  </si>
  <si>
    <t xml:space="preserve">CONFERENCE LOCATION: </t>
  </si>
  <si>
    <t>NUMBER</t>
  </si>
  <si>
    <t>PER PERSON THRESHOLD</t>
  </si>
  <si>
    <t>TOTAL JMD THRESHOLD</t>
  </si>
  <si>
    <t>FACILITY CONSIDERED</t>
  </si>
  <si>
    <t>TOTAL EST. COST</t>
  </si>
  <si>
    <t>ATTENDEE DUTY STATION</t>
  </si>
  <si>
    <t>ATTENDEE ORGANIZATION</t>
  </si>
  <si>
    <t>NUMBER OF ATTENDEES</t>
  </si>
  <si>
    <t>1.  Continental United States MI&amp;E:</t>
  </si>
  <si>
    <t>2.  Hawaii, Alaska, US Territories &amp; Possessions MI&amp;E:</t>
  </si>
  <si>
    <t>3.  Foreign Country MI&amp;E</t>
  </si>
  <si>
    <t>D.  MEALS/REFRESHMENTS</t>
  </si>
  <si>
    <t xml:space="preserve">1.  Breakfast </t>
  </si>
  <si>
    <t xml:space="preserve">2.  Lunch </t>
  </si>
  <si>
    <t>3.  Dinner</t>
  </si>
  <si>
    <t>4.  Refreshments</t>
  </si>
  <si>
    <t>GSA Per-Diem Rates</t>
  </si>
  <si>
    <t>DOD Per-Diem Rates</t>
  </si>
  <si>
    <t>State Department Per-Diem Rates</t>
  </si>
  <si>
    <t>SUBMISSION CRITERIA</t>
  </si>
  <si>
    <t>INSTRUCTIONS</t>
  </si>
  <si>
    <t>Justification for Using a Non-Federal Facility</t>
  </si>
  <si>
    <t>2. Refreshments:</t>
  </si>
  <si>
    <t>http://www.defensetravel.dod.mil/site/perdiemCalc.cfm</t>
  </si>
  <si>
    <t>http://aoprals.state.gov/web920/per_diem.asp</t>
  </si>
  <si>
    <t>End date of the conference (XX/XX/20XX)</t>
  </si>
  <si>
    <t>Country in which conference is being held</t>
  </si>
  <si>
    <t>State in which conference is being held</t>
  </si>
  <si>
    <t>City in which conference is being held</t>
  </si>
  <si>
    <t>Select Federal or Non-federal Facility</t>
  </si>
  <si>
    <t>Number of non federal attendees to the event</t>
  </si>
  <si>
    <t xml:space="preserve">Total costs for the printing and distribution of materials </t>
  </si>
  <si>
    <t>Total cost for local transportation at the conference</t>
  </si>
  <si>
    <t>Total cost for transportation to and from the conference</t>
  </si>
  <si>
    <t>Detailed list of all other costs associated with the conference</t>
  </si>
  <si>
    <t>PER DIEM RATE 
(Use the link to choose the appropriate per diem rate)</t>
  </si>
  <si>
    <t>1.  Government Provided Meals</t>
  </si>
  <si>
    <t>2.  Refreshments</t>
  </si>
  <si>
    <t>Provide a detailed description of the refreshments being served and a justification(s) for government provided refreshments</t>
  </si>
  <si>
    <t>Provide a detailed description of the food and beverages being served and a justification(s) for government provided meal(s)</t>
  </si>
  <si>
    <t>REASON FOR USE OR NON-USE</t>
  </si>
  <si>
    <t>SELECTED (Y/N)</t>
  </si>
  <si>
    <t>TOTAL</t>
  </si>
  <si>
    <t>SELECTED (YN)</t>
  </si>
  <si>
    <t>Selected Federal or non-federal Facility</t>
  </si>
  <si>
    <t>Short description for why this facility was selected</t>
  </si>
  <si>
    <t xml:space="preserve">Short description for why this facility was not selected </t>
  </si>
  <si>
    <t>1. Government Provided Meals:</t>
  </si>
  <si>
    <t>Number of DOJ Federal employees attending the event. If none, enter 0</t>
  </si>
  <si>
    <t>Number of other Federal employees attending the event. If none, enter 0</t>
  </si>
  <si>
    <t>1. Auto-populates</t>
  </si>
  <si>
    <t>2 - 6. Name and location of the facilities considered for this conference</t>
  </si>
  <si>
    <t>PER PERSON THRESHOLD ($)</t>
  </si>
  <si>
    <t>TOTAL JMD THRESHOLD ($)</t>
  </si>
  <si>
    <t>a.   Breakfast</t>
  </si>
  <si>
    <t>b.   Lunch</t>
  </si>
  <si>
    <t>c.   Dinner</t>
  </si>
  <si>
    <t>5.   Refreshments Provided by the Department</t>
  </si>
  <si>
    <t>7.   Lodging</t>
  </si>
  <si>
    <t>8.   Transportation to/from Conference Location</t>
  </si>
  <si>
    <t>4.  Meals Provided by the Department</t>
  </si>
  <si>
    <t>3.  Printing and Distribution</t>
  </si>
  <si>
    <t>2.  Audio Visual Equipment and Services</t>
  </si>
  <si>
    <t>6.   M&amp;IE for Attendees</t>
  </si>
  <si>
    <t>9.   Local Transportation at Conference Location</t>
  </si>
  <si>
    <t>Department of Justice Sponsored Conference
 Request Instructions</t>
  </si>
  <si>
    <t>Total cost for Trainer(s)/ Instructor(s)/ Presenter(s) /Facilitator(s)</t>
  </si>
  <si>
    <t>Event</t>
  </si>
  <si>
    <t>1.  Conference Space (including rooms for break-out sessions)</t>
  </si>
  <si>
    <t>Meals and Incidental Expenses</t>
  </si>
  <si>
    <t>Total cost for lodging</t>
  </si>
  <si>
    <r>
      <t>1.   Name of Requestor</t>
    </r>
    <r>
      <rPr>
        <sz val="12"/>
        <color rgb="FFFF0000"/>
        <rFont val="Times New Roman"/>
        <family val="1"/>
      </rPr>
      <t xml:space="preserve"> *</t>
    </r>
  </si>
  <si>
    <r>
      <t>3.   Submission Date</t>
    </r>
    <r>
      <rPr>
        <sz val="12"/>
        <color rgb="FFFF0000"/>
        <rFont val="Times New Roman"/>
        <family val="1"/>
      </rPr>
      <t xml:space="preserve"> * </t>
    </r>
  </si>
  <si>
    <r>
      <t>4.   Title of the Conference</t>
    </r>
    <r>
      <rPr>
        <sz val="12"/>
        <color rgb="FFFF0000"/>
        <rFont val="Times New Roman"/>
        <family val="1"/>
      </rPr>
      <t xml:space="preserve"> *</t>
    </r>
  </si>
  <si>
    <r>
      <t xml:space="preserve">5.   Start Date </t>
    </r>
    <r>
      <rPr>
        <sz val="12"/>
        <color rgb="FFFF0000"/>
        <rFont val="Times New Roman"/>
        <family val="1"/>
      </rPr>
      <t>*</t>
    </r>
  </si>
  <si>
    <r>
      <t>6.   End Date</t>
    </r>
    <r>
      <rPr>
        <sz val="12"/>
        <color rgb="FFFF0000"/>
        <rFont val="Times New Roman"/>
        <family val="1"/>
      </rPr>
      <t xml:space="preserve"> *</t>
    </r>
  </si>
  <si>
    <r>
      <t>9.   Location: City</t>
    </r>
    <r>
      <rPr>
        <sz val="12"/>
        <color rgb="FFFF0000"/>
        <rFont val="Times New Roman"/>
        <family val="1"/>
      </rPr>
      <t xml:space="preserve"> *</t>
    </r>
  </si>
  <si>
    <r>
      <t>11. Justification for Conference</t>
    </r>
    <r>
      <rPr>
        <sz val="12"/>
        <color rgb="FFFF0000"/>
        <rFont val="Times New Roman"/>
        <family val="1"/>
      </rPr>
      <t xml:space="preserve"> *</t>
    </r>
  </si>
  <si>
    <r>
      <t xml:space="preserve">% OF TOTAL COST
</t>
    </r>
    <r>
      <rPr>
        <i/>
        <sz val="10"/>
        <color theme="0"/>
        <rFont val="Times New Roman"/>
        <family val="1"/>
      </rPr>
      <t>(Auto-populated from information entered)</t>
    </r>
  </si>
  <si>
    <r>
      <t xml:space="preserve">PER DIEM RATE 
</t>
    </r>
    <r>
      <rPr>
        <i/>
        <sz val="10"/>
        <color theme="0"/>
        <rFont val="Times New Roman"/>
        <family val="1"/>
      </rPr>
      <t>(Use the link to choose the appropriate per diem rate)</t>
    </r>
  </si>
  <si>
    <r>
      <rPr>
        <sz val="12"/>
        <rFont val="Times New Roman"/>
        <family val="1"/>
      </rPr>
      <t>Justification for Using a Non-Federal Facility</t>
    </r>
    <r>
      <rPr>
        <i/>
        <sz val="10"/>
        <color rgb="FF0000FF"/>
        <rFont val="Times New Roman"/>
        <family val="1"/>
      </rPr>
      <t xml:space="preserve"> (Choose from drop down) </t>
    </r>
  </si>
  <si>
    <r>
      <t xml:space="preserve">FACILITY TYPE
</t>
    </r>
    <r>
      <rPr>
        <b/>
        <sz val="10"/>
        <color theme="0"/>
        <rFont val="Times New Roman"/>
        <family val="1"/>
      </rPr>
      <t>(Choose from drop down)</t>
    </r>
  </si>
  <si>
    <r>
      <t xml:space="preserve">All items marked with a </t>
    </r>
    <r>
      <rPr>
        <b/>
        <i/>
        <sz val="12"/>
        <color rgb="FFFF0000"/>
        <rFont val="Times New Roman"/>
        <family val="1"/>
      </rPr>
      <t xml:space="preserve">* </t>
    </r>
    <r>
      <rPr>
        <b/>
        <i/>
        <sz val="12"/>
        <color theme="3"/>
        <rFont val="Times New Roman"/>
        <family val="1"/>
      </rPr>
      <t>must be completed, or the request will be deemed incomplete.</t>
    </r>
  </si>
  <si>
    <r>
      <t xml:space="preserve">A </t>
    </r>
    <r>
      <rPr>
        <b/>
        <i/>
        <sz val="12"/>
        <color rgb="FFC00000"/>
        <rFont val="Times New Roman"/>
        <family val="1"/>
      </rPr>
      <t>RED</t>
    </r>
    <r>
      <rPr>
        <b/>
        <i/>
        <sz val="12"/>
        <color theme="3"/>
        <rFont val="Times New Roman"/>
        <family val="1"/>
      </rPr>
      <t xml:space="preserve"> cell indicates that data has been entered in error or your entry exceeds the DOJ threshold.  This must be corrected before submission.</t>
    </r>
  </si>
  <si>
    <r>
      <t>2.   Component Name</t>
    </r>
    <r>
      <rPr>
        <sz val="12"/>
        <color rgb="FFFF0000"/>
        <rFont val="Times New Roman"/>
        <family val="1"/>
      </rPr>
      <t xml:space="preserve"> *</t>
    </r>
    <r>
      <rPr>
        <i/>
        <sz val="12"/>
        <color rgb="FF0000FF"/>
        <rFont val="Arial"/>
        <family val="2"/>
      </rPr>
      <t/>
    </r>
  </si>
  <si>
    <r>
      <t xml:space="preserve">7.   Location: Country </t>
    </r>
    <r>
      <rPr>
        <sz val="12"/>
        <color rgb="FFFF0000"/>
        <rFont val="Times New Roman"/>
        <family val="1"/>
      </rPr>
      <t xml:space="preserve">* </t>
    </r>
  </si>
  <si>
    <r>
      <t xml:space="preserve">8.   Location: State </t>
    </r>
    <r>
      <rPr>
        <sz val="12"/>
        <color rgb="FFFF0000"/>
        <rFont val="Times New Roman"/>
        <family val="1"/>
      </rPr>
      <t>*</t>
    </r>
    <r>
      <rPr>
        <i/>
        <sz val="10"/>
        <color rgb="FF0000FF"/>
        <rFont val="Times New Roman"/>
        <family val="1"/>
      </rPr>
      <t xml:space="preserve"> </t>
    </r>
  </si>
  <si>
    <r>
      <t xml:space="preserve">10. Total Cost </t>
    </r>
    <r>
      <rPr>
        <i/>
        <sz val="10"/>
        <color rgb="FF0000FF"/>
        <rFont val="Times New Roman"/>
        <family val="1"/>
      </rPr>
      <t xml:space="preserve"> </t>
    </r>
  </si>
  <si>
    <r>
      <t xml:space="preserve">% OF TOTAL COST
</t>
    </r>
    <r>
      <rPr>
        <i/>
        <sz val="12"/>
        <color theme="0"/>
        <rFont val="Times New Roman"/>
        <family val="1"/>
      </rPr>
      <t>(Auto-populated from information entered)</t>
    </r>
  </si>
  <si>
    <r>
      <t xml:space="preserve">12. Funding Appropriation Symbol </t>
    </r>
    <r>
      <rPr>
        <sz val="12"/>
        <color rgb="FFFF0000"/>
        <rFont val="Times New Roman"/>
        <family val="1"/>
      </rPr>
      <t>*</t>
    </r>
  </si>
  <si>
    <r>
      <t xml:space="preserve">16. Number of DOJ Federal Attendees </t>
    </r>
    <r>
      <rPr>
        <sz val="12"/>
        <color rgb="FFFF0000"/>
        <rFont val="Times New Roman"/>
        <family val="1"/>
      </rPr>
      <t>*</t>
    </r>
  </si>
  <si>
    <r>
      <t>17. Number of Other Federal Attendees</t>
    </r>
    <r>
      <rPr>
        <sz val="12"/>
        <color rgb="FFFF0000"/>
        <rFont val="Times New Roman"/>
        <family val="1"/>
      </rPr>
      <t xml:space="preserve"> *</t>
    </r>
  </si>
  <si>
    <r>
      <t xml:space="preserve">18. Number of Non-federal Attendees </t>
    </r>
    <r>
      <rPr>
        <sz val="12"/>
        <color rgb="FFFF0000"/>
        <rFont val="Times New Roman"/>
        <family val="1"/>
      </rPr>
      <t>*</t>
    </r>
  </si>
  <si>
    <r>
      <t xml:space="preserve">13. Facility Name </t>
    </r>
    <r>
      <rPr>
        <sz val="12"/>
        <color rgb="FFFF0000"/>
        <rFont val="Times New Roman"/>
        <family val="1"/>
      </rPr>
      <t>*</t>
    </r>
  </si>
  <si>
    <r>
      <t>14. Facility Type (Federal/Non-federal</t>
    </r>
    <r>
      <rPr>
        <b/>
        <sz val="12"/>
        <color rgb="FFFF0000"/>
        <rFont val="Times New Roman"/>
        <family val="1"/>
      </rPr>
      <t>*</t>
    </r>
    <r>
      <rPr>
        <sz val="10"/>
        <rFont val="Times New Roman"/>
        <family val="1"/>
      </rPr>
      <t>)</t>
    </r>
    <r>
      <rPr>
        <i/>
        <sz val="10"/>
        <rFont val="Arial"/>
        <family val="2"/>
      </rPr>
      <t/>
    </r>
  </si>
  <si>
    <r>
      <t xml:space="preserve">15. Cooperative Agreement (Y/N) </t>
    </r>
    <r>
      <rPr>
        <sz val="12"/>
        <color rgb="FFFF0000"/>
        <rFont val="Times New Roman"/>
        <family val="1"/>
      </rPr>
      <t>*</t>
    </r>
    <r>
      <rPr>
        <sz val="12"/>
        <rFont val="Times New Roman"/>
        <family val="1"/>
      </rPr>
      <t xml:space="preserve"> </t>
    </r>
  </si>
  <si>
    <t xml:space="preserve">19. Total Number of Attendees </t>
  </si>
  <si>
    <t>20. Predominately Internal Event (Y/N)</t>
  </si>
  <si>
    <t>12. Conference Trainer/Instructor/Presenter/Facilitator</t>
  </si>
  <si>
    <r>
      <t>13. Other Costs:</t>
    </r>
    <r>
      <rPr>
        <i/>
        <sz val="10"/>
        <color rgb="FFFF0000"/>
        <rFont val="Times New Roman"/>
        <family val="1"/>
      </rPr>
      <t xml:space="preserve"> </t>
    </r>
    <r>
      <rPr>
        <i/>
        <sz val="10"/>
        <color rgb="FF0000FF"/>
        <rFont val="Times New Roman"/>
        <family val="1"/>
      </rPr>
      <t>(Itemize Below)</t>
    </r>
  </si>
  <si>
    <r>
      <t>14. Total Conference Cost:</t>
    </r>
    <r>
      <rPr>
        <i/>
        <sz val="10"/>
        <rFont val="Times New Roman"/>
        <family val="1"/>
      </rPr>
      <t xml:space="preserve"> </t>
    </r>
    <r>
      <rPr>
        <i/>
        <sz val="10"/>
        <color rgb="FF0000FF"/>
        <rFont val="Times New Roman"/>
        <family val="1"/>
      </rPr>
      <t>(Auto-populates)</t>
    </r>
  </si>
  <si>
    <t>13. Other Costs</t>
  </si>
  <si>
    <r>
      <t>14. Total Conference Cost:</t>
    </r>
    <r>
      <rPr>
        <i/>
        <sz val="12"/>
        <rFont val="Arial"/>
        <family val="2"/>
      </rPr>
      <t/>
    </r>
  </si>
  <si>
    <t>2. Logistical Conference Planner</t>
  </si>
  <si>
    <t>3. Programmatic Conference Planner</t>
  </si>
  <si>
    <t>E.  OTHER THRESHOLDS CALCULATOR</t>
  </si>
  <si>
    <t>COST CATEGORY:</t>
  </si>
  <si>
    <r>
      <t>F. JUSTIFICATION IF SUBMITTING CONFERENCE REQUEST FORM WITH ESTIMATED COSTS OVER THREASHHOLD</t>
    </r>
    <r>
      <rPr>
        <b/>
        <i/>
        <sz val="12"/>
        <color theme="0"/>
        <rFont val="Times New Roman"/>
        <family val="1"/>
      </rPr>
      <t xml:space="preserve"> (Enter justification if area turns white)</t>
    </r>
  </si>
  <si>
    <t>10.  Conference Planner - Logistical</t>
  </si>
  <si>
    <t xml:space="preserve">11.  Conference Planner - Programmatic </t>
  </si>
  <si>
    <t>10. Conference Planner - Logistical</t>
  </si>
  <si>
    <t xml:space="preserve">11. Conference Planner - Programmatic </t>
  </si>
  <si>
    <t>1. Conference Space &amp; Audio Visual Equipment and Services</t>
  </si>
  <si>
    <t xml:space="preserve">I. FACILITIES CONSIDERED </t>
  </si>
  <si>
    <t>J.  ESTIMATED ATTENDEE INFROMATION</t>
  </si>
  <si>
    <t>If this cell turns white indicating the estimated costs exceeds the threshold, provide a justification for the variance OR revise the estimate</t>
  </si>
  <si>
    <r>
      <t>Total cost for breakfast(s) provided</t>
    </r>
    <r>
      <rPr>
        <i/>
        <sz val="12"/>
        <rFont val="Times New Roman"/>
        <family val="1"/>
      </rPr>
      <t xml:space="preserve"> (Review thresholds in section D - If threshold is exceeded, the request will be denied)</t>
    </r>
  </si>
  <si>
    <r>
      <t xml:space="preserve">Total cost for lunch(es) provided </t>
    </r>
    <r>
      <rPr>
        <i/>
        <sz val="12"/>
        <rFont val="Times New Roman"/>
        <family val="1"/>
      </rPr>
      <t>(Review thresholds in section D - If threshold is exceeded, the request will be denied)</t>
    </r>
  </si>
  <si>
    <r>
      <t xml:space="preserve">Total cost for dinner(s) provided </t>
    </r>
    <r>
      <rPr>
        <i/>
        <sz val="12"/>
        <rFont val="Times New Roman"/>
        <family val="1"/>
      </rPr>
      <t>(Review thresholds in section D - If threshold is exceeded, the request will be denied)</t>
    </r>
  </si>
  <si>
    <r>
      <t xml:space="preserve">Total costs for the conference meeting space </t>
    </r>
    <r>
      <rPr>
        <i/>
        <sz val="12"/>
        <rFont val="Times New Roman"/>
        <family val="1"/>
      </rPr>
      <t>(Review thresholds and instructions within sections E and F)</t>
    </r>
  </si>
  <si>
    <r>
      <t xml:space="preserve">Total costs for AV equipment and services </t>
    </r>
    <r>
      <rPr>
        <i/>
        <sz val="12"/>
        <rFont val="Times New Roman"/>
        <family val="1"/>
      </rPr>
      <t>(Review thresholds and instructions within sections E and F)</t>
    </r>
  </si>
  <si>
    <r>
      <t xml:space="preserve">Total cost for Programmatic Conference </t>
    </r>
    <r>
      <rPr>
        <i/>
        <sz val="12"/>
        <rFont val="Times New Roman"/>
        <family val="1"/>
      </rPr>
      <t>(Review thresholds and instructions within sections E and F)</t>
    </r>
  </si>
  <si>
    <r>
      <t>Total cost for Logistical Conference Planner(s)</t>
    </r>
    <r>
      <rPr>
        <i/>
        <sz val="12"/>
        <rFont val="Times New Roman"/>
        <family val="1"/>
      </rPr>
      <t xml:space="preserve"> (Review thresholds and instructions within sections E and F)</t>
    </r>
  </si>
  <si>
    <r>
      <t xml:space="preserve">Total cost for refreshment(s) provided </t>
    </r>
    <r>
      <rPr>
        <i/>
        <sz val="12"/>
        <rFont val="Times New Roman"/>
        <family val="1"/>
      </rPr>
      <t>(Review thresholds in section D - If threshold is exceeded, the request will be denied)</t>
    </r>
  </si>
  <si>
    <t>G  JUSTIFICATIONS</t>
  </si>
  <si>
    <t>H.  JUSTIFICATION FOR USING A NON-FEDERAL FACILITY (if applicable):</t>
  </si>
  <si>
    <t xml:space="preserve">I.  SELECTION PROCESS: INDICATE THE FACILITIES CONSIDRED </t>
  </si>
  <si>
    <t>Multiple - Blanket Request</t>
  </si>
  <si>
    <t xml:space="preserve">Conference REQUEST Information </t>
  </si>
  <si>
    <t>Conference REPORT Information</t>
  </si>
  <si>
    <t>CATEGORY</t>
  </si>
  <si>
    <t>ACTUAL</t>
  </si>
  <si>
    <r>
      <t xml:space="preserve">Competitive Contracting: </t>
    </r>
    <r>
      <rPr>
        <sz val="12"/>
        <color rgb="FFFF0000"/>
        <rFont val="Times New Roman"/>
        <family val="1"/>
      </rPr>
      <t>*</t>
    </r>
    <r>
      <rPr>
        <i/>
        <sz val="10"/>
        <color rgb="FF0000FF"/>
        <rFont val="Times New Roman"/>
        <family val="1"/>
      </rPr>
      <t xml:space="preserve"> (Choose from Drop Down)</t>
    </r>
  </si>
  <si>
    <t>1. Were contracts awarded on a competitive basis?</t>
  </si>
  <si>
    <t>2. Was all documentation of cost comparisons conducted by the Department in evaluating potential contractors for that conference retained?</t>
  </si>
  <si>
    <t xml:space="preserve">COMPONENT OFFICE USE ONLY: </t>
  </si>
  <si>
    <t>Q1</t>
  </si>
  <si>
    <t>Q2</t>
  </si>
  <si>
    <t>Q3</t>
  </si>
  <si>
    <t>Q4</t>
  </si>
  <si>
    <t xml:space="preserve">JMD FINANCE STAFF OFFICE USE ONLY: </t>
  </si>
  <si>
    <t>FY12</t>
  </si>
  <si>
    <t>FY13</t>
  </si>
  <si>
    <t>FY14</t>
  </si>
  <si>
    <t>FY15</t>
  </si>
  <si>
    <t>FY16</t>
  </si>
  <si>
    <t>FY17</t>
  </si>
  <si>
    <t>FY18</t>
  </si>
  <si>
    <t>FY19</t>
  </si>
  <si>
    <t>FY20</t>
  </si>
  <si>
    <t>FY21</t>
  </si>
  <si>
    <t>FY22</t>
  </si>
  <si>
    <t>FY23</t>
  </si>
  <si>
    <t>FY24</t>
  </si>
  <si>
    <t>FY25</t>
  </si>
  <si>
    <t>K. GENERAL CONFERENCE POLICY INFORMATION:</t>
  </si>
  <si>
    <r>
      <t xml:space="preserve">ESTIMATED COST 
</t>
    </r>
    <r>
      <rPr>
        <b/>
        <i/>
        <sz val="10"/>
        <color theme="0"/>
        <rFont val="Times New Roman"/>
        <family val="1"/>
      </rPr>
      <t>(complete this section for Conference REQUESTS)</t>
    </r>
  </si>
  <si>
    <r>
      <t xml:space="preserve"> ACTUAL COST 
</t>
    </r>
    <r>
      <rPr>
        <b/>
        <i/>
        <sz val="10"/>
        <color theme="0"/>
        <rFont val="Times New Roman"/>
        <family val="1"/>
      </rPr>
      <t>(complete this section for Conference REPORTS)</t>
    </r>
  </si>
  <si>
    <t>1. Conference Space &amp; Audio Visual Equipment</t>
  </si>
  <si>
    <t>2.  Audio Visual Equipment</t>
  </si>
  <si>
    <t>Conference Space &amp; Audio Visual Equipment and Services</t>
  </si>
  <si>
    <t>Logistical Conference Planner</t>
  </si>
  <si>
    <t>Programmatic Conference Planner</t>
  </si>
  <si>
    <t xml:space="preserve">Meals and Refreshments: </t>
  </si>
  <si>
    <t>Blanket Request, Location 1</t>
  </si>
  <si>
    <t>Blanket Request, Location 2</t>
  </si>
  <si>
    <t>Blanket Request, Location 3</t>
  </si>
  <si>
    <t>Blanket Request, Location 4</t>
  </si>
  <si>
    <t>Blanket Request, Location 5</t>
  </si>
  <si>
    <t xml:space="preserve">Total </t>
  </si>
  <si>
    <t>Duration of each conference (# of Days)</t>
  </si>
  <si>
    <t>Number</t>
  </si>
  <si>
    <t>Per Person Limitation</t>
  </si>
  <si>
    <t xml:space="preserve">Link to Per Diem Rates: </t>
  </si>
  <si>
    <t>Blanket Request, Location 6</t>
  </si>
  <si>
    <t>Blanket Request, Location 7</t>
  </si>
  <si>
    <t>Blanket Request, Location 8</t>
  </si>
  <si>
    <t>Blanket Request, Location 9</t>
  </si>
  <si>
    <t>Blanket Request, Location 10</t>
  </si>
  <si>
    <t>Combined number of attendees at this location</t>
  </si>
  <si>
    <t>Thresholds</t>
  </si>
  <si>
    <t xml:space="preserve">BLANKET REQUEST LIMITATIONS: </t>
  </si>
  <si>
    <t>1.  Conference Meeting Space (including rooms for break-out sessions)</t>
  </si>
  <si>
    <t>Department of Justice-Sponsored Conference
 Request and Report</t>
  </si>
  <si>
    <t>Lunch</t>
  </si>
  <si>
    <t>Department of Justice-Sponsored Blanket Conference Request
Threshold Computations</t>
  </si>
  <si>
    <t>Location of the Individual Conference (if known)</t>
  </si>
  <si>
    <t>Number of conferences that will be held at this location</t>
  </si>
  <si>
    <r>
      <t>Per Diem Rate Applicable:</t>
    </r>
    <r>
      <rPr>
        <sz val="12"/>
        <color rgb="FF0000FF"/>
        <rFont val="Times New Roman"/>
        <family val="1"/>
      </rPr>
      <t xml:space="preserve"> (See Links Below)</t>
    </r>
  </si>
  <si>
    <t xml:space="preserve">Conference REPORT Information </t>
  </si>
  <si>
    <r>
      <t xml:space="preserve">VARIANCE 
</t>
    </r>
    <r>
      <rPr>
        <b/>
        <i/>
        <sz val="10"/>
        <color theme="0"/>
        <rFont val="Times New Roman"/>
        <family val="1"/>
      </rPr>
      <t>(Between Actuals and Estimate)</t>
    </r>
    <r>
      <rPr>
        <b/>
        <sz val="10"/>
        <color theme="0"/>
        <rFont val="Times New Roman"/>
        <family val="1"/>
      </rPr>
      <t xml:space="preserve">
</t>
    </r>
    <r>
      <rPr>
        <b/>
        <i/>
        <sz val="10"/>
        <color theme="0"/>
        <rFont val="Times New Roman"/>
        <family val="1"/>
      </rPr>
      <t>(auto populates)</t>
    </r>
  </si>
  <si>
    <t>B.  CONFERENCE COSTS:</t>
  </si>
  <si>
    <r>
      <t>10. End Date</t>
    </r>
    <r>
      <rPr>
        <sz val="12"/>
        <color rgb="FFFF0000"/>
        <rFont val="Times New Roman"/>
        <family val="1"/>
      </rPr>
      <t xml:space="preserve"> *</t>
    </r>
  </si>
  <si>
    <r>
      <t xml:space="preserve">11. Location: Country </t>
    </r>
    <r>
      <rPr>
        <sz val="12"/>
        <color rgb="FFFF0000"/>
        <rFont val="Times New Roman"/>
        <family val="1"/>
      </rPr>
      <t xml:space="preserve">* </t>
    </r>
    <r>
      <rPr>
        <i/>
        <sz val="10"/>
        <color rgb="FF0000FF"/>
        <rFont val="Times New Roman"/>
        <family val="1"/>
      </rPr>
      <t xml:space="preserve"> (Choose from Drop Down)</t>
    </r>
  </si>
  <si>
    <r>
      <t xml:space="preserve">12. Location: State </t>
    </r>
    <r>
      <rPr>
        <sz val="12"/>
        <color rgb="FFFF0000"/>
        <rFont val="Times New Roman"/>
        <family val="1"/>
      </rPr>
      <t>*</t>
    </r>
    <r>
      <rPr>
        <i/>
        <sz val="10"/>
        <color rgb="FF0000FF"/>
        <rFont val="Times New Roman"/>
        <family val="1"/>
      </rPr>
      <t xml:space="preserve"> (Choose from Drop Down) </t>
    </r>
  </si>
  <si>
    <r>
      <t>13. Location: City</t>
    </r>
    <r>
      <rPr>
        <sz val="12"/>
        <color rgb="FFFF0000"/>
        <rFont val="Times New Roman"/>
        <family val="1"/>
      </rPr>
      <t xml:space="preserve"> *</t>
    </r>
  </si>
  <si>
    <r>
      <t xml:space="preserve">15. Funding Appropriation Symbol </t>
    </r>
    <r>
      <rPr>
        <sz val="12"/>
        <color rgb="FFFF0000"/>
        <rFont val="Times New Roman"/>
        <family val="1"/>
      </rPr>
      <t>*</t>
    </r>
  </si>
  <si>
    <r>
      <t xml:space="preserve">16. Facility Name </t>
    </r>
    <r>
      <rPr>
        <sz val="12"/>
        <color rgb="FFFF0000"/>
        <rFont val="Times New Roman"/>
        <family val="1"/>
      </rPr>
      <t>*</t>
    </r>
    <r>
      <rPr>
        <i/>
        <sz val="12"/>
        <color rgb="FF0000FF"/>
        <rFont val="Times New Roman"/>
        <family val="1"/>
      </rPr>
      <t xml:space="preserve"> </t>
    </r>
    <r>
      <rPr>
        <i/>
        <sz val="10"/>
        <color rgb="FF0000FF"/>
        <rFont val="Times New Roman"/>
        <family val="1"/>
      </rPr>
      <t>(Specific)</t>
    </r>
  </si>
  <si>
    <r>
      <t>17. Facility Type (Federal/Non-federal</t>
    </r>
    <r>
      <rPr>
        <b/>
        <sz val="12"/>
        <color rgb="FFFF0000"/>
        <rFont val="Times New Roman"/>
        <family val="1"/>
      </rPr>
      <t>*</t>
    </r>
    <r>
      <rPr>
        <sz val="10"/>
        <rFont val="Times New Roman"/>
        <family val="1"/>
      </rPr>
      <t>)</t>
    </r>
    <r>
      <rPr>
        <i/>
        <sz val="10"/>
        <rFont val="Times New Roman"/>
        <family val="1"/>
      </rPr>
      <t xml:space="preserve"> </t>
    </r>
    <r>
      <rPr>
        <i/>
        <sz val="10"/>
        <color rgb="FF0000FF"/>
        <rFont val="Times New Roman"/>
        <family val="1"/>
      </rPr>
      <t>(Choose from Drop Down)</t>
    </r>
  </si>
  <si>
    <r>
      <t xml:space="preserve">18. Cooperative Agreement (Y/N) </t>
    </r>
    <r>
      <rPr>
        <sz val="12"/>
        <color rgb="FFFF0000"/>
        <rFont val="Times New Roman"/>
        <family val="1"/>
      </rPr>
      <t>*</t>
    </r>
    <r>
      <rPr>
        <sz val="12"/>
        <rFont val="Times New Roman"/>
        <family val="1"/>
      </rPr>
      <t xml:space="preserve"> </t>
    </r>
    <r>
      <rPr>
        <i/>
        <sz val="10"/>
        <color rgb="FF0000FF"/>
        <rFont val="Times New Roman"/>
        <family val="1"/>
      </rPr>
      <t>(Choose from Drop Down)</t>
    </r>
  </si>
  <si>
    <t>w</t>
  </si>
  <si>
    <r>
      <t>1.  Name of Requestor</t>
    </r>
    <r>
      <rPr>
        <sz val="12"/>
        <color rgb="FFFF0000"/>
        <rFont val="Times New Roman"/>
        <family val="1"/>
      </rPr>
      <t xml:space="preserve"> *</t>
    </r>
  </si>
  <si>
    <r>
      <t>2.  Component Name</t>
    </r>
    <r>
      <rPr>
        <sz val="12"/>
        <color rgb="FFFF0000"/>
        <rFont val="Times New Roman"/>
        <family val="1"/>
      </rPr>
      <t xml:space="preserve"> *</t>
    </r>
    <r>
      <rPr>
        <i/>
        <sz val="12"/>
        <color rgb="FF0000FF"/>
        <rFont val="Times New Roman"/>
        <family val="1"/>
      </rPr>
      <t xml:space="preserve"> </t>
    </r>
    <r>
      <rPr>
        <i/>
        <sz val="10"/>
        <color rgb="FF0000FF"/>
        <rFont val="Times New Roman"/>
        <family val="1"/>
      </rPr>
      <t>(Choose from Drop Down)</t>
    </r>
  </si>
  <si>
    <r>
      <t>6.  Title of the Conference</t>
    </r>
    <r>
      <rPr>
        <sz val="12"/>
        <color rgb="FFFF0000"/>
        <rFont val="Times New Roman"/>
        <family val="1"/>
      </rPr>
      <t xml:space="preserve"> *</t>
    </r>
  </si>
  <si>
    <t xml:space="preserve">COMPLETE FOR REPORTING ONLY: </t>
  </si>
  <si>
    <t>JUSTIFICATION 
(Enter Justification for Variance &gt;10% indicated by a White Cell)</t>
  </si>
  <si>
    <t>Conference Request</t>
  </si>
  <si>
    <t>Conference Report</t>
  </si>
  <si>
    <t>lodging</t>
  </si>
  <si>
    <t>Req / Rep (TYPE)</t>
  </si>
  <si>
    <t>G.  JUSTIFICATION REQUIRED FOR CONFERENCES WITH MEALS AND REFRESHMENTS</t>
  </si>
  <si>
    <r>
      <t>F. JUSTIFICATION IF SUBMITTING CONFERENCE REQUEST FORM WITH ESTIMATED COSTS OVER THRESHOLD</t>
    </r>
    <r>
      <rPr>
        <b/>
        <i/>
        <sz val="12"/>
        <color theme="0"/>
        <rFont val="Times New Roman"/>
        <family val="1"/>
      </rPr>
      <t xml:space="preserve"> (Complete if cells turn WHITE) </t>
    </r>
  </si>
  <si>
    <t>H.  JUSTIFICATION FOR NON-FEDERAL FACILITY (Complete if cells turn WHITE) ):</t>
  </si>
  <si>
    <t>YEAR</t>
  </si>
  <si>
    <t>PERIOD1</t>
  </si>
  <si>
    <t>Conference and Events Approval Form</t>
  </si>
  <si>
    <t>Validation Questions Check-List</t>
  </si>
  <si>
    <t>General Conference Information:</t>
  </si>
  <si>
    <t xml:space="preserve">NO </t>
  </si>
  <si>
    <t>Does the component indicate one of the following reasons for providing refreshments:
1) the location does not allow for attendees to obtain refreshments on their own 
2) or when doing so would greatly disrupt the conference schedule</t>
  </si>
  <si>
    <t>Are refreshments only being served one time per day during the conference?</t>
  </si>
  <si>
    <t>If NO: Was a proper justification provided in Section F1</t>
  </si>
  <si>
    <t>If NO: Was a proper justification provided in Section F2</t>
  </si>
  <si>
    <t>If NO: Was a proper justification provided in Section F3</t>
  </si>
  <si>
    <t>Are trinkets left out of "other costs" ?</t>
  </si>
  <si>
    <t xml:space="preserve">Locate the lodging per-diem rate for the city which the conference is being held at: </t>
  </si>
  <si>
    <t>Continental United States MI&amp;E:</t>
  </si>
  <si>
    <t>Hawaii, Alaska, US Territories &amp; Possessions MI&amp;E:</t>
  </si>
  <si>
    <t>Foreign Country MI&amp;E</t>
  </si>
  <si>
    <t>Choose the lodging per-diem rate from drop-down list</t>
  </si>
  <si>
    <t xml:space="preserve">choose from drop down </t>
  </si>
  <si>
    <t>Enter the maximum nights occupied</t>
  </si>
  <si>
    <t>automatically calculates</t>
  </si>
  <si>
    <t xml:space="preserve">Lodging costs per submission </t>
  </si>
  <si>
    <t>Variance</t>
  </si>
  <si>
    <t>Written justification sufficient to certify the conference is essential and includes a programmatic reason to hold the conference?</t>
  </si>
  <si>
    <r>
      <t>Proper justification provided to justify the use of a non-government facility?</t>
    </r>
    <r>
      <rPr>
        <i/>
        <sz val="12"/>
        <rFont val="Times New Roman"/>
        <family val="1"/>
      </rPr>
      <t xml:space="preserve"> </t>
    </r>
  </si>
  <si>
    <t>Meals and refreshments are incidental to the conference or training?</t>
  </si>
  <si>
    <t xml:space="preserve">Attendance at the meals and when refreshments are served is important for the host agency to ensure attendees' full participation in essential? </t>
  </si>
  <si>
    <t xml:space="preserve">Conference request submitted by correct person? </t>
  </si>
  <si>
    <t>Conference space and audio visual equipment within the threshold?</t>
  </si>
  <si>
    <t>Logistical conference planners within the threshold?</t>
  </si>
  <si>
    <t>Programmatic conference planners within the threshold ?</t>
  </si>
  <si>
    <t>submission form Sec. A23</t>
  </si>
  <si>
    <t>submission form Sec. A10-A9</t>
  </si>
  <si>
    <t>submission form Sec. B7</t>
  </si>
  <si>
    <t>Includes certification from appropriate official?</t>
  </si>
  <si>
    <t>Submitted 30 days before conference start date?</t>
  </si>
  <si>
    <t>If a conference is being held in a "special location" as noted in Policy 1400.01 §II(B), has justification been provide that shows that the location is the most cost-effective option?</t>
  </si>
  <si>
    <t xml:space="preserve">Conference Planners </t>
  </si>
  <si>
    <t xml:space="preserve">Location / Lodging: </t>
  </si>
  <si>
    <t>Conference Space &amp; Audio Visual Equipment and Services:</t>
  </si>
  <si>
    <t>Meals and Refreshments:</t>
  </si>
  <si>
    <r>
      <t>Conference Planner - Programmatic</t>
    </r>
    <r>
      <rPr>
        <sz val="12"/>
        <color rgb="FF0000FF"/>
        <rFont val="Times New Roman"/>
        <family val="1"/>
      </rPr>
      <t xml:space="preserve"> Section B11 &amp; F3</t>
    </r>
  </si>
  <si>
    <r>
      <t xml:space="preserve">Conference Planner - Logistical: </t>
    </r>
    <r>
      <rPr>
        <sz val="12"/>
        <color rgb="FF0000FF"/>
        <rFont val="Times New Roman"/>
        <family val="1"/>
      </rPr>
      <t>Section B10 &amp; F2</t>
    </r>
  </si>
  <si>
    <r>
      <t xml:space="preserve">Conference Space &amp; Audio Visual Equipment and Services: </t>
    </r>
    <r>
      <rPr>
        <sz val="12"/>
        <color rgb="FF0000FF"/>
        <rFont val="Times New Roman"/>
        <family val="1"/>
      </rPr>
      <t>Section B1 &amp; B2 &amp; F1</t>
    </r>
  </si>
  <si>
    <r>
      <t xml:space="preserve">Lodging: </t>
    </r>
    <r>
      <rPr>
        <sz val="12"/>
        <color rgb="FF0000FF"/>
        <rFont val="Times New Roman"/>
        <family val="1"/>
      </rPr>
      <t>Section B7</t>
    </r>
  </si>
  <si>
    <r>
      <t xml:space="preserve">Location: </t>
    </r>
    <r>
      <rPr>
        <sz val="12"/>
        <color rgb="FF0000FF"/>
        <rFont val="Times New Roman"/>
        <family val="1"/>
      </rPr>
      <t xml:space="preserve">Section Sections H &amp; I </t>
    </r>
  </si>
  <si>
    <t xml:space="preserve">Breakfast within the maximum threshold? </t>
  </si>
  <si>
    <t>Lunch within the maximum threshold?</t>
  </si>
  <si>
    <t xml:space="preserve">Dinner within the maximum threshold? </t>
  </si>
  <si>
    <r>
      <t>Refreshments within the maximum threshold?</t>
    </r>
    <r>
      <rPr>
        <i/>
        <sz val="12"/>
        <color rgb="FFFF0000"/>
        <rFont val="Times New Roman"/>
        <family val="1"/>
      </rPr>
      <t xml:space="preserve"> </t>
    </r>
  </si>
  <si>
    <t>Did the component try to maximize the use of Government-owned or Government provided conference facilities?</t>
  </si>
  <si>
    <r>
      <t xml:space="preserve">Location: </t>
    </r>
    <r>
      <rPr>
        <sz val="12"/>
        <color rgb="FF0000FF"/>
        <rFont val="Times New Roman"/>
        <family val="1"/>
      </rPr>
      <t>Section A11-13, H, I</t>
    </r>
  </si>
  <si>
    <r>
      <t xml:space="preserve">YES / NO /NA
</t>
    </r>
    <r>
      <rPr>
        <sz val="12"/>
        <color theme="0"/>
        <rFont val="Times New Roman"/>
        <family val="1"/>
      </rPr>
      <t>(choose from drop down)</t>
    </r>
  </si>
  <si>
    <t>Calculation:  Acceptable lodging costs for conference</t>
  </si>
  <si>
    <t xml:space="preserve">Maximum number of rooms occupied per night </t>
  </si>
  <si>
    <t>Component:</t>
  </si>
  <si>
    <t>Title of Conference:</t>
  </si>
  <si>
    <t>Conference Start Date</t>
  </si>
  <si>
    <t>COMMENTS</t>
  </si>
  <si>
    <r>
      <rPr>
        <sz val="12"/>
        <rFont val="Times New Roman"/>
        <family val="1"/>
      </rPr>
      <t>Name of Requestor:</t>
    </r>
    <r>
      <rPr>
        <sz val="12"/>
        <color rgb="FF0000FF"/>
        <rFont val="Times New Roman"/>
        <family val="1"/>
      </rPr>
      <t xml:space="preserve"> Section A1</t>
    </r>
  </si>
  <si>
    <r>
      <rPr>
        <sz val="12"/>
        <rFont val="Times New Roman"/>
        <family val="1"/>
      </rPr>
      <t>Conference Justification:</t>
    </r>
    <r>
      <rPr>
        <sz val="12"/>
        <color rgb="FF0000FF"/>
        <rFont val="Times New Roman"/>
        <family val="1"/>
      </rPr>
      <t xml:space="preserve"> Section A14</t>
    </r>
  </si>
  <si>
    <r>
      <rPr>
        <sz val="12"/>
        <rFont val="Times New Roman"/>
        <family val="1"/>
      </rPr>
      <t>Other Costs:</t>
    </r>
    <r>
      <rPr>
        <sz val="12"/>
        <color rgb="FF0000FF"/>
        <rFont val="Times New Roman"/>
        <family val="1"/>
      </rPr>
      <t xml:space="preserve"> Section B13</t>
    </r>
  </si>
  <si>
    <r>
      <rPr>
        <sz val="12"/>
        <rFont val="Times New Roman"/>
        <family val="1"/>
      </rPr>
      <t>Justification:</t>
    </r>
    <r>
      <rPr>
        <sz val="12"/>
        <color rgb="FF0000FF"/>
        <rFont val="Times New Roman"/>
        <family val="1"/>
      </rPr>
      <t xml:space="preserve"> Section G1 &amp; G2</t>
    </r>
  </si>
  <si>
    <r>
      <rPr>
        <sz val="12"/>
        <rFont val="Times New Roman"/>
        <family val="1"/>
      </rPr>
      <t>Justification</t>
    </r>
    <r>
      <rPr>
        <sz val="12"/>
        <color rgb="FF0000FF"/>
        <rFont val="Times New Roman"/>
        <family val="1"/>
      </rPr>
      <t>: Section G1 &amp; G2</t>
    </r>
  </si>
  <si>
    <r>
      <rPr>
        <sz val="12"/>
        <rFont val="Times New Roman"/>
        <family val="1"/>
      </rPr>
      <t xml:space="preserve">Justification: </t>
    </r>
    <r>
      <rPr>
        <sz val="12"/>
        <color rgb="FF0000FF"/>
        <rFont val="Times New Roman"/>
        <family val="1"/>
      </rPr>
      <t>Section G2</t>
    </r>
  </si>
  <si>
    <r>
      <rPr>
        <sz val="12"/>
        <rFont val="Times New Roman"/>
        <family val="1"/>
      </rPr>
      <t>Breakfast:</t>
    </r>
    <r>
      <rPr>
        <sz val="12"/>
        <color rgb="FF0000FF"/>
        <rFont val="Times New Roman"/>
        <family val="1"/>
      </rPr>
      <t xml:space="preserve"> Section B4a</t>
    </r>
  </si>
  <si>
    <r>
      <rPr>
        <sz val="12"/>
        <rFont val="Times New Roman"/>
        <family val="1"/>
      </rPr>
      <t>Lunch:</t>
    </r>
    <r>
      <rPr>
        <sz val="12"/>
        <color rgb="FF0000FF"/>
        <rFont val="Times New Roman"/>
        <family val="1"/>
      </rPr>
      <t xml:space="preserve"> Section B4b</t>
    </r>
  </si>
  <si>
    <r>
      <rPr>
        <sz val="12"/>
        <rFont val="Times New Roman"/>
        <family val="1"/>
      </rPr>
      <t xml:space="preserve">Dinner: </t>
    </r>
    <r>
      <rPr>
        <sz val="12"/>
        <color rgb="FF0000FF"/>
        <rFont val="Times New Roman"/>
        <family val="1"/>
      </rPr>
      <t>Section B4c</t>
    </r>
  </si>
  <si>
    <r>
      <rPr>
        <sz val="12"/>
        <rFont val="Times New Roman"/>
        <family val="1"/>
      </rPr>
      <t xml:space="preserve">Refreshments: </t>
    </r>
    <r>
      <rPr>
        <sz val="12"/>
        <color rgb="FF0000FF"/>
        <rFont val="Times New Roman"/>
        <family val="1"/>
      </rPr>
      <t>Section B5</t>
    </r>
  </si>
  <si>
    <t xml:space="preserve">Threshold Validation: Lodging </t>
  </si>
  <si>
    <r>
      <t xml:space="preserve">A </t>
    </r>
    <r>
      <rPr>
        <b/>
        <i/>
        <sz val="14"/>
        <color rgb="FFC00000"/>
        <rFont val="Times New Roman"/>
        <family val="1"/>
      </rPr>
      <t>RED</t>
    </r>
    <r>
      <rPr>
        <b/>
        <i/>
        <sz val="14"/>
        <color theme="3"/>
        <rFont val="Times New Roman"/>
        <family val="1"/>
      </rPr>
      <t xml:space="preserve"> cell indicates that data has been entered in error or your entry exceeds the DOJ threshold.  This must be corrected before submission OR Justification must be provided.</t>
    </r>
  </si>
  <si>
    <r>
      <rPr>
        <b/>
        <i/>
        <sz val="14"/>
        <color theme="4" tint="-0.499984740745262"/>
        <rFont val="Times New Roman"/>
        <family val="1"/>
      </rPr>
      <t>A</t>
    </r>
    <r>
      <rPr>
        <b/>
        <i/>
        <sz val="14"/>
        <color rgb="FF4D4D4D"/>
        <rFont val="Times New Roman"/>
        <family val="1"/>
      </rPr>
      <t xml:space="preserve"> GREY</t>
    </r>
    <r>
      <rPr>
        <b/>
        <i/>
        <sz val="14"/>
        <color theme="0" tint="-0.499984740745262"/>
        <rFont val="Times New Roman"/>
        <family val="1"/>
      </rPr>
      <t xml:space="preserve"> </t>
    </r>
    <r>
      <rPr>
        <b/>
        <i/>
        <sz val="14"/>
        <color theme="3"/>
        <rFont val="Times New Roman"/>
        <family val="1"/>
      </rPr>
      <t>box indicates that no entry is required.</t>
    </r>
  </si>
  <si>
    <r>
      <t xml:space="preserve">All items marked with a </t>
    </r>
    <r>
      <rPr>
        <b/>
        <i/>
        <sz val="14"/>
        <color rgb="FFFF0000"/>
        <rFont val="Times New Roman"/>
        <family val="1"/>
      </rPr>
      <t xml:space="preserve">* </t>
    </r>
    <r>
      <rPr>
        <b/>
        <i/>
        <sz val="14"/>
        <color theme="4" tint="-0.499984740745262"/>
        <rFont val="Times New Roman"/>
        <family val="1"/>
      </rPr>
      <t>require entry where applicable.</t>
    </r>
  </si>
  <si>
    <r>
      <t xml:space="preserve">9. Start Date </t>
    </r>
    <r>
      <rPr>
        <sz val="12"/>
        <color rgb="FFFF0000"/>
        <rFont val="Times New Roman"/>
        <family val="1"/>
      </rPr>
      <t>*</t>
    </r>
  </si>
  <si>
    <r>
      <t xml:space="preserve">19. Number of DOJ Federal Attendees </t>
    </r>
    <r>
      <rPr>
        <sz val="12"/>
        <color rgb="FFFF0000"/>
        <rFont val="Times New Roman"/>
        <family val="1"/>
      </rPr>
      <t>*</t>
    </r>
  </si>
  <si>
    <r>
      <t>20. Number of Other Federal Attendees</t>
    </r>
    <r>
      <rPr>
        <sz val="12"/>
        <color rgb="FFFF0000"/>
        <rFont val="Times New Roman"/>
        <family val="1"/>
      </rPr>
      <t xml:space="preserve"> *</t>
    </r>
  </si>
  <si>
    <r>
      <t xml:space="preserve">21. Number of Non-federal Attendees </t>
    </r>
    <r>
      <rPr>
        <sz val="12"/>
        <color rgb="FFFF0000"/>
        <rFont val="Times New Roman"/>
        <family val="1"/>
      </rPr>
      <t>*</t>
    </r>
  </si>
  <si>
    <r>
      <t xml:space="preserve">22. Total Number of Attendees </t>
    </r>
    <r>
      <rPr>
        <sz val="10"/>
        <color rgb="FF0000FF"/>
        <rFont val="Times New Roman"/>
        <family val="1"/>
      </rPr>
      <t xml:space="preserve"> </t>
    </r>
    <r>
      <rPr>
        <i/>
        <sz val="10"/>
        <color rgb="FF0000FF"/>
        <rFont val="Times New Roman"/>
        <family val="1"/>
      </rPr>
      <t>(Auto-populates)</t>
    </r>
  </si>
  <si>
    <r>
      <t xml:space="preserve">23. Total Cost </t>
    </r>
    <r>
      <rPr>
        <i/>
        <sz val="10"/>
        <color rgb="FF0000FF"/>
        <rFont val="Times New Roman"/>
        <family val="1"/>
      </rPr>
      <t xml:space="preserve"> (Auto-populates)</t>
    </r>
  </si>
  <si>
    <r>
      <t xml:space="preserve">24. Predominately Internal Event (Y/N) </t>
    </r>
    <r>
      <rPr>
        <i/>
        <sz val="10"/>
        <color rgb="FF0000FF"/>
        <rFont val="Times New Roman"/>
        <family val="1"/>
      </rPr>
      <t>(Auto-populates)</t>
    </r>
  </si>
  <si>
    <r>
      <t>3. Is this submission for a conference request or report?</t>
    </r>
    <r>
      <rPr>
        <sz val="12"/>
        <color rgb="FFFF0000"/>
        <rFont val="Times New Roman"/>
        <family val="1"/>
      </rPr>
      <t>*</t>
    </r>
    <r>
      <rPr>
        <i/>
        <sz val="12"/>
        <color rgb="FF0000FF"/>
        <rFont val="Times New Roman"/>
        <family val="1"/>
      </rPr>
      <t xml:space="preserve"> (Choose from Drop Down)</t>
    </r>
  </si>
  <si>
    <r>
      <t>4.  Reporting Period:</t>
    </r>
    <r>
      <rPr>
        <sz val="12"/>
        <color rgb="FFFF0000"/>
        <rFont val="Times New Roman"/>
        <family val="1"/>
      </rPr>
      <t>*</t>
    </r>
    <r>
      <rPr>
        <sz val="12"/>
        <rFont val="Times New Roman"/>
        <family val="1"/>
      </rPr>
      <t xml:space="preserve"> </t>
    </r>
    <r>
      <rPr>
        <i/>
        <sz val="10"/>
        <color rgb="FF0000FF"/>
        <rFont val="Times New Roman"/>
        <family val="1"/>
      </rPr>
      <t>(Required when reporting actuals)</t>
    </r>
  </si>
  <si>
    <r>
      <rPr>
        <sz val="12"/>
        <rFont val="Times New Roman"/>
        <family val="1"/>
      </rPr>
      <t>5.  Fiscal Year:</t>
    </r>
    <r>
      <rPr>
        <b/>
        <sz val="12"/>
        <rFont val="Times New Roman"/>
        <family val="1"/>
      </rPr>
      <t xml:space="preserve"> </t>
    </r>
    <r>
      <rPr>
        <b/>
        <sz val="12"/>
        <color rgb="FFFF0000"/>
        <rFont val="Times New Roman"/>
        <family val="1"/>
      </rPr>
      <t xml:space="preserve">* </t>
    </r>
    <r>
      <rPr>
        <sz val="10"/>
        <color rgb="FF0000FF"/>
        <rFont val="Times New Roman"/>
        <family val="1"/>
      </rPr>
      <t xml:space="preserve">(Required when reporting actuals) </t>
    </r>
  </si>
  <si>
    <r>
      <t>8.  If this is a Blanket Request, please indicate the number of occurrences this fiscal year and locations (if known)</t>
    </r>
    <r>
      <rPr>
        <sz val="12"/>
        <color rgb="FFFF0000"/>
        <rFont val="Times New Roman"/>
        <family val="1"/>
      </rPr>
      <t>*</t>
    </r>
  </si>
  <si>
    <r>
      <t>7.  Is this a blanket request? (Y/N)</t>
    </r>
    <r>
      <rPr>
        <i/>
        <sz val="11"/>
        <color rgb="FF0000FF"/>
        <rFont val="Times New Roman"/>
        <family val="1"/>
      </rPr>
      <t xml:space="preserve"> (Choose from Drop Down)
If "YES" Skip A9-13 and  Sections C,D,&amp; E, If "NO" Skip A8</t>
    </r>
  </si>
  <si>
    <r>
      <t xml:space="preserve">Can conference purpose described above be fulfilled through the use of a less expensive alternative such as a video conference or webinar?  </t>
    </r>
    <r>
      <rPr>
        <i/>
        <sz val="10"/>
        <color rgb="FF0000FF"/>
        <rFont val="Times New Roman"/>
        <family val="1"/>
      </rPr>
      <t>(Choose from Drop Down)</t>
    </r>
  </si>
  <si>
    <t>Meals: ALL</t>
  </si>
  <si>
    <t>1)</t>
  </si>
  <si>
    <t>Necessary to accomplishing official business</t>
  </si>
  <si>
    <t xml:space="preserve">2) </t>
  </si>
  <si>
    <t>Enhance the cost effectiveness of the conference</t>
  </si>
  <si>
    <t>The meals and refreshments are incidental to the conference or training</t>
  </si>
  <si>
    <t>Attendance at the meals is important for the host agency to ensure attendees' full participation</t>
  </si>
  <si>
    <t>The conference has substantial functions occurring separately from when the meal is served</t>
  </si>
  <si>
    <t>Non-Federal Government Attendees</t>
  </si>
  <si>
    <t>IF ONE of the following applies:</t>
  </si>
  <si>
    <t xml:space="preserve">The component has specific statutory authority permitting it </t>
  </si>
  <si>
    <t>The non-federal attendees qualify as individuals serving the Department</t>
  </si>
  <si>
    <t>The expenses can be considered official reception and representation expenses, and are counted towards the Department’s Representation Fund limitations</t>
  </si>
  <si>
    <t xml:space="preserve">Refreshments: </t>
  </si>
  <si>
    <t>The location does not allow for attendees to obtain refreshments on their own or when doing so would greatly disrupt the conference schedule</t>
  </si>
  <si>
    <t>Refreshments are being provided no more than once a day</t>
  </si>
  <si>
    <t xml:space="preserve">Refreshments are provided at minimal expense. </t>
  </si>
  <si>
    <t>The conference has substantial functions occurring separately from when the refreshment is served</t>
  </si>
  <si>
    <t>Trinkets (items such as hats, pens, mugs, portfolios, t-shirts, etc., regardless of whether they include the component or conference name) must not be purchased as giveaways for conferences</t>
  </si>
  <si>
    <t xml:space="preserve">Federal Government Employees; ALL 3 MUST BE TRUE: MEAL AND REFRESHMENT </t>
  </si>
  <si>
    <t xml:space="preserve">1. Government Provided Meals And/Or Refreshments: </t>
  </si>
  <si>
    <t>Meals: To Federal Government Employees</t>
  </si>
  <si>
    <t>Meals: To Non-Federal Government Attendees</t>
  </si>
  <si>
    <t xml:space="preserve">3) </t>
  </si>
  <si>
    <t>Attendance when refreshments are served is important for the host agency to ensure attendees' full participation in essential</t>
  </si>
  <si>
    <t>Recommend Approval: No additional comments</t>
  </si>
  <si>
    <t>Recommend Approval: See additional comments</t>
  </si>
  <si>
    <t>Recommend Approval: DAG memo attached</t>
  </si>
  <si>
    <t>Comments</t>
  </si>
  <si>
    <t>Recommend Disapproval: No additional comments</t>
  </si>
  <si>
    <t>Recommend Disapproval: See additional comments</t>
  </si>
  <si>
    <r>
      <rPr>
        <sz val="12"/>
        <rFont val="Times New Roman"/>
        <family val="1"/>
      </rPr>
      <t>Submission Date:</t>
    </r>
    <r>
      <rPr>
        <sz val="12"/>
        <color rgb="FF0000FF"/>
        <rFont val="Times New Roman"/>
        <family val="1"/>
      </rPr>
      <t xml:space="preserve"> JMD Finance Staff Office Section</t>
    </r>
  </si>
  <si>
    <t xml:space="preserve">Additional Comments: </t>
  </si>
  <si>
    <t>Department of Justice-Sponsored Conference Request and Report
Analyst Checklist</t>
  </si>
  <si>
    <t xml:space="preserve">Recommendations: </t>
  </si>
  <si>
    <t xml:space="preserve">JMD FMPRG Finance Analyst Recommendation: </t>
  </si>
  <si>
    <r>
      <t>Lodging within the acceptable thresholds?</t>
    </r>
    <r>
      <rPr>
        <i/>
        <sz val="12"/>
        <rFont val="Times New Roman"/>
        <family val="1"/>
      </rPr>
      <t xml:space="preserve">  </t>
    </r>
    <r>
      <rPr>
        <i/>
        <sz val="12"/>
        <color rgb="FFFF0000"/>
        <rFont val="Times New Roman"/>
        <family val="1"/>
      </rPr>
      <t>(Use lodging calculator below to calculate threshold</t>
    </r>
  </si>
  <si>
    <r>
      <rPr>
        <b/>
        <sz val="12"/>
        <rFont val="Times New Roman"/>
        <family val="1"/>
      </rPr>
      <t xml:space="preserve">Deputy Director, JMD/Finance Staff Recommendations </t>
    </r>
    <r>
      <rPr>
        <b/>
        <i/>
        <sz val="12"/>
        <color rgb="FF0000FF"/>
        <rFont val="Times New Roman"/>
        <family val="1"/>
      </rPr>
      <t>(Choose from Drop Down)</t>
    </r>
  </si>
  <si>
    <t xml:space="preserve">Bureau of Prisons </t>
  </si>
  <si>
    <t>MELISSA'S CONFERENCE</t>
  </si>
  <si>
    <t>MELISSA EVANS</t>
  </si>
  <si>
    <t>QC</t>
  </si>
  <si>
    <r>
      <t>14. Brief Explanation how the conference advances the mission of the agency</t>
    </r>
    <r>
      <rPr>
        <sz val="12"/>
        <color rgb="FFFF0000"/>
        <rFont val="Times New Roman"/>
        <family val="1"/>
      </rPr>
      <t xml:space="preserve"> *</t>
    </r>
  </si>
  <si>
    <t>23. Total Cost  (Auto-populates)</t>
  </si>
  <si>
    <r>
      <t>Component Specific Tracking Number</t>
    </r>
    <r>
      <rPr>
        <i/>
        <sz val="10"/>
        <rFont val="Times New Roman"/>
        <family val="1"/>
      </rPr>
      <t xml:space="preserve"> </t>
    </r>
  </si>
  <si>
    <t>Grant / Contract Number</t>
  </si>
  <si>
    <t>Program Office</t>
  </si>
  <si>
    <t>ITIMIZED "OTHER COSTS"</t>
  </si>
  <si>
    <t xml:space="preserve">AFMS - Asset Forfeiture Management Staff </t>
  </si>
  <si>
    <t xml:space="preserve">JMD Tracking Number </t>
  </si>
  <si>
    <t>NUMBER OF MEALS</t>
  </si>
  <si>
    <t xml:space="preserve">Date  Received </t>
  </si>
  <si>
    <t>D.  MEALS</t>
  </si>
  <si>
    <t>G.  JUSTIFICATION REQUIRED FOR CONFERENCES WITH MEALS</t>
  </si>
  <si>
    <t>J.  ESTIMATED ATTENDEE INFORMATION</t>
  </si>
  <si>
    <t>Competitive Contracting:</t>
  </si>
  <si>
    <t>Government Provided Meals</t>
  </si>
  <si>
    <t xml:space="preserve">NAME </t>
  </si>
  <si>
    <t>1.  Continental United States MI&amp;E</t>
  </si>
  <si>
    <t>2.  Hawaii, Alaska, US Territories &amp; Possessions MI&amp;E</t>
  </si>
  <si>
    <t>U.S Possessions &amp; Territories</t>
  </si>
  <si>
    <t xml:space="preserve">Cuba </t>
  </si>
  <si>
    <t>Guantanamo Bay</t>
  </si>
  <si>
    <t>MEALS &amp; REFRESHMENTS THRESHOLD CALCULATOR</t>
  </si>
  <si>
    <t>MEALS</t>
  </si>
  <si>
    <t xml:space="preserve"> OTHER THRESHOLDS CALCULATOR</t>
  </si>
  <si>
    <t xml:space="preserve">BLANKET REQUEST 1: </t>
  </si>
  <si>
    <t xml:space="preserve">LOCATION </t>
  </si>
  <si>
    <t xml:space="preserve">DATES </t>
  </si>
  <si>
    <t>NUMBER OF DAYS CONFERENCE OCCURING</t>
  </si>
  <si>
    <r>
      <t xml:space="preserve">PER DIEM RATE 
</t>
    </r>
    <r>
      <rPr>
        <b/>
        <i/>
        <sz val="10"/>
        <rFont val="Times New Roman"/>
        <family val="1"/>
      </rPr>
      <t>(Use the link to choose the appropriate per diem rate)</t>
    </r>
  </si>
  <si>
    <r>
      <t xml:space="preserve">MARK </t>
    </r>
    <r>
      <rPr>
        <b/>
        <u/>
        <sz val="12"/>
        <color theme="0"/>
        <rFont val="Times New Roman"/>
        <family val="1"/>
      </rPr>
      <t>"YES"</t>
    </r>
    <r>
      <rPr>
        <b/>
        <sz val="12"/>
        <color theme="0"/>
        <rFont val="Times New Roman"/>
        <family val="1"/>
      </rPr>
      <t xml:space="preserve"> IF USING THIS PER DIEM RATE</t>
    </r>
  </si>
  <si>
    <t>Baker Island</t>
  </si>
  <si>
    <t>Federated States of Micronesia</t>
  </si>
  <si>
    <t>Howland Island</t>
  </si>
  <si>
    <t>Jarvis Island</t>
  </si>
  <si>
    <t>Johnston Island</t>
  </si>
  <si>
    <t>Kingman Reef</t>
  </si>
  <si>
    <t>Midway Atolls</t>
  </si>
  <si>
    <t>Palmyra Atoll</t>
  </si>
  <si>
    <t>Republic of Palau</t>
  </si>
  <si>
    <t>Republic of the Marshall Islands</t>
  </si>
  <si>
    <t>United States Virgin Islands</t>
  </si>
  <si>
    <t>Wake Islands</t>
  </si>
  <si>
    <t>B.  TOTAL CONFERENCE COSTS:</t>
  </si>
  <si>
    <t>2. Refreshments</t>
  </si>
  <si>
    <t>3. Logistical Conference Planner</t>
  </si>
  <si>
    <t>4. Programmatic Conference Planner</t>
  </si>
  <si>
    <r>
      <rPr>
        <sz val="12"/>
        <rFont val="Times New Roman"/>
        <family val="1"/>
      </rPr>
      <t>Justification for Using a Non-Federal Facility</t>
    </r>
    <r>
      <rPr>
        <i/>
        <sz val="11"/>
        <color rgb="FF0000FF"/>
        <rFont val="Times New Roman"/>
        <family val="1"/>
      </rPr>
      <t xml:space="preserve"> (Drop Down) </t>
    </r>
  </si>
  <si>
    <t>2.  Logistical Conference Planner</t>
  </si>
  <si>
    <t>3.  Programmatic Conference Planner</t>
  </si>
  <si>
    <t>Reporting Period</t>
  </si>
  <si>
    <t>FY12 Q3</t>
  </si>
  <si>
    <t>FY12 Q4</t>
  </si>
  <si>
    <t>FY13 Q1</t>
  </si>
  <si>
    <t>FY13 Q2</t>
  </si>
  <si>
    <t>FY13 Q4</t>
  </si>
  <si>
    <t>FY14 Q1</t>
  </si>
  <si>
    <t>FY14 Q2</t>
  </si>
  <si>
    <t>FY14 Q3</t>
  </si>
  <si>
    <t>FY14 Q4</t>
  </si>
  <si>
    <t>FY15 Q1</t>
  </si>
  <si>
    <t>FY15 Q2</t>
  </si>
  <si>
    <t>FY15 Q3</t>
  </si>
  <si>
    <t>12. External Conference Trainer/Instructor/Presenter/Facilitator</t>
  </si>
  <si>
    <t>When REPORTING quarterly conferences, only complete the request information if JMD approved your request and you have a JMD tracking number</t>
  </si>
  <si>
    <r>
      <t>1.  Name of Requestor</t>
    </r>
    <r>
      <rPr>
        <sz val="12"/>
        <color rgb="FFFF0000"/>
        <rFont val="Times New Roman"/>
        <family val="1"/>
      </rPr>
      <t xml:space="preserve"> </t>
    </r>
  </si>
  <si>
    <r>
      <t>12. Location: State / Territory / Possession</t>
    </r>
    <r>
      <rPr>
        <i/>
        <sz val="11"/>
        <color rgb="FF0000FF"/>
        <rFont val="Times New Roman"/>
        <family val="1"/>
      </rPr>
      <t xml:space="preserve"> (Drop Down) </t>
    </r>
  </si>
  <si>
    <r>
      <t>13. Location: City</t>
    </r>
    <r>
      <rPr>
        <sz val="12"/>
        <color rgb="FFFF0000"/>
        <rFont val="Times New Roman"/>
        <family val="1"/>
      </rPr>
      <t xml:space="preserve"> </t>
    </r>
  </si>
  <si>
    <t xml:space="preserve">15. Funding Appropriation Symbol </t>
  </si>
  <si>
    <r>
      <t xml:space="preserve">16. Facility Name </t>
    </r>
    <r>
      <rPr>
        <i/>
        <sz val="11"/>
        <color rgb="FF0000FF"/>
        <rFont val="Times New Roman"/>
        <family val="1"/>
      </rPr>
      <t xml:space="preserve"> (Specific)</t>
    </r>
  </si>
  <si>
    <t xml:space="preserve">20. Number of DOJ Federal Attendees </t>
  </si>
  <si>
    <r>
      <t>21. Number of Other Federal Attendees</t>
    </r>
    <r>
      <rPr>
        <sz val="12"/>
        <color rgb="FFFF0000"/>
        <rFont val="Times New Roman"/>
        <family val="1"/>
      </rPr>
      <t xml:space="preserve"> </t>
    </r>
  </si>
  <si>
    <t xml:space="preserve">22. Number of Non-Federal Attendees </t>
  </si>
  <si>
    <t>VARIANCE JUSTIFICATION 
(Provide justification if  variance is &gt;$1,000 and &gt;10% or exceeds cost thresholds, as indicated by a white cell)</t>
  </si>
  <si>
    <t xml:space="preserve">ESTIMATED DIRECT COST 
</t>
  </si>
  <si>
    <t xml:space="preserve">ESTIMATED INDIRECT COST 
</t>
  </si>
  <si>
    <t xml:space="preserve"> ACTUAL DIRECT COST 
</t>
  </si>
  <si>
    <t xml:space="preserve"> ACTUAL INDIRECT COST 
</t>
  </si>
  <si>
    <r>
      <t xml:space="preserve">ESTIMATED TOTAL COST 
</t>
    </r>
    <r>
      <rPr>
        <b/>
        <i/>
        <sz val="10"/>
        <rFont val="Times New Roman"/>
        <family val="1"/>
      </rPr>
      <t>(Auto-populates)</t>
    </r>
  </si>
  <si>
    <r>
      <t xml:space="preserve">% OF TOTAL COST
</t>
    </r>
    <r>
      <rPr>
        <b/>
        <i/>
        <sz val="10"/>
        <rFont val="Times New Roman"/>
        <family val="1"/>
      </rPr>
      <t>(Auto-populates)</t>
    </r>
  </si>
  <si>
    <r>
      <t xml:space="preserve"> ACTUAL TOTAL COST 
</t>
    </r>
    <r>
      <rPr>
        <b/>
        <i/>
        <sz val="10"/>
        <rFont val="Times New Roman"/>
        <family val="1"/>
      </rPr>
      <t>(Auto-populates)</t>
    </r>
  </si>
  <si>
    <r>
      <t xml:space="preserve">VARIANCE 
</t>
    </r>
    <r>
      <rPr>
        <b/>
        <i/>
        <sz val="10"/>
        <rFont val="Times New Roman"/>
        <family val="1"/>
      </rPr>
      <t>(Between Actual and Estimate)</t>
    </r>
    <r>
      <rPr>
        <b/>
        <sz val="10"/>
        <rFont val="Times New Roman"/>
        <family val="1"/>
      </rPr>
      <t xml:space="preserve">
</t>
    </r>
    <r>
      <rPr>
        <b/>
        <i/>
        <sz val="10"/>
        <rFont val="Times New Roman"/>
        <family val="1"/>
      </rPr>
      <t>(Auto-populates)</t>
    </r>
  </si>
  <si>
    <r>
      <t xml:space="preserve">PER DIEM RATE 
</t>
    </r>
    <r>
      <rPr>
        <i/>
        <sz val="11"/>
        <rFont val="Times New Roman"/>
        <family val="1"/>
      </rPr>
      <t>(Use the link to choose the appropriate per diem rate)</t>
    </r>
  </si>
  <si>
    <r>
      <t>F. JUSTIFICATION IF SUBMITTING CONFERENCE REQUEST FORM WITH ESTIMATED COSTS OVER THRESHOLD</t>
    </r>
    <r>
      <rPr>
        <b/>
        <i/>
        <sz val="12"/>
        <rFont val="Times New Roman"/>
        <family val="1"/>
      </rPr>
      <t xml:space="preserve"> (Complete if cells turn WHITE) </t>
    </r>
  </si>
  <si>
    <r>
      <t xml:space="preserve">FACILITY TYPE
</t>
    </r>
    <r>
      <rPr>
        <b/>
        <i/>
        <sz val="10"/>
        <rFont val="Times New Roman"/>
        <family val="1"/>
      </rPr>
      <t>( Drop Down)</t>
    </r>
  </si>
  <si>
    <t>8.   Common Carrier Transportation</t>
  </si>
  <si>
    <t>9.   Local Transportation</t>
  </si>
  <si>
    <t xml:space="preserve">JMD FINANCE STAFF USE ONLY: </t>
  </si>
  <si>
    <t xml:space="preserve">COMPONENT USE ONLY: </t>
  </si>
  <si>
    <r>
      <t>11. Location: Country</t>
    </r>
    <r>
      <rPr>
        <sz val="11"/>
        <rFont val="Times New Roman"/>
        <family val="1"/>
      </rPr>
      <t xml:space="preserve"> </t>
    </r>
    <r>
      <rPr>
        <i/>
        <sz val="11"/>
        <color rgb="FF0000FF"/>
        <rFont val="Times New Roman"/>
        <family val="1"/>
      </rPr>
      <t xml:space="preserve"> (Drop Down)</t>
    </r>
  </si>
  <si>
    <r>
      <t>2.  Component Name</t>
    </r>
    <r>
      <rPr>
        <sz val="11"/>
        <color rgb="FFFF0000"/>
        <rFont val="Times New Roman"/>
        <family val="1"/>
      </rPr>
      <t xml:space="preserve"> </t>
    </r>
    <r>
      <rPr>
        <i/>
        <sz val="11"/>
        <color rgb="FF0000FF"/>
        <rFont val="Times New Roman"/>
        <family val="1"/>
      </rPr>
      <t xml:space="preserve"> (Drop Down)</t>
    </r>
  </si>
  <si>
    <r>
      <t xml:space="preserve">18. Cooperative Agreement (Y/N) </t>
    </r>
    <r>
      <rPr>
        <sz val="11"/>
        <rFont val="Times New Roman"/>
        <family val="1"/>
      </rPr>
      <t xml:space="preserve"> 
</t>
    </r>
    <r>
      <rPr>
        <i/>
        <sz val="11"/>
        <color rgb="FF0000FF"/>
        <rFont val="Times New Roman"/>
        <family val="1"/>
      </rPr>
      <t>(Drop Down)</t>
    </r>
  </si>
  <si>
    <r>
      <t>23. Total Number of Attendees</t>
    </r>
    <r>
      <rPr>
        <sz val="11"/>
        <rFont val="Times New Roman"/>
        <family val="1"/>
      </rPr>
      <t xml:space="preserve"> </t>
    </r>
    <r>
      <rPr>
        <sz val="11"/>
        <color rgb="FF0000FF"/>
        <rFont val="Times New Roman"/>
        <family val="1"/>
      </rPr>
      <t xml:space="preserve"> 
</t>
    </r>
    <r>
      <rPr>
        <i/>
        <sz val="11"/>
        <color rgb="FF0000FF"/>
        <rFont val="Times New Roman"/>
        <family val="1"/>
      </rPr>
      <t>(Auto-populates)</t>
    </r>
  </si>
  <si>
    <r>
      <t>27. Were Federal procurement regulations followed as appropriate?</t>
    </r>
    <r>
      <rPr>
        <sz val="11"/>
        <rFont val="Times New Roman"/>
        <family val="1"/>
      </rPr>
      <t xml:space="preserve"> </t>
    </r>
    <r>
      <rPr>
        <sz val="11"/>
        <color rgb="FFFF0000"/>
        <rFont val="Times New Roman"/>
        <family val="1"/>
      </rPr>
      <t xml:space="preserve"> </t>
    </r>
    <r>
      <rPr>
        <i/>
        <sz val="11"/>
        <color rgb="FF0000FF"/>
        <rFont val="Times New Roman"/>
        <family val="1"/>
      </rPr>
      <t>(Drop Down)</t>
    </r>
  </si>
  <si>
    <r>
      <t>28. Were all market research documents used in conference planning decisions retained?</t>
    </r>
    <r>
      <rPr>
        <sz val="11"/>
        <rFont val="Times New Roman"/>
        <family val="1"/>
      </rPr>
      <t xml:space="preserve"> </t>
    </r>
    <r>
      <rPr>
        <i/>
        <sz val="11"/>
        <color rgb="FF0000FF"/>
        <rFont val="Times New Roman"/>
        <family val="1"/>
      </rPr>
      <t>(Drop Down)</t>
    </r>
  </si>
  <si>
    <r>
      <t>13. Other Costs:</t>
    </r>
    <r>
      <rPr>
        <i/>
        <sz val="12"/>
        <color rgb="FFFF0000"/>
        <rFont val="Times New Roman"/>
        <family val="1"/>
      </rPr>
      <t xml:space="preserve"> </t>
    </r>
    <r>
      <rPr>
        <i/>
        <sz val="12"/>
        <color rgb="FF0000FF"/>
        <rFont val="Times New Roman"/>
        <family val="1"/>
      </rPr>
      <t>(</t>
    </r>
    <r>
      <rPr>
        <i/>
        <sz val="11"/>
        <color rgb="FF0000FF"/>
        <rFont val="Times New Roman"/>
        <family val="1"/>
      </rPr>
      <t>Itemize Below)</t>
    </r>
  </si>
  <si>
    <r>
      <t>14. Total Conference Cost:</t>
    </r>
    <r>
      <rPr>
        <i/>
        <sz val="10"/>
        <rFont val="Times New Roman"/>
        <family val="1"/>
      </rPr>
      <t xml:space="preserve"> 
</t>
    </r>
    <r>
      <rPr>
        <i/>
        <sz val="11"/>
        <color rgb="FF0000FF"/>
        <rFont val="Times New Roman"/>
        <family val="1"/>
      </rPr>
      <t>(Auto-populates)</t>
    </r>
  </si>
  <si>
    <t>14. Justification that conference is essential to accomplishing core mission</t>
  </si>
  <si>
    <r>
      <t xml:space="preserve">19. Reporting Period </t>
    </r>
    <r>
      <rPr>
        <i/>
        <sz val="11"/>
        <color rgb="FF0000FF"/>
        <rFont val="Times New Roman"/>
        <family val="1"/>
      </rPr>
      <t>(Required when reporting actuals) (Drop Down)</t>
    </r>
  </si>
  <si>
    <r>
      <t>6. Official Title of the Conference</t>
    </r>
    <r>
      <rPr>
        <sz val="12"/>
        <color rgb="FFFF0000"/>
        <rFont val="Times New Roman"/>
        <family val="1"/>
      </rPr>
      <t xml:space="preserve">  
</t>
    </r>
    <r>
      <rPr>
        <i/>
        <sz val="11"/>
        <color rgb="FFFF0000"/>
        <rFont val="Times New Roman"/>
        <family val="1"/>
      </rPr>
      <t xml:space="preserve">(No Abbreviations) </t>
    </r>
  </si>
  <si>
    <r>
      <t>3.  Is this submission for a conference request or report?</t>
    </r>
    <r>
      <rPr>
        <i/>
        <sz val="11"/>
        <color rgb="FF0000FF"/>
        <rFont val="Times New Roman"/>
        <family val="1"/>
      </rPr>
      <t xml:space="preserve"> (Drop Down)</t>
    </r>
  </si>
  <si>
    <r>
      <t>4.  JMD Tracking #</t>
    </r>
    <r>
      <rPr>
        <i/>
        <sz val="11"/>
        <color rgb="FF0000FF"/>
        <rFont val="Times New Roman"/>
        <family val="1"/>
      </rPr>
      <t xml:space="preserve"> (Report Only)</t>
    </r>
  </si>
  <si>
    <t xml:space="preserve">9.  Conference Start Date </t>
  </si>
  <si>
    <r>
      <t>10. Conference End Date</t>
    </r>
    <r>
      <rPr>
        <sz val="12"/>
        <color rgb="FFFF0000"/>
        <rFont val="Times New Roman"/>
        <family val="1"/>
      </rPr>
      <t xml:space="preserve"> </t>
    </r>
  </si>
  <si>
    <t>8.  If this is a Blanket Request, indicate the number of occurrences this fiscal year, locations, and dates</t>
  </si>
  <si>
    <t xml:space="preserve">ATF - Bureau of Alcohol, Tobacco, Firearms, and Explosives </t>
  </si>
  <si>
    <t xml:space="preserve">ATR - Antitrust Division </t>
  </si>
  <si>
    <t xml:space="preserve">BOP - Bureau of Prisons </t>
  </si>
  <si>
    <t xml:space="preserve">CIO - Office of the Chief Information Officer </t>
  </si>
  <si>
    <t xml:space="preserve">CIV - Civil Division </t>
  </si>
  <si>
    <t xml:space="preserve">COPS - Office of Community Oriented Policing Services </t>
  </si>
  <si>
    <t xml:space="preserve">CRM - Criminal Division </t>
  </si>
  <si>
    <t xml:space="preserve">CRS - Community Relations Service </t>
  </si>
  <si>
    <t xml:space="preserve">CRT - Civil Rights Division </t>
  </si>
  <si>
    <t xml:space="preserve">DEA - Drug Enforcement Administration </t>
  </si>
  <si>
    <t xml:space="preserve">ENRD - Environment and Natural Resources Division </t>
  </si>
  <si>
    <t xml:space="preserve">EOIR - Executive Office for Immigration Review </t>
  </si>
  <si>
    <t xml:space="preserve">EOUSA - Executive Offices for United States Attorneys </t>
  </si>
  <si>
    <t xml:space="preserve">EOUST - Executive Office for United States Trustees </t>
  </si>
  <si>
    <t xml:space="preserve">FBI - Federal Bureau of Investigation </t>
  </si>
  <si>
    <t xml:space="preserve">FCSC - Foreign Claims Settlement Commission </t>
  </si>
  <si>
    <t xml:space="preserve">FPI - Federal Prison Industries </t>
  </si>
  <si>
    <t xml:space="preserve">JMD - AFMS - Asset Forfeiture Management Staff </t>
  </si>
  <si>
    <t xml:space="preserve">JMD - BUDGET - Budget Staff </t>
  </si>
  <si>
    <t xml:space="preserve">JMD - DCM - Debt Collection Management Staff </t>
  </si>
  <si>
    <t xml:space="preserve">JMD - EGOV - E-Government Services Staff </t>
  </si>
  <si>
    <t xml:space="preserve">JMD - ESS - Enterprise Solutions Staff </t>
  </si>
  <si>
    <t xml:space="preserve">JMD - FASS - Facilities and Administrative Services Staff </t>
  </si>
  <si>
    <t xml:space="preserve">JMD - FINANCE - Finance Staff </t>
  </si>
  <si>
    <t xml:space="preserve">JMD - ITSS - IT Security Staff </t>
  </si>
  <si>
    <t xml:space="preserve">JMD - OSS - Operations Services Staff </t>
  </si>
  <si>
    <t xml:space="preserve">JMD - PPS - Policy and Planning Staff </t>
  </si>
  <si>
    <t xml:space="preserve">JMD - PSS - Procurement Services Staff </t>
  </si>
  <si>
    <t xml:space="preserve">JMD - SEPS - Security and Emergency Planning Staff </t>
  </si>
  <si>
    <t xml:space="preserve">JMD - WMO - Wireless Management Office </t>
  </si>
  <si>
    <t xml:space="preserve">NSD - National Security Division </t>
  </si>
  <si>
    <t xml:space="preserve">OCDETF - Organized Crime Drug Enforcement Task Force </t>
  </si>
  <si>
    <t xml:space="preserve">OFDT - Office of the Federal Detention Trustee </t>
  </si>
  <si>
    <t xml:space="preserve">OIG - Office of the Inspector General </t>
  </si>
  <si>
    <t xml:space="preserve">OJP - Office of Justice Programs </t>
  </si>
  <si>
    <t xml:space="preserve">OLC - Office of Legal Counsel </t>
  </si>
  <si>
    <t xml:space="preserve">OSG - Office of the Solicitor General </t>
  </si>
  <si>
    <t xml:space="preserve">OVW - Office on Violence Against Women </t>
  </si>
  <si>
    <t xml:space="preserve">TAX - Tax Division </t>
  </si>
  <si>
    <t xml:space="preserve">USNCB - INTERPOL – United States National Central Bureau </t>
  </si>
  <si>
    <t xml:space="preserve">USPC - United States Parole Commission </t>
  </si>
  <si>
    <t xml:space="preserve">CEO - ASG - Office of the Associate Attorney General </t>
  </si>
  <si>
    <t xml:space="preserve">CEO - ATJ - Access to Justice </t>
  </si>
  <si>
    <t xml:space="preserve">CEO - Consolidated Executive Office </t>
  </si>
  <si>
    <t xml:space="preserve">CEO - DAG - Office of the Deputy Attorney General </t>
  </si>
  <si>
    <t xml:space="preserve">CEO - DEO - Departmental Ethics Office </t>
  </si>
  <si>
    <t xml:space="preserve">CEO - EEO - Equal Employment Opportunity Staff </t>
  </si>
  <si>
    <t xml:space="preserve">CEO - EXECSEC - Executive Secretariat </t>
  </si>
  <si>
    <t xml:space="preserve">CEO - IREO - Internal Review and Evaluation Office </t>
  </si>
  <si>
    <t xml:space="preserve">CEO - LIB - Library Staff </t>
  </si>
  <si>
    <t xml:space="preserve">CEO - OAG - Office of the Attorney General </t>
  </si>
  <si>
    <t xml:space="preserve">CEO - OARM - Office of Attorney Recruitment and Management </t>
  </si>
  <si>
    <t xml:space="preserve">CEO - ODR - Office of Dispute Resolution </t>
  </si>
  <si>
    <t xml:space="preserve">CEO - OGC - Office of General Council </t>
  </si>
  <si>
    <t xml:space="preserve">CEO - OIPL - Office of Intergovernmental and Public Liaison </t>
  </si>
  <si>
    <t xml:space="preserve">CEO - OLA - Office of Legislative Affairs </t>
  </si>
  <si>
    <t xml:space="preserve">CEO - OLP - Office of Legal Policy </t>
  </si>
  <si>
    <t xml:space="preserve">CEO - OPA - Office of Pardon Attorney </t>
  </si>
  <si>
    <t xml:space="preserve">CEO - OPCL - Office of Privacy and Civil Liberties </t>
  </si>
  <si>
    <t xml:space="preserve">CEO - OPR - Office of Professional Responsibility </t>
  </si>
  <si>
    <t xml:space="preserve">CEO - ORMP - Office of Records Management Policy </t>
  </si>
  <si>
    <t xml:space="preserve">CEO - OSDBU - Office of Small and Disadvantaged Business Utilization </t>
  </si>
  <si>
    <t xml:space="preserve">CEO - OTJ - Office of Tribal Justice </t>
  </si>
  <si>
    <t xml:space="preserve">CEO - PAO - Office of Public Affairs </t>
  </si>
  <si>
    <t xml:space="preserve">CEO - PMRU - Professional Misconduct &amp; Review Unit </t>
  </si>
  <si>
    <t xml:space="preserve">CEO - PRAO - Professional Responsibility Advisory Office </t>
  </si>
  <si>
    <t xml:space="preserve">CEO - ROLC - Rule of Law </t>
  </si>
  <si>
    <r>
      <t xml:space="preserve">26. Predominately Internal Event held at a Non-federal Facility (Y/N) </t>
    </r>
    <r>
      <rPr>
        <i/>
        <sz val="11"/>
        <color rgb="FF0000FF"/>
        <rFont val="Times New Roman"/>
        <family val="1"/>
      </rPr>
      <t>(Auto-populates)</t>
    </r>
  </si>
  <si>
    <t xml:space="preserve">5.  If this is a Re-Submission of a previously disapproved conference, indicate original JMD Tracking Number. </t>
  </si>
  <si>
    <t>4.  Meals Provided by  DOJ</t>
  </si>
  <si>
    <t>NUMBER OF TIMES MEALS SERVED</t>
  </si>
  <si>
    <t>24.  Total number of attendees whose travel expenses are paid for by DOJ</t>
  </si>
  <si>
    <r>
      <t xml:space="preserve">A </t>
    </r>
    <r>
      <rPr>
        <b/>
        <i/>
        <sz val="12"/>
        <color rgb="FFFF0000"/>
        <rFont val="Times New Roman"/>
        <family val="1"/>
      </rPr>
      <t>RED</t>
    </r>
    <r>
      <rPr>
        <b/>
        <i/>
        <sz val="12"/>
        <color theme="3"/>
        <rFont val="Times New Roman"/>
        <family val="1"/>
      </rPr>
      <t xml:space="preserve"> cell indicates that your entry exceeds the DOJ meal threshold AND cannot be submitted unless within the meal threshold. </t>
    </r>
  </si>
  <si>
    <r>
      <t>A</t>
    </r>
    <r>
      <rPr>
        <b/>
        <i/>
        <sz val="12"/>
        <color theme="1"/>
        <rFont val="Times New Roman"/>
        <family val="1"/>
      </rPr>
      <t>YELLOW</t>
    </r>
    <r>
      <rPr>
        <b/>
        <i/>
        <sz val="12"/>
        <color theme="3"/>
        <rFont val="Times New Roman"/>
        <family val="1"/>
      </rPr>
      <t xml:space="preserve"> cell indicates that your entry exceeds the DOJ threshold, and additional justification must be provided. </t>
    </r>
  </si>
  <si>
    <r>
      <rPr>
        <b/>
        <i/>
        <sz val="12"/>
        <color rgb="FF4D4D4D"/>
        <rFont val="Times New Roman"/>
        <family val="1"/>
      </rPr>
      <t>A</t>
    </r>
    <r>
      <rPr>
        <b/>
        <i/>
        <sz val="12"/>
        <color theme="0" tint="-0.499984740745262"/>
        <rFont val="Times New Roman"/>
        <family val="1"/>
      </rPr>
      <t xml:space="preserve">GREY </t>
    </r>
    <r>
      <rPr>
        <b/>
        <i/>
        <sz val="12"/>
        <color theme="3"/>
        <rFont val="Times New Roman"/>
        <family val="1"/>
      </rPr>
      <t>box indicates that no entry is required.</t>
    </r>
  </si>
  <si>
    <t xml:space="preserve">N/A - Cooperative Agreement </t>
  </si>
  <si>
    <r>
      <t>17. Facility Type (Federal/Non-federal</t>
    </r>
    <r>
      <rPr>
        <sz val="10"/>
        <rFont val="Times New Roman"/>
        <family val="1"/>
      </rPr>
      <t>)</t>
    </r>
    <r>
      <rPr>
        <i/>
        <sz val="10"/>
        <rFont val="Times New Roman"/>
        <family val="1"/>
      </rPr>
      <t xml:space="preserve"> 
</t>
    </r>
    <r>
      <rPr>
        <i/>
        <sz val="11"/>
        <color rgb="FF0000FF"/>
        <rFont val="Times New Roman"/>
        <family val="1"/>
      </rPr>
      <t>(Drop Down)</t>
    </r>
  </si>
  <si>
    <t>1.  Conference Space &amp; Audio-visual Equipment and Services</t>
  </si>
  <si>
    <t>1. Conference Space &amp; Audio-visual Equipment and Services</t>
  </si>
  <si>
    <t>2.  Audio-visual Equipment and Services</t>
  </si>
  <si>
    <t>5.   Refreshments Provided by DOJ</t>
  </si>
  <si>
    <r>
      <t>25. Total Cost</t>
    </r>
    <r>
      <rPr>
        <sz val="11"/>
        <rFont val="Times New Roman"/>
        <family val="1"/>
      </rPr>
      <t xml:space="preserve"> 
</t>
    </r>
    <r>
      <rPr>
        <i/>
        <sz val="11"/>
        <color rgb="FF0000FF"/>
        <rFont val="Times New Roman"/>
        <family val="1"/>
      </rPr>
      <t>(Auto-populates from entries below)</t>
    </r>
  </si>
  <si>
    <r>
      <t>TOTAL -</t>
    </r>
    <r>
      <rPr>
        <b/>
        <i/>
        <sz val="12"/>
        <color rgb="FF0000FF"/>
        <rFont val="Times New Roman"/>
        <family val="1"/>
      </rPr>
      <t xml:space="preserve"> (Breakout must match entry on line A23) </t>
    </r>
  </si>
  <si>
    <t xml:space="preserve">JMD - HRS  - Human Resources Staff </t>
  </si>
  <si>
    <t xml:space="preserve">USMS - United States Marshals Service </t>
  </si>
  <si>
    <t>JMD - UFMS -PMO Unified Financial Management System Project Management Office</t>
  </si>
  <si>
    <t xml:space="preserve">CEO - OIP - Office of Information Policy </t>
  </si>
  <si>
    <t xml:space="preserve">JMD - AAGA / DAAG </t>
  </si>
  <si>
    <r>
      <t xml:space="preserve">7.  Is this a blanket request? (Y/N)
</t>
    </r>
    <r>
      <rPr>
        <i/>
        <sz val="11"/>
        <color rgb="FF0000FF"/>
        <rFont val="Times New Roman"/>
        <family val="1"/>
      </rPr>
      <t xml:space="preserve">(Drop Down) If "YES" Skip A9-13,A16 and  Sections C,D,&amp; E1, If "NO" Skip A8 </t>
    </r>
  </si>
  <si>
    <t>Answer:</t>
  </si>
  <si>
    <t>Expense Category</t>
  </si>
  <si>
    <t>Cost</t>
  </si>
  <si>
    <t>Printing and Distribution</t>
  </si>
  <si>
    <r>
      <t>Gov't Provided Meals</t>
    </r>
    <r>
      <rPr>
        <b/>
        <sz val="16"/>
        <rFont val="Arial"/>
        <family val="2"/>
      </rPr>
      <t>*</t>
    </r>
  </si>
  <si>
    <t>Breakfast</t>
  </si>
  <si>
    <r>
      <t>Refreshments</t>
    </r>
    <r>
      <rPr>
        <b/>
        <sz val="16"/>
        <rFont val="Arial"/>
        <family val="2"/>
      </rPr>
      <t>*</t>
    </r>
  </si>
  <si>
    <t>M&amp;IE</t>
  </si>
  <si>
    <t>Lodging</t>
  </si>
  <si>
    <t>Transportation</t>
  </si>
  <si>
    <t>Local Transportation</t>
  </si>
  <si>
    <t>Other Costs</t>
  </si>
  <si>
    <t>Indirect Costs</t>
  </si>
  <si>
    <t>Total:</t>
  </si>
  <si>
    <t>Cooperative Agreement Recipient/Contractor</t>
  </si>
  <si>
    <t>Justification/ Explanation</t>
  </si>
  <si>
    <t>OVW Tracking Number</t>
  </si>
  <si>
    <t>Contact Phone Number &amp; Email Address</t>
  </si>
  <si>
    <t>Coop. Agreement/Contract Contact Name</t>
  </si>
  <si>
    <t>Brief discussion of how and why the venue (City, State and facility) was selected.</t>
  </si>
  <si>
    <t>Please provide the information requested below:</t>
  </si>
  <si>
    <t>Expense Justification</t>
  </si>
  <si>
    <t xml:space="preserve">If a particular itemized expense in "Part B Total Conference Costs" of the Submission Form is unusual or exceeds the threshhold please justify/explain below the reason for the anomolie.  An unusual expense might include, but is not limited to, participant scholarships which only cover a portion of travel expenses, interpreter costs, government provided meals, refreshments, excessive printing and distribution costs, etc. Any expense which exceeds a threshhold must have an additional justification.                                                        </t>
  </si>
  <si>
    <t>Conference Trainer/Instructor/Presenter/Facilitator</t>
  </si>
  <si>
    <t>Please provide below information regarding conference trainers/facilitators:</t>
  </si>
  <si>
    <t>Presenter Name</t>
  </si>
  <si>
    <t>Daily Rate</t>
  </si>
  <si>
    <t># of Days</t>
  </si>
  <si>
    <t>Total Compensation</t>
  </si>
  <si>
    <t>Total Compensation for all faculty/presenters</t>
  </si>
  <si>
    <t>Conference trainer/instructor/presentor/facilitator costs should be broken out on Sheet B.</t>
  </si>
  <si>
    <t>Trainer/Instructor</t>
  </si>
  <si>
    <t>Facilitator</t>
  </si>
  <si>
    <t>Keynote Speaker</t>
  </si>
  <si>
    <t>Subject Matter Expert-Participant</t>
  </si>
  <si>
    <t>Other</t>
  </si>
  <si>
    <t>Role (e.g. key note, workshop leader) Select from the dropdown list.</t>
  </si>
  <si>
    <t>Reporting Form Variance Justification/ Explanation</t>
  </si>
  <si>
    <t>Conference/Meeting Space and                        A/V Equipment and Services</t>
  </si>
  <si>
    <t>Conference Meeting Space</t>
  </si>
  <si>
    <t>A/V Equipment and Services</t>
  </si>
  <si>
    <t>Total will auto-populate</t>
  </si>
  <si>
    <r>
      <t xml:space="preserve">If a particular itemized expense in "Part B Total Conference Costs" of the Reporting Form exceeds the threshhold or the allowable variance, please justify/explain below.    </t>
    </r>
    <r>
      <rPr>
        <sz val="12"/>
        <rFont val="Arial"/>
        <family val="2"/>
      </rPr>
      <t xml:space="preserve">    </t>
    </r>
    <r>
      <rPr>
        <sz val="11"/>
        <rFont val="Arial"/>
        <family val="2"/>
      </rPr>
      <t xml:space="preserve">                                </t>
    </r>
  </si>
  <si>
    <t>Please provide below information regarding cooperative agreement staff and OVW staff attendees:</t>
  </si>
  <si>
    <t xml:space="preserve">Role (e.g. coordinator, project director, facilitator, workshop leader,logistical coordinator, monitor) </t>
  </si>
  <si>
    <t>Cooperative Agreement or OVW Staff Member Name:</t>
  </si>
  <si>
    <t>In the space to the right, please explain the need for the number of faculty as compared to the number of participants</t>
  </si>
  <si>
    <t>In the space below, please explain the need for the number of cooperative agreement staff as compared to the number of participants and faculty.  Pay particular attention to staff who could serve multiple functions, thereby reducing the number of staff necessary for a successful event.</t>
  </si>
  <si>
    <t>Has consultant rate been approved by OVW? (Select Yes or No) Rates in excess of over $650 per day require a separate approval.</t>
  </si>
  <si>
    <t>Additional Explanation of the need for this particular consultant (i.e. the particular expertise they are bringing to the confernce that cannot be addressed by one of the other faculty memebers)</t>
  </si>
  <si>
    <t>Additional justification for meeting, including why an in-person gathering is necessary.  Please note:  the fact that the event was approved as part of your cooperative agreement is not justification.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</si>
</sst>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_(* #,##0_);_(* \(#,##0\);_(* &quot;-&quot;??_);_(@_)"/>
    <numFmt numFmtId="167" formatCode="&quot;$&quot;#,##0"/>
    <numFmt numFmtId="168" formatCode="_(&quot;$&quot;* #,##0_);_(&quot;$&quot;* \(#,##0\);_(&quot;$&quot;* &quot;-&quot;??_);_(@_)"/>
  </numFmts>
  <fonts count="78" x14ac:knownFonts="1">
    <font>
      <sz val="10"/>
      <name val="Arial"/>
    </font>
    <font>
      <sz val="10"/>
      <name val="Arial"/>
      <family val="2"/>
    </font>
    <font>
      <u/>
      <sz val="10"/>
      <color theme="10"/>
      <name val="Arial"/>
      <family val="2"/>
    </font>
    <font>
      <i/>
      <sz val="12"/>
      <name val="Arial"/>
      <family val="2"/>
    </font>
    <font>
      <b/>
      <sz val="11"/>
      <name val="Arial"/>
      <family val="2"/>
    </font>
    <font>
      <sz val="11"/>
      <name val="Arial"/>
      <family val="2"/>
    </font>
    <font>
      <b/>
      <sz val="10"/>
      <name val="Arial"/>
      <family val="2"/>
    </font>
    <font>
      <i/>
      <sz val="10"/>
      <name val="Arial"/>
      <family val="2"/>
    </font>
    <font>
      <i/>
      <sz val="12"/>
      <color rgb="FF0000FF"/>
      <name val="Arial"/>
      <family val="2"/>
    </font>
    <font>
      <sz val="10"/>
      <color rgb="FF004A84"/>
      <name val="Times New Roman"/>
      <family val="1"/>
    </font>
    <font>
      <sz val="12"/>
      <name val="Times New Roman"/>
      <family val="1"/>
    </font>
    <font>
      <sz val="18"/>
      <name val="Times New Roman"/>
      <family val="1"/>
    </font>
    <font>
      <b/>
      <sz val="12"/>
      <color theme="0"/>
      <name val="Times New Roman"/>
      <family val="1"/>
    </font>
    <font>
      <sz val="12"/>
      <color rgb="FFFF0000"/>
      <name val="Times New Roman"/>
      <family val="1"/>
    </font>
    <font>
      <i/>
      <sz val="12"/>
      <color rgb="FF0000FF"/>
      <name val="Times New Roman"/>
      <family val="1"/>
    </font>
    <font>
      <i/>
      <sz val="10"/>
      <color rgb="FF0000FF"/>
      <name val="Times New Roman"/>
      <family val="1"/>
    </font>
    <font>
      <b/>
      <sz val="12"/>
      <color rgb="FFFF0000"/>
      <name val="Times New Roman"/>
      <family val="1"/>
    </font>
    <font>
      <sz val="10"/>
      <name val="Times New Roman"/>
      <family val="1"/>
    </font>
    <font>
      <i/>
      <sz val="10"/>
      <name val="Times New Roman"/>
      <family val="1"/>
    </font>
    <font>
      <sz val="10"/>
      <color rgb="FF0000FF"/>
      <name val="Times New Roman"/>
      <family val="1"/>
    </font>
    <font>
      <sz val="12"/>
      <color rgb="FF0000FF"/>
      <name val="Times New Roman"/>
      <family val="1"/>
    </font>
    <font>
      <i/>
      <sz val="10"/>
      <color theme="0"/>
      <name val="Times New Roman"/>
      <family val="1"/>
    </font>
    <font>
      <i/>
      <sz val="10"/>
      <color rgb="FFFF0000"/>
      <name val="Times New Roman"/>
      <family val="1"/>
    </font>
    <font>
      <b/>
      <i/>
      <sz val="12"/>
      <color theme="0"/>
      <name val="Times New Roman"/>
      <family val="1"/>
    </font>
    <font>
      <u/>
      <sz val="10"/>
      <color theme="10"/>
      <name val="Times New Roman"/>
      <family val="1"/>
    </font>
    <font>
      <sz val="12"/>
      <color theme="0"/>
      <name val="Times New Roman"/>
      <family val="1"/>
    </font>
    <font>
      <i/>
      <sz val="12"/>
      <name val="Times New Roman"/>
      <family val="1"/>
    </font>
    <font>
      <b/>
      <sz val="10"/>
      <color theme="0"/>
      <name val="Times New Roman"/>
      <family val="1"/>
    </font>
    <font>
      <b/>
      <sz val="12"/>
      <name val="Times New Roman"/>
      <family val="1"/>
    </font>
    <font>
      <b/>
      <i/>
      <sz val="12"/>
      <color theme="3"/>
      <name val="Times New Roman"/>
      <family val="1"/>
    </font>
    <font>
      <b/>
      <i/>
      <sz val="12"/>
      <color rgb="FFFF0000"/>
      <name val="Times New Roman"/>
      <family val="1"/>
    </font>
    <font>
      <b/>
      <i/>
      <sz val="12"/>
      <color rgb="FFC00000"/>
      <name val="Times New Roman"/>
      <family val="1"/>
    </font>
    <font>
      <b/>
      <sz val="16"/>
      <color theme="0"/>
      <name val="Times New Roman"/>
      <family val="1"/>
    </font>
    <font>
      <i/>
      <sz val="12"/>
      <color theme="0"/>
      <name val="Times New Roman"/>
      <family val="1"/>
    </font>
    <font>
      <b/>
      <sz val="12"/>
      <color theme="3"/>
      <name val="Times New Roman"/>
      <family val="1"/>
    </font>
    <font>
      <i/>
      <sz val="11"/>
      <color rgb="FF0000FF"/>
      <name val="Times New Roman"/>
      <family val="1"/>
    </font>
    <font>
      <b/>
      <i/>
      <sz val="10"/>
      <color theme="0"/>
      <name val="Times New Roman"/>
      <family val="1"/>
    </font>
    <font>
      <u/>
      <sz val="12"/>
      <color theme="10"/>
      <name val="Times New Roman"/>
      <family val="1"/>
    </font>
    <font>
      <b/>
      <sz val="14"/>
      <color theme="0"/>
      <name val="Times New Roman"/>
      <family val="1"/>
    </font>
    <font>
      <b/>
      <i/>
      <sz val="14"/>
      <color theme="3"/>
      <name val="Times New Roman"/>
      <family val="1"/>
    </font>
    <font>
      <b/>
      <i/>
      <sz val="14"/>
      <color rgb="FFFF0000"/>
      <name val="Times New Roman"/>
      <family val="1"/>
    </font>
    <font>
      <b/>
      <i/>
      <sz val="14"/>
      <color rgb="FFC00000"/>
      <name val="Times New Roman"/>
      <family val="1"/>
    </font>
    <font>
      <sz val="12"/>
      <color theme="1"/>
      <name val="Times New Roman"/>
      <family val="1"/>
    </font>
    <font>
      <i/>
      <sz val="12"/>
      <color rgb="FFFF0000"/>
      <name val="Times New Roman"/>
      <family val="1"/>
    </font>
    <font>
      <sz val="14"/>
      <name val="Times New Roman"/>
      <family val="1"/>
    </font>
    <font>
      <b/>
      <i/>
      <sz val="14"/>
      <color theme="0" tint="-0.499984740745262"/>
      <name val="Times New Roman"/>
      <family val="1"/>
    </font>
    <font>
      <b/>
      <i/>
      <sz val="14"/>
      <color theme="4" tint="-0.499984740745262"/>
      <name val="Times New Roman"/>
      <family val="1"/>
    </font>
    <font>
      <b/>
      <i/>
      <sz val="14"/>
      <color rgb="FF4D4D4D"/>
      <name val="Times New Roman"/>
      <family val="1"/>
    </font>
    <font>
      <sz val="12"/>
      <color rgb="FF000000"/>
      <name val="Times New Roman"/>
      <family val="1"/>
    </font>
    <font>
      <i/>
      <sz val="12"/>
      <color theme="1"/>
      <name val="Times New Roman"/>
      <family val="1"/>
    </font>
    <font>
      <i/>
      <sz val="12"/>
      <color rgb="FF000000"/>
      <name val="Times New Roman"/>
      <family val="1"/>
    </font>
    <font>
      <b/>
      <sz val="12"/>
      <color rgb="FF0000FF"/>
      <name val="Times New Roman"/>
      <family val="1"/>
    </font>
    <font>
      <b/>
      <i/>
      <sz val="12"/>
      <color rgb="FF0000FF"/>
      <name val="Times New Roman"/>
      <family val="1"/>
    </font>
    <font>
      <sz val="10"/>
      <color indexed="8"/>
      <name val="Arial"/>
      <family val="2"/>
    </font>
    <font>
      <u/>
      <sz val="10"/>
      <color rgb="FFFF0000"/>
      <name val="Times New Roman"/>
      <family val="1"/>
    </font>
    <font>
      <b/>
      <i/>
      <sz val="10"/>
      <name val="Times New Roman"/>
      <family val="1"/>
    </font>
    <font>
      <b/>
      <u/>
      <sz val="12"/>
      <color theme="0"/>
      <name val="Times New Roman"/>
      <family val="1"/>
    </font>
    <font>
      <i/>
      <sz val="11"/>
      <color rgb="FFFF0000"/>
      <name val="Times New Roman"/>
      <family val="1"/>
    </font>
    <font>
      <sz val="11"/>
      <name val="Times New Roman"/>
      <family val="1"/>
    </font>
    <font>
      <sz val="11"/>
      <color rgb="FF0000FF"/>
      <name val="Times New Roman"/>
      <family val="1"/>
    </font>
    <font>
      <b/>
      <sz val="14"/>
      <name val="Times New Roman"/>
      <family val="1"/>
    </font>
    <font>
      <b/>
      <sz val="10"/>
      <name val="Times New Roman"/>
      <family val="1"/>
    </font>
    <font>
      <i/>
      <sz val="11"/>
      <name val="Times New Roman"/>
      <family val="1"/>
    </font>
    <font>
      <b/>
      <i/>
      <sz val="12"/>
      <name val="Times New Roman"/>
      <family val="1"/>
    </font>
    <font>
      <sz val="11"/>
      <color rgb="FFFF0000"/>
      <name val="Times New Roman"/>
      <family val="1"/>
    </font>
    <font>
      <b/>
      <i/>
      <sz val="12"/>
      <color rgb="FF4D4D4D"/>
      <name val="Times New Roman"/>
      <family val="1"/>
    </font>
    <font>
      <b/>
      <i/>
      <sz val="12"/>
      <color theme="0" tint="-0.499984740745262"/>
      <name val="Times New Roman"/>
      <family val="1"/>
    </font>
    <font>
      <b/>
      <i/>
      <sz val="12"/>
      <color theme="1"/>
      <name val="Times New Roman"/>
      <family val="1"/>
    </font>
    <font>
      <u/>
      <sz val="10"/>
      <color rgb="FF0000FF"/>
      <name val="Times New Roman"/>
      <family val="1"/>
    </font>
    <font>
      <b/>
      <sz val="12"/>
      <name val="Arial"/>
      <family val="2"/>
    </font>
    <font>
      <b/>
      <u/>
      <sz val="14"/>
      <name val="Arial"/>
      <family val="2"/>
    </font>
    <font>
      <b/>
      <sz val="16"/>
      <name val="Arial"/>
      <family val="2"/>
    </font>
    <font>
      <b/>
      <u/>
      <sz val="12"/>
      <name val="Arial"/>
      <family val="2"/>
    </font>
    <font>
      <sz val="10"/>
      <color theme="1"/>
      <name val="Arial"/>
      <family val="2"/>
    </font>
    <font>
      <b/>
      <sz val="14"/>
      <name val="Arial"/>
      <family val="2"/>
    </font>
    <font>
      <b/>
      <sz val="11"/>
      <color theme="8" tint="-0.499984740745262"/>
      <name val="Arial"/>
      <family val="2"/>
    </font>
    <font>
      <sz val="10"/>
      <color theme="3" tint="-0.499984740745262"/>
      <name val="Arial"/>
      <family val="2"/>
    </font>
    <font>
      <sz val="12"/>
      <name val="Arial"/>
      <family val="2"/>
    </font>
  </fonts>
  <fills count="2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theme="3" tint="-0.499984740745262"/>
        <bgColor indexed="64"/>
      </patternFill>
    </fill>
    <fill>
      <patternFill patternType="solid">
        <fgColor rgb="FFFFFF66"/>
        <bgColor indexed="64"/>
      </patternFill>
    </fill>
    <fill>
      <patternFill patternType="solid">
        <fgColor rgb="FFFF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3999755851924192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4"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bottom/>
      <diagonal/>
    </border>
    <border>
      <left style="thin">
        <color indexed="8"/>
      </left>
      <right/>
      <top style="thin">
        <color indexed="8"/>
      </top>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0" fontId="53" fillId="0" borderId="0"/>
    <xf numFmtId="0" fontId="73" fillId="0" borderId="0"/>
  </cellStyleXfs>
  <cellXfs count="739">
    <xf numFmtId="0" fontId="0" fillId="0" borderId="0" xfId="0"/>
    <xf numFmtId="0" fontId="0" fillId="2" borderId="0" xfId="0" applyFill="1"/>
    <xf numFmtId="0" fontId="4" fillId="2" borderId="0" xfId="0" applyFont="1" applyFill="1"/>
    <xf numFmtId="0" fontId="5" fillId="2" borderId="0" xfId="0" applyFont="1" applyFill="1"/>
    <xf numFmtId="0" fontId="5" fillId="2" borderId="1" xfId="0" applyFont="1" applyFill="1" applyBorder="1"/>
    <xf numFmtId="0" fontId="5" fillId="2" borderId="1" xfId="0" applyFont="1" applyFill="1" applyBorder="1" applyAlignment="1">
      <alignment vertical="center" wrapText="1"/>
    </xf>
    <xf numFmtId="3" fontId="5" fillId="2" borderId="1" xfId="0" applyNumberFormat="1" applyFont="1" applyFill="1" applyBorder="1" applyAlignment="1">
      <alignment vertical="center" wrapText="1"/>
    </xf>
    <xf numFmtId="4" fontId="5" fillId="2" borderId="1" xfId="0" applyNumberFormat="1" applyFont="1" applyFill="1" applyBorder="1" applyAlignment="1">
      <alignment vertical="center" wrapText="1"/>
    </xf>
    <xf numFmtId="164" fontId="5" fillId="2" borderId="1" xfId="0" applyNumberFormat="1" applyFont="1" applyFill="1" applyBorder="1" applyAlignment="1">
      <alignment vertical="center" wrapText="1"/>
    </xf>
    <xf numFmtId="0" fontId="4" fillId="8" borderId="1" xfId="0" applyFont="1" applyFill="1" applyBorder="1"/>
    <xf numFmtId="0" fontId="0" fillId="0" borderId="1" xfId="0" applyBorder="1" applyAlignment="1">
      <alignment horizontal="left"/>
    </xf>
    <xf numFmtId="0" fontId="0" fillId="0" borderId="1" xfId="0" applyBorder="1"/>
    <xf numFmtId="6" fontId="1" fillId="2" borderId="1" xfId="0" applyNumberFormat="1" applyFont="1" applyFill="1" applyBorder="1" applyAlignment="1">
      <alignment vertical="top"/>
    </xf>
    <xf numFmtId="0" fontId="1" fillId="2" borderId="1" xfId="0" applyFont="1" applyFill="1" applyBorder="1" applyAlignment="1">
      <alignment vertical="top"/>
    </xf>
    <xf numFmtId="168" fontId="1" fillId="2" borderId="1" xfId="2" applyNumberFormat="1" applyFont="1" applyFill="1" applyBorder="1" applyAlignment="1">
      <alignment vertical="top"/>
    </xf>
    <xf numFmtId="168" fontId="1" fillId="2" borderId="1" xfId="2" applyNumberFormat="1" applyFont="1" applyFill="1" applyBorder="1" applyAlignment="1">
      <alignment horizontal="left" vertical="top"/>
    </xf>
    <xf numFmtId="168" fontId="5" fillId="2" borderId="0" xfId="2" applyNumberFormat="1" applyFont="1" applyFill="1"/>
    <xf numFmtId="168" fontId="4" fillId="8" borderId="1" xfId="2" applyNumberFormat="1" applyFont="1" applyFill="1" applyBorder="1"/>
    <xf numFmtId="168" fontId="5" fillId="2" borderId="1" xfId="2" applyNumberFormat="1" applyFont="1" applyFill="1" applyBorder="1"/>
    <xf numFmtId="168" fontId="5" fillId="2" borderId="1" xfId="2" applyNumberFormat="1" applyFont="1" applyFill="1" applyBorder="1" applyAlignment="1">
      <alignment vertical="center" wrapText="1"/>
    </xf>
    <xf numFmtId="0" fontId="6" fillId="2" borderId="1" xfId="0" applyFont="1" applyFill="1" applyBorder="1" applyAlignment="1">
      <alignment vertical="top"/>
    </xf>
    <xf numFmtId="0" fontId="6" fillId="2" borderId="0" xfId="0" applyFont="1" applyFill="1"/>
    <xf numFmtId="0" fontId="1" fillId="0" borderId="1" xfId="0" applyFont="1" applyBorder="1" applyAlignment="1">
      <alignment horizontal="left"/>
    </xf>
    <xf numFmtId="0" fontId="9" fillId="0" borderId="0" xfId="0" applyFont="1"/>
    <xf numFmtId="0" fontId="10" fillId="2" borderId="0" xfId="0" applyFont="1" applyFill="1" applyAlignment="1">
      <alignment vertical="center" wrapText="1"/>
    </xf>
    <xf numFmtId="4" fontId="10" fillId="2" borderId="0" xfId="0" applyNumberFormat="1" applyFont="1" applyFill="1" applyAlignment="1">
      <alignment vertical="center" wrapText="1"/>
    </xf>
    <xf numFmtId="0" fontId="10" fillId="2" borderId="1" xfId="0" applyFont="1" applyFill="1" applyBorder="1" applyAlignment="1">
      <alignment vertical="center" wrapText="1"/>
    </xf>
    <xf numFmtId="0" fontId="10" fillId="2" borderId="0" xfId="0" applyFont="1" applyFill="1" applyBorder="1" applyAlignment="1">
      <alignment vertical="center" wrapText="1"/>
    </xf>
    <xf numFmtId="0" fontId="20" fillId="2" borderId="0" xfId="0" applyFont="1" applyFill="1" applyBorder="1" applyAlignment="1">
      <alignment vertical="center" wrapText="1"/>
    </xf>
    <xf numFmtId="4" fontId="10" fillId="2" borderId="0" xfId="0" applyNumberFormat="1" applyFont="1" applyFill="1" applyBorder="1" applyAlignment="1">
      <alignment vertical="center" wrapText="1"/>
    </xf>
    <xf numFmtId="0" fontId="10" fillId="2" borderId="2" xfId="0" applyFont="1" applyFill="1" applyBorder="1" applyAlignment="1">
      <alignment vertical="center" wrapText="1"/>
    </xf>
    <xf numFmtId="44" fontId="10" fillId="2" borderId="1" xfId="2" applyNumberFormat="1" applyFont="1" applyFill="1" applyBorder="1" applyAlignment="1" applyProtection="1">
      <alignment horizontal="right" vertical="center" wrapText="1"/>
      <protection locked="0"/>
    </xf>
    <xf numFmtId="10" fontId="10" fillId="2" borderId="1" xfId="3" applyNumberFormat="1" applyFont="1" applyFill="1" applyBorder="1" applyAlignment="1">
      <alignment horizontal="right" vertical="center" wrapText="1"/>
    </xf>
    <xf numFmtId="43" fontId="10" fillId="2" borderId="1" xfId="1" applyFont="1" applyFill="1" applyBorder="1" applyAlignment="1" applyProtection="1">
      <alignment horizontal="right" vertical="center" wrapText="1"/>
      <protection locked="0"/>
    </xf>
    <xf numFmtId="43" fontId="10" fillId="4" borderId="1" xfId="1" applyFont="1" applyFill="1" applyBorder="1" applyAlignment="1">
      <alignment horizontal="right" vertical="center" wrapText="1"/>
    </xf>
    <xf numFmtId="10" fontId="10" fillId="4" borderId="1" xfId="3" applyNumberFormat="1" applyFont="1" applyFill="1" applyBorder="1" applyAlignment="1">
      <alignment horizontal="right" vertical="center" wrapText="1"/>
    </xf>
    <xf numFmtId="0" fontId="10" fillId="2" borderId="2" xfId="0" applyFont="1" applyFill="1" applyBorder="1" applyAlignment="1">
      <alignment horizontal="left" vertical="center" wrapText="1" indent="2"/>
    </xf>
    <xf numFmtId="43" fontId="10" fillId="4" borderId="0" xfId="1" applyFont="1" applyFill="1" applyAlignment="1" applyProtection="1">
      <alignment horizontal="right" vertical="center" wrapText="1"/>
    </xf>
    <xf numFmtId="10" fontId="10" fillId="4" borderId="1" xfId="3" applyNumberFormat="1" applyFont="1" applyFill="1" applyBorder="1" applyAlignment="1" applyProtection="1">
      <alignment horizontal="right" vertical="center" wrapText="1"/>
    </xf>
    <xf numFmtId="0" fontId="10" fillId="2" borderId="1" xfId="0" applyFont="1" applyFill="1" applyBorder="1" applyAlignment="1" applyProtection="1">
      <alignment horizontal="left" vertical="center" wrapText="1" indent="2"/>
      <protection locked="0"/>
    </xf>
    <xf numFmtId="0" fontId="10" fillId="2" borderId="1" xfId="0" applyFont="1" applyFill="1" applyBorder="1" applyAlignment="1" applyProtection="1">
      <alignment vertical="center" wrapText="1"/>
      <protection locked="0"/>
    </xf>
    <xf numFmtId="43" fontId="10" fillId="2" borderId="3" xfId="1" applyFont="1" applyFill="1" applyBorder="1" applyAlignment="1" applyProtection="1">
      <alignment horizontal="right" vertical="center" wrapText="1"/>
      <protection locked="0"/>
    </xf>
    <xf numFmtId="10" fontId="10" fillId="2" borderId="3" xfId="3" applyNumberFormat="1" applyFont="1" applyFill="1" applyBorder="1" applyAlignment="1">
      <alignment horizontal="right" vertical="center" wrapText="1"/>
    </xf>
    <xf numFmtId="44" fontId="10" fillId="2" borderId="6" xfId="2" applyNumberFormat="1" applyFont="1" applyFill="1" applyBorder="1" applyAlignment="1">
      <alignment horizontal="right" vertical="center" wrapText="1"/>
    </xf>
    <xf numFmtId="10" fontId="10" fillId="2" borderId="6" xfId="0" applyNumberFormat="1" applyFont="1" applyFill="1" applyBorder="1" applyAlignment="1">
      <alignment horizontal="right" vertical="center" wrapText="1"/>
    </xf>
    <xf numFmtId="0" fontId="10" fillId="2" borderId="0" xfId="0" applyFont="1" applyFill="1" applyBorder="1" applyAlignment="1" applyProtection="1">
      <alignment vertical="center" wrapText="1"/>
    </xf>
    <xf numFmtId="9" fontId="10" fillId="2" borderId="0" xfId="3" applyFont="1" applyFill="1" applyBorder="1" applyAlignment="1" applyProtection="1">
      <alignment horizontal="center" vertical="center" wrapText="1"/>
    </xf>
    <xf numFmtId="7" fontId="10" fillId="2" borderId="0" xfId="0" applyNumberFormat="1" applyFont="1" applyFill="1" applyAlignment="1" applyProtection="1">
      <alignment vertical="center" wrapText="1"/>
    </xf>
    <xf numFmtId="0" fontId="12" fillId="6" borderId="1" xfId="0" applyFont="1" applyFill="1" applyBorder="1" applyAlignment="1" applyProtection="1">
      <alignment vertical="center" wrapText="1"/>
    </xf>
    <xf numFmtId="0" fontId="10" fillId="2" borderId="1" xfId="0" applyFont="1" applyFill="1" applyBorder="1" applyAlignment="1" applyProtection="1">
      <alignment vertical="center" wrapText="1"/>
    </xf>
    <xf numFmtId="0" fontId="10" fillId="2" borderId="1" xfId="0" applyFont="1" applyFill="1" applyBorder="1" applyAlignment="1" applyProtection="1">
      <alignment horizontal="center" vertical="center" wrapText="1"/>
    </xf>
    <xf numFmtId="0" fontId="24" fillId="2" borderId="1" xfId="4" applyFont="1" applyFill="1" applyBorder="1" applyAlignment="1" applyProtection="1">
      <alignment vertical="center" wrapText="1"/>
      <protection locked="0"/>
    </xf>
    <xf numFmtId="167" fontId="10" fillId="2" borderId="1" xfId="0" applyNumberFormat="1" applyFont="1" applyFill="1" applyBorder="1" applyAlignment="1" applyProtection="1">
      <alignment horizontal="right" vertical="center" wrapText="1"/>
      <protection locked="0"/>
    </xf>
    <xf numFmtId="0" fontId="10" fillId="2" borderId="2" xfId="0" applyFont="1" applyFill="1" applyBorder="1" applyAlignment="1" applyProtection="1">
      <alignment vertical="center" wrapText="1"/>
    </xf>
    <xf numFmtId="167" fontId="10" fillId="2" borderId="7" xfId="0" applyNumberFormat="1" applyFont="1" applyFill="1" applyBorder="1" applyAlignment="1" applyProtection="1">
      <alignment horizontal="right" vertical="center" wrapText="1"/>
      <protection locked="0"/>
    </xf>
    <xf numFmtId="9" fontId="24" fillId="2" borderId="9" xfId="4" applyNumberFormat="1" applyFont="1" applyFill="1" applyBorder="1" applyAlignment="1" applyProtection="1">
      <alignment horizontal="left" vertical="center"/>
    </xf>
    <xf numFmtId="9" fontId="12" fillId="6" borderId="1" xfId="3" applyFont="1" applyFill="1" applyBorder="1" applyAlignment="1" applyProtection="1">
      <alignment horizontal="center" vertical="center" wrapText="1"/>
    </xf>
    <xf numFmtId="43" fontId="10" fillId="2" borderId="1" xfId="1" applyFont="1" applyFill="1" applyBorder="1" applyAlignment="1" applyProtection="1">
      <alignment horizontal="right" vertical="center" wrapText="1"/>
    </xf>
    <xf numFmtId="4" fontId="10" fillId="2" borderId="0" xfId="0" applyNumberFormat="1" applyFont="1" applyFill="1" applyAlignment="1" applyProtection="1">
      <alignment vertical="center" wrapText="1"/>
    </xf>
    <xf numFmtId="0" fontId="10" fillId="2" borderId="0" xfId="0" applyFont="1" applyFill="1" applyAlignment="1" applyProtection="1">
      <alignment vertical="center" wrapText="1"/>
    </xf>
    <xf numFmtId="14" fontId="10" fillId="2" borderId="0" xfId="0" applyNumberFormat="1" applyFont="1" applyFill="1" applyBorder="1" applyAlignment="1" applyProtection="1">
      <alignment vertical="center" wrapText="1"/>
    </xf>
    <xf numFmtId="165" fontId="10" fillId="2" borderId="0" xfId="0" applyNumberFormat="1" applyFont="1" applyFill="1" applyAlignment="1" applyProtection="1">
      <alignment horizontal="center" vertical="center" wrapText="1"/>
    </xf>
    <xf numFmtId="0" fontId="26" fillId="2" borderId="1" xfId="0" applyFont="1" applyFill="1" applyBorder="1" applyAlignment="1" applyProtection="1">
      <alignment vertical="center" wrapText="1"/>
    </xf>
    <xf numFmtId="0" fontId="10" fillId="2" borderId="0"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center" vertical="center" wrapText="1"/>
    </xf>
    <xf numFmtId="0" fontId="10" fillId="2" borderId="1" xfId="0" applyFont="1" applyFill="1" applyBorder="1" applyAlignment="1" applyProtection="1">
      <alignment horizontal="left" vertical="center" wrapText="1"/>
    </xf>
    <xf numFmtId="0" fontId="28" fillId="2" borderId="2" xfId="0" applyFont="1" applyFill="1" applyBorder="1" applyAlignment="1" applyProtection="1">
      <alignment horizontal="center" vertical="center" wrapText="1"/>
    </xf>
    <xf numFmtId="44" fontId="10" fillId="2" borderId="2" xfId="2" applyNumberFormat="1" applyFont="1" applyFill="1" applyBorder="1" applyAlignment="1" applyProtection="1">
      <alignment vertical="center" wrapText="1"/>
    </xf>
    <xf numFmtId="168" fontId="10" fillId="2" borderId="2" xfId="2" applyNumberFormat="1" applyFont="1" applyFill="1" applyBorder="1" applyAlignment="1" applyProtection="1">
      <alignment horizontal="center" vertical="center" wrapText="1"/>
    </xf>
    <xf numFmtId="0" fontId="10" fillId="2" borderId="1" xfId="0" applyFont="1" applyFill="1" applyBorder="1" applyAlignment="1" applyProtection="1">
      <alignment horizontal="left" vertical="center" wrapText="1"/>
      <protection locked="0"/>
    </xf>
    <xf numFmtId="0" fontId="28" fillId="2" borderId="2" xfId="0" applyFont="1" applyFill="1" applyBorder="1" applyAlignment="1" applyProtection="1">
      <alignment horizontal="center" vertical="center" wrapText="1"/>
      <protection locked="0"/>
    </xf>
    <xf numFmtId="44" fontId="10" fillId="2" borderId="2" xfId="2" applyNumberFormat="1" applyFont="1" applyFill="1" applyBorder="1" applyAlignment="1" applyProtection="1">
      <alignment vertical="center" wrapText="1"/>
      <protection locked="0"/>
    </xf>
    <xf numFmtId="0" fontId="10" fillId="2" borderId="1" xfId="0" applyNumberFormat="1" applyFont="1" applyFill="1" applyBorder="1" applyAlignment="1" applyProtection="1">
      <alignment horizontal="left" vertical="center" wrapText="1"/>
      <protection locked="0"/>
    </xf>
    <xf numFmtId="0" fontId="10" fillId="2" borderId="0" xfId="0" applyFont="1" applyFill="1" applyBorder="1" applyAlignment="1" applyProtection="1">
      <alignment vertical="center" wrapText="1"/>
      <protection locked="0"/>
    </xf>
    <xf numFmtId="0" fontId="28" fillId="2" borderId="0" xfId="0" applyFont="1" applyFill="1" applyBorder="1" applyAlignment="1" applyProtection="1">
      <alignment horizontal="center" vertical="center" wrapText="1"/>
      <protection locked="0"/>
    </xf>
    <xf numFmtId="168" fontId="10" fillId="2" borderId="0" xfId="2" applyNumberFormat="1" applyFont="1" applyFill="1" applyBorder="1" applyAlignment="1" applyProtection="1">
      <alignment vertical="center" wrapText="1"/>
      <protection locked="0"/>
    </xf>
    <xf numFmtId="0" fontId="28" fillId="2" borderId="0" xfId="0" applyFont="1" applyFill="1" applyBorder="1" applyAlignment="1" applyProtection="1">
      <alignment vertical="center" wrapText="1"/>
      <protection locked="0"/>
    </xf>
    <xf numFmtId="3" fontId="10" fillId="2" borderId="0" xfId="0" applyNumberFormat="1" applyFont="1" applyFill="1" applyAlignment="1">
      <alignment vertical="center" wrapText="1"/>
    </xf>
    <xf numFmtId="0" fontId="10" fillId="2" borderId="1" xfId="0" applyFont="1" applyFill="1" applyBorder="1" applyAlignment="1" applyProtection="1">
      <alignment horizontal="center" vertical="center" wrapText="1"/>
      <protection locked="0"/>
    </xf>
    <xf numFmtId="0" fontId="10" fillId="8" borderId="1" xfId="0" applyFont="1" applyFill="1" applyBorder="1" applyAlignment="1" applyProtection="1">
      <alignment vertical="center" wrapText="1"/>
    </xf>
    <xf numFmtId="0" fontId="10" fillId="8" borderId="1" xfId="0" applyNumberFormat="1" applyFont="1" applyFill="1" applyBorder="1" applyAlignment="1" applyProtection="1">
      <alignment vertical="center" wrapText="1"/>
    </xf>
    <xf numFmtId="0" fontId="32" fillId="6" borderId="2" xfId="0" applyFont="1" applyFill="1" applyBorder="1" applyAlignment="1">
      <alignment horizontal="center" vertical="center" wrapText="1"/>
    </xf>
    <xf numFmtId="0" fontId="10" fillId="4" borderId="0" xfId="0" applyFont="1" applyFill="1" applyBorder="1" applyAlignment="1">
      <alignment vertical="center" wrapText="1"/>
    </xf>
    <xf numFmtId="0" fontId="12" fillId="4" borderId="2" xfId="0" applyFont="1" applyFill="1" applyBorder="1" applyAlignment="1" applyProtection="1">
      <alignment vertical="center" wrapText="1"/>
    </xf>
    <xf numFmtId="167" fontId="12" fillId="4" borderId="2" xfId="0" applyNumberFormat="1" applyFont="1" applyFill="1" applyBorder="1" applyAlignment="1" applyProtection="1">
      <alignment horizontal="center" vertical="center" wrapText="1"/>
    </xf>
    <xf numFmtId="167" fontId="12" fillId="4" borderId="5" xfId="0" applyNumberFormat="1"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10" fillId="5" borderId="1" xfId="0" applyFont="1" applyFill="1" applyBorder="1" applyAlignment="1">
      <alignment vertical="center" wrapText="1"/>
    </xf>
    <xf numFmtId="0" fontId="10" fillId="2" borderId="10" xfId="0" applyFont="1" applyFill="1" applyBorder="1" applyAlignment="1" applyProtection="1">
      <alignment vertical="center" wrapText="1"/>
    </xf>
    <xf numFmtId="0" fontId="10" fillId="2" borderId="7" xfId="0" applyFont="1" applyFill="1" applyBorder="1" applyAlignment="1">
      <alignment vertical="center" wrapText="1"/>
    </xf>
    <xf numFmtId="0" fontId="10" fillId="2" borderId="10" xfId="0" applyFont="1" applyFill="1" applyBorder="1" applyAlignment="1">
      <alignment vertical="center" wrapText="1"/>
    </xf>
    <xf numFmtId="0" fontId="10" fillId="2" borderId="8" xfId="0" applyFont="1" applyFill="1" applyBorder="1" applyAlignment="1">
      <alignment vertical="center" wrapText="1"/>
    </xf>
    <xf numFmtId="0" fontId="24" fillId="2" borderId="1" xfId="4" applyFont="1" applyFill="1" applyBorder="1" applyAlignment="1" applyProtection="1">
      <alignment vertical="center" wrapText="1"/>
    </xf>
    <xf numFmtId="167" fontId="10" fillId="2" borderId="1" xfId="0" applyNumberFormat="1" applyFont="1" applyFill="1" applyBorder="1" applyAlignment="1" applyProtection="1">
      <alignment horizontal="left" vertical="center" wrapText="1"/>
      <protection locked="0"/>
    </xf>
    <xf numFmtId="0" fontId="10" fillId="2" borderId="0" xfId="0" applyFont="1" applyFill="1" applyAlignment="1">
      <alignment horizontal="left" vertical="center" wrapText="1"/>
    </xf>
    <xf numFmtId="0" fontId="10" fillId="2" borderId="2" xfId="0" applyFont="1" applyFill="1" applyBorder="1" applyAlignment="1" applyProtection="1">
      <alignment horizontal="left" vertical="center" wrapText="1"/>
    </xf>
    <xf numFmtId="0" fontId="12" fillId="4" borderId="2"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2" fillId="4" borderId="1" xfId="0" applyFont="1" applyFill="1" applyBorder="1" applyAlignment="1" applyProtection="1">
      <alignment horizontal="center" vertical="center" wrapText="1"/>
    </xf>
    <xf numFmtId="0" fontId="10" fillId="2" borderId="11" xfId="0" applyFont="1" applyFill="1" applyBorder="1" applyAlignment="1" applyProtection="1">
      <alignment vertical="center" wrapText="1"/>
      <protection locked="0"/>
    </xf>
    <xf numFmtId="0" fontId="10" fillId="2" borderId="4"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9" xfId="0" applyFont="1" applyFill="1" applyBorder="1" applyAlignment="1">
      <alignment vertical="center" wrapText="1"/>
    </xf>
    <xf numFmtId="0" fontId="10" fillId="2" borderId="1" xfId="0" applyNumberFormat="1" applyFont="1" applyFill="1" applyBorder="1" applyAlignment="1" applyProtection="1">
      <alignment vertical="center" wrapText="1"/>
    </xf>
    <xf numFmtId="0" fontId="34" fillId="2" borderId="0" xfId="0" applyFont="1" applyFill="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167" fontId="12" fillId="4" borderId="1" xfId="0" applyNumberFormat="1" applyFont="1" applyFill="1" applyBorder="1" applyAlignment="1" applyProtection="1">
      <alignment horizontal="center" vertical="center" wrapText="1"/>
    </xf>
    <xf numFmtId="4" fontId="12" fillId="4" borderId="2" xfId="0" applyNumberFormat="1" applyFont="1" applyFill="1" applyBorder="1" applyAlignment="1" applyProtection="1">
      <alignment horizontal="left" vertical="center" wrapText="1"/>
    </xf>
    <xf numFmtId="4" fontId="12" fillId="4" borderId="1" xfId="0" applyNumberFormat="1" applyFont="1" applyFill="1" applyBorder="1" applyAlignment="1" applyProtection="1">
      <alignment horizontal="left" vertical="center" wrapText="1"/>
    </xf>
    <xf numFmtId="43" fontId="10" fillId="2" borderId="0" xfId="1" applyFont="1" applyFill="1" applyBorder="1" applyAlignment="1" applyProtection="1">
      <alignment horizontal="right" vertical="center" wrapText="1"/>
    </xf>
    <xf numFmtId="4" fontId="12" fillId="6" borderId="1" xfId="0" applyNumberFormat="1" applyFont="1" applyFill="1" applyBorder="1" applyAlignment="1" applyProtection="1">
      <alignment horizontal="center" vertical="center" wrapText="1"/>
    </xf>
    <xf numFmtId="1" fontId="10" fillId="2" borderId="1" xfId="0" applyNumberFormat="1" applyFont="1" applyFill="1" applyBorder="1" applyAlignment="1">
      <alignment vertical="center" wrapText="1"/>
    </xf>
    <xf numFmtId="44" fontId="10" fillId="2" borderId="1" xfId="2" applyFont="1" applyFill="1" applyBorder="1" applyAlignment="1">
      <alignment vertical="center" wrapText="1"/>
    </xf>
    <xf numFmtId="0" fontId="10" fillId="2" borderId="11" xfId="0" applyFont="1" applyFill="1" applyBorder="1" applyAlignment="1" applyProtection="1">
      <alignment vertical="center" wrapText="1"/>
    </xf>
    <xf numFmtId="4" fontId="12" fillId="4" borderId="1" xfId="0" applyNumberFormat="1" applyFont="1" applyFill="1" applyBorder="1" applyAlignment="1" applyProtection="1">
      <alignment horizontal="center" vertical="center" wrapText="1"/>
    </xf>
    <xf numFmtId="0" fontId="25" fillId="6" borderId="1" xfId="0" applyFont="1" applyFill="1" applyBorder="1" applyAlignment="1">
      <alignment horizontal="left" vertical="center" wrapText="1"/>
    </xf>
    <xf numFmtId="44" fontId="10" fillId="2" borderId="0" xfId="2" applyNumberFormat="1" applyFont="1" applyFill="1" applyBorder="1" applyAlignment="1">
      <alignment horizontal="right" vertical="center" wrapText="1"/>
    </xf>
    <xf numFmtId="10" fontId="10" fillId="2" borderId="0" xfId="0" applyNumberFormat="1" applyFont="1" applyFill="1" applyBorder="1" applyAlignment="1">
      <alignment horizontal="right" vertical="center" wrapText="1"/>
    </xf>
    <xf numFmtId="44" fontId="10" fillId="2" borderId="0" xfId="2" applyNumberFormat="1" applyFont="1" applyFill="1" applyBorder="1" applyAlignment="1" applyProtection="1">
      <alignment horizontal="right" vertical="center" wrapText="1"/>
    </xf>
    <xf numFmtId="0" fontId="10" fillId="2" borderId="1" xfId="0" applyFont="1" applyFill="1" applyBorder="1"/>
    <xf numFmtId="0" fontId="10" fillId="2" borderId="0" xfId="0" applyFont="1" applyFill="1"/>
    <xf numFmtId="0" fontId="37" fillId="2" borderId="1" xfId="4" applyFont="1" applyFill="1" applyBorder="1" applyAlignment="1" applyProtection="1">
      <alignment horizontal="left" vertical="center" wrapText="1" indent="1"/>
      <protection locked="0"/>
    </xf>
    <xf numFmtId="0" fontId="10" fillId="2" borderId="1" xfId="0" applyFont="1" applyFill="1" applyBorder="1" applyAlignment="1" applyProtection="1">
      <alignment horizontal="left" vertical="center" wrapText="1" indent="2"/>
    </xf>
    <xf numFmtId="0" fontId="12" fillId="6" borderId="1" xfId="0" applyFont="1" applyFill="1" applyBorder="1"/>
    <xf numFmtId="0" fontId="12" fillId="6" borderId="1" xfId="0" applyFont="1" applyFill="1" applyBorder="1" applyAlignment="1">
      <alignment horizontal="center"/>
    </xf>
    <xf numFmtId="0" fontId="37" fillId="2" borderId="0" xfId="4" applyFont="1" applyFill="1" applyBorder="1" applyAlignment="1" applyProtection="1">
      <alignment horizontal="left" vertical="center" wrapText="1" indent="1"/>
      <protection locked="0"/>
    </xf>
    <xf numFmtId="167" fontId="10" fillId="2" borderId="1" xfId="0" applyNumberFormat="1" applyFont="1" applyFill="1" applyBorder="1" applyAlignment="1" applyProtection="1">
      <alignment horizontal="center" vertical="center" wrapText="1"/>
      <protection locked="0"/>
    </xf>
    <xf numFmtId="0" fontId="10" fillId="6" borderId="1" xfId="0" applyFont="1" applyFill="1" applyBorder="1"/>
    <xf numFmtId="0" fontId="10" fillId="6" borderId="2" xfId="0" applyFont="1" applyFill="1" applyBorder="1" applyAlignment="1">
      <alignment horizontal="center"/>
    </xf>
    <xf numFmtId="0" fontId="10" fillId="6" borderId="5" xfId="0" applyFont="1" applyFill="1" applyBorder="1" applyAlignment="1">
      <alignment horizontal="center"/>
    </xf>
    <xf numFmtId="0" fontId="10" fillId="6" borderId="7" xfId="0" applyFont="1" applyFill="1" applyBorder="1" applyAlignment="1">
      <alignment horizontal="center"/>
    </xf>
    <xf numFmtId="0" fontId="10" fillId="2" borderId="0" xfId="0" applyFont="1" applyFill="1" applyAlignment="1">
      <alignment horizontal="center" vertical="center"/>
    </xf>
    <xf numFmtId="44" fontId="10" fillId="2" borderId="1" xfId="2" applyFont="1" applyFill="1" applyBorder="1"/>
    <xf numFmtId="44" fontId="10" fillId="6" borderId="1" xfId="2" applyFont="1" applyFill="1" applyBorder="1" applyAlignment="1" applyProtection="1">
      <alignment horizontal="right" vertical="center" wrapText="1"/>
      <protection locked="0"/>
    </xf>
    <xf numFmtId="44" fontId="10" fillId="4" borderId="1" xfId="2" applyFont="1" applyFill="1" applyBorder="1"/>
    <xf numFmtId="44" fontId="10" fillId="6" borderId="2" xfId="2" applyFont="1" applyFill="1" applyBorder="1" applyAlignment="1">
      <alignment horizontal="center"/>
    </xf>
    <xf numFmtId="0" fontId="12" fillId="6" borderId="2" xfId="0" applyFont="1" applyFill="1" applyBorder="1"/>
    <xf numFmtId="0" fontId="10" fillId="2" borderId="2" xfId="0" applyFont="1" applyFill="1" applyBorder="1"/>
    <xf numFmtId="0" fontId="10" fillId="6" borderId="2" xfId="0" applyFont="1" applyFill="1" applyBorder="1"/>
    <xf numFmtId="0" fontId="28" fillId="2" borderId="0" xfId="0" applyFont="1" applyFill="1"/>
    <xf numFmtId="44" fontId="10" fillId="4" borderId="1" xfId="2" applyFont="1" applyFill="1" applyBorder="1" applyAlignment="1" applyProtection="1">
      <alignment horizontal="right" vertical="center" wrapText="1"/>
      <protection locked="0"/>
    </xf>
    <xf numFmtId="0" fontId="10" fillId="2" borderId="1" xfId="0" applyFont="1" applyFill="1" applyBorder="1" applyAlignment="1">
      <alignment horizontal="center" vertical="center"/>
    </xf>
    <xf numFmtId="166" fontId="10" fillId="2" borderId="1" xfId="1" applyNumberFormat="1" applyFont="1" applyFill="1" applyBorder="1"/>
    <xf numFmtId="43" fontId="10" fillId="2" borderId="1" xfId="1" applyFont="1" applyFill="1" applyBorder="1" applyAlignment="1" applyProtection="1">
      <alignment horizontal="left" vertical="center" wrapText="1" indent="2"/>
    </xf>
    <xf numFmtId="0" fontId="12" fillId="6" borderId="1" xfId="0" applyFont="1" applyFill="1" applyBorder="1" applyAlignment="1">
      <alignment horizontal="center" vertical="center" wrapText="1"/>
    </xf>
    <xf numFmtId="0" fontId="10" fillId="6" borderId="0" xfId="0" applyFont="1" applyFill="1"/>
    <xf numFmtId="0" fontId="11" fillId="2" borderId="0" xfId="0" applyFont="1" applyFill="1" applyAlignment="1">
      <alignment wrapText="1"/>
    </xf>
    <xf numFmtId="0" fontId="10" fillId="2" borderId="1" xfId="0" applyFont="1" applyFill="1" applyBorder="1" applyAlignment="1" applyProtection="1">
      <alignment vertical="top" wrapText="1"/>
    </xf>
    <xf numFmtId="4" fontId="12" fillId="6" borderId="1" xfId="0" applyNumberFormat="1" applyFont="1" applyFill="1" applyBorder="1" applyAlignment="1">
      <alignment horizontal="center" vertical="center" wrapText="1"/>
    </xf>
    <xf numFmtId="0" fontId="10" fillId="2" borderId="1" xfId="0" applyFont="1" applyFill="1" applyBorder="1" applyAlignment="1" applyProtection="1">
      <alignment horizontal="left" vertical="center" wrapText="1"/>
      <protection locked="0"/>
    </xf>
    <xf numFmtId="4" fontId="12" fillId="6" borderId="2" xfId="0" applyNumberFormat="1" applyFont="1" applyFill="1" applyBorder="1" applyAlignment="1">
      <alignment horizontal="center" vertical="center" wrapText="1"/>
    </xf>
    <xf numFmtId="44" fontId="10" fillId="2" borderId="2" xfId="2" applyNumberFormat="1" applyFont="1" applyFill="1" applyBorder="1" applyAlignment="1" applyProtection="1">
      <alignment horizontal="right" vertical="center" wrapText="1"/>
    </xf>
    <xf numFmtId="43" fontId="10" fillId="2" borderId="2" xfId="1" applyFont="1" applyFill="1" applyBorder="1" applyAlignment="1" applyProtection="1">
      <alignment horizontal="right" vertical="center" wrapText="1"/>
    </xf>
    <xf numFmtId="43" fontId="10" fillId="4" borderId="2" xfId="1" applyFont="1" applyFill="1" applyBorder="1" applyAlignment="1" applyProtection="1">
      <alignment horizontal="right" vertical="center" wrapText="1"/>
    </xf>
    <xf numFmtId="43" fontId="10" fillId="2" borderId="13" xfId="1" applyFont="1" applyFill="1" applyBorder="1" applyAlignment="1" applyProtection="1">
      <alignment horizontal="right" vertical="center" wrapText="1"/>
    </xf>
    <xf numFmtId="44" fontId="10" fillId="2" borderId="14" xfId="2" applyNumberFormat="1" applyFont="1" applyFill="1" applyBorder="1" applyAlignment="1" applyProtection="1">
      <alignment horizontal="right" vertical="center" wrapText="1"/>
    </xf>
    <xf numFmtId="0" fontId="10" fillId="4" borderId="1" xfId="0" applyFont="1" applyFill="1" applyBorder="1" applyAlignment="1">
      <alignment vertical="center" wrapText="1"/>
    </xf>
    <xf numFmtId="0" fontId="12" fillId="2" borderId="0" xfId="0" applyFont="1" applyFill="1" applyBorder="1" applyAlignment="1" applyProtection="1">
      <alignment horizontal="center" vertical="center" wrapText="1"/>
    </xf>
    <xf numFmtId="0" fontId="25" fillId="2" borderId="0" xfId="0" applyFont="1" applyFill="1" applyBorder="1" applyAlignment="1">
      <alignment vertical="center" wrapText="1"/>
    </xf>
    <xf numFmtId="0" fontId="25" fillId="2" borderId="0" xfId="0" applyFont="1" applyFill="1" applyBorder="1" applyAlignment="1" applyProtection="1">
      <alignment horizontal="center" vertical="center" wrapText="1"/>
    </xf>
    <xf numFmtId="14" fontId="10" fillId="2" borderId="0" xfId="0" applyNumberFormat="1" applyFont="1" applyFill="1" applyBorder="1" applyAlignment="1" applyProtection="1">
      <alignment vertical="center" wrapText="1"/>
      <protection locked="0"/>
    </xf>
    <xf numFmtId="0" fontId="0" fillId="0" borderId="5" xfId="0" applyBorder="1" applyAlignment="1">
      <alignment horizontal="left"/>
    </xf>
    <xf numFmtId="0" fontId="5" fillId="2" borderId="0" xfId="0" applyFont="1" applyFill="1" applyAlignment="1">
      <alignment horizontal="center"/>
    </xf>
    <xf numFmtId="0" fontId="4" fillId="8" borderId="1" xfId="0" applyFont="1" applyFill="1" applyBorder="1" applyAlignment="1">
      <alignment horizontal="center"/>
    </xf>
    <xf numFmtId="0" fontId="5" fillId="2" borderId="1" xfId="0" applyFont="1" applyFill="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12" fillId="6" borderId="0" xfId="0" applyFont="1" applyFill="1" applyBorder="1" applyAlignment="1" applyProtection="1">
      <alignment horizontal="left" vertical="center" wrapText="1"/>
      <protection locked="0"/>
    </xf>
    <xf numFmtId="0" fontId="12" fillId="6" borderId="0" xfId="0" applyFont="1" applyFill="1" applyBorder="1" applyAlignment="1" applyProtection="1">
      <alignment horizontal="center" vertical="center" wrapText="1"/>
      <protection locked="0"/>
    </xf>
    <xf numFmtId="0" fontId="25" fillId="6" borderId="0" xfId="0" applyFont="1" applyFill="1" applyBorder="1" applyAlignment="1" applyProtection="1">
      <alignment vertical="center" wrapText="1"/>
      <protection locked="0"/>
    </xf>
    <xf numFmtId="0" fontId="10" fillId="2" borderId="0" xfId="0" applyFont="1" applyFill="1" applyBorder="1" applyAlignment="1">
      <alignment horizontal="left" vertical="center" wrapText="1"/>
    </xf>
    <xf numFmtId="0" fontId="10" fillId="3" borderId="2" xfId="0" applyFont="1" applyFill="1" applyBorder="1" applyAlignment="1">
      <alignment vertical="center" wrapText="1"/>
    </xf>
    <xf numFmtId="4" fontId="14" fillId="2" borderId="5" xfId="5" applyNumberFormat="1" applyFont="1" applyFill="1" applyBorder="1" applyAlignment="1" applyProtection="1">
      <alignment horizontal="left" vertical="top" wrapText="1"/>
    </xf>
    <xf numFmtId="0" fontId="14" fillId="2" borderId="5" xfId="5" applyFont="1" applyFill="1" applyBorder="1" applyAlignment="1">
      <alignment horizontal="left" vertical="top" wrapText="1"/>
    </xf>
    <xf numFmtId="0" fontId="44" fillId="2" borderId="0" xfId="0" applyFont="1" applyFill="1" applyAlignment="1">
      <alignment horizontal="center" wrapText="1"/>
    </xf>
    <xf numFmtId="0" fontId="10" fillId="2" borderId="0" xfId="0" applyFont="1" applyFill="1" applyBorder="1" applyAlignment="1">
      <alignment horizontal="left" vertical="top" wrapText="1" indent="3"/>
    </xf>
    <xf numFmtId="0" fontId="10" fillId="2" borderId="0" xfId="0" applyFont="1" applyFill="1" applyBorder="1" applyAlignment="1">
      <alignment horizontal="center"/>
    </xf>
    <xf numFmtId="0" fontId="10" fillId="11" borderId="1" xfId="0" applyFont="1" applyFill="1" applyBorder="1" applyAlignment="1" applyProtection="1">
      <alignment vertical="center" wrapText="1"/>
      <protection locked="0"/>
    </xf>
    <xf numFmtId="43" fontId="10" fillId="11" borderId="1" xfId="1" applyFont="1" applyFill="1" applyBorder="1" applyAlignment="1" applyProtection="1">
      <alignment horizontal="right" vertical="center" wrapText="1"/>
    </xf>
    <xf numFmtId="0" fontId="42" fillId="2" borderId="1" xfId="0" applyFont="1" applyFill="1" applyBorder="1" applyAlignment="1">
      <alignment vertical="top" wrapText="1"/>
    </xf>
    <xf numFmtId="4" fontId="10" fillId="2" borderId="19" xfId="5" applyNumberFormat="1" applyFont="1" applyFill="1" applyBorder="1" applyAlignment="1" applyProtection="1">
      <alignment vertical="top" wrapText="1"/>
    </xf>
    <xf numFmtId="0" fontId="10" fillId="2" borderId="19" xfId="5" applyFont="1" applyFill="1" applyBorder="1" applyAlignment="1">
      <alignment vertical="top" wrapText="1"/>
    </xf>
    <xf numFmtId="0" fontId="10" fillId="2" borderId="19" xfId="5" applyFont="1" applyFill="1" applyBorder="1" applyAlignment="1">
      <alignment vertical="top"/>
    </xf>
    <xf numFmtId="0" fontId="10" fillId="2" borderId="13" xfId="0" applyFont="1" applyFill="1" applyBorder="1" applyAlignment="1">
      <alignment vertical="center" wrapText="1"/>
    </xf>
    <xf numFmtId="0" fontId="10" fillId="2" borderId="25" xfId="5" applyFont="1" applyFill="1" applyBorder="1" applyAlignment="1">
      <alignment vertical="top"/>
    </xf>
    <xf numFmtId="0" fontId="14" fillId="2" borderId="29" xfId="5" applyFont="1" applyFill="1" applyBorder="1" applyAlignment="1">
      <alignment horizontal="left" vertical="top" wrapText="1"/>
    </xf>
    <xf numFmtId="0" fontId="12" fillId="10" borderId="8" xfId="0" applyFont="1" applyFill="1" applyBorder="1" applyAlignment="1">
      <alignment horizontal="center" vertical="center" wrapText="1"/>
    </xf>
    <xf numFmtId="0" fontId="10" fillId="2" borderId="0" xfId="0" applyFont="1" applyFill="1" applyBorder="1" applyAlignment="1">
      <alignment horizontal="center"/>
    </xf>
    <xf numFmtId="0" fontId="44" fillId="2" borderId="0" xfId="0" applyFont="1" applyFill="1" applyAlignment="1">
      <alignment horizontal="center" wrapText="1"/>
    </xf>
    <xf numFmtId="0" fontId="28" fillId="12" borderId="16" xfId="0" applyFont="1" applyFill="1" applyBorder="1" applyAlignment="1">
      <alignment horizontal="left" wrapText="1"/>
    </xf>
    <xf numFmtId="0" fontId="28" fillId="12" borderId="30" xfId="0" applyFont="1" applyFill="1" applyBorder="1" applyAlignment="1">
      <alignment horizontal="left" wrapText="1"/>
    </xf>
    <xf numFmtId="0" fontId="28" fillId="12" borderId="21" xfId="0" applyFont="1" applyFill="1" applyBorder="1" applyAlignment="1">
      <alignment horizontal="left"/>
    </xf>
    <xf numFmtId="0" fontId="37" fillId="2" borderId="1" xfId="4" applyFont="1" applyFill="1" applyBorder="1" applyAlignment="1" applyProtection="1">
      <alignment vertical="center" wrapText="1"/>
      <protection locked="0"/>
    </xf>
    <xf numFmtId="168" fontId="10" fillId="2" borderId="5" xfId="7" applyNumberFormat="1" applyFont="1" applyFill="1" applyBorder="1" applyAlignment="1" applyProtection="1">
      <alignment horizontal="center" vertical="top" wrapText="1"/>
      <protection locked="0"/>
    </xf>
    <xf numFmtId="0" fontId="10" fillId="2" borderId="5" xfId="5" applyFont="1" applyFill="1" applyBorder="1" applyAlignment="1" applyProtection="1">
      <alignment horizontal="right" vertical="top"/>
    </xf>
    <xf numFmtId="168" fontId="10" fillId="2" borderId="5" xfId="7" applyNumberFormat="1" applyFont="1" applyFill="1" applyBorder="1" applyAlignment="1" applyProtection="1">
      <alignment horizontal="center" vertical="top"/>
    </xf>
    <xf numFmtId="168" fontId="10" fillId="2" borderId="29" xfId="5" applyNumberFormat="1" applyFont="1" applyFill="1" applyBorder="1" applyAlignment="1" applyProtection="1">
      <alignment horizontal="center" vertical="top"/>
    </xf>
    <xf numFmtId="0" fontId="10" fillId="2" borderId="2"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1" fontId="10" fillId="2" borderId="0" xfId="0" applyNumberFormat="1" applyFont="1" applyFill="1" applyAlignment="1">
      <alignment vertical="center" wrapText="1"/>
    </xf>
    <xf numFmtId="1" fontId="10" fillId="2" borderId="0" xfId="0" applyNumberFormat="1" applyFont="1" applyFill="1"/>
    <xf numFmtId="166" fontId="10" fillId="2" borderId="5" xfId="1" applyNumberFormat="1" applyFont="1" applyFill="1" applyBorder="1" applyAlignment="1" applyProtection="1">
      <alignment horizontal="right" vertical="top"/>
    </xf>
    <xf numFmtId="3" fontId="10" fillId="2" borderId="0" xfId="0" applyNumberFormat="1" applyFont="1" applyFill="1" applyAlignment="1">
      <alignment horizontal="left" vertical="center" wrapText="1"/>
    </xf>
    <xf numFmtId="0" fontId="25" fillId="2" borderId="0" xfId="0" applyFont="1" applyFill="1" applyAlignment="1">
      <alignment horizontal="left" vertical="center" wrapText="1"/>
    </xf>
    <xf numFmtId="0" fontId="25" fillId="2" borderId="0" xfId="0" applyFont="1" applyFill="1" applyAlignment="1" applyProtection="1">
      <alignment horizontal="left" vertical="center" wrapText="1"/>
      <protection hidden="1"/>
    </xf>
    <xf numFmtId="0" fontId="20" fillId="2" borderId="19" xfId="0" applyFont="1" applyFill="1" applyBorder="1" applyAlignment="1">
      <alignment vertical="center" wrapText="1"/>
    </xf>
    <xf numFmtId="0" fontId="20" fillId="2" borderId="25" xfId="0" applyFont="1" applyFill="1" applyBorder="1" applyAlignment="1">
      <alignment vertical="center" wrapText="1"/>
    </xf>
    <xf numFmtId="0" fontId="10" fillId="2" borderId="24" xfId="0" applyFont="1" applyFill="1" applyBorder="1" applyAlignment="1">
      <alignment vertical="center" wrapText="1"/>
    </xf>
    <xf numFmtId="0" fontId="10" fillId="2" borderId="25" xfId="0" applyFont="1" applyFill="1" applyBorder="1" applyAlignment="1">
      <alignment vertical="center" wrapText="1"/>
    </xf>
    <xf numFmtId="0" fontId="10" fillId="2" borderId="2" xfId="0" applyFont="1" applyFill="1" applyBorder="1" applyAlignment="1">
      <alignment vertical="top" wrapText="1"/>
    </xf>
    <xf numFmtId="0" fontId="10" fillId="2" borderId="20" xfId="0" applyFont="1" applyFill="1" applyBorder="1" applyAlignment="1" applyProtection="1">
      <alignment horizontal="center"/>
    </xf>
    <xf numFmtId="0" fontId="10" fillId="2" borderId="13" xfId="0" applyFont="1" applyFill="1" applyBorder="1" applyAlignment="1">
      <alignment horizontal="left" vertical="top" wrapText="1" indent="3"/>
    </xf>
    <xf numFmtId="0" fontId="10" fillId="2" borderId="26" xfId="0" applyFont="1" applyFill="1" applyBorder="1" applyAlignment="1" applyProtection="1">
      <alignment horizontal="center"/>
      <protection locked="0"/>
    </xf>
    <xf numFmtId="0" fontId="10" fillId="2" borderId="1" xfId="0" applyFont="1" applyFill="1" applyBorder="1" applyAlignment="1" applyProtection="1">
      <alignment horizontal="center"/>
    </xf>
    <xf numFmtId="0" fontId="10" fillId="2" borderId="2" xfId="0" applyFont="1" applyFill="1" applyBorder="1" applyAlignment="1">
      <alignment horizontal="left" vertical="top" wrapText="1" indent="3"/>
    </xf>
    <xf numFmtId="0" fontId="10" fillId="2" borderId="1"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20" fillId="2" borderId="24" xfId="0" applyFont="1" applyFill="1" applyBorder="1" applyAlignment="1">
      <alignment vertical="center" wrapText="1"/>
    </xf>
    <xf numFmtId="0" fontId="10" fillId="2" borderId="1" xfId="0" applyFont="1" applyFill="1" applyBorder="1" applyAlignment="1">
      <alignment horizontal="center"/>
    </xf>
    <xf numFmtId="0" fontId="10" fillId="2" borderId="13" xfId="0" applyFont="1" applyFill="1" applyBorder="1" applyAlignment="1">
      <alignment vertical="top" wrapText="1"/>
    </xf>
    <xf numFmtId="0" fontId="10" fillId="2" borderId="3" xfId="0" applyFont="1" applyFill="1" applyBorder="1" applyAlignment="1">
      <alignment horizontal="center"/>
    </xf>
    <xf numFmtId="0" fontId="42" fillId="2" borderId="7" xfId="0" applyFont="1" applyFill="1" applyBorder="1" applyAlignment="1">
      <alignment vertical="center" wrapText="1"/>
    </xf>
    <xf numFmtId="0" fontId="42" fillId="2" borderId="2" xfId="0" applyFont="1" applyFill="1" applyBorder="1" applyAlignment="1">
      <alignment vertical="center" wrapText="1"/>
    </xf>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44" fillId="2" borderId="0" xfId="0" applyFont="1" applyFill="1" applyAlignment="1">
      <alignment horizontal="center" wrapText="1"/>
    </xf>
    <xf numFmtId="0" fontId="10" fillId="13" borderId="2" xfId="0" applyFont="1" applyFill="1" applyBorder="1" applyAlignment="1">
      <alignment vertical="top" wrapText="1"/>
    </xf>
    <xf numFmtId="0" fontId="20" fillId="13" borderId="24" xfId="0" applyFont="1" applyFill="1" applyBorder="1" applyAlignment="1">
      <alignment vertical="center" wrapText="1"/>
    </xf>
    <xf numFmtId="0" fontId="10" fillId="13" borderId="1" xfId="0" applyFont="1" applyFill="1" applyBorder="1" applyAlignment="1" applyProtection="1">
      <alignment horizontal="center"/>
      <protection locked="0"/>
    </xf>
    <xf numFmtId="0" fontId="13" fillId="2" borderId="19"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xf>
    <xf numFmtId="4" fontId="12" fillId="6" borderId="1" xfId="0" applyNumberFormat="1" applyFont="1" applyFill="1" applyBorder="1" applyAlignment="1" applyProtection="1">
      <alignment horizontal="left" vertical="center" wrapText="1"/>
    </xf>
    <xf numFmtId="167" fontId="12" fillId="6" borderId="1" xfId="0" applyNumberFormat="1" applyFont="1" applyFill="1" applyBorder="1" applyAlignment="1" applyProtection="1">
      <alignment horizontal="center" vertical="center" wrapText="1"/>
    </xf>
    <xf numFmtId="0" fontId="39" fillId="2" borderId="0" xfId="0" applyFont="1" applyFill="1" applyAlignment="1">
      <alignment horizontal="left" vertical="center" wrapText="1"/>
    </xf>
    <xf numFmtId="0" fontId="28" fillId="2" borderId="1" xfId="0" applyFont="1" applyFill="1" applyBorder="1" applyAlignment="1" applyProtection="1">
      <alignment vertical="top" wrapText="1"/>
    </xf>
    <xf numFmtId="0" fontId="10" fillId="3" borderId="1" xfId="0" applyFont="1" applyFill="1" applyBorder="1" applyAlignment="1">
      <alignment vertical="center" wrapText="1"/>
    </xf>
    <xf numFmtId="0" fontId="49" fillId="2" borderId="0" xfId="0" applyFont="1" applyFill="1"/>
    <xf numFmtId="0" fontId="50" fillId="2" borderId="0" xfId="0" applyFont="1" applyFill="1"/>
    <xf numFmtId="0" fontId="48" fillId="2" borderId="0" xfId="0" applyFont="1" applyFill="1"/>
    <xf numFmtId="0" fontId="48" fillId="2" borderId="0" xfId="0" applyFont="1" applyFill="1" applyAlignment="1"/>
    <xf numFmtId="0" fontId="0" fillId="2" borderId="0" xfId="0" applyFill="1" applyAlignment="1"/>
    <xf numFmtId="0" fontId="42" fillId="2" borderId="0" xfId="0" applyFont="1" applyFill="1"/>
    <xf numFmtId="0" fontId="10" fillId="2" borderId="1" xfId="0" applyFont="1" applyFill="1" applyBorder="1" applyAlignment="1" applyProtection="1">
      <alignment horizontal="left" vertical="center" wrapText="1" indent="5"/>
    </xf>
    <xf numFmtId="0" fontId="10" fillId="2" borderId="7"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 fillId="2" borderId="0" xfId="0" applyFont="1" applyFill="1"/>
    <xf numFmtId="0" fontId="16" fillId="2" borderId="24" xfId="0" applyFont="1" applyFill="1" applyBorder="1" applyAlignment="1">
      <alignment vertical="center" wrapText="1"/>
    </xf>
    <xf numFmtId="0" fontId="51" fillId="2" borderId="27" xfId="0" applyFont="1" applyFill="1" applyBorder="1" applyAlignment="1">
      <alignment horizontal="right" vertical="center" wrapText="1"/>
    </xf>
    <xf numFmtId="0" fontId="28" fillId="2" borderId="41" xfId="0" applyFont="1" applyFill="1" applyBorder="1" applyAlignment="1">
      <alignment horizontal="left" vertical="center" wrapText="1"/>
    </xf>
    <xf numFmtId="0" fontId="0" fillId="2" borderId="0" xfId="0" applyFill="1"/>
    <xf numFmtId="0" fontId="1" fillId="2" borderId="1" xfId="0" applyFont="1" applyFill="1" applyBorder="1"/>
    <xf numFmtId="0" fontId="0" fillId="2" borderId="1" xfId="0" applyFill="1" applyBorder="1"/>
    <xf numFmtId="0" fontId="13" fillId="2" borderId="0" xfId="0" applyFont="1" applyFill="1" applyAlignment="1">
      <alignment vertical="center" wrapText="1"/>
    </xf>
    <xf numFmtId="0" fontId="13" fillId="2" borderId="0" xfId="0" applyFont="1" applyFill="1" applyAlignment="1">
      <alignment vertical="center"/>
    </xf>
    <xf numFmtId="0" fontId="17" fillId="2" borderId="2"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0" fillId="2" borderId="0" xfId="0" applyFont="1" applyFill="1" applyBorder="1" applyAlignment="1" applyProtection="1">
      <alignment vertical="top" wrapText="1"/>
    </xf>
    <xf numFmtId="0" fontId="10" fillId="2" borderId="0" xfId="0" applyFont="1" applyFill="1" applyBorder="1" applyAlignment="1" applyProtection="1">
      <alignment horizontal="center" vertical="top"/>
      <protection locked="0"/>
    </xf>
    <xf numFmtId="0" fontId="10" fillId="2" borderId="48" xfId="0" applyFont="1" applyFill="1" applyBorder="1" applyAlignment="1" applyProtection="1">
      <alignment horizontal="left" vertical="center" wrapText="1" indent="2"/>
      <protection locked="0"/>
    </xf>
    <xf numFmtId="0" fontId="0" fillId="14" borderId="0" xfId="0" applyFill="1"/>
    <xf numFmtId="1" fontId="10" fillId="2" borderId="9" xfId="0" applyNumberFormat="1" applyFont="1" applyFill="1" applyBorder="1" applyAlignment="1" applyProtection="1">
      <alignment vertical="center" wrapText="1"/>
      <protection locked="0"/>
    </xf>
    <xf numFmtId="1" fontId="10" fillId="2" borderId="12" xfId="0" applyNumberFormat="1" applyFont="1" applyFill="1" applyBorder="1" applyAlignment="1" applyProtection="1">
      <alignment vertical="center" wrapText="1"/>
      <protection locked="0"/>
    </xf>
    <xf numFmtId="1" fontId="10" fillId="2" borderId="4" xfId="0" applyNumberFormat="1" applyFont="1" applyFill="1" applyBorder="1" applyAlignment="1">
      <alignment vertical="center" wrapText="1"/>
    </xf>
    <xf numFmtId="167" fontId="10" fillId="2" borderId="11" xfId="0" applyNumberFormat="1" applyFont="1" applyFill="1" applyBorder="1" applyAlignment="1" applyProtection="1">
      <alignment vertical="center" wrapText="1"/>
    </xf>
    <xf numFmtId="0" fontId="10" fillId="2" borderId="48" xfId="0" applyFont="1" applyFill="1" applyBorder="1" applyAlignment="1">
      <alignment horizontal="center" wrapText="1"/>
    </xf>
    <xf numFmtId="0" fontId="10" fillId="2" borderId="48" xfId="0" applyFont="1" applyFill="1" applyBorder="1" applyAlignment="1" applyProtection="1">
      <alignment horizontal="center" wrapText="1"/>
    </xf>
    <xf numFmtId="0" fontId="28" fillId="2" borderId="48" xfId="0" applyFont="1" applyFill="1" applyBorder="1" applyAlignment="1" applyProtection="1">
      <alignment horizontal="center" wrapText="1"/>
    </xf>
    <xf numFmtId="0" fontId="10" fillId="2" borderId="48" xfId="0" applyFont="1" applyFill="1" applyBorder="1" applyAlignment="1">
      <alignment vertical="center" wrapText="1"/>
    </xf>
    <xf numFmtId="0" fontId="10" fillId="14" borderId="48" xfId="0" applyFont="1" applyFill="1" applyBorder="1" applyAlignment="1">
      <alignment horizontal="left" vertical="center" wrapText="1"/>
    </xf>
    <xf numFmtId="0" fontId="10" fillId="2" borderId="49" xfId="0" applyFont="1" applyFill="1" applyBorder="1" applyAlignment="1">
      <alignment vertical="center" wrapText="1"/>
    </xf>
    <xf numFmtId="0" fontId="10" fillId="2" borderId="49" xfId="0" applyFont="1" applyFill="1" applyBorder="1" applyAlignment="1">
      <alignment horizontal="left" vertical="center" wrapText="1" indent="2"/>
    </xf>
    <xf numFmtId="0" fontId="10" fillId="2" borderId="49"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1" xfId="0" applyFont="1" applyFill="1" applyBorder="1" applyAlignment="1" applyProtection="1">
      <alignment vertical="top"/>
      <protection locked="0"/>
    </xf>
    <xf numFmtId="14" fontId="10" fillId="2" borderId="1" xfId="0" applyNumberFormat="1"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1" fontId="10" fillId="2" borderId="1" xfId="0" applyNumberFormat="1" applyFont="1" applyFill="1" applyBorder="1" applyAlignment="1" applyProtection="1">
      <alignment vertical="center" wrapText="1"/>
      <protection locked="0"/>
    </xf>
    <xf numFmtId="167" fontId="10" fillId="2" borderId="1" xfId="0" applyNumberFormat="1" applyFont="1" applyFill="1" applyBorder="1" applyAlignment="1" applyProtection="1">
      <alignment vertical="center" wrapText="1"/>
    </xf>
    <xf numFmtId="0" fontId="0" fillId="14" borderId="1" xfId="0" applyFill="1" applyBorder="1"/>
    <xf numFmtId="44" fontId="10" fillId="2" borderId="1" xfId="2" applyNumberFormat="1" applyFont="1" applyFill="1" applyBorder="1" applyAlignment="1">
      <alignment horizontal="right" vertical="center" wrapText="1"/>
    </xf>
    <xf numFmtId="0" fontId="10" fillId="2" borderId="10" xfId="0" applyFont="1" applyFill="1" applyBorder="1" applyAlignment="1">
      <alignment horizontal="left" vertical="center" wrapText="1"/>
    </xf>
    <xf numFmtId="0" fontId="39" fillId="2" borderId="0" xfId="0" applyFont="1" applyFill="1" applyAlignment="1">
      <alignment horizontal="left" vertical="center" wrapText="1"/>
    </xf>
    <xf numFmtId="43" fontId="10" fillId="4" borderId="1" xfId="1" applyFont="1" applyFill="1" applyBorder="1" applyAlignment="1" applyProtection="1">
      <alignment horizontal="right" vertical="center" wrapText="1"/>
    </xf>
    <xf numFmtId="1" fontId="10" fillId="2" borderId="0"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0" fontId="13" fillId="2" borderId="0" xfId="0" applyFont="1" applyFill="1" applyBorder="1" applyAlignment="1" applyProtection="1">
      <alignment vertical="center" wrapText="1"/>
      <protection locked="0"/>
    </xf>
    <xf numFmtId="0" fontId="10" fillId="2" borderId="0" xfId="0" applyFont="1" applyFill="1" applyBorder="1" applyAlignment="1">
      <alignment horizontal="left" vertical="center" wrapText="1"/>
    </xf>
    <xf numFmtId="0" fontId="54" fillId="2" borderId="1" xfId="4" applyFont="1" applyFill="1" applyBorder="1" applyAlignment="1" applyProtection="1">
      <alignment vertical="center" wrapText="1"/>
      <protection locked="0"/>
    </xf>
    <xf numFmtId="44" fontId="10" fillId="2" borderId="1" xfId="2" applyFont="1" applyFill="1" applyBorder="1" applyAlignment="1" applyProtection="1">
      <alignment horizontal="right" vertical="center" wrapText="1"/>
    </xf>
    <xf numFmtId="0" fontId="12" fillId="15" borderId="1" xfId="0" applyFont="1" applyFill="1" applyBorder="1" applyAlignment="1" applyProtection="1">
      <alignment vertical="center" wrapText="1"/>
    </xf>
    <xf numFmtId="167" fontId="12" fillId="15" borderId="1" xfId="0" applyNumberFormat="1" applyFont="1" applyFill="1" applyBorder="1" applyAlignment="1" applyProtection="1">
      <alignment horizontal="center" vertical="center" wrapText="1"/>
    </xf>
    <xf numFmtId="9" fontId="12" fillId="15" borderId="1" xfId="3" applyFont="1" applyFill="1" applyBorder="1" applyAlignment="1" applyProtection="1">
      <alignment horizontal="center" vertical="center" wrapText="1"/>
    </xf>
    <xf numFmtId="4" fontId="12" fillId="15" borderId="1" xfId="0" applyNumberFormat="1" applyFont="1" applyFill="1" applyBorder="1" applyAlignment="1" applyProtection="1">
      <alignment horizontal="left" vertical="center" wrapText="1"/>
    </xf>
    <xf numFmtId="4" fontId="12" fillId="15" borderId="1" xfId="0" applyNumberFormat="1" applyFont="1" applyFill="1" applyBorder="1" applyAlignment="1" applyProtection="1">
      <alignment horizontal="center" vertical="center" wrapText="1"/>
    </xf>
    <xf numFmtId="167" fontId="13" fillId="2" borderId="1" xfId="0" applyNumberFormat="1" applyFont="1" applyFill="1" applyBorder="1" applyAlignment="1" applyProtection="1">
      <alignment horizontal="center" vertical="center" wrapText="1"/>
      <protection locked="0"/>
    </xf>
    <xf numFmtId="0" fontId="0" fillId="2" borderId="1" xfId="0" applyFill="1" applyBorder="1" applyAlignment="1" applyProtection="1">
      <alignment horizontal="center"/>
      <protection locked="0"/>
    </xf>
    <xf numFmtId="0" fontId="12" fillId="15" borderId="1" xfId="0" applyFont="1" applyFill="1" applyBorder="1" applyAlignment="1" applyProtection="1">
      <alignment horizontal="center" vertical="center" wrapText="1"/>
    </xf>
    <xf numFmtId="0" fontId="28" fillId="2" borderId="8" xfId="0" applyFont="1" applyFill="1" applyBorder="1" applyAlignment="1">
      <alignment horizontal="left"/>
    </xf>
    <xf numFmtId="0" fontId="28" fillId="2" borderId="0" xfId="0" applyFont="1" applyFill="1" applyBorder="1" applyAlignment="1">
      <alignment horizontal="left"/>
    </xf>
    <xf numFmtId="0" fontId="1" fillId="16" borderId="50" xfId="5" applyFont="1" applyFill="1" applyBorder="1"/>
    <xf numFmtId="0" fontId="1" fillId="16" borderId="51" xfId="5" applyFont="1" applyFill="1" applyBorder="1"/>
    <xf numFmtId="168" fontId="10" fillId="2" borderId="1" xfId="2" applyNumberFormat="1" applyFont="1" applyFill="1" applyBorder="1" applyAlignment="1">
      <alignment vertical="center" wrapText="1"/>
    </xf>
    <xf numFmtId="0" fontId="39" fillId="2" borderId="0" xfId="0" applyFont="1" applyFill="1" applyAlignment="1">
      <alignment horizontal="left" vertical="center" wrapText="1"/>
    </xf>
    <xf numFmtId="10" fontId="10" fillId="2" borderId="1" xfId="3" applyNumberFormat="1" applyFont="1" applyFill="1" applyBorder="1" applyAlignment="1" applyProtection="1">
      <alignment horizontal="right" vertical="center" wrapText="1"/>
    </xf>
    <xf numFmtId="167" fontId="10" fillId="2" borderId="9" xfId="0" applyNumberFormat="1" applyFont="1" applyFill="1" applyBorder="1" applyAlignment="1" applyProtection="1">
      <alignment horizontal="right" vertical="center" wrapText="1"/>
      <protection locked="0"/>
    </xf>
    <xf numFmtId="44" fontId="10" fillId="2" borderId="2" xfId="2" applyNumberFormat="1" applyFont="1" applyFill="1" applyBorder="1" applyAlignment="1" applyProtection="1">
      <alignment horizontal="right" vertical="center" wrapText="1"/>
      <protection locked="0"/>
    </xf>
    <xf numFmtId="43" fontId="10" fillId="4" borderId="2" xfId="1" applyFont="1" applyFill="1" applyBorder="1" applyAlignment="1">
      <alignment horizontal="right" vertical="center" wrapText="1"/>
    </xf>
    <xf numFmtId="44" fontId="10" fillId="2" borderId="0" xfId="2" applyFont="1" applyFill="1" applyBorder="1" applyAlignment="1" applyProtection="1">
      <alignment horizontal="right" vertical="center" wrapText="1"/>
    </xf>
    <xf numFmtId="9" fontId="12" fillId="2" borderId="0" xfId="3" applyFont="1" applyFill="1" applyBorder="1" applyAlignment="1" applyProtection="1">
      <alignment horizontal="center" vertical="center" wrapText="1"/>
    </xf>
    <xf numFmtId="9" fontId="24" fillId="2" borderId="0" xfId="4" applyNumberFormat="1" applyFont="1" applyFill="1" applyBorder="1" applyAlignment="1" applyProtection="1">
      <alignment vertical="center"/>
    </xf>
    <xf numFmtId="43" fontId="10" fillId="2" borderId="3" xfId="1" applyFont="1" applyFill="1" applyBorder="1" applyAlignment="1" applyProtection="1">
      <alignment horizontal="right" vertical="center" wrapText="1"/>
    </xf>
    <xf numFmtId="44" fontId="10" fillId="2" borderId="6" xfId="2" applyNumberFormat="1" applyFont="1" applyFill="1" applyBorder="1" applyAlignment="1" applyProtection="1">
      <alignment horizontal="right" vertical="center" wrapText="1"/>
    </xf>
    <xf numFmtId="10" fontId="10" fillId="2" borderId="6" xfId="0" applyNumberFormat="1" applyFont="1" applyFill="1" applyBorder="1" applyAlignment="1" applyProtection="1">
      <alignment horizontal="right" vertical="center" wrapText="1"/>
    </xf>
    <xf numFmtId="0" fontId="5" fillId="2" borderId="50" xfId="0" applyFont="1" applyFill="1" applyBorder="1" applyAlignment="1">
      <alignment vertical="center" wrapText="1"/>
    </xf>
    <xf numFmtId="0" fontId="1" fillId="16" borderId="1" xfId="5" applyFont="1" applyFill="1" applyBorder="1"/>
    <xf numFmtId="0" fontId="5" fillId="2" borderId="0" xfId="0" applyFont="1" applyFill="1" applyBorder="1" applyAlignment="1">
      <alignment vertical="center" wrapText="1"/>
    </xf>
    <xf numFmtId="10" fontId="10" fillId="4" borderId="4" xfId="3" applyNumberFormat="1" applyFont="1" applyFill="1" applyBorder="1" applyAlignment="1" applyProtection="1">
      <alignment horizontal="right" vertical="center" wrapText="1"/>
    </xf>
    <xf numFmtId="10" fontId="10" fillId="2" borderId="3" xfId="3" applyNumberFormat="1" applyFont="1" applyFill="1" applyBorder="1" applyAlignment="1" applyProtection="1">
      <alignment horizontal="right" vertical="center" wrapText="1"/>
    </xf>
    <xf numFmtId="0" fontId="0" fillId="0" borderId="7" xfId="0" applyBorder="1" applyAlignment="1">
      <alignment horizontal="left"/>
    </xf>
    <xf numFmtId="0" fontId="0" fillId="0" borderId="2" xfId="0" applyBorder="1" applyAlignment="1">
      <alignment horizontal="left"/>
    </xf>
    <xf numFmtId="0" fontId="10" fillId="2" borderId="0" xfId="0" applyFont="1" applyFill="1" applyBorder="1" applyAlignment="1">
      <alignment horizontal="left" vertical="center" wrapText="1"/>
    </xf>
    <xf numFmtId="0" fontId="10" fillId="4" borderId="1" xfId="0" applyFont="1" applyFill="1" applyBorder="1" applyAlignment="1" applyProtection="1">
      <alignment vertical="center" wrapText="1"/>
      <protection locked="0"/>
    </xf>
    <xf numFmtId="0" fontId="10" fillId="2" borderId="1" xfId="0" applyFont="1" applyFill="1" applyBorder="1" applyAlignment="1">
      <alignment horizontal="left" vertical="center" wrapText="1"/>
    </xf>
    <xf numFmtId="0" fontId="39" fillId="2" borderId="0" xfId="0" applyFont="1" applyFill="1" applyAlignment="1">
      <alignment horizontal="left" vertical="center" wrapText="1"/>
    </xf>
    <xf numFmtId="14" fontId="10" fillId="2" borderId="0" xfId="0" applyNumberFormat="1" applyFont="1" applyFill="1" applyBorder="1" applyAlignment="1" applyProtection="1">
      <alignment horizontal="center" vertical="center" wrapText="1"/>
    </xf>
    <xf numFmtId="44" fontId="10" fillId="2" borderId="5" xfId="2" applyNumberFormat="1" applyFont="1" applyFill="1" applyBorder="1" applyAlignment="1" applyProtection="1">
      <alignment horizontal="right" vertical="center" wrapText="1"/>
      <protection locked="0"/>
    </xf>
    <xf numFmtId="43" fontId="10" fillId="2" borderId="5" xfId="1" applyFont="1" applyFill="1" applyBorder="1" applyAlignment="1" applyProtection="1">
      <alignment horizontal="right" vertical="center" wrapText="1"/>
      <protection locked="0"/>
    </xf>
    <xf numFmtId="43" fontId="10" fillId="4" borderId="5" xfId="1" applyFont="1" applyFill="1" applyBorder="1" applyAlignment="1">
      <alignment horizontal="right" vertical="center" wrapText="1"/>
    </xf>
    <xf numFmtId="43" fontId="10" fillId="2" borderId="29" xfId="1" applyFont="1" applyFill="1" applyBorder="1" applyAlignment="1" applyProtection="1">
      <alignment horizontal="right" vertical="center" wrapText="1"/>
      <protection locked="0"/>
    </xf>
    <xf numFmtId="44" fontId="10" fillId="2" borderId="52" xfId="2" applyNumberFormat="1" applyFont="1" applyFill="1" applyBorder="1" applyAlignment="1">
      <alignment horizontal="right" vertical="center" wrapText="1"/>
    </xf>
    <xf numFmtId="0" fontId="38" fillId="2" borderId="15" xfId="0" applyFont="1" applyFill="1" applyBorder="1" applyAlignment="1">
      <alignment horizontal="center" vertical="center" wrapText="1"/>
    </xf>
    <xf numFmtId="10" fontId="10" fillId="2" borderId="15" xfId="3" applyNumberFormat="1" applyFont="1" applyFill="1" applyBorder="1" applyAlignment="1" applyProtection="1">
      <alignment horizontal="right" vertical="center" wrapText="1"/>
    </xf>
    <xf numFmtId="167" fontId="10" fillId="2" borderId="4" xfId="0" applyNumberFormat="1" applyFont="1" applyFill="1" applyBorder="1" applyAlignment="1" applyProtection="1">
      <alignment horizontal="center" vertical="center" wrapText="1"/>
    </xf>
    <xf numFmtId="0" fontId="13" fillId="2" borderId="0" xfId="0" applyFont="1" applyFill="1" applyAlignment="1">
      <alignment horizontal="left" vertical="center" wrapText="1"/>
    </xf>
    <xf numFmtId="9" fontId="13" fillId="2" borderId="0" xfId="3" applyFont="1" applyFill="1" applyAlignment="1">
      <alignment horizontal="left" vertical="center" wrapText="1"/>
    </xf>
    <xf numFmtId="9" fontId="25" fillId="2" borderId="0" xfId="3" applyFont="1" applyFill="1" applyBorder="1" applyAlignment="1">
      <alignment horizontal="left" vertical="center" wrapText="1"/>
    </xf>
    <xf numFmtId="0" fontId="25" fillId="2" borderId="0" xfId="0" applyFont="1" applyFill="1" applyAlignment="1">
      <alignment vertical="center" wrapText="1"/>
    </xf>
    <xf numFmtId="9" fontId="25" fillId="2" borderId="0" xfId="3" applyFont="1" applyFill="1" applyAlignment="1">
      <alignment horizontal="left" vertical="center" wrapText="1"/>
    </xf>
    <xf numFmtId="1" fontId="10" fillId="2" borderId="15" xfId="0" applyNumberFormat="1" applyFont="1" applyFill="1" applyBorder="1" applyAlignment="1" applyProtection="1">
      <alignment horizontal="center" vertical="center" wrapText="1"/>
    </xf>
    <xf numFmtId="0" fontId="29" fillId="2" borderId="0" xfId="0" applyFont="1" applyFill="1" applyAlignment="1">
      <alignment horizontal="left" vertical="center" wrapText="1"/>
    </xf>
    <xf numFmtId="0" fontId="10" fillId="2" borderId="10" xfId="0" applyFont="1" applyFill="1" applyBorder="1" applyAlignment="1">
      <alignment horizontal="left" vertical="center" wrapText="1"/>
    </xf>
    <xf numFmtId="1" fontId="10" fillId="2" borderId="1" xfId="0" applyNumberFormat="1" applyFont="1" applyFill="1" applyBorder="1" applyAlignment="1">
      <alignment horizontal="center" vertical="center" wrapText="1"/>
    </xf>
    <xf numFmtId="14" fontId="10" fillId="2" borderId="0" xfId="0" applyNumberFormat="1" applyFont="1" applyFill="1" applyBorder="1" applyAlignment="1" applyProtection="1">
      <alignment horizontal="left" vertical="center" wrapText="1"/>
    </xf>
    <xf numFmtId="4" fontId="10" fillId="2" borderId="10" xfId="0" applyNumberFormat="1" applyFont="1" applyFill="1" applyBorder="1" applyAlignment="1" applyProtection="1">
      <alignment horizontal="left" vertical="center" wrapText="1"/>
    </xf>
    <xf numFmtId="4" fontId="10" fillId="2" borderId="0" xfId="0" applyNumberFormat="1" applyFont="1" applyFill="1" applyBorder="1" applyAlignment="1" applyProtection="1">
      <alignment horizontal="left" vertical="center" wrapText="1"/>
    </xf>
    <xf numFmtId="0" fontId="10" fillId="2" borderId="8" xfId="0" applyFont="1" applyFill="1" applyBorder="1" applyAlignment="1" applyProtection="1">
      <alignment vertical="center" wrapText="1"/>
    </xf>
    <xf numFmtId="0" fontId="10" fillId="2" borderId="49" xfId="0" applyFont="1" applyFill="1" applyBorder="1" applyAlignment="1" applyProtection="1">
      <alignment vertical="center" wrapText="1"/>
    </xf>
    <xf numFmtId="0" fontId="10" fillId="18" borderId="1" xfId="0" applyFont="1" applyFill="1" applyBorder="1" applyAlignment="1" applyProtection="1">
      <alignment vertical="center" wrapText="1"/>
    </xf>
    <xf numFmtId="0" fontId="10" fillId="18" borderId="1" xfId="0" applyNumberFormat="1" applyFont="1" applyFill="1" applyBorder="1" applyAlignment="1" applyProtection="1">
      <alignment vertical="center" wrapText="1"/>
    </xf>
    <xf numFmtId="0" fontId="25" fillId="17" borderId="1" xfId="0" applyFont="1" applyFill="1" applyBorder="1" applyAlignment="1">
      <alignment horizontal="left" vertical="center" wrapText="1"/>
    </xf>
    <xf numFmtId="4" fontId="28" fillId="8" borderId="1" xfId="0" applyNumberFormat="1" applyFont="1" applyFill="1" applyBorder="1" applyAlignment="1">
      <alignment horizontal="center" vertical="center" wrapText="1"/>
    </xf>
    <xf numFmtId="4" fontId="28" fillId="8" borderId="5" xfId="0" applyNumberFormat="1" applyFont="1" applyFill="1" applyBorder="1" applyAlignment="1">
      <alignment horizontal="center" vertical="center" wrapText="1"/>
    </xf>
    <xf numFmtId="4" fontId="28" fillId="8" borderId="2" xfId="0" applyNumberFormat="1" applyFont="1" applyFill="1" applyBorder="1" applyAlignment="1">
      <alignment horizontal="center" vertical="center" wrapText="1"/>
    </xf>
    <xf numFmtId="0" fontId="28" fillId="8" borderId="1" xfId="0" applyFont="1" applyFill="1" applyBorder="1" applyAlignment="1" applyProtection="1">
      <alignment vertical="center" wrapText="1"/>
    </xf>
    <xf numFmtId="167" fontId="28" fillId="8" borderId="1" xfId="0" applyNumberFormat="1" applyFont="1" applyFill="1" applyBorder="1" applyAlignment="1" applyProtection="1">
      <alignment horizontal="center" vertical="center" wrapText="1"/>
    </xf>
    <xf numFmtId="9" fontId="28" fillId="8" borderId="1" xfId="3" applyFont="1" applyFill="1" applyBorder="1" applyAlignment="1" applyProtection="1">
      <alignment horizontal="center" vertical="center" wrapText="1"/>
    </xf>
    <xf numFmtId="4" fontId="28" fillId="8" borderId="1" xfId="0" applyNumberFormat="1" applyFont="1" applyFill="1" applyBorder="1" applyAlignment="1" applyProtection="1">
      <alignment horizontal="left" vertical="center" wrapText="1"/>
    </xf>
    <xf numFmtId="4" fontId="28" fillId="8" borderId="1" xfId="0" applyNumberFormat="1" applyFont="1" applyFill="1" applyBorder="1" applyAlignment="1" applyProtection="1">
      <alignment horizontal="center" vertical="center" wrapText="1"/>
    </xf>
    <xf numFmtId="0" fontId="28" fillId="8" borderId="2" xfId="0" applyFont="1" applyFill="1" applyBorder="1" applyAlignment="1" applyProtection="1">
      <alignment horizontal="center" vertical="center" wrapText="1"/>
    </xf>
    <xf numFmtId="0" fontId="4" fillId="8" borderId="7" xfId="0" applyFont="1" applyFill="1" applyBorder="1" applyAlignment="1">
      <alignment horizontal="center"/>
    </xf>
    <xf numFmtId="4" fontId="25" fillId="2" borderId="0" xfId="0" applyNumberFormat="1" applyFont="1" applyFill="1" applyAlignment="1">
      <alignment vertical="center" wrapText="1"/>
    </xf>
    <xf numFmtId="0" fontId="29" fillId="2" borderId="0" xfId="0" applyFont="1" applyFill="1" applyAlignment="1">
      <alignment horizontal="left" vertical="center"/>
    </xf>
    <xf numFmtId="4" fontId="28" fillId="2" borderId="15"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pplyProtection="1">
      <alignment horizontal="left" vertical="center" wrapText="1"/>
      <protection locked="0"/>
    </xf>
    <xf numFmtId="167" fontId="28" fillId="8"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protection locked="0"/>
    </xf>
    <xf numFmtId="1" fontId="10" fillId="2" borderId="1" xfId="0" applyNumberFormat="1" applyFont="1" applyFill="1" applyBorder="1" applyAlignment="1">
      <alignment horizontal="center" vertical="center" wrapText="1"/>
    </xf>
    <xf numFmtId="0" fontId="13" fillId="2" borderId="0" xfId="0" applyFont="1" applyFill="1" applyBorder="1" applyAlignment="1">
      <alignment vertical="center" wrapText="1"/>
    </xf>
    <xf numFmtId="0" fontId="42" fillId="2" borderId="0" xfId="0" applyFont="1" applyFill="1" applyAlignment="1">
      <alignment vertical="center" wrapText="1"/>
    </xf>
    <xf numFmtId="4" fontId="42" fillId="2" borderId="0" xfId="0" applyNumberFormat="1" applyFont="1" applyFill="1" applyAlignment="1">
      <alignment vertical="center" wrapText="1"/>
    </xf>
    <xf numFmtId="0" fontId="42" fillId="2" borderId="0" xfId="0" applyFont="1" applyFill="1" applyBorder="1" applyAlignment="1" applyProtection="1">
      <alignment horizontal="center" vertical="center" wrapText="1"/>
    </xf>
    <xf numFmtId="0" fontId="28" fillId="8" borderId="15" xfId="0" applyFont="1" applyFill="1" applyBorder="1" applyAlignment="1" applyProtection="1">
      <alignment vertical="center" wrapText="1"/>
    </xf>
    <xf numFmtId="0" fontId="10" fillId="2" borderId="9" xfId="0" applyFont="1" applyFill="1" applyBorder="1" applyAlignment="1" applyProtection="1">
      <alignment vertical="center" wrapText="1"/>
    </xf>
    <xf numFmtId="1" fontId="12" fillId="2" borderId="48" xfId="0" applyNumberFormat="1" applyFont="1" applyFill="1" applyBorder="1" applyAlignment="1" applyProtection="1">
      <alignment horizontal="left" vertical="center" wrapText="1"/>
    </xf>
    <xf numFmtId="0" fontId="10" fillId="2" borderId="48" xfId="0" applyFont="1" applyFill="1" applyBorder="1" applyAlignment="1" applyProtection="1">
      <alignment vertical="center" wrapText="1"/>
      <protection locked="0"/>
    </xf>
    <xf numFmtId="0" fontId="10" fillId="2" borderId="53" xfId="0" applyFont="1" applyFill="1" applyBorder="1" applyAlignment="1" applyProtection="1">
      <alignment vertical="center" wrapText="1"/>
    </xf>
    <xf numFmtId="1" fontId="10" fillId="2" borderId="1" xfId="0" applyNumberFormat="1" applyFont="1" applyFill="1" applyBorder="1" applyAlignment="1">
      <alignment horizontal="center" vertical="center" wrapText="1"/>
    </xf>
    <xf numFmtId="0" fontId="10" fillId="2" borderId="1" xfId="0" applyFont="1" applyFill="1" applyBorder="1" applyAlignment="1" applyProtection="1">
      <alignment horizontal="left" vertical="center" wrapText="1"/>
      <protection locked="0"/>
    </xf>
    <xf numFmtId="0" fontId="28" fillId="8" borderId="1" xfId="0" applyFont="1" applyFill="1" applyBorder="1" applyAlignment="1" applyProtection="1">
      <alignment horizontal="center" vertical="center" wrapText="1"/>
    </xf>
    <xf numFmtId="0" fontId="0" fillId="0" borderId="0" xfId="0"/>
    <xf numFmtId="0" fontId="70" fillId="0" borderId="1" xfId="0" applyFont="1" applyBorder="1" applyAlignment="1">
      <alignment horizontal="center" vertical="center" wrapText="1"/>
    </xf>
    <xf numFmtId="6" fontId="1" fillId="0" borderId="1" xfId="0" applyNumberFormat="1" applyFont="1" applyBorder="1" applyAlignment="1">
      <alignment horizontal="center" vertical="center" wrapText="1"/>
    </xf>
    <xf numFmtId="0" fontId="6" fillId="0" borderId="0" xfId="0" applyFont="1"/>
    <xf numFmtId="0" fontId="6" fillId="0" borderId="0" xfId="0" applyFont="1" applyAlignment="1">
      <alignment horizontal="left" indent="1"/>
    </xf>
    <xf numFmtId="0" fontId="6" fillId="0" borderId="0" xfId="0" applyFont="1" applyAlignment="1">
      <alignment horizontal="center" vertical="center"/>
    </xf>
    <xf numFmtId="0" fontId="6" fillId="0" borderId="0" xfId="0" applyFont="1" applyBorder="1" applyAlignment="1"/>
    <xf numFmtId="0" fontId="6" fillId="0" borderId="0" xfId="0" applyFont="1" applyAlignment="1">
      <alignment horizontal="left" indent="8"/>
    </xf>
    <xf numFmtId="1" fontId="6" fillId="0" borderId="0" xfId="0" applyNumberFormat="1" applyFont="1"/>
    <xf numFmtId="0" fontId="6" fillId="0" borderId="0" xfId="0" applyFont="1" applyAlignment="1">
      <alignment wrapText="1"/>
    </xf>
    <xf numFmtId="1" fontId="72" fillId="0" borderId="0" xfId="0" applyNumberFormat="1" applyFont="1"/>
    <xf numFmtId="0" fontId="6" fillId="0" borderId="0" xfId="0" applyFont="1" applyAlignment="1">
      <alignment horizontal="left" vertical="top"/>
    </xf>
    <xf numFmtId="0" fontId="6" fillId="0" borderId="0" xfId="0" applyFont="1" applyBorder="1"/>
    <xf numFmtId="0" fontId="6" fillId="0" borderId="0" xfId="0" applyFont="1" applyBorder="1" applyAlignment="1">
      <alignment wrapText="1"/>
    </xf>
    <xf numFmtId="0" fontId="0" fillId="0" borderId="0" xfId="0" applyAlignment="1">
      <alignment wrapText="1"/>
    </xf>
    <xf numFmtId="0" fontId="6" fillId="0" borderId="0" xfId="0" applyFont="1" applyAlignment="1"/>
    <xf numFmtId="0" fontId="6" fillId="0" borderId="0" xfId="0" applyFont="1" applyFill="1" applyBorder="1" applyAlignment="1"/>
    <xf numFmtId="0" fontId="0" fillId="0" borderId="0" xfId="0" applyFill="1" applyBorder="1" applyAlignment="1"/>
    <xf numFmtId="0" fontId="4" fillId="0" borderId="0" xfId="0" applyFont="1" applyAlignment="1">
      <alignment horizontal="left" vertical="center" wrapText="1"/>
    </xf>
    <xf numFmtId="0" fontId="6" fillId="0" borderId="0" xfId="0" applyFont="1" applyFill="1" applyBorder="1"/>
    <xf numFmtId="0" fontId="70" fillId="0" borderId="4" xfId="0" applyFont="1" applyBorder="1" applyAlignment="1">
      <alignment horizontal="center" vertical="center" wrapText="1"/>
    </xf>
    <xf numFmtId="0" fontId="0" fillId="0" borderId="0" xfId="0" applyFill="1" applyBorder="1" applyAlignment="1">
      <alignment wrapText="1"/>
    </xf>
    <xf numFmtId="0" fontId="69" fillId="0" borderId="0" xfId="0" applyFont="1" applyAlignment="1">
      <alignment horizontal="center" vertical="center"/>
    </xf>
    <xf numFmtId="0" fontId="69" fillId="0" borderId="0" xfId="0" applyFont="1" applyAlignment="1">
      <alignment horizontal="center" vertical="center" wrapText="1"/>
    </xf>
    <xf numFmtId="0" fontId="6" fillId="0" borderId="0" xfId="0" applyFont="1" applyFill="1" applyAlignment="1">
      <alignment wrapText="1"/>
    </xf>
    <xf numFmtId="0" fontId="6" fillId="0" borderId="0" xfId="0" applyFont="1" applyBorder="1" applyAlignment="1"/>
    <xf numFmtId="0" fontId="0" fillId="19" borderId="0" xfId="0" applyFill="1"/>
    <xf numFmtId="0" fontId="1" fillId="0" borderId="0" xfId="0" applyFont="1"/>
    <xf numFmtId="0" fontId="75" fillId="15" borderId="2" xfId="0" applyFont="1" applyFill="1" applyBorder="1" applyAlignment="1">
      <alignment horizontal="left" vertical="center" wrapText="1"/>
    </xf>
    <xf numFmtId="0" fontId="0" fillId="20" borderId="20" xfId="0" applyFill="1" applyBorder="1" applyAlignment="1">
      <alignment wrapText="1"/>
    </xf>
    <xf numFmtId="0" fontId="70" fillId="0" borderId="28" xfId="0" applyFont="1" applyBorder="1" applyAlignment="1">
      <alignment horizontal="center" vertical="center" wrapText="1"/>
    </xf>
    <xf numFmtId="0" fontId="70"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0" xfId="0" applyFont="1" applyBorder="1" applyAlignment="1">
      <alignment horizontal="center" vertical="center" wrapText="1"/>
    </xf>
    <xf numFmtId="0" fontId="69" fillId="0" borderId="19" xfId="0" applyFont="1" applyBorder="1" applyAlignment="1">
      <alignment horizontal="center" vertical="center" wrapText="1"/>
    </xf>
    <xf numFmtId="0" fontId="6" fillId="20" borderId="20"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wrapText="1"/>
    </xf>
    <xf numFmtId="0" fontId="1" fillId="0" borderId="0" xfId="0" applyFont="1" applyFill="1" applyAlignment="1">
      <alignment wrapText="1"/>
    </xf>
    <xf numFmtId="0" fontId="6" fillId="0" borderId="0" xfId="0" applyFont="1" applyBorder="1" applyAlignment="1"/>
    <xf numFmtId="0" fontId="76" fillId="10" borderId="0" xfId="0" applyFont="1" applyFill="1"/>
    <xf numFmtId="165" fontId="0" fillId="0" borderId="0" xfId="0" applyNumberFormat="1"/>
    <xf numFmtId="165" fontId="0" fillId="20" borderId="0" xfId="0" applyNumberFormat="1" applyFill="1"/>
    <xf numFmtId="1" fontId="0" fillId="0" borderId="0" xfId="0" applyNumberFormat="1"/>
    <xf numFmtId="44" fontId="0" fillId="0" borderId="0" xfId="2" applyFont="1"/>
    <xf numFmtId="0" fontId="69" fillId="22" borderId="25" xfId="0" applyFont="1" applyFill="1" applyBorder="1" applyAlignment="1">
      <alignment horizontal="right" vertical="center" wrapText="1"/>
    </xf>
    <xf numFmtId="0" fontId="0" fillId="22" borderId="0" xfId="0" applyFill="1"/>
    <xf numFmtId="0" fontId="6" fillId="22" borderId="0" xfId="0" applyFont="1" applyFill="1" applyBorder="1" applyAlignment="1"/>
    <xf numFmtId="0" fontId="6" fillId="22" borderId="0" xfId="0" applyFont="1" applyFill="1"/>
    <xf numFmtId="167" fontId="69" fillId="20" borderId="1" xfId="0" applyNumberFormat="1" applyFont="1" applyFill="1" applyBorder="1" applyAlignment="1">
      <alignment horizontal="right" vertical="center" wrapText="1"/>
    </xf>
    <xf numFmtId="167" fontId="69" fillId="22" borderId="1" xfId="0" applyNumberFormat="1" applyFont="1" applyFill="1" applyBorder="1" applyAlignment="1">
      <alignment horizontal="right" vertical="center" wrapText="1"/>
    </xf>
    <xf numFmtId="167" fontId="74" fillId="22" borderId="3" xfId="0" applyNumberFormat="1" applyFont="1" applyFill="1" applyBorder="1" applyAlignment="1">
      <alignment horizontal="right" wrapText="1"/>
    </xf>
    <xf numFmtId="0" fontId="69" fillId="20" borderId="20" xfId="0" applyFont="1" applyFill="1" applyBorder="1" applyAlignment="1">
      <alignment horizontal="center" vertical="center" wrapText="1"/>
    </xf>
    <xf numFmtId="0" fontId="69" fillId="22" borderId="26" xfId="0" applyFont="1" applyFill="1" applyBorder="1" applyAlignment="1">
      <alignment horizontal="center" wrapText="1"/>
    </xf>
    <xf numFmtId="44" fontId="0" fillId="10" borderId="0" xfId="2" applyFont="1" applyFill="1"/>
    <xf numFmtId="1" fontId="0" fillId="10" borderId="0" xfId="0" applyNumberFormat="1" applyFill="1"/>
    <xf numFmtId="165" fontId="0" fillId="10" borderId="0" xfId="0" applyNumberFormat="1" applyFill="1"/>
    <xf numFmtId="0" fontId="0" fillId="10" borderId="0" xfId="0" applyFill="1"/>
    <xf numFmtId="0" fontId="70" fillId="19" borderId="0" xfId="0" applyFont="1" applyFill="1" applyAlignment="1">
      <alignment horizontal="left" vertical="center"/>
    </xf>
    <xf numFmtId="0" fontId="70" fillId="19" borderId="0" xfId="0" applyFont="1" applyFill="1" applyAlignment="1">
      <alignment horizontal="left" vertical="center"/>
    </xf>
    <xf numFmtId="0" fontId="0" fillId="0" borderId="0" xfId="0" applyFill="1"/>
    <xf numFmtId="0" fontId="1" fillId="0" borderId="0" xfId="0" applyFont="1" applyFill="1" applyBorder="1" applyAlignment="1">
      <alignment horizontal="center" wrapText="1"/>
    </xf>
    <xf numFmtId="0" fontId="70" fillId="0" borderId="0" xfId="0" applyFont="1" applyFill="1" applyAlignment="1">
      <alignment horizontal="left" vertical="center"/>
    </xf>
    <xf numFmtId="167" fontId="69" fillId="23" borderId="1" xfId="0" applyNumberFormat="1" applyFont="1" applyFill="1" applyBorder="1" applyAlignment="1">
      <alignment horizontal="right" vertical="center" wrapText="1"/>
    </xf>
    <xf numFmtId="0" fontId="69" fillId="23" borderId="25" xfId="0" applyFont="1" applyFill="1" applyBorder="1" applyAlignment="1">
      <alignment horizontal="right" vertical="center" wrapText="1"/>
    </xf>
    <xf numFmtId="167" fontId="74" fillId="23" borderId="3" xfId="0" applyNumberFormat="1" applyFont="1" applyFill="1" applyBorder="1" applyAlignment="1">
      <alignment horizontal="right" wrapText="1"/>
    </xf>
    <xf numFmtId="0" fontId="69" fillId="23" borderId="26" xfId="0" applyFont="1" applyFill="1" applyBorder="1" applyAlignment="1">
      <alignment horizontal="center" wrapText="1"/>
    </xf>
    <xf numFmtId="0" fontId="6" fillId="0" borderId="0" xfId="0" applyFont="1" applyFill="1"/>
    <xf numFmtId="0" fontId="6" fillId="0" borderId="0" xfId="0" applyFont="1" applyBorder="1" applyAlignment="1"/>
    <xf numFmtId="0" fontId="69" fillId="20" borderId="16" xfId="0" applyFont="1" applyFill="1" applyBorder="1" applyAlignment="1"/>
    <xf numFmtId="0" fontId="69" fillId="20" borderId="18" xfId="0" applyFont="1" applyFill="1" applyBorder="1" applyAlignment="1"/>
    <xf numFmtId="0" fontId="69" fillId="20" borderId="30" xfId="0" applyFont="1" applyFill="1" applyBorder="1" applyAlignment="1"/>
    <xf numFmtId="0" fontId="69" fillId="20" borderId="31" xfId="0" applyFont="1" applyFill="1" applyBorder="1" applyAlignment="1"/>
    <xf numFmtId="0" fontId="69" fillId="20" borderId="21" xfId="0" applyFont="1" applyFill="1" applyBorder="1" applyAlignment="1"/>
    <xf numFmtId="0" fontId="69" fillId="20" borderId="23" xfId="0" applyFont="1" applyFill="1" applyBorder="1" applyAlignment="1"/>
    <xf numFmtId="0" fontId="0" fillId="0" borderId="0" xfId="0"/>
    <xf numFmtId="0" fontId="0" fillId="0" borderId="0" xfId="0"/>
    <xf numFmtId="49" fontId="0" fillId="0" borderId="63" xfId="0" applyNumberFormat="1" applyBorder="1" applyAlignment="1"/>
    <xf numFmtId="49" fontId="0" fillId="0" borderId="8" xfId="0" applyNumberFormat="1" applyBorder="1" applyAlignment="1"/>
    <xf numFmtId="49" fontId="1" fillId="0" borderId="63" xfId="0" applyNumberFormat="1" applyFont="1" applyBorder="1" applyAlignment="1"/>
    <xf numFmtId="49" fontId="0" fillId="0" borderId="12" xfId="0" applyNumberFormat="1" applyBorder="1" applyAlignment="1"/>
    <xf numFmtId="49" fontId="0" fillId="0" borderId="11" xfId="0" applyNumberFormat="1" applyBorder="1" applyAlignment="1"/>
    <xf numFmtId="0" fontId="11" fillId="2" borderId="0" xfId="0" applyFont="1" applyFill="1" applyAlignment="1">
      <alignment horizontal="center" vertical="center" wrapText="1"/>
    </xf>
    <xf numFmtId="0" fontId="29" fillId="2" borderId="0" xfId="0" applyFont="1" applyFill="1" applyAlignment="1">
      <alignment horizontal="left" vertical="center" wrapText="1"/>
    </xf>
    <xf numFmtId="0" fontId="34" fillId="2" borderId="0" xfId="0" applyFont="1" applyFill="1" applyAlignment="1">
      <alignment horizontal="left" vertical="center" wrapText="1"/>
    </xf>
    <xf numFmtId="167" fontId="12" fillId="4" borderId="1" xfId="0" applyNumberFormat="1" applyFont="1" applyFill="1" applyBorder="1" applyAlignment="1" applyProtection="1">
      <alignment horizontal="center" vertical="center" wrapText="1"/>
    </xf>
    <xf numFmtId="4" fontId="12" fillId="4" borderId="2" xfId="0" applyNumberFormat="1" applyFont="1" applyFill="1" applyBorder="1" applyAlignment="1" applyProtection="1">
      <alignment horizontal="left" vertical="center" wrapText="1"/>
    </xf>
    <xf numFmtId="4" fontId="12" fillId="4" borderId="7" xfId="0" applyNumberFormat="1" applyFont="1" applyFill="1" applyBorder="1" applyAlignment="1" applyProtection="1">
      <alignment horizontal="left" vertical="center" wrapText="1"/>
    </xf>
    <xf numFmtId="4" fontId="12" fillId="4" borderId="5" xfId="0" applyNumberFormat="1" applyFont="1" applyFill="1" applyBorder="1" applyAlignment="1" applyProtection="1">
      <alignment horizontal="left" vertical="center" wrapText="1"/>
    </xf>
    <xf numFmtId="0" fontId="10" fillId="2" borderId="1"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32" fillId="6" borderId="0"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1" xfId="0" applyFont="1" applyFill="1" applyBorder="1" applyAlignment="1" applyProtection="1">
      <alignment horizontal="left" vertical="center" wrapText="1"/>
    </xf>
    <xf numFmtId="0" fontId="10" fillId="2" borderId="10" xfId="0" applyFont="1" applyFill="1" applyBorder="1" applyAlignment="1">
      <alignment horizontal="left" vertical="center" wrapText="1"/>
    </xf>
    <xf numFmtId="0" fontId="10" fillId="2" borderId="0" xfId="0" applyFont="1" applyFill="1" applyBorder="1" applyAlignment="1">
      <alignment horizontal="left" vertical="center" wrapText="1"/>
    </xf>
    <xf numFmtId="4" fontId="12" fillId="4" borderId="8" xfId="0" applyNumberFormat="1" applyFont="1" applyFill="1" applyBorder="1" applyAlignment="1" applyProtection="1">
      <alignment horizontal="left" vertical="center" wrapText="1"/>
    </xf>
    <xf numFmtId="4" fontId="12" fillId="4" borderId="0" xfId="0" applyNumberFormat="1" applyFont="1" applyFill="1" applyBorder="1" applyAlignment="1" applyProtection="1">
      <alignment horizontal="left" vertical="center" wrapText="1"/>
    </xf>
    <xf numFmtId="4" fontId="10" fillId="2" borderId="2" xfId="0" applyNumberFormat="1" applyFont="1" applyFill="1" applyBorder="1" applyAlignment="1" applyProtection="1">
      <alignment horizontal="left" vertical="center" wrapText="1"/>
      <protection locked="0"/>
    </xf>
    <xf numFmtId="4" fontId="10" fillId="2" borderId="7" xfId="0" applyNumberFormat="1" applyFont="1" applyFill="1" applyBorder="1" applyAlignment="1" applyProtection="1">
      <alignment horizontal="left" vertical="center" wrapText="1"/>
      <protection locked="0"/>
    </xf>
    <xf numFmtId="4" fontId="10" fillId="2" borderId="5" xfId="0" applyNumberFormat="1" applyFont="1" applyFill="1" applyBorder="1" applyAlignment="1" applyProtection="1">
      <alignment horizontal="left" vertical="center" wrapText="1"/>
      <protection locked="0"/>
    </xf>
    <xf numFmtId="4" fontId="10" fillId="2" borderId="2" xfId="0" applyNumberFormat="1" applyFont="1" applyFill="1" applyBorder="1" applyAlignment="1" applyProtection="1">
      <alignment horizontal="center" vertical="center" wrapText="1"/>
      <protection locked="0"/>
    </xf>
    <xf numFmtId="4" fontId="10" fillId="2" borderId="7" xfId="0" applyNumberFormat="1" applyFont="1" applyFill="1" applyBorder="1" applyAlignment="1" applyProtection="1">
      <alignment horizontal="center" vertical="center" wrapText="1"/>
      <protection locked="0"/>
    </xf>
    <xf numFmtId="4" fontId="10" fillId="2" borderId="5" xfId="0" applyNumberFormat="1"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10" fillId="2" borderId="5" xfId="0" applyFont="1" applyFill="1" applyBorder="1" applyAlignment="1">
      <alignment horizontal="left" vertical="center" wrapText="1"/>
    </xf>
    <xf numFmtId="14" fontId="10" fillId="8" borderId="1" xfId="0" applyNumberFormat="1"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left" vertical="center" wrapText="1"/>
    </xf>
    <xf numFmtId="0" fontId="12" fillId="6" borderId="7" xfId="0" applyFont="1" applyFill="1" applyBorder="1" applyAlignment="1" applyProtection="1">
      <alignment horizontal="left" vertical="center" wrapText="1"/>
    </xf>
    <xf numFmtId="0" fontId="12" fillId="6" borderId="5" xfId="0" applyFont="1" applyFill="1" applyBorder="1" applyAlignment="1" applyProtection="1">
      <alignment horizontal="left" vertical="center" wrapText="1"/>
    </xf>
    <xf numFmtId="0" fontId="10" fillId="2" borderId="1" xfId="0" applyFont="1" applyFill="1" applyBorder="1" applyAlignment="1" applyProtection="1">
      <alignment horizontal="center" vertical="top"/>
      <protection locked="0"/>
    </xf>
    <xf numFmtId="0" fontId="10" fillId="2" borderId="2" xfId="0" applyFont="1" applyFill="1" applyBorder="1" applyAlignment="1" applyProtection="1">
      <alignment horizontal="center" vertical="top"/>
      <protection locked="0"/>
    </xf>
    <xf numFmtId="0" fontId="10" fillId="2" borderId="5" xfId="0" applyFont="1" applyFill="1" applyBorder="1" applyAlignment="1" applyProtection="1">
      <alignment horizontal="center" vertical="top"/>
      <protection locked="0"/>
    </xf>
    <xf numFmtId="0" fontId="10" fillId="8" borderId="1" xfId="0" applyFont="1" applyFill="1" applyBorder="1" applyAlignment="1" applyProtection="1">
      <alignment horizontal="center" vertical="center" wrapText="1"/>
    </xf>
    <xf numFmtId="0" fontId="12" fillId="6" borderId="2"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7" fillId="2" borderId="1"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2" fillId="6" borderId="9" xfId="0" applyFont="1" applyFill="1" applyBorder="1" applyAlignment="1" applyProtection="1">
      <alignment horizontal="left" vertical="center" wrapText="1"/>
    </xf>
    <xf numFmtId="0" fontId="12" fillId="6" borderId="2"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5" xfId="0" applyFont="1" applyFill="1" applyBorder="1" applyAlignment="1">
      <alignment horizontal="left" vertical="center" wrapText="1"/>
    </xf>
    <xf numFmtId="4" fontId="10" fillId="4" borderId="1" xfId="0" applyNumberFormat="1" applyFont="1" applyFill="1" applyBorder="1" applyAlignment="1" applyProtection="1">
      <alignment horizontal="center" vertical="center" wrapText="1"/>
      <protection locked="0"/>
    </xf>
    <xf numFmtId="4" fontId="12" fillId="6" borderId="11" xfId="0" applyNumberFormat="1" applyFont="1" applyFill="1" applyBorder="1" applyAlignment="1" applyProtection="1">
      <alignment horizontal="left" vertical="center" wrapText="1"/>
    </xf>
    <xf numFmtId="4" fontId="12" fillId="6" borderId="9" xfId="0" applyNumberFormat="1"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protection locked="0"/>
    </xf>
    <xf numFmtId="0" fontId="12" fillId="6" borderId="8" xfId="0" applyFont="1" applyFill="1" applyBorder="1" applyAlignment="1" applyProtection="1">
      <alignment horizontal="left" vertical="center" wrapText="1"/>
    </xf>
    <xf numFmtId="0" fontId="12" fillId="6" borderId="0"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1" xfId="0" applyFont="1" applyFill="1" applyBorder="1" applyAlignment="1" applyProtection="1">
      <alignment horizontal="center" vertical="center" wrapText="1"/>
    </xf>
    <xf numFmtId="167" fontId="10" fillId="2" borderId="2" xfId="0" applyNumberFormat="1" applyFont="1" applyFill="1" applyBorder="1" applyAlignment="1" applyProtection="1">
      <alignment horizontal="center" vertical="center" wrapText="1"/>
    </xf>
    <xf numFmtId="167" fontId="10" fillId="2" borderId="7" xfId="0" applyNumberFormat="1" applyFont="1" applyFill="1" applyBorder="1" applyAlignment="1" applyProtection="1">
      <alignment horizontal="center" vertical="center" wrapText="1"/>
    </xf>
    <xf numFmtId="167" fontId="10" fillId="2" borderId="1" xfId="0" applyNumberFormat="1" applyFont="1" applyFill="1" applyBorder="1" applyAlignment="1" applyProtection="1">
      <alignment horizontal="center" vertical="center" wrapText="1"/>
    </xf>
    <xf numFmtId="1" fontId="10" fillId="2" borderId="1" xfId="0" applyNumberFormat="1" applyFont="1" applyFill="1" applyBorder="1" applyAlignment="1">
      <alignment horizontal="center" vertical="center" wrapText="1"/>
    </xf>
    <xf numFmtId="0" fontId="12" fillId="6" borderId="15"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38" fillId="6" borderId="1" xfId="0" applyFont="1" applyFill="1" applyBorder="1" applyAlignment="1">
      <alignment horizontal="center" vertical="center" wrapText="1"/>
    </xf>
    <xf numFmtId="4" fontId="38" fillId="6" borderId="2" xfId="0" applyNumberFormat="1" applyFont="1" applyFill="1" applyBorder="1" applyAlignment="1">
      <alignment horizontal="center" vertical="center" wrapText="1"/>
    </xf>
    <xf numFmtId="4" fontId="38" fillId="6" borderId="7" xfId="0" applyNumberFormat="1" applyFont="1" applyFill="1" applyBorder="1" applyAlignment="1">
      <alignment horizontal="center" vertical="center" wrapText="1"/>
    </xf>
    <xf numFmtId="4" fontId="38" fillId="6" borderId="5" xfId="0" applyNumberFormat="1" applyFont="1" applyFill="1" applyBorder="1" applyAlignment="1">
      <alignment horizontal="center" vertical="center" wrapText="1"/>
    </xf>
    <xf numFmtId="4" fontId="12" fillId="6" borderId="1" xfId="0" applyNumberFormat="1" applyFont="1" applyFill="1" applyBorder="1" applyAlignment="1" applyProtection="1">
      <alignment horizontal="left" vertical="center" wrapText="1"/>
    </xf>
    <xf numFmtId="167" fontId="12" fillId="6" borderId="1" xfId="0" applyNumberFormat="1" applyFont="1" applyFill="1" applyBorder="1" applyAlignment="1" applyProtection="1">
      <alignment horizontal="center" vertical="center" wrapText="1"/>
    </xf>
    <xf numFmtId="0" fontId="10" fillId="11" borderId="8" xfId="0" applyFont="1" applyFill="1" applyBorder="1" applyAlignment="1">
      <alignment horizontal="center" vertical="center" wrapText="1"/>
    </xf>
    <xf numFmtId="0" fontId="10" fillId="11" borderId="0" xfId="0" applyFont="1" applyFill="1" applyAlignment="1">
      <alignment horizontal="center" vertical="center" wrapText="1"/>
    </xf>
    <xf numFmtId="1" fontId="10" fillId="2" borderId="2" xfId="0" applyNumberFormat="1" applyFont="1" applyFill="1" applyBorder="1" applyAlignment="1" applyProtection="1">
      <alignment horizontal="center" vertical="center" wrapText="1"/>
      <protection locked="0"/>
    </xf>
    <xf numFmtId="1" fontId="10" fillId="2" borderId="7" xfId="0" applyNumberFormat="1" applyFont="1" applyFill="1" applyBorder="1" applyAlignment="1" applyProtection="1">
      <alignment horizontal="center" vertical="center" wrapText="1"/>
      <protection locked="0"/>
    </xf>
    <xf numFmtId="1" fontId="10" fillId="2" borderId="1" xfId="0" applyNumberFormat="1" applyFont="1" applyFill="1" applyBorder="1" applyAlignment="1" applyProtection="1">
      <alignment horizontal="center" vertical="center" wrapText="1"/>
      <protection locked="0"/>
    </xf>
    <xf numFmtId="1" fontId="10" fillId="2" borderId="2" xfId="0" applyNumberFormat="1" applyFont="1" applyFill="1" applyBorder="1" applyAlignment="1">
      <alignment horizontal="center" vertical="center" wrapText="1"/>
    </xf>
    <xf numFmtId="1" fontId="10" fillId="2" borderId="5" xfId="0" applyNumberFormat="1" applyFont="1" applyFill="1" applyBorder="1" applyAlignment="1">
      <alignment horizontal="center" vertical="center" wrapText="1"/>
    </xf>
    <xf numFmtId="1" fontId="12" fillId="6" borderId="11" xfId="0" applyNumberFormat="1" applyFont="1" applyFill="1" applyBorder="1" applyAlignment="1">
      <alignment horizontal="center" vertical="center" wrapText="1"/>
    </xf>
    <xf numFmtId="1" fontId="12" fillId="6" borderId="12" xfId="0" applyNumberFormat="1" applyFont="1" applyFill="1" applyBorder="1" applyAlignment="1">
      <alignment horizontal="center" vertical="center" wrapText="1"/>
    </xf>
    <xf numFmtId="1" fontId="12" fillId="6" borderId="9" xfId="0" applyNumberFormat="1" applyFont="1" applyFill="1" applyBorder="1" applyAlignment="1">
      <alignment horizontal="center" vertical="center" wrapText="1"/>
    </xf>
    <xf numFmtId="0" fontId="10" fillId="2" borderId="7" xfId="0" applyFont="1" applyFill="1" applyBorder="1" applyAlignment="1" applyProtection="1">
      <alignment horizontal="center" vertical="center" wrapText="1"/>
      <protection locked="0"/>
    </xf>
    <xf numFmtId="14" fontId="10" fillId="2"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39" fillId="2" borderId="0" xfId="0" applyFont="1" applyFill="1" applyAlignment="1">
      <alignment horizontal="left" vertical="center" wrapText="1"/>
    </xf>
    <xf numFmtId="0" fontId="12" fillId="6" borderId="11"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8" fillId="2" borderId="4" xfId="0" applyFont="1" applyFill="1" applyBorder="1" applyAlignment="1" applyProtection="1">
      <alignment horizontal="left" vertical="center" wrapText="1"/>
    </xf>
    <xf numFmtId="0" fontId="28" fillId="2" borderId="11" xfId="0" applyFont="1" applyFill="1" applyBorder="1" applyAlignment="1" applyProtection="1">
      <alignment horizontal="left" vertical="center" wrapText="1"/>
    </xf>
    <xf numFmtId="167" fontId="10" fillId="2" borderId="2" xfId="0" applyNumberFormat="1" applyFont="1" applyFill="1" applyBorder="1" applyAlignment="1" applyProtection="1">
      <alignment horizontal="left" vertical="center" wrapText="1"/>
    </xf>
    <xf numFmtId="167" fontId="10" fillId="2" borderId="7" xfId="0" applyNumberFormat="1" applyFont="1" applyFill="1" applyBorder="1" applyAlignment="1" applyProtection="1">
      <alignment horizontal="left" vertical="center" wrapText="1"/>
    </xf>
    <xf numFmtId="167" fontId="10" fillId="2" borderId="5" xfId="0" applyNumberFormat="1" applyFont="1" applyFill="1" applyBorder="1" applyAlignment="1" applyProtection="1">
      <alignment horizontal="left" vertical="center" wrapText="1"/>
    </xf>
    <xf numFmtId="1" fontId="10" fillId="2" borderId="2" xfId="0" applyNumberFormat="1" applyFont="1" applyFill="1" applyBorder="1" applyAlignment="1" applyProtection="1">
      <alignment horizontal="left" vertical="center" wrapText="1"/>
      <protection locked="0"/>
    </xf>
    <xf numFmtId="1" fontId="10" fillId="2" borderId="7" xfId="0" applyNumberFormat="1" applyFont="1" applyFill="1" applyBorder="1" applyAlignment="1" applyProtection="1">
      <alignment horizontal="left" vertical="center" wrapText="1"/>
      <protection locked="0"/>
    </xf>
    <xf numFmtId="1" fontId="10" fillId="2" borderId="5" xfId="0" applyNumberFormat="1" applyFont="1" applyFill="1" applyBorder="1" applyAlignment="1" applyProtection="1">
      <alignment horizontal="left" vertical="center" wrapText="1"/>
      <protection locked="0"/>
    </xf>
    <xf numFmtId="4" fontId="28" fillId="8" borderId="1" xfId="0" applyNumberFormat="1" applyFont="1" applyFill="1" applyBorder="1" applyAlignment="1" applyProtection="1">
      <alignment horizontal="left" vertical="center" wrapText="1"/>
    </xf>
    <xf numFmtId="0" fontId="60" fillId="17" borderId="1" xfId="0" applyFont="1" applyFill="1" applyBorder="1" applyAlignment="1">
      <alignment horizontal="center" vertical="center" wrapText="1"/>
    </xf>
    <xf numFmtId="0" fontId="38" fillId="17" borderId="1" xfId="0" applyFont="1" applyFill="1" applyBorder="1" applyAlignment="1">
      <alignment horizontal="center" vertical="center" wrapText="1"/>
    </xf>
    <xf numFmtId="0" fontId="28" fillId="8" borderId="48" xfId="0" applyFont="1" applyFill="1" applyBorder="1" applyAlignment="1">
      <alignment horizontal="left" vertical="center" wrapText="1"/>
    </xf>
    <xf numFmtId="0" fontId="28" fillId="8" borderId="4" xfId="0" applyFont="1" applyFill="1" applyBorder="1" applyAlignment="1">
      <alignment horizontal="left" vertical="center" wrapText="1"/>
    </xf>
    <xf numFmtId="4" fontId="60" fillId="17" borderId="7" xfId="0" applyNumberFormat="1" applyFont="1" applyFill="1" applyBorder="1" applyAlignment="1">
      <alignment horizontal="center" vertical="center" wrapText="1"/>
    </xf>
    <xf numFmtId="4" fontId="60" fillId="17" borderId="5" xfId="0" applyNumberFormat="1" applyFont="1" applyFill="1" applyBorder="1" applyAlignment="1">
      <alignment horizontal="center" vertical="center" wrapText="1"/>
    </xf>
    <xf numFmtId="1" fontId="10" fillId="2" borderId="2" xfId="0" applyNumberFormat="1" applyFont="1" applyFill="1" applyBorder="1" applyAlignment="1">
      <alignment horizontal="left" vertical="center" wrapText="1"/>
    </xf>
    <xf numFmtId="1" fontId="10" fillId="2" borderId="7" xfId="0" applyNumberFormat="1" applyFont="1" applyFill="1" applyBorder="1" applyAlignment="1">
      <alignment horizontal="left" vertical="center" wrapText="1"/>
    </xf>
    <xf numFmtId="1" fontId="10" fillId="2" borderId="5" xfId="0" applyNumberFormat="1" applyFont="1" applyFill="1" applyBorder="1" applyAlignment="1">
      <alignment horizontal="left" vertical="center" wrapText="1"/>
    </xf>
    <xf numFmtId="0" fontId="39" fillId="2" borderId="0" xfId="0" applyFont="1" applyFill="1" applyBorder="1" applyAlignment="1">
      <alignment horizontal="left" vertical="center" wrapText="1"/>
    </xf>
    <xf numFmtId="0" fontId="10" fillId="2" borderId="1" xfId="0" applyFont="1" applyFill="1" applyBorder="1" applyAlignment="1" applyProtection="1">
      <alignment horizontal="left" vertical="center" wrapText="1"/>
      <protection locked="0"/>
    </xf>
    <xf numFmtId="0" fontId="68" fillId="2" borderId="1" xfId="4" applyFont="1" applyFill="1" applyBorder="1" applyAlignment="1" applyProtection="1">
      <alignment horizontal="center" vertical="center" wrapText="1"/>
      <protection locked="0"/>
    </xf>
    <xf numFmtId="1" fontId="10" fillId="2" borderId="1" xfId="0" applyNumberFormat="1" applyFont="1" applyFill="1" applyBorder="1" applyAlignment="1">
      <alignment horizontal="left" vertical="center" wrapText="1"/>
    </xf>
    <xf numFmtId="167" fontId="10" fillId="2" borderId="1" xfId="0" applyNumberFormat="1" applyFont="1" applyFill="1" applyBorder="1" applyAlignment="1" applyProtection="1">
      <alignment horizontal="left" vertical="center" wrapText="1"/>
    </xf>
    <xf numFmtId="1" fontId="10" fillId="2" borderId="1" xfId="0" applyNumberFormat="1" applyFont="1" applyFill="1" applyBorder="1" applyAlignment="1" applyProtection="1">
      <alignment horizontal="left" vertical="center" wrapText="1"/>
      <protection locked="0"/>
    </xf>
    <xf numFmtId="0" fontId="28" fillId="8" borderId="1" xfId="0" applyFont="1" applyFill="1" applyBorder="1" applyAlignment="1" applyProtection="1">
      <alignment horizontal="center" vertical="center" wrapText="1"/>
    </xf>
    <xf numFmtId="0" fontId="28" fillId="8" borderId="49" xfId="0" applyFont="1" applyFill="1" applyBorder="1" applyAlignment="1" applyProtection="1">
      <alignment horizontal="center" vertical="center" wrapText="1"/>
    </xf>
    <xf numFmtId="0" fontId="28" fillId="8" borderId="1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167" fontId="28" fillId="8" borderId="1" xfId="0" applyNumberFormat="1" applyFont="1" applyFill="1" applyBorder="1" applyAlignment="1" applyProtection="1">
      <alignment horizontal="center" vertical="center" wrapText="1"/>
    </xf>
    <xf numFmtId="0" fontId="28" fillId="8" borderId="1" xfId="0" applyFont="1" applyFill="1" applyBorder="1" applyAlignment="1" applyProtection="1">
      <alignment horizontal="left" vertical="center" wrapText="1"/>
    </xf>
    <xf numFmtId="167" fontId="10" fillId="2" borderId="1"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center"/>
      <protection locked="0"/>
    </xf>
    <xf numFmtId="0" fontId="10" fillId="2" borderId="7"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top" wrapText="1"/>
      <protection locked="0"/>
    </xf>
    <xf numFmtId="0" fontId="10" fillId="2" borderId="7" xfId="0" applyFont="1" applyFill="1" applyBorder="1" applyAlignment="1" applyProtection="1">
      <alignment horizontal="left" vertical="top" wrapText="1"/>
      <protection locked="0"/>
    </xf>
    <xf numFmtId="0" fontId="10" fillId="2" borderId="5"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28" fillId="7" borderId="2" xfId="0" applyFont="1" applyFill="1" applyBorder="1" applyAlignment="1">
      <alignment horizontal="left" vertical="center" wrapText="1"/>
    </xf>
    <xf numFmtId="0" fontId="28" fillId="7" borderId="7" xfId="0" applyFont="1" applyFill="1" applyBorder="1" applyAlignment="1">
      <alignment horizontal="left" vertical="center" wrapText="1"/>
    </xf>
    <xf numFmtId="0" fontId="28" fillId="7" borderId="5" xfId="0" applyFont="1" applyFill="1" applyBorder="1" applyAlignment="1">
      <alignment horizontal="left" vertical="center" wrapText="1"/>
    </xf>
    <xf numFmtId="1" fontId="28" fillId="17" borderId="2" xfId="0" applyNumberFormat="1" applyFont="1" applyFill="1" applyBorder="1" applyAlignment="1">
      <alignment horizontal="left" vertical="center" wrapText="1"/>
    </xf>
    <xf numFmtId="1" fontId="28" fillId="17" borderId="7" xfId="0" applyNumberFormat="1" applyFont="1" applyFill="1" applyBorder="1" applyAlignment="1">
      <alignment horizontal="left" vertical="center" wrapText="1"/>
    </xf>
    <xf numFmtId="1" fontId="28" fillId="17" borderId="5" xfId="0" applyNumberFormat="1" applyFont="1" applyFill="1" applyBorder="1" applyAlignment="1">
      <alignment horizontal="left" vertical="center" wrapText="1"/>
    </xf>
    <xf numFmtId="14" fontId="10" fillId="2" borderId="2" xfId="0" applyNumberFormat="1" applyFont="1" applyFill="1" applyBorder="1" applyAlignment="1" applyProtection="1">
      <alignment horizontal="left" vertical="center" wrapText="1"/>
      <protection locked="0"/>
    </xf>
    <xf numFmtId="14" fontId="10" fillId="2" borderId="7" xfId="0" applyNumberFormat="1" applyFont="1" applyFill="1" applyBorder="1" applyAlignment="1" applyProtection="1">
      <alignment horizontal="left" vertical="center" wrapText="1"/>
      <protection locked="0"/>
    </xf>
    <xf numFmtId="14" fontId="10" fillId="2" borderId="5" xfId="0" applyNumberFormat="1" applyFont="1" applyFill="1" applyBorder="1" applyAlignment="1" applyProtection="1">
      <alignment horizontal="left" vertical="center" wrapText="1"/>
      <protection locked="0"/>
    </xf>
    <xf numFmtId="14" fontId="10" fillId="2" borderId="1" xfId="0" applyNumberFormat="1" applyFont="1" applyFill="1" applyBorder="1" applyAlignment="1" applyProtection="1">
      <alignment horizontal="left" vertical="center" wrapText="1"/>
      <protection locked="0"/>
    </xf>
    <xf numFmtId="0" fontId="28" fillId="7" borderId="2" xfId="0" applyFont="1" applyFill="1" applyBorder="1" applyAlignment="1" applyProtection="1">
      <alignment horizontal="left" vertical="center" wrapText="1"/>
    </xf>
    <xf numFmtId="0" fontId="28" fillId="7" borderId="7" xfId="0" applyFont="1" applyFill="1" applyBorder="1" applyAlignment="1" applyProtection="1">
      <alignment horizontal="left" vertical="center" wrapText="1"/>
    </xf>
    <xf numFmtId="0" fontId="28" fillId="7" borderId="5" xfId="0" applyFont="1" applyFill="1" applyBorder="1" applyAlignment="1" applyProtection="1">
      <alignment horizontal="left" vertical="center" wrapText="1"/>
    </xf>
    <xf numFmtId="14" fontId="10" fillId="18" borderId="2" xfId="0" applyNumberFormat="1" applyFont="1" applyFill="1" applyBorder="1" applyAlignment="1" applyProtection="1">
      <alignment horizontal="left" vertical="center" wrapText="1"/>
    </xf>
    <xf numFmtId="14" fontId="10" fillId="18" borderId="7" xfId="0" applyNumberFormat="1" applyFont="1" applyFill="1" applyBorder="1" applyAlignment="1" applyProtection="1">
      <alignment horizontal="left" vertical="center" wrapText="1"/>
    </xf>
    <xf numFmtId="14" fontId="10" fillId="18" borderId="5" xfId="0" applyNumberFormat="1" applyFont="1" applyFill="1" applyBorder="1" applyAlignment="1" applyProtection="1">
      <alignment horizontal="left" vertical="center" wrapText="1"/>
    </xf>
    <xf numFmtId="0" fontId="10" fillId="18" borderId="2" xfId="0" applyFont="1" applyFill="1" applyBorder="1" applyAlignment="1" applyProtection="1">
      <alignment horizontal="left" vertical="center" wrapText="1"/>
    </xf>
    <xf numFmtId="0" fontId="10" fillId="18" borderId="7" xfId="0" applyFont="1" applyFill="1" applyBorder="1" applyAlignment="1" applyProtection="1">
      <alignment horizontal="left" vertical="center" wrapText="1"/>
    </xf>
    <xf numFmtId="0" fontId="10" fillId="18" borderId="5" xfId="0" applyFont="1" applyFill="1" applyBorder="1" applyAlignment="1" applyProtection="1">
      <alignment horizontal="left" vertical="center" wrapText="1"/>
    </xf>
    <xf numFmtId="0" fontId="10" fillId="18" borderId="1" xfId="0" applyFont="1" applyFill="1" applyBorder="1" applyAlignment="1" applyProtection="1">
      <alignment horizontal="left" vertical="center" wrapText="1"/>
    </xf>
    <xf numFmtId="14" fontId="10" fillId="18" borderId="1" xfId="0" applyNumberFormat="1" applyFont="1" applyFill="1" applyBorder="1" applyAlignment="1" applyProtection="1">
      <alignment horizontal="left" vertical="center" wrapText="1"/>
    </xf>
    <xf numFmtId="4" fontId="10" fillId="4" borderId="1" xfId="0" applyNumberFormat="1"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4" borderId="5" xfId="0" applyFont="1" applyFill="1" applyBorder="1" applyAlignment="1" applyProtection="1">
      <alignment horizontal="left" vertical="center" wrapText="1"/>
      <protection locked="0"/>
    </xf>
    <xf numFmtId="0" fontId="28" fillId="7" borderId="1" xfId="0" applyFont="1" applyFill="1" applyBorder="1" applyAlignment="1" applyProtection="1">
      <alignment horizontal="left" vertical="center" wrapText="1"/>
    </xf>
    <xf numFmtId="0" fontId="10" fillId="2" borderId="2"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2" fillId="6" borderId="2" xfId="0" applyFont="1" applyFill="1" applyBorder="1" applyAlignment="1">
      <alignment horizontal="center"/>
    </xf>
    <xf numFmtId="0" fontId="12" fillId="6" borderId="7" xfId="0" applyFont="1" applyFill="1" applyBorder="1" applyAlignment="1">
      <alignment horizontal="center"/>
    </xf>
    <xf numFmtId="0" fontId="12" fillId="6" borderId="5" xfId="0" applyFont="1" applyFill="1" applyBorder="1" applyAlignment="1">
      <alignment horizontal="center"/>
    </xf>
    <xf numFmtId="0" fontId="10" fillId="2" borderId="2" xfId="0" applyFont="1" applyFill="1" applyBorder="1" applyAlignment="1">
      <alignment horizontal="center"/>
    </xf>
    <xf numFmtId="0" fontId="10" fillId="2" borderId="7" xfId="0" applyFont="1" applyFill="1" applyBorder="1" applyAlignment="1">
      <alignment horizontal="center"/>
    </xf>
    <xf numFmtId="0" fontId="10" fillId="2" borderId="5" xfId="0" applyFont="1" applyFill="1" applyBorder="1" applyAlignment="1">
      <alignment horizontal="center"/>
    </xf>
    <xf numFmtId="0" fontId="10" fillId="2" borderId="24"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44" fillId="2" borderId="0" xfId="0" applyFont="1" applyFill="1" applyAlignment="1">
      <alignment horizontal="center" wrapText="1"/>
    </xf>
    <xf numFmtId="0" fontId="10" fillId="2" borderId="37" xfId="0" applyFont="1" applyFill="1" applyBorder="1" applyAlignment="1" applyProtection="1">
      <alignment horizontal="center"/>
    </xf>
    <xf numFmtId="0" fontId="10" fillId="2" borderId="31" xfId="0" applyFont="1" applyFill="1" applyBorder="1" applyAlignment="1" applyProtection="1">
      <alignment horizontal="center"/>
    </xf>
    <xf numFmtId="0" fontId="10" fillId="2" borderId="23" xfId="0" applyFont="1" applyFill="1" applyBorder="1" applyAlignment="1" applyProtection="1">
      <alignment horizontal="center"/>
    </xf>
    <xf numFmtId="0" fontId="10" fillId="2" borderId="32" xfId="0" applyFont="1" applyFill="1" applyBorder="1" applyAlignment="1" applyProtection="1">
      <alignment horizontal="center"/>
    </xf>
    <xf numFmtId="0" fontId="10" fillId="2" borderId="33" xfId="0" applyFont="1" applyFill="1" applyBorder="1" applyAlignment="1" applyProtection="1">
      <alignment horizontal="center"/>
    </xf>
    <xf numFmtId="0" fontId="10" fillId="2" borderId="34" xfId="0" applyFont="1" applyFill="1" applyBorder="1" applyAlignment="1">
      <alignment horizontal="center"/>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2" fillId="2" borderId="42"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3" xfId="0" applyFont="1" applyFill="1" applyBorder="1" applyAlignment="1">
      <alignment horizontal="left" vertical="center" wrapText="1"/>
    </xf>
    <xf numFmtId="0" fontId="16" fillId="2" borderId="43" xfId="0" applyFont="1" applyFill="1" applyBorder="1" applyAlignment="1">
      <alignment horizontal="left" vertical="center" wrapText="1"/>
    </xf>
    <xf numFmtId="0" fontId="16" fillId="2" borderId="44" xfId="0" applyFont="1" applyFill="1" applyBorder="1" applyAlignment="1">
      <alignment horizontal="left" vertical="center" wrapText="1"/>
    </xf>
    <xf numFmtId="0" fontId="37" fillId="2" borderId="37" xfId="4" applyFont="1" applyFill="1" applyBorder="1" applyAlignment="1" applyProtection="1">
      <alignment horizontal="center" vertical="center" wrapText="1"/>
      <protection locked="0"/>
    </xf>
    <xf numFmtId="0" fontId="37" fillId="2" borderId="31" xfId="4" applyFont="1" applyFill="1" applyBorder="1" applyAlignment="1" applyProtection="1">
      <alignment horizontal="center" vertical="center" wrapText="1"/>
      <protection locked="0"/>
    </xf>
    <xf numFmtId="0" fontId="37" fillId="2" borderId="23" xfId="4" applyFont="1" applyFill="1" applyBorder="1" applyAlignment="1" applyProtection="1">
      <alignment horizontal="center" vertical="center" wrapText="1"/>
      <protection locked="0"/>
    </xf>
    <xf numFmtId="0" fontId="28" fillId="12" borderId="17" xfId="0" applyNumberFormat="1" applyFont="1" applyFill="1" applyBorder="1" applyAlignment="1">
      <alignment horizontal="center" wrapText="1"/>
    </xf>
    <xf numFmtId="0" fontId="28" fillId="12" borderId="18" xfId="0" applyNumberFormat="1" applyFont="1" applyFill="1" applyBorder="1" applyAlignment="1">
      <alignment horizontal="center" wrapText="1"/>
    </xf>
    <xf numFmtId="0" fontId="28" fillId="12" borderId="0" xfId="0" applyNumberFormat="1" applyFont="1" applyFill="1" applyBorder="1" applyAlignment="1">
      <alignment horizontal="center" wrapText="1"/>
    </xf>
    <xf numFmtId="0" fontId="28" fillId="12" borderId="31" xfId="0" applyNumberFormat="1" applyFont="1" applyFill="1" applyBorder="1" applyAlignment="1">
      <alignment horizontal="center" wrapText="1"/>
    </xf>
    <xf numFmtId="14" fontId="28" fillId="12" borderId="22" xfId="0" applyNumberFormat="1" applyFont="1" applyFill="1" applyBorder="1" applyAlignment="1">
      <alignment horizontal="center"/>
    </xf>
    <xf numFmtId="14" fontId="28" fillId="12" borderId="23" xfId="0" applyNumberFormat="1" applyFont="1" applyFill="1" applyBorder="1" applyAlignment="1">
      <alignment horizontal="center"/>
    </xf>
    <xf numFmtId="0" fontId="12" fillId="4" borderId="38" xfId="0" applyFont="1" applyFill="1" applyBorder="1" applyAlignment="1">
      <alignment horizontal="left" vertical="center" wrapText="1"/>
    </xf>
    <xf numFmtId="0" fontId="12" fillId="4" borderId="39" xfId="0" applyFont="1" applyFill="1" applyBorder="1" applyAlignment="1">
      <alignment horizontal="left" vertical="center" wrapText="1"/>
    </xf>
    <xf numFmtId="0" fontId="12" fillId="4" borderId="40" xfId="0" applyFont="1" applyFill="1" applyBorder="1" applyAlignment="1">
      <alignment horizontal="left" vertical="center" wrapText="1"/>
    </xf>
    <xf numFmtId="0" fontId="12" fillId="4" borderId="38" xfId="0" applyFont="1" applyFill="1" applyBorder="1" applyAlignment="1">
      <alignment horizontal="left" vertical="center"/>
    </xf>
    <xf numFmtId="0" fontId="12" fillId="4" borderId="39" xfId="0" applyFont="1" applyFill="1" applyBorder="1" applyAlignment="1">
      <alignment horizontal="left" vertical="center"/>
    </xf>
    <xf numFmtId="0" fontId="12" fillId="4" borderId="40" xfId="0" applyFont="1" applyFill="1" applyBorder="1" applyAlignment="1">
      <alignment horizontal="left" vertical="center"/>
    </xf>
    <xf numFmtId="0" fontId="12" fillId="4" borderId="38" xfId="5" applyFont="1" applyFill="1" applyBorder="1" applyAlignment="1">
      <alignment horizontal="left" vertical="top"/>
    </xf>
    <xf numFmtId="0" fontId="12" fillId="4" borderId="39" xfId="5" applyFont="1" applyFill="1" applyBorder="1" applyAlignment="1">
      <alignment horizontal="left" vertical="top"/>
    </xf>
    <xf numFmtId="0" fontId="12" fillId="4" borderId="40" xfId="5" applyFont="1" applyFill="1" applyBorder="1" applyAlignment="1">
      <alignment horizontal="left" vertical="top"/>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37" xfId="0" applyFont="1" applyFill="1" applyBorder="1" applyAlignment="1">
      <alignment horizontal="center"/>
    </xf>
    <xf numFmtId="0" fontId="10" fillId="2" borderId="31" xfId="0" applyFont="1" applyFill="1" applyBorder="1" applyAlignment="1">
      <alignment horizontal="center"/>
    </xf>
    <xf numFmtId="0" fontId="10" fillId="2" borderId="23" xfId="0" applyFont="1" applyFill="1" applyBorder="1" applyAlignment="1">
      <alignment horizontal="center"/>
    </xf>
    <xf numFmtId="4" fontId="10" fillId="2" borderId="19" xfId="5" applyNumberFormat="1" applyFont="1" applyFill="1" applyBorder="1" applyAlignment="1" applyProtection="1">
      <alignment horizontal="left" vertical="center" wrapText="1"/>
    </xf>
    <xf numFmtId="0" fontId="10" fillId="2" borderId="28"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2" fillId="4" borderId="47" xfId="0" applyFont="1" applyFill="1" applyBorder="1" applyAlignment="1">
      <alignment horizontal="left" vertical="center" wrapText="1"/>
    </xf>
    <xf numFmtId="0" fontId="10" fillId="2" borderId="1" xfId="0" applyFont="1" applyFill="1" applyBorder="1" applyAlignment="1" applyProtection="1">
      <alignment horizontal="center"/>
      <protection locked="0"/>
    </xf>
    <xf numFmtId="0" fontId="12" fillId="15" borderId="8" xfId="0" applyFont="1" applyFill="1" applyBorder="1" applyAlignment="1">
      <alignment horizontal="center"/>
    </xf>
    <xf numFmtId="0" fontId="12" fillId="15" borderId="0" xfId="0" applyFont="1" applyFill="1" applyBorder="1" applyAlignment="1">
      <alignment horizontal="center"/>
    </xf>
    <xf numFmtId="167" fontId="12" fillId="15" borderId="1" xfId="0" applyNumberFormat="1" applyFont="1" applyFill="1" applyBorder="1" applyAlignment="1" applyProtection="1">
      <alignment horizontal="center" vertical="center" wrapText="1"/>
    </xf>
    <xf numFmtId="4" fontId="12" fillId="15" borderId="11" xfId="0" applyNumberFormat="1" applyFont="1" applyFill="1" applyBorder="1" applyAlignment="1" applyProtection="1">
      <alignment horizontal="left" vertical="center" wrapText="1"/>
    </xf>
    <xf numFmtId="4" fontId="12" fillId="15" borderId="9" xfId="0" applyNumberFormat="1" applyFont="1" applyFill="1" applyBorder="1" applyAlignment="1" applyProtection="1">
      <alignment horizontal="left" vertical="center" wrapText="1"/>
    </xf>
    <xf numFmtId="4" fontId="12" fillId="15" borderId="8" xfId="0" applyNumberFormat="1" applyFont="1" applyFill="1" applyBorder="1" applyAlignment="1" applyProtection="1">
      <alignment horizontal="left" vertical="center" wrapText="1"/>
    </xf>
    <xf numFmtId="4" fontId="12" fillId="15" borderId="0" xfId="0" applyNumberFormat="1" applyFont="1" applyFill="1" applyBorder="1" applyAlignment="1" applyProtection="1">
      <alignment horizontal="left" vertical="center" wrapText="1"/>
    </xf>
    <xf numFmtId="0" fontId="28" fillId="2" borderId="1" xfId="0" applyFont="1" applyFill="1" applyBorder="1" applyAlignment="1" applyProtection="1">
      <alignment horizontal="left"/>
    </xf>
    <xf numFmtId="0" fontId="1" fillId="9" borderId="1" xfId="0" applyFont="1" applyFill="1" applyBorder="1" applyAlignment="1">
      <alignment horizontal="center" vertical="top"/>
    </xf>
    <xf numFmtId="0" fontId="1" fillId="3" borderId="9" xfId="0" applyFont="1" applyFill="1" applyBorder="1" applyAlignment="1">
      <alignment horizontal="center" vertical="top"/>
    </xf>
    <xf numFmtId="0" fontId="1" fillId="7" borderId="1" xfId="0" applyFont="1" applyFill="1" applyBorder="1" applyAlignment="1">
      <alignment horizontal="center" vertical="top"/>
    </xf>
    <xf numFmtId="0" fontId="74" fillId="0" borderId="45" xfId="0" applyFont="1" applyBorder="1" applyAlignment="1">
      <alignment horizontal="left" vertical="center"/>
    </xf>
    <xf numFmtId="0" fontId="74" fillId="0" borderId="46" xfId="0" applyFont="1" applyBorder="1" applyAlignment="1">
      <alignment horizontal="left" vertical="center"/>
    </xf>
    <xf numFmtId="0" fontId="74" fillId="0" borderId="47" xfId="0" applyFont="1" applyBorder="1" applyAlignment="1">
      <alignment horizontal="left" vertical="center"/>
    </xf>
    <xf numFmtId="0" fontId="72" fillId="20" borderId="45" xfId="0" applyFont="1" applyFill="1" applyBorder="1" applyAlignment="1">
      <alignment horizontal="left" vertical="center" wrapText="1"/>
    </xf>
    <xf numFmtId="0" fontId="72" fillId="20" borderId="46" xfId="0" applyFont="1" applyFill="1" applyBorder="1" applyAlignment="1">
      <alignment horizontal="left" vertical="center" wrapText="1"/>
    </xf>
    <xf numFmtId="0" fontId="72" fillId="20" borderId="47" xfId="0" applyFont="1" applyFill="1" applyBorder="1" applyAlignment="1">
      <alignment horizontal="left" vertical="center" wrapText="1"/>
    </xf>
    <xf numFmtId="0" fontId="75" fillId="15" borderId="21" xfId="0" applyFont="1" applyFill="1" applyBorder="1" applyAlignment="1">
      <alignment horizontal="left" vertical="center" wrapText="1"/>
    </xf>
    <xf numFmtId="0" fontId="75" fillId="15" borderId="22" xfId="0" applyFont="1" applyFill="1" applyBorder="1" applyAlignment="1">
      <alignment horizontal="left" vertical="center" wrapText="1"/>
    </xf>
    <xf numFmtId="0" fontId="75" fillId="15" borderId="23" xfId="0" applyFont="1" applyFill="1" applyBorder="1" applyAlignment="1">
      <alignment horizontal="left" vertical="center" wrapText="1"/>
    </xf>
    <xf numFmtId="0" fontId="70" fillId="19" borderId="0" xfId="0" applyFont="1" applyFill="1" applyAlignment="1">
      <alignment horizontal="center" vertical="center"/>
    </xf>
    <xf numFmtId="0" fontId="70" fillId="19" borderId="0" xfId="0" applyFont="1" applyFill="1" applyAlignment="1">
      <alignment horizontal="left" vertical="center"/>
    </xf>
    <xf numFmtId="0" fontId="1" fillId="20" borderId="0" xfId="0" applyFont="1" applyFill="1" applyAlignment="1">
      <alignment horizontal="center" wrapText="1"/>
    </xf>
    <xf numFmtId="0" fontId="1" fillId="21" borderId="0" xfId="0" applyFont="1" applyFill="1" applyAlignment="1">
      <alignment horizontal="center"/>
    </xf>
    <xf numFmtId="0" fontId="1" fillId="21" borderId="0" xfId="0" applyFont="1" applyFill="1" applyAlignment="1">
      <alignment horizontal="center" wrapText="1"/>
    </xf>
    <xf numFmtId="44" fontId="1" fillId="21" borderId="0" xfId="2" applyFont="1" applyFill="1" applyAlignment="1">
      <alignment horizontal="center"/>
    </xf>
    <xf numFmtId="1" fontId="1" fillId="21" borderId="0" xfId="0" applyNumberFormat="1" applyFont="1" applyFill="1" applyAlignment="1">
      <alignment horizontal="center"/>
    </xf>
    <xf numFmtId="0" fontId="1" fillId="20" borderId="59" xfId="0" applyFont="1" applyFill="1" applyBorder="1" applyAlignment="1">
      <alignment horizontal="center" wrapText="1"/>
    </xf>
    <xf numFmtId="0" fontId="1" fillId="0" borderId="55" xfId="0" applyFont="1" applyFill="1" applyBorder="1" applyAlignment="1">
      <alignment horizontal="center" wrapText="1"/>
    </xf>
    <xf numFmtId="0" fontId="1" fillId="0" borderId="56" xfId="0" applyFont="1" applyFill="1" applyBorder="1" applyAlignment="1">
      <alignment horizontal="center" wrapText="1"/>
    </xf>
    <xf numFmtId="0" fontId="1" fillId="0" borderId="57" xfId="0" applyFont="1" applyFill="1" applyBorder="1" applyAlignment="1">
      <alignment horizontal="center" wrapText="1"/>
    </xf>
    <xf numFmtId="0" fontId="1" fillId="0" borderId="58" xfId="0" applyFont="1" applyFill="1" applyBorder="1" applyAlignment="1">
      <alignment horizontal="center" wrapText="1"/>
    </xf>
    <xf numFmtId="0" fontId="1" fillId="0" borderId="0" xfId="0" applyFont="1" applyFill="1" applyBorder="1" applyAlignment="1">
      <alignment horizontal="center" wrapText="1"/>
    </xf>
    <xf numFmtId="0" fontId="1" fillId="0" borderId="59" xfId="0" applyFont="1" applyFill="1" applyBorder="1" applyAlignment="1">
      <alignment horizontal="center" wrapText="1"/>
    </xf>
    <xf numFmtId="0" fontId="1" fillId="0" borderId="60" xfId="0" applyFont="1" applyFill="1" applyBorder="1" applyAlignment="1">
      <alignment horizontal="center" wrapText="1"/>
    </xf>
    <xf numFmtId="0" fontId="1" fillId="0" borderId="61" xfId="0" applyFont="1" applyFill="1" applyBorder="1" applyAlignment="1">
      <alignment horizontal="center" wrapText="1"/>
    </xf>
    <xf numFmtId="0" fontId="1" fillId="0" borderId="62" xfId="0" applyFont="1" applyFill="1" applyBorder="1" applyAlignment="1">
      <alignment horizontal="center" wrapText="1"/>
    </xf>
    <xf numFmtId="0" fontId="1" fillId="20" borderId="8" xfId="0" applyFont="1" applyFill="1" applyBorder="1" applyAlignment="1">
      <alignment horizontal="center" wrapText="1"/>
    </xf>
    <xf numFmtId="0" fontId="1" fillId="20" borderId="0" xfId="0" applyFont="1" applyFill="1" applyBorder="1" applyAlignment="1">
      <alignment horizontal="center" wrapText="1"/>
    </xf>
    <xf numFmtId="49" fontId="0" fillId="0" borderId="55" xfId="2" applyNumberFormat="1" applyFont="1" applyFill="1" applyBorder="1" applyAlignment="1">
      <alignment horizontal="center"/>
    </xf>
    <xf numFmtId="49" fontId="0" fillId="0" borderId="56" xfId="2" applyNumberFormat="1" applyFont="1" applyFill="1" applyBorder="1" applyAlignment="1">
      <alignment horizontal="center"/>
    </xf>
    <xf numFmtId="49" fontId="0" fillId="0" borderId="57" xfId="2" applyNumberFormat="1" applyFont="1" applyFill="1" applyBorder="1" applyAlignment="1">
      <alignment horizontal="center"/>
    </xf>
    <xf numFmtId="49" fontId="0" fillId="0" borderId="58" xfId="2" applyNumberFormat="1" applyFont="1" applyFill="1" applyBorder="1" applyAlignment="1">
      <alignment horizontal="center"/>
    </xf>
    <xf numFmtId="49" fontId="0" fillId="0" borderId="0" xfId="2" applyNumberFormat="1" applyFont="1" applyFill="1" applyBorder="1" applyAlignment="1">
      <alignment horizontal="center"/>
    </xf>
    <xf numFmtId="49" fontId="0" fillId="0" borderId="59" xfId="2" applyNumberFormat="1" applyFont="1" applyFill="1" applyBorder="1" applyAlignment="1">
      <alignment horizontal="center"/>
    </xf>
    <xf numFmtId="49" fontId="0" fillId="0" borderId="60" xfId="2" applyNumberFormat="1" applyFont="1" applyFill="1" applyBorder="1" applyAlignment="1">
      <alignment horizontal="center"/>
    </xf>
    <xf numFmtId="49" fontId="0" fillId="0" borderId="61" xfId="2" applyNumberFormat="1" applyFont="1" applyFill="1" applyBorder="1" applyAlignment="1">
      <alignment horizontal="center"/>
    </xf>
    <xf numFmtId="49" fontId="0" fillId="0" borderId="62" xfId="2" applyNumberFormat="1" applyFont="1" applyFill="1" applyBorder="1" applyAlignment="1">
      <alignment horizontal="center"/>
    </xf>
    <xf numFmtId="0" fontId="1" fillId="20" borderId="63" xfId="0" applyFont="1" applyFill="1" applyBorder="1" applyAlignment="1">
      <alignment horizontal="center" wrapText="1"/>
    </xf>
    <xf numFmtId="0" fontId="1" fillId="20" borderId="15" xfId="0" applyFont="1" applyFill="1" applyBorder="1" applyAlignment="1">
      <alignment horizontal="center" wrapText="1"/>
    </xf>
    <xf numFmtId="165" fontId="1" fillId="21" borderId="0" xfId="0" applyNumberFormat="1" applyFont="1" applyFill="1" applyAlignment="1">
      <alignment horizontal="center" wrapText="1"/>
    </xf>
    <xf numFmtId="0" fontId="0" fillId="0" borderId="46" xfId="0" applyBorder="1" applyAlignment="1"/>
    <xf numFmtId="0" fontId="0" fillId="0" borderId="47" xfId="0" applyBorder="1" applyAlignment="1"/>
  </cellXfs>
  <cellStyles count="10">
    <cellStyle name="Comma" xfId="1" builtinId="3"/>
    <cellStyle name="Currency" xfId="2" builtinId="4"/>
    <cellStyle name="Currency 2" xfId="7"/>
    <cellStyle name="Hyperlink" xfId="4" builtinId="8"/>
    <cellStyle name="Normal" xfId="0" builtinId="0"/>
    <cellStyle name="Normal 2" xfId="5"/>
    <cellStyle name="Normal 2 2" xfId="8"/>
    <cellStyle name="Normal 2 3" xfId="9"/>
    <cellStyle name="Percent" xfId="3" builtinId="5"/>
    <cellStyle name="Percent 2" xfId="6"/>
  </cellStyles>
  <dxfs count="124">
    <dxf>
      <fill>
        <patternFill>
          <bgColor theme="0"/>
        </patternFill>
      </fill>
    </dxf>
    <dxf>
      <fill>
        <patternFill>
          <bgColor theme="0"/>
        </patternFill>
      </fill>
    </dxf>
    <dxf>
      <font>
        <strike val="0"/>
        <color theme="0" tint="-0.499984740745262"/>
      </font>
      <fill>
        <patternFill>
          <bgColor theme="0" tint="-0.499984740745262"/>
        </patternFill>
      </fill>
    </dxf>
    <dxf>
      <fill>
        <patternFill>
          <bgColor theme="0" tint="-0.499984740745262"/>
        </patternFill>
      </fill>
    </dxf>
    <dxf>
      <fill>
        <patternFill>
          <bgColor theme="0" tint="-0.499984740745262"/>
        </patternFill>
      </fill>
    </dxf>
    <dxf>
      <font>
        <color theme="0"/>
      </font>
    </dxf>
    <dxf>
      <font>
        <strike val="0"/>
        <color theme="0" tint="-0.499984740745262"/>
      </font>
      <fill>
        <patternFill>
          <bgColor theme="0" tint="-0.499984740745262"/>
        </patternFill>
      </fill>
    </dxf>
    <dxf>
      <fill>
        <patternFill>
          <bgColor theme="0" tint="-0.499984740745262"/>
        </patternFill>
      </fill>
    </dxf>
    <dxf>
      <font>
        <b/>
        <i val="0"/>
        <color theme="0"/>
      </font>
      <fill>
        <patternFill>
          <bgColor rgb="FFC00000"/>
        </patternFill>
      </fill>
    </dxf>
    <dxf>
      <font>
        <b/>
        <i val="0"/>
        <color theme="0"/>
      </font>
      <fill>
        <patternFill>
          <bgColor rgb="FFC00000"/>
        </patternFill>
      </fill>
    </dxf>
    <dxf>
      <fill>
        <patternFill>
          <bgColor theme="0" tint="-0.499984740745262"/>
        </patternFill>
      </fill>
    </dxf>
    <dxf>
      <font>
        <strike val="0"/>
        <color theme="0" tint="-0.499984740745262"/>
      </font>
      <fill>
        <patternFill>
          <bgColor theme="0" tint="-0.499984740745262"/>
        </patternFill>
      </fill>
    </dxf>
    <dxf>
      <fill>
        <patternFill>
          <bgColor theme="0" tint="-0.499984740745262"/>
        </patternFill>
      </fill>
    </dxf>
    <dxf>
      <font>
        <strike val="0"/>
        <color theme="0" tint="-0.499984740745262"/>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val="0"/>
        <i val="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b/>
        <i val="0"/>
        <color auto="1"/>
      </font>
      <fill>
        <patternFill>
          <bgColor rgb="FFFF0000"/>
        </patternFill>
      </fill>
    </dxf>
    <dxf>
      <font>
        <color theme="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i val="0"/>
        <color auto="1"/>
      </font>
      <fill>
        <patternFill>
          <bgColor rgb="FFFFFF00"/>
        </patternFill>
      </fill>
    </dxf>
    <dxf>
      <font>
        <b/>
        <i val="0"/>
        <color auto="1"/>
      </font>
      <fill>
        <patternFill>
          <bgColor rgb="FFFFFF00"/>
        </patternFill>
      </fill>
    </dxf>
    <dxf>
      <fill>
        <patternFill>
          <bgColor theme="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ont>
        <b/>
        <i val="0"/>
        <color auto="1"/>
      </font>
      <fill>
        <patternFill>
          <bgColor rgb="FFFFFF00"/>
        </patternFill>
      </fill>
    </dxf>
    <dxf>
      <fill>
        <patternFill>
          <bgColor theme="0"/>
        </patternFill>
      </fill>
    </dxf>
    <dxf>
      <fill>
        <patternFill>
          <bgColor theme="0"/>
        </patternFill>
      </fill>
    </dxf>
    <dxf>
      <fill>
        <patternFill>
          <bgColor theme="0"/>
        </patternFill>
      </fill>
    </dxf>
    <dxf>
      <font>
        <b/>
        <i val="0"/>
        <color auto="1"/>
      </font>
      <fill>
        <patternFill>
          <bgColor rgb="FFFFFF00"/>
        </patternFill>
      </fill>
    </dxf>
    <dxf>
      <fill>
        <patternFill>
          <bgColor theme="0" tint="-0.499984740745262"/>
        </patternFill>
      </fill>
    </dxf>
    <dxf>
      <font>
        <color theme="0" tint="-0.499984740745262"/>
      </font>
      <fill>
        <patternFill>
          <bgColor theme="0" tint="-0.499984740745262"/>
        </patternFill>
      </fill>
    </dxf>
    <dxf>
      <fill>
        <patternFill>
          <bgColor theme="0"/>
        </patternFill>
      </fill>
    </dxf>
    <dxf>
      <fill>
        <patternFill>
          <bgColor theme="0"/>
        </patternFill>
      </fill>
    </dxf>
    <dxf>
      <fill>
        <patternFill>
          <bgColor theme="0" tint="-0.499984740745262"/>
        </patternFill>
      </fill>
    </dxf>
    <dxf>
      <font>
        <color theme="0" tint="-0.499984740745262"/>
      </font>
      <fill>
        <patternFill>
          <bgColor theme="0" tint="-0.499984740745262"/>
        </patternFill>
      </fill>
    </dxf>
    <dxf>
      <font>
        <b/>
        <i val="0"/>
        <color auto="1"/>
      </font>
      <fill>
        <patternFill>
          <bgColor theme="8" tint="0.79998168889431442"/>
        </patternFill>
      </fill>
    </dxf>
    <dxf>
      <font>
        <b/>
        <i val="0"/>
      </font>
      <fill>
        <patternFill>
          <bgColor theme="8" tint="0.79998168889431442"/>
        </patternFill>
      </fill>
    </dxf>
    <dxf>
      <font>
        <strike val="0"/>
        <color theme="0" tint="-0.499984740745262"/>
      </font>
      <fill>
        <patternFill>
          <bgColor theme="0" tint="-0.499984740745262"/>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color theme="0"/>
      </font>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theme="0" tint="-0.499984740745262"/>
        </patternFill>
      </fill>
    </dxf>
    <dxf>
      <font>
        <color theme="0" tint="-0.499984740745262"/>
      </font>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tint="-0.499984740745262"/>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color theme="0" tint="-0.499984740745262"/>
      </font>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C2D7F0"/>
      <color rgb="FF0000FF"/>
      <color rgb="FFFF66FF"/>
      <color rgb="FF4D4D4D"/>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1443491</xdr:colOff>
      <xdr:row>36</xdr:row>
      <xdr:rowOff>52917</xdr:rowOff>
    </xdr:from>
    <xdr:to>
      <xdr:col>2</xdr:col>
      <xdr:colOff>1449917</xdr:colOff>
      <xdr:row>47</xdr:row>
      <xdr:rowOff>159636</xdr:rowOff>
    </xdr:to>
    <xdr:cxnSp macro="">
      <xdr:nvCxnSpPr>
        <xdr:cNvPr id="3" name="Straight Arrow Connector 2"/>
        <xdr:cNvCxnSpPr/>
      </xdr:nvCxnSpPr>
      <xdr:spPr>
        <a:xfrm flipH="1">
          <a:off x="8174491" y="9017000"/>
          <a:ext cx="6426" cy="45305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1438275</xdr:colOff>
      <xdr:row>32</xdr:row>
      <xdr:rowOff>0</xdr:rowOff>
    </xdr:from>
    <xdr:to>
      <xdr:col>2</xdr:col>
      <xdr:colOff>1438583</xdr:colOff>
      <xdr:row>33</xdr:row>
      <xdr:rowOff>364915</xdr:rowOff>
    </xdr:to>
    <xdr:cxnSp macro="">
      <xdr:nvCxnSpPr>
        <xdr:cNvPr id="5" name="Straight Arrow Connector 4"/>
        <xdr:cNvCxnSpPr/>
      </xdr:nvCxnSpPr>
      <xdr:spPr>
        <a:xfrm>
          <a:off x="8343900" y="7058025"/>
          <a:ext cx="308" cy="7459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1457325</xdr:colOff>
      <xdr:row>32</xdr:row>
      <xdr:rowOff>9525</xdr:rowOff>
    </xdr:from>
    <xdr:to>
      <xdr:col>3</xdr:col>
      <xdr:colOff>1457325</xdr:colOff>
      <xdr:row>33</xdr:row>
      <xdr:rowOff>379827</xdr:rowOff>
    </xdr:to>
    <xdr:cxnSp macro="">
      <xdr:nvCxnSpPr>
        <xdr:cNvPr id="6" name="Straight Arrow Connector 5"/>
        <xdr:cNvCxnSpPr/>
      </xdr:nvCxnSpPr>
      <xdr:spPr>
        <a:xfrm>
          <a:off x="11182350" y="7067550"/>
          <a:ext cx="0" cy="7513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1436500</xdr:colOff>
      <xdr:row>36</xdr:row>
      <xdr:rowOff>44980</xdr:rowOff>
    </xdr:from>
    <xdr:to>
      <xdr:col>3</xdr:col>
      <xdr:colOff>1436500</xdr:colOff>
      <xdr:row>48</xdr:row>
      <xdr:rowOff>37360</xdr:rowOff>
    </xdr:to>
    <xdr:cxnSp macro="">
      <xdr:nvCxnSpPr>
        <xdr:cNvPr id="7" name="Straight Arrow Connector 6"/>
        <xdr:cNvCxnSpPr/>
      </xdr:nvCxnSpPr>
      <xdr:spPr>
        <a:xfrm rot="5400000">
          <a:off x="9822310" y="8858599"/>
          <a:ext cx="26593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1424818</xdr:colOff>
      <xdr:row>57</xdr:row>
      <xdr:rowOff>41240</xdr:rowOff>
    </xdr:from>
    <xdr:to>
      <xdr:col>2</xdr:col>
      <xdr:colOff>1424818</xdr:colOff>
      <xdr:row>60</xdr:row>
      <xdr:rowOff>21166</xdr:rowOff>
    </xdr:to>
    <xdr:cxnSp macro="">
      <xdr:nvCxnSpPr>
        <xdr:cNvPr id="9" name="Straight Arrow Connector 8"/>
        <xdr:cNvCxnSpPr/>
      </xdr:nvCxnSpPr>
      <xdr:spPr>
        <a:xfrm>
          <a:off x="8325151" y="13958323"/>
          <a:ext cx="0" cy="784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1430036</xdr:colOff>
      <xdr:row>52</xdr:row>
      <xdr:rowOff>27254</xdr:rowOff>
    </xdr:from>
    <xdr:to>
      <xdr:col>2</xdr:col>
      <xdr:colOff>1431624</xdr:colOff>
      <xdr:row>54</xdr:row>
      <xdr:rowOff>1854</xdr:rowOff>
    </xdr:to>
    <xdr:cxnSp macro="">
      <xdr:nvCxnSpPr>
        <xdr:cNvPr id="12" name="Straight Arrow Connector 11"/>
        <xdr:cNvCxnSpPr/>
      </xdr:nvCxnSpPr>
      <xdr:spPr>
        <a:xfrm rot="5400000">
          <a:off x="8151851" y="11715903"/>
          <a:ext cx="35560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208638</xdr:colOff>
      <xdr:row>0</xdr:row>
      <xdr:rowOff>149675</xdr:rowOff>
    </xdr:from>
    <xdr:to>
      <xdr:col>0</xdr:col>
      <xdr:colOff>1199238</xdr:colOff>
      <xdr:row>5</xdr:row>
      <xdr:rowOff>30729</xdr:rowOff>
    </xdr:to>
    <xdr:pic>
      <xdr:nvPicPr>
        <xdr:cNvPr id="13" name="Picture 1" descr="Us Department Of Justice Seal Clip Art"/>
        <xdr:cNvPicPr>
          <a:picLocks noChangeAspect="1" noChangeArrowheads="1"/>
        </xdr:cNvPicPr>
      </xdr:nvPicPr>
      <xdr:blipFill>
        <a:blip xmlns:r="http://schemas.openxmlformats.org/officeDocument/2006/relationships" r:embed="rId1" cstate="print"/>
        <a:srcRect/>
        <a:stretch>
          <a:fillRect/>
        </a:stretch>
      </xdr:blipFill>
      <xdr:spPr bwMode="auto">
        <a:xfrm>
          <a:off x="208638" y="149675"/>
          <a:ext cx="990600" cy="981721"/>
        </a:xfrm>
        <a:prstGeom prst="rect">
          <a:avLst/>
        </a:prstGeom>
        <a:noFill/>
      </xdr:spPr>
    </xdr:pic>
    <xdr:clientData/>
  </xdr:twoCellAnchor>
  <xdr:twoCellAnchor>
    <xdr:from>
      <xdr:col>3</xdr:col>
      <xdr:colOff>1428750</xdr:colOff>
      <xdr:row>57</xdr:row>
      <xdr:rowOff>31750</xdr:rowOff>
    </xdr:from>
    <xdr:to>
      <xdr:col>3</xdr:col>
      <xdr:colOff>1428750</xdr:colOff>
      <xdr:row>60</xdr:row>
      <xdr:rowOff>11676</xdr:rowOff>
    </xdr:to>
    <xdr:cxnSp macro="">
      <xdr:nvCxnSpPr>
        <xdr:cNvPr id="14" name="Straight Arrow Connector 13"/>
        <xdr:cNvCxnSpPr/>
      </xdr:nvCxnSpPr>
      <xdr:spPr>
        <a:xfrm>
          <a:off x="11218333" y="13948833"/>
          <a:ext cx="0" cy="784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1428750</xdr:colOff>
      <xdr:row>64</xdr:row>
      <xdr:rowOff>0</xdr:rowOff>
    </xdr:from>
    <xdr:to>
      <xdr:col>1</xdr:col>
      <xdr:colOff>1428750</xdr:colOff>
      <xdr:row>66</xdr:row>
      <xdr:rowOff>10583</xdr:rowOff>
    </xdr:to>
    <xdr:cxnSp macro="">
      <xdr:nvCxnSpPr>
        <xdr:cNvPr id="15" name="Straight Arrow Connector 14"/>
        <xdr:cNvCxnSpPr/>
      </xdr:nvCxnSpPr>
      <xdr:spPr>
        <a:xfrm>
          <a:off x="5513917" y="15525750"/>
          <a:ext cx="0" cy="412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1418167</xdr:colOff>
      <xdr:row>64</xdr:row>
      <xdr:rowOff>10583</xdr:rowOff>
    </xdr:from>
    <xdr:to>
      <xdr:col>2</xdr:col>
      <xdr:colOff>1418167</xdr:colOff>
      <xdr:row>66</xdr:row>
      <xdr:rowOff>21166</xdr:rowOff>
    </xdr:to>
    <xdr:cxnSp macro="">
      <xdr:nvCxnSpPr>
        <xdr:cNvPr id="19" name="Straight Arrow Connector 18"/>
        <xdr:cNvCxnSpPr/>
      </xdr:nvCxnSpPr>
      <xdr:spPr>
        <a:xfrm>
          <a:off x="8392584" y="15536333"/>
          <a:ext cx="0" cy="412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1397000</xdr:colOff>
      <xdr:row>63</xdr:row>
      <xdr:rowOff>190500</xdr:rowOff>
    </xdr:from>
    <xdr:to>
      <xdr:col>3</xdr:col>
      <xdr:colOff>1397000</xdr:colOff>
      <xdr:row>66</xdr:row>
      <xdr:rowOff>0</xdr:rowOff>
    </xdr:to>
    <xdr:cxnSp macro="">
      <xdr:nvCxnSpPr>
        <xdr:cNvPr id="20" name="Straight Arrow Connector 19"/>
        <xdr:cNvCxnSpPr/>
      </xdr:nvCxnSpPr>
      <xdr:spPr>
        <a:xfrm>
          <a:off x="11186583" y="15515167"/>
          <a:ext cx="0" cy="412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1481666</xdr:colOff>
      <xdr:row>69</xdr:row>
      <xdr:rowOff>10583</xdr:rowOff>
    </xdr:from>
    <xdr:to>
      <xdr:col>2</xdr:col>
      <xdr:colOff>1481666</xdr:colOff>
      <xdr:row>71</xdr:row>
      <xdr:rowOff>21167</xdr:rowOff>
    </xdr:to>
    <xdr:cxnSp macro="">
      <xdr:nvCxnSpPr>
        <xdr:cNvPr id="21" name="Straight Arrow Connector 20"/>
        <xdr:cNvCxnSpPr/>
      </xdr:nvCxnSpPr>
      <xdr:spPr>
        <a:xfrm>
          <a:off x="8212666" y="16541750"/>
          <a:ext cx="0" cy="412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232833</xdr:colOff>
      <xdr:row>0</xdr:row>
      <xdr:rowOff>63380</xdr:rowOff>
    </xdr:from>
    <xdr:to>
      <xdr:col>0</xdr:col>
      <xdr:colOff>1223433</xdr:colOff>
      <xdr:row>2</xdr:row>
      <xdr:rowOff>191620</xdr:rowOff>
    </xdr:to>
    <xdr:pic>
      <xdr:nvPicPr>
        <xdr:cNvPr id="2" name="Picture 1" descr="Us Department Of Justice Seal Clip Art"/>
        <xdr:cNvPicPr>
          <a:picLocks noChangeAspect="1" noChangeArrowheads="1"/>
        </xdr:cNvPicPr>
      </xdr:nvPicPr>
      <xdr:blipFill>
        <a:blip xmlns:r="http://schemas.openxmlformats.org/officeDocument/2006/relationships" r:embed="rId1" cstate="print"/>
        <a:srcRect/>
        <a:stretch>
          <a:fillRect/>
        </a:stretch>
      </xdr:blipFill>
      <xdr:spPr bwMode="auto">
        <a:xfrm>
          <a:off x="232833" y="63380"/>
          <a:ext cx="990600" cy="98549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244739</xdr:colOff>
      <xdr:row>0</xdr:row>
      <xdr:rowOff>170537</xdr:rowOff>
    </xdr:from>
    <xdr:to>
      <xdr:col>0</xdr:col>
      <xdr:colOff>1154907</xdr:colOff>
      <xdr:row>2</xdr:row>
      <xdr:rowOff>242572</xdr:rowOff>
    </xdr:to>
    <xdr:pic>
      <xdr:nvPicPr>
        <xdr:cNvPr id="3" name="Picture 1" descr="Us Department Of Justice Seal Clip Art"/>
        <xdr:cNvPicPr>
          <a:picLocks noChangeAspect="1" noChangeArrowheads="1"/>
        </xdr:cNvPicPr>
      </xdr:nvPicPr>
      <xdr:blipFill>
        <a:blip xmlns:r="http://schemas.openxmlformats.org/officeDocument/2006/relationships" r:embed="rId1" cstate="print"/>
        <a:srcRect/>
        <a:stretch>
          <a:fillRect/>
        </a:stretch>
      </xdr:blipFill>
      <xdr:spPr bwMode="auto">
        <a:xfrm>
          <a:off x="244739" y="170537"/>
          <a:ext cx="910168" cy="90547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28575</xdr:rowOff>
    </xdr:from>
    <xdr:to>
      <xdr:col>0</xdr:col>
      <xdr:colOff>884464</xdr:colOff>
      <xdr:row>0</xdr:row>
      <xdr:rowOff>598458</xdr:rowOff>
    </xdr:to>
    <xdr:pic>
      <xdr:nvPicPr>
        <xdr:cNvPr id="2" name="Picture 1" descr="Us Department Of Justice Seal Clip Art"/>
        <xdr:cNvPicPr>
          <a:picLocks noChangeAspect="1" noChangeArrowheads="1"/>
        </xdr:cNvPicPr>
      </xdr:nvPicPr>
      <xdr:blipFill>
        <a:blip xmlns:r="http://schemas.openxmlformats.org/officeDocument/2006/relationships" r:embed="rId1" cstate="print"/>
        <a:srcRect/>
        <a:stretch>
          <a:fillRect/>
        </a:stretch>
      </xdr:blipFill>
      <xdr:spPr bwMode="auto">
        <a:xfrm>
          <a:off x="314325" y="28575"/>
          <a:ext cx="570139" cy="56988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361950</xdr:rowOff>
    </xdr:from>
    <xdr:to>
      <xdr:col>0</xdr:col>
      <xdr:colOff>665389</xdr:colOff>
      <xdr:row>1</xdr:row>
      <xdr:rowOff>255558</xdr:rowOff>
    </xdr:to>
    <xdr:pic>
      <xdr:nvPicPr>
        <xdr:cNvPr id="2" name="Picture 1" descr="Us Department Of Justice Seal Clip Art"/>
        <xdr:cNvPicPr>
          <a:picLocks noChangeAspect="1" noChangeArrowheads="1"/>
        </xdr:cNvPicPr>
      </xdr:nvPicPr>
      <xdr:blipFill>
        <a:blip xmlns:r="http://schemas.openxmlformats.org/officeDocument/2006/relationships" r:embed="rId1" cstate="print"/>
        <a:srcRect/>
        <a:stretch>
          <a:fillRect/>
        </a:stretch>
      </xdr:blipFill>
      <xdr:spPr bwMode="auto">
        <a:xfrm>
          <a:off x="95250" y="361950"/>
          <a:ext cx="570139" cy="569883"/>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0</xdr:row>
      <xdr:rowOff>9525</xdr:rowOff>
    </xdr:from>
    <xdr:to>
      <xdr:col>0</xdr:col>
      <xdr:colOff>914400</xdr:colOff>
      <xdr:row>2</xdr:row>
      <xdr:rowOff>91417</xdr:rowOff>
    </xdr:to>
    <xdr:pic>
      <xdr:nvPicPr>
        <xdr:cNvPr id="2" name="Picture 1" descr="Us Department Of Justice Seal Clip Art"/>
        <xdr:cNvPicPr>
          <a:picLocks noChangeAspect="1" noChangeArrowheads="1"/>
        </xdr:cNvPicPr>
      </xdr:nvPicPr>
      <xdr:blipFill>
        <a:blip xmlns:r="http://schemas.openxmlformats.org/officeDocument/2006/relationships" r:embed="rId1" cstate="print"/>
        <a:srcRect/>
        <a:stretch>
          <a:fillRect/>
        </a:stretch>
      </xdr:blipFill>
      <xdr:spPr bwMode="auto">
        <a:xfrm>
          <a:off x="171450" y="9525"/>
          <a:ext cx="742950" cy="73911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47625</xdr:colOff>
      <xdr:row>270</xdr:row>
      <xdr:rowOff>66675</xdr:rowOff>
    </xdr:from>
    <xdr:to>
      <xdr:col>7</xdr:col>
      <xdr:colOff>0</xdr:colOff>
      <xdr:row>278</xdr:row>
      <xdr:rowOff>114301</xdr:rowOff>
    </xdr:to>
    <xdr:sp macro="" textlink="">
      <xdr:nvSpPr>
        <xdr:cNvPr id="2" name="TextBox 1"/>
        <xdr:cNvSpPr txBox="1"/>
      </xdr:nvSpPr>
      <xdr:spPr>
        <a:xfrm>
          <a:off x="2486025" y="43786425"/>
          <a:ext cx="1781175" cy="1343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t>For M &amp;IE rates greater than $265, allocate 15%, 25% and 40% of the total to breakfast, lunch and dinner, respectively. The remainder is the incidental expense allowance.</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28575</xdr:colOff>
      <xdr:row>53</xdr:row>
      <xdr:rowOff>114300</xdr:rowOff>
    </xdr:from>
    <xdr:to>
      <xdr:col>3</xdr:col>
      <xdr:colOff>1085850</xdr:colOff>
      <xdr:row>59</xdr:row>
      <xdr:rowOff>47625</xdr:rowOff>
    </xdr:to>
    <xdr:sp macro="" textlink="">
      <xdr:nvSpPr>
        <xdr:cNvPr id="2" name="Line Callout 1 1"/>
        <xdr:cNvSpPr/>
      </xdr:nvSpPr>
      <xdr:spPr>
        <a:xfrm>
          <a:off x="11601450" y="16563975"/>
          <a:ext cx="1057275" cy="1666875"/>
        </a:xfrm>
        <a:prstGeom prst="borderCallout1">
          <a:avLst>
            <a:gd name="adj1" fmla="val 87849"/>
            <a:gd name="adj2" fmla="val 4347"/>
            <a:gd name="adj3" fmla="val 140480"/>
            <a:gd name="adj4" fmla="val -745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Include</a:t>
          </a:r>
          <a:r>
            <a:rPr lang="en-US" sz="1100" baseline="0"/>
            <a:t> staff spent on logistical and programmatic planning.  This is planning time, not time spent at the actual event.</a:t>
          </a:r>
          <a:endParaRPr lang="en-US" sz="1100"/>
        </a:p>
      </xdr:txBody>
    </xdr:sp>
    <xdr:clientData/>
  </xdr:twoCellAnchor>
  <xdr:twoCellAnchor>
    <xdr:from>
      <xdr:col>2</xdr:col>
      <xdr:colOff>5848350</xdr:colOff>
      <xdr:row>58</xdr:row>
      <xdr:rowOff>152400</xdr:rowOff>
    </xdr:from>
    <xdr:to>
      <xdr:col>3</xdr:col>
      <xdr:colOff>57150</xdr:colOff>
      <xdr:row>60</xdr:row>
      <xdr:rowOff>152400</xdr:rowOff>
    </xdr:to>
    <xdr:cxnSp macro="">
      <xdr:nvCxnSpPr>
        <xdr:cNvPr id="5" name="Straight Connector 4"/>
        <xdr:cNvCxnSpPr/>
      </xdr:nvCxnSpPr>
      <xdr:spPr>
        <a:xfrm flipV="1">
          <a:off x="10810875" y="18068925"/>
          <a:ext cx="819150" cy="542925"/>
        </a:xfrm>
        <a:prstGeom prst="line">
          <a:avLst/>
        </a:prstGeom>
        <a:ln w="28575">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onference\Conference%20Forms\checklist%20updated%20-%200328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jp.gov/Finance%20Staff/FMPRG/NonFedFac/Changes%20to%20Conference%20Requesting%20Requirements/Conference%20Project%20Management/Forms/NEW%20FORMS%20-%20updated%20version/For%20Printing/122711_Conference%20Approval%20Request%20Form%20v14PRIN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dging Calculator"/>
      <sheetName val="Checklist"/>
    </sheetNames>
    <sheetDataSet>
      <sheetData sheetId="0">
        <row r="1">
          <cell r="AI1">
            <v>20</v>
          </cell>
        </row>
        <row r="2">
          <cell r="AI2">
            <v>21</v>
          </cell>
        </row>
        <row r="3">
          <cell r="AI3">
            <v>22</v>
          </cell>
        </row>
        <row r="4">
          <cell r="AI4">
            <v>23</v>
          </cell>
        </row>
        <row r="5">
          <cell r="AI5">
            <v>24</v>
          </cell>
        </row>
        <row r="6">
          <cell r="AI6">
            <v>25</v>
          </cell>
        </row>
        <row r="7">
          <cell r="AI7">
            <v>26</v>
          </cell>
        </row>
        <row r="8">
          <cell r="AI8">
            <v>27</v>
          </cell>
        </row>
        <row r="9">
          <cell r="AI9">
            <v>28</v>
          </cell>
        </row>
        <row r="10">
          <cell r="AI10">
            <v>29</v>
          </cell>
        </row>
        <row r="11">
          <cell r="AI11">
            <v>30</v>
          </cell>
        </row>
        <row r="12">
          <cell r="AI12">
            <v>31</v>
          </cell>
        </row>
        <row r="13">
          <cell r="AI13">
            <v>32</v>
          </cell>
        </row>
        <row r="14">
          <cell r="AI14">
            <v>33</v>
          </cell>
        </row>
        <row r="15">
          <cell r="AI15">
            <v>34</v>
          </cell>
        </row>
        <row r="16">
          <cell r="AI16">
            <v>35</v>
          </cell>
        </row>
        <row r="17">
          <cell r="AI17">
            <v>36</v>
          </cell>
        </row>
        <row r="18">
          <cell r="AI18">
            <v>37</v>
          </cell>
        </row>
        <row r="19">
          <cell r="AI19">
            <v>38</v>
          </cell>
        </row>
        <row r="20">
          <cell r="AI20">
            <v>39</v>
          </cell>
        </row>
        <row r="21">
          <cell r="AI21">
            <v>40</v>
          </cell>
        </row>
        <row r="22">
          <cell r="AI22">
            <v>41</v>
          </cell>
        </row>
        <row r="23">
          <cell r="AI23">
            <v>42</v>
          </cell>
        </row>
        <row r="24">
          <cell r="AI24">
            <v>43</v>
          </cell>
        </row>
        <row r="25">
          <cell r="AI25">
            <v>44</v>
          </cell>
        </row>
        <row r="26">
          <cell r="AI26">
            <v>45</v>
          </cell>
        </row>
        <row r="27">
          <cell r="AI27">
            <v>46</v>
          </cell>
        </row>
        <row r="28">
          <cell r="AI28">
            <v>47</v>
          </cell>
        </row>
        <row r="29">
          <cell r="AI29">
            <v>48</v>
          </cell>
        </row>
        <row r="30">
          <cell r="AI30">
            <v>49</v>
          </cell>
        </row>
        <row r="31">
          <cell r="AI31">
            <v>50</v>
          </cell>
        </row>
        <row r="32">
          <cell r="AI32">
            <v>51</v>
          </cell>
        </row>
        <row r="33">
          <cell r="AI33">
            <v>52</v>
          </cell>
        </row>
        <row r="34">
          <cell r="AI34">
            <v>53</v>
          </cell>
        </row>
        <row r="35">
          <cell r="AI35">
            <v>54</v>
          </cell>
        </row>
        <row r="36">
          <cell r="AI36">
            <v>55</v>
          </cell>
        </row>
        <row r="37">
          <cell r="AI37">
            <v>56</v>
          </cell>
        </row>
        <row r="38">
          <cell r="AI38">
            <v>57</v>
          </cell>
        </row>
        <row r="39">
          <cell r="AI39">
            <v>58</v>
          </cell>
        </row>
        <row r="40">
          <cell r="AI40">
            <v>59</v>
          </cell>
        </row>
        <row r="41">
          <cell r="AI41">
            <v>60</v>
          </cell>
        </row>
        <row r="42">
          <cell r="AI42">
            <v>61</v>
          </cell>
        </row>
        <row r="43">
          <cell r="AI43">
            <v>62</v>
          </cell>
        </row>
        <row r="44">
          <cell r="AI44">
            <v>63</v>
          </cell>
        </row>
        <row r="45">
          <cell r="AI45">
            <v>64</v>
          </cell>
        </row>
        <row r="46">
          <cell r="AI46">
            <v>65</v>
          </cell>
        </row>
        <row r="47">
          <cell r="AI47">
            <v>66</v>
          </cell>
        </row>
        <row r="48">
          <cell r="AI48">
            <v>67</v>
          </cell>
        </row>
        <row r="49">
          <cell r="AI49">
            <v>68</v>
          </cell>
        </row>
        <row r="50">
          <cell r="AI50">
            <v>69</v>
          </cell>
        </row>
        <row r="51">
          <cell r="AI51">
            <v>70</v>
          </cell>
        </row>
        <row r="52">
          <cell r="AI52">
            <v>71</v>
          </cell>
        </row>
        <row r="53">
          <cell r="AI53">
            <v>72</v>
          </cell>
        </row>
        <row r="54">
          <cell r="AI54">
            <v>73</v>
          </cell>
        </row>
        <row r="55">
          <cell r="AI55">
            <v>74</v>
          </cell>
        </row>
        <row r="56">
          <cell r="AI56">
            <v>75</v>
          </cell>
        </row>
        <row r="57">
          <cell r="AI57">
            <v>76</v>
          </cell>
        </row>
        <row r="58">
          <cell r="AI58">
            <v>77</v>
          </cell>
        </row>
        <row r="59">
          <cell r="AI59">
            <v>78</v>
          </cell>
        </row>
        <row r="60">
          <cell r="AI60">
            <v>79</v>
          </cell>
        </row>
        <row r="61">
          <cell r="AI61">
            <v>80</v>
          </cell>
        </row>
        <row r="62">
          <cell r="AI62">
            <v>81</v>
          </cell>
        </row>
        <row r="63">
          <cell r="AI63">
            <v>82</v>
          </cell>
        </row>
        <row r="64">
          <cell r="AI64">
            <v>83</v>
          </cell>
        </row>
        <row r="65">
          <cell r="AI65">
            <v>84</v>
          </cell>
        </row>
        <row r="66">
          <cell r="AI66">
            <v>85</v>
          </cell>
        </row>
        <row r="67">
          <cell r="AI67">
            <v>86</v>
          </cell>
        </row>
        <row r="68">
          <cell r="AI68">
            <v>87</v>
          </cell>
        </row>
        <row r="69">
          <cell r="AI69">
            <v>88</v>
          </cell>
        </row>
        <row r="70">
          <cell r="AI70">
            <v>89</v>
          </cell>
        </row>
        <row r="71">
          <cell r="AI71">
            <v>90</v>
          </cell>
        </row>
        <row r="72">
          <cell r="AI72">
            <v>91</v>
          </cell>
        </row>
        <row r="73">
          <cell r="AI73">
            <v>92</v>
          </cell>
        </row>
        <row r="74">
          <cell r="AI74">
            <v>93</v>
          </cell>
        </row>
        <row r="75">
          <cell r="AI75">
            <v>94</v>
          </cell>
        </row>
        <row r="76">
          <cell r="AI76">
            <v>95</v>
          </cell>
        </row>
        <row r="77">
          <cell r="AI77">
            <v>96</v>
          </cell>
        </row>
        <row r="78">
          <cell r="AI78">
            <v>97</v>
          </cell>
        </row>
        <row r="79">
          <cell r="AI79">
            <v>98</v>
          </cell>
        </row>
        <row r="80">
          <cell r="AI80">
            <v>99</v>
          </cell>
        </row>
        <row r="81">
          <cell r="AI81">
            <v>100</v>
          </cell>
        </row>
        <row r="82">
          <cell r="AI82">
            <v>101</v>
          </cell>
        </row>
        <row r="83">
          <cell r="AI83">
            <v>102</v>
          </cell>
        </row>
        <row r="84">
          <cell r="AI84">
            <v>103</v>
          </cell>
        </row>
        <row r="85">
          <cell r="AI85">
            <v>104</v>
          </cell>
        </row>
        <row r="86">
          <cell r="AI86">
            <v>105</v>
          </cell>
        </row>
        <row r="87">
          <cell r="AI87">
            <v>106</v>
          </cell>
        </row>
        <row r="88">
          <cell r="AI88">
            <v>107</v>
          </cell>
        </row>
        <row r="89">
          <cell r="AI89">
            <v>108</v>
          </cell>
        </row>
        <row r="90">
          <cell r="AI90">
            <v>109</v>
          </cell>
        </row>
        <row r="91">
          <cell r="AI91">
            <v>110</v>
          </cell>
        </row>
        <row r="92">
          <cell r="AI92">
            <v>111</v>
          </cell>
        </row>
        <row r="93">
          <cell r="AI93">
            <v>112</v>
          </cell>
        </row>
        <row r="94">
          <cell r="AI94">
            <v>113</v>
          </cell>
        </row>
        <row r="95">
          <cell r="AI95">
            <v>114</v>
          </cell>
        </row>
        <row r="96">
          <cell r="AI96">
            <v>115</v>
          </cell>
        </row>
        <row r="97">
          <cell r="AI97">
            <v>116</v>
          </cell>
        </row>
        <row r="98">
          <cell r="AI98">
            <v>117</v>
          </cell>
        </row>
        <row r="99">
          <cell r="AI99">
            <v>118</v>
          </cell>
        </row>
        <row r="100">
          <cell r="AI100">
            <v>119</v>
          </cell>
        </row>
        <row r="101">
          <cell r="AI101">
            <v>120</v>
          </cell>
        </row>
        <row r="102">
          <cell r="AI102">
            <v>121</v>
          </cell>
        </row>
        <row r="103">
          <cell r="AI103">
            <v>122</v>
          </cell>
        </row>
        <row r="104">
          <cell r="AI104">
            <v>123</v>
          </cell>
        </row>
        <row r="105">
          <cell r="AI105">
            <v>124</v>
          </cell>
        </row>
        <row r="106">
          <cell r="AI106">
            <v>125</v>
          </cell>
        </row>
        <row r="107">
          <cell r="AI107">
            <v>126</v>
          </cell>
        </row>
        <row r="108">
          <cell r="AI108">
            <v>127</v>
          </cell>
        </row>
        <row r="109">
          <cell r="AI109">
            <v>128</v>
          </cell>
        </row>
        <row r="110">
          <cell r="AI110">
            <v>129</v>
          </cell>
        </row>
        <row r="111">
          <cell r="AI111">
            <v>130</v>
          </cell>
        </row>
        <row r="112">
          <cell r="AI112">
            <v>131</v>
          </cell>
        </row>
        <row r="113">
          <cell r="AI113">
            <v>132</v>
          </cell>
        </row>
        <row r="114">
          <cell r="AI114">
            <v>133</v>
          </cell>
        </row>
        <row r="115">
          <cell r="AI115">
            <v>134</v>
          </cell>
        </row>
        <row r="116">
          <cell r="AI116">
            <v>135</v>
          </cell>
        </row>
        <row r="117">
          <cell r="AI117">
            <v>136</v>
          </cell>
        </row>
        <row r="118">
          <cell r="AI118">
            <v>137</v>
          </cell>
        </row>
        <row r="119">
          <cell r="AI119">
            <v>138</v>
          </cell>
        </row>
        <row r="120">
          <cell r="AI120">
            <v>139</v>
          </cell>
        </row>
        <row r="121">
          <cell r="AI121">
            <v>140</v>
          </cell>
        </row>
        <row r="122">
          <cell r="AI122">
            <v>141</v>
          </cell>
        </row>
        <row r="123">
          <cell r="AI123">
            <v>142</v>
          </cell>
        </row>
        <row r="124">
          <cell r="AI124">
            <v>143</v>
          </cell>
        </row>
        <row r="125">
          <cell r="AI125">
            <v>144</v>
          </cell>
        </row>
        <row r="126">
          <cell r="AI126">
            <v>145</v>
          </cell>
        </row>
        <row r="127">
          <cell r="AI127">
            <v>146</v>
          </cell>
        </row>
        <row r="128">
          <cell r="AI128">
            <v>147</v>
          </cell>
        </row>
        <row r="129">
          <cell r="AI129">
            <v>148</v>
          </cell>
        </row>
        <row r="130">
          <cell r="AI130">
            <v>149</v>
          </cell>
        </row>
        <row r="131">
          <cell r="AI131">
            <v>150</v>
          </cell>
        </row>
        <row r="132">
          <cell r="AI132">
            <v>151</v>
          </cell>
        </row>
        <row r="133">
          <cell r="AI133">
            <v>152</v>
          </cell>
        </row>
        <row r="134">
          <cell r="AI134">
            <v>153</v>
          </cell>
        </row>
        <row r="135">
          <cell r="AI135">
            <v>154</v>
          </cell>
        </row>
        <row r="136">
          <cell r="AI136">
            <v>155</v>
          </cell>
        </row>
        <row r="137">
          <cell r="AI137">
            <v>156</v>
          </cell>
        </row>
        <row r="138">
          <cell r="AI138">
            <v>157</v>
          </cell>
        </row>
        <row r="139">
          <cell r="AI139">
            <v>158</v>
          </cell>
        </row>
        <row r="140">
          <cell r="AI140">
            <v>159</v>
          </cell>
        </row>
        <row r="141">
          <cell r="AI141">
            <v>160</v>
          </cell>
        </row>
        <row r="142">
          <cell r="AI142">
            <v>161</v>
          </cell>
        </row>
        <row r="143">
          <cell r="AI143">
            <v>162</v>
          </cell>
        </row>
        <row r="144">
          <cell r="AI144">
            <v>163</v>
          </cell>
        </row>
        <row r="145">
          <cell r="AI145">
            <v>164</v>
          </cell>
        </row>
        <row r="146">
          <cell r="AI146">
            <v>165</v>
          </cell>
        </row>
        <row r="147">
          <cell r="AI147">
            <v>166</v>
          </cell>
        </row>
        <row r="148">
          <cell r="AI148">
            <v>167</v>
          </cell>
        </row>
        <row r="149">
          <cell r="AI149">
            <v>168</v>
          </cell>
        </row>
        <row r="150">
          <cell r="AI150">
            <v>169</v>
          </cell>
        </row>
        <row r="151">
          <cell r="AI151">
            <v>170</v>
          </cell>
        </row>
        <row r="152">
          <cell r="AI152">
            <v>171</v>
          </cell>
        </row>
        <row r="153">
          <cell r="AI153">
            <v>172</v>
          </cell>
        </row>
        <row r="154">
          <cell r="AI154">
            <v>173</v>
          </cell>
        </row>
        <row r="155">
          <cell r="AI155">
            <v>174</v>
          </cell>
        </row>
        <row r="156">
          <cell r="AI156">
            <v>175</v>
          </cell>
        </row>
        <row r="157">
          <cell r="AI157">
            <v>176</v>
          </cell>
        </row>
        <row r="158">
          <cell r="AI158">
            <v>177</v>
          </cell>
        </row>
        <row r="159">
          <cell r="AI159">
            <v>178</v>
          </cell>
        </row>
        <row r="160">
          <cell r="AI160">
            <v>179</v>
          </cell>
        </row>
        <row r="161">
          <cell r="AI161">
            <v>180</v>
          </cell>
        </row>
        <row r="162">
          <cell r="AI162">
            <v>181</v>
          </cell>
        </row>
        <row r="163">
          <cell r="AI163">
            <v>182</v>
          </cell>
        </row>
        <row r="164">
          <cell r="AI164">
            <v>183</v>
          </cell>
        </row>
        <row r="165">
          <cell r="AI165">
            <v>184</v>
          </cell>
        </row>
        <row r="166">
          <cell r="AI166">
            <v>185</v>
          </cell>
        </row>
        <row r="167">
          <cell r="AI167">
            <v>186</v>
          </cell>
        </row>
        <row r="168">
          <cell r="AI168">
            <v>187</v>
          </cell>
        </row>
        <row r="169">
          <cell r="AI169">
            <v>188</v>
          </cell>
        </row>
        <row r="170">
          <cell r="AI170">
            <v>189</v>
          </cell>
        </row>
        <row r="171">
          <cell r="AI171">
            <v>190</v>
          </cell>
        </row>
        <row r="172">
          <cell r="AI172">
            <v>191</v>
          </cell>
        </row>
        <row r="173">
          <cell r="AI173">
            <v>192</v>
          </cell>
        </row>
        <row r="174">
          <cell r="AI174">
            <v>193</v>
          </cell>
        </row>
        <row r="175">
          <cell r="AI175">
            <v>194</v>
          </cell>
        </row>
        <row r="176">
          <cell r="AI176">
            <v>195</v>
          </cell>
        </row>
        <row r="177">
          <cell r="AI177">
            <v>196</v>
          </cell>
        </row>
        <row r="178">
          <cell r="AI178">
            <v>197</v>
          </cell>
        </row>
        <row r="179">
          <cell r="AI179">
            <v>198</v>
          </cell>
        </row>
        <row r="180">
          <cell r="AI180">
            <v>199</v>
          </cell>
        </row>
        <row r="181">
          <cell r="AI181">
            <v>200</v>
          </cell>
        </row>
        <row r="182">
          <cell r="AI182">
            <v>201</v>
          </cell>
        </row>
        <row r="183">
          <cell r="AI183">
            <v>202</v>
          </cell>
        </row>
        <row r="184">
          <cell r="AI184">
            <v>203</v>
          </cell>
        </row>
        <row r="185">
          <cell r="AI185">
            <v>204</v>
          </cell>
        </row>
        <row r="186">
          <cell r="AI186">
            <v>205</v>
          </cell>
        </row>
        <row r="187">
          <cell r="AI187">
            <v>206</v>
          </cell>
        </row>
        <row r="188">
          <cell r="AI188">
            <v>207</v>
          </cell>
        </row>
        <row r="189">
          <cell r="AI189">
            <v>208</v>
          </cell>
        </row>
        <row r="190">
          <cell r="AI190">
            <v>209</v>
          </cell>
        </row>
        <row r="191">
          <cell r="AI191">
            <v>210</v>
          </cell>
        </row>
        <row r="192">
          <cell r="AI192">
            <v>211</v>
          </cell>
        </row>
        <row r="193">
          <cell r="AI193">
            <v>212</v>
          </cell>
        </row>
        <row r="194">
          <cell r="AI194">
            <v>213</v>
          </cell>
        </row>
        <row r="195">
          <cell r="AI195">
            <v>214</v>
          </cell>
        </row>
        <row r="196">
          <cell r="AI196">
            <v>215</v>
          </cell>
        </row>
        <row r="197">
          <cell r="AI197">
            <v>216</v>
          </cell>
        </row>
        <row r="198">
          <cell r="AI198">
            <v>217</v>
          </cell>
        </row>
        <row r="199">
          <cell r="AI199">
            <v>218</v>
          </cell>
        </row>
        <row r="200">
          <cell r="AI200">
            <v>219</v>
          </cell>
        </row>
        <row r="201">
          <cell r="AI201">
            <v>220</v>
          </cell>
        </row>
        <row r="202">
          <cell r="AI202">
            <v>221</v>
          </cell>
        </row>
        <row r="203">
          <cell r="AI203">
            <v>222</v>
          </cell>
        </row>
        <row r="204">
          <cell r="AI204">
            <v>223</v>
          </cell>
        </row>
        <row r="205">
          <cell r="AI205">
            <v>224</v>
          </cell>
        </row>
        <row r="206">
          <cell r="AI206">
            <v>225</v>
          </cell>
        </row>
        <row r="207">
          <cell r="AI207">
            <v>226</v>
          </cell>
        </row>
        <row r="208">
          <cell r="AI208">
            <v>227</v>
          </cell>
        </row>
        <row r="209">
          <cell r="AI209">
            <v>228</v>
          </cell>
        </row>
        <row r="210">
          <cell r="AI210">
            <v>229</v>
          </cell>
        </row>
        <row r="211">
          <cell r="AI211">
            <v>230</v>
          </cell>
        </row>
        <row r="212">
          <cell r="AI212">
            <v>231</v>
          </cell>
        </row>
        <row r="213">
          <cell r="AI213">
            <v>232</v>
          </cell>
        </row>
        <row r="214">
          <cell r="AI214">
            <v>233</v>
          </cell>
        </row>
        <row r="215">
          <cell r="AI215">
            <v>234</v>
          </cell>
        </row>
        <row r="216">
          <cell r="AI216">
            <v>235</v>
          </cell>
        </row>
        <row r="217">
          <cell r="AI217">
            <v>236</v>
          </cell>
        </row>
        <row r="218">
          <cell r="AI218">
            <v>237</v>
          </cell>
        </row>
        <row r="219">
          <cell r="AI219">
            <v>238</v>
          </cell>
        </row>
        <row r="220">
          <cell r="AI220">
            <v>239</v>
          </cell>
        </row>
        <row r="221">
          <cell r="AI221">
            <v>240</v>
          </cell>
        </row>
        <row r="222">
          <cell r="AI222">
            <v>241</v>
          </cell>
        </row>
        <row r="223">
          <cell r="AI223">
            <v>242</v>
          </cell>
        </row>
        <row r="224">
          <cell r="AI224">
            <v>243</v>
          </cell>
        </row>
        <row r="225">
          <cell r="AI225">
            <v>244</v>
          </cell>
        </row>
        <row r="226">
          <cell r="AI226">
            <v>245</v>
          </cell>
        </row>
        <row r="227">
          <cell r="AI227">
            <v>246</v>
          </cell>
        </row>
        <row r="228">
          <cell r="AI228">
            <v>247</v>
          </cell>
        </row>
        <row r="229">
          <cell r="AI229">
            <v>248</v>
          </cell>
        </row>
        <row r="230">
          <cell r="AI230">
            <v>249</v>
          </cell>
        </row>
        <row r="231">
          <cell r="AI231">
            <v>250</v>
          </cell>
        </row>
        <row r="232">
          <cell r="AI232">
            <v>251</v>
          </cell>
        </row>
        <row r="233">
          <cell r="AI233">
            <v>252</v>
          </cell>
        </row>
        <row r="234">
          <cell r="AI234">
            <v>253</v>
          </cell>
        </row>
        <row r="235">
          <cell r="AI235">
            <v>254</v>
          </cell>
        </row>
        <row r="236">
          <cell r="AI236">
            <v>255</v>
          </cell>
        </row>
        <row r="237">
          <cell r="AI237">
            <v>256</v>
          </cell>
        </row>
        <row r="238">
          <cell r="AI238">
            <v>257</v>
          </cell>
        </row>
        <row r="239">
          <cell r="AI239">
            <v>258</v>
          </cell>
        </row>
        <row r="240">
          <cell r="AI240">
            <v>259</v>
          </cell>
        </row>
        <row r="241">
          <cell r="AI241">
            <v>260</v>
          </cell>
        </row>
        <row r="242">
          <cell r="AI242">
            <v>261</v>
          </cell>
        </row>
        <row r="243">
          <cell r="AI243">
            <v>262</v>
          </cell>
        </row>
        <row r="244">
          <cell r="AI244">
            <v>263</v>
          </cell>
        </row>
        <row r="245">
          <cell r="AI245">
            <v>264</v>
          </cell>
        </row>
        <row r="246">
          <cell r="AI246">
            <v>265</v>
          </cell>
        </row>
        <row r="247">
          <cell r="AI247">
            <v>266</v>
          </cell>
        </row>
        <row r="248">
          <cell r="AI248">
            <v>267</v>
          </cell>
        </row>
        <row r="249">
          <cell r="AI249">
            <v>268</v>
          </cell>
        </row>
        <row r="250">
          <cell r="AI250">
            <v>269</v>
          </cell>
        </row>
        <row r="251">
          <cell r="AI251">
            <v>270</v>
          </cell>
        </row>
        <row r="252">
          <cell r="AI252">
            <v>271</v>
          </cell>
        </row>
        <row r="253">
          <cell r="AI253">
            <v>272</v>
          </cell>
        </row>
        <row r="254">
          <cell r="AI254">
            <v>273</v>
          </cell>
        </row>
        <row r="255">
          <cell r="AI255">
            <v>274</v>
          </cell>
        </row>
        <row r="256">
          <cell r="AI256">
            <v>275</v>
          </cell>
        </row>
        <row r="257">
          <cell r="AI257">
            <v>276</v>
          </cell>
        </row>
        <row r="258">
          <cell r="AI258">
            <v>277</v>
          </cell>
        </row>
        <row r="259">
          <cell r="AI259">
            <v>278</v>
          </cell>
        </row>
        <row r="260">
          <cell r="AI260">
            <v>279</v>
          </cell>
        </row>
        <row r="261">
          <cell r="AI261">
            <v>280</v>
          </cell>
        </row>
        <row r="262">
          <cell r="AI262">
            <v>281</v>
          </cell>
        </row>
        <row r="263">
          <cell r="AI263">
            <v>282</v>
          </cell>
        </row>
        <row r="264">
          <cell r="AI264">
            <v>283</v>
          </cell>
        </row>
        <row r="265">
          <cell r="AI265">
            <v>284</v>
          </cell>
        </row>
        <row r="266">
          <cell r="AI266">
            <v>285</v>
          </cell>
        </row>
        <row r="267">
          <cell r="AI267">
            <v>286</v>
          </cell>
        </row>
        <row r="268">
          <cell r="AI268">
            <v>287</v>
          </cell>
        </row>
        <row r="269">
          <cell r="AI269">
            <v>288</v>
          </cell>
        </row>
        <row r="270">
          <cell r="AI270">
            <v>289</v>
          </cell>
        </row>
        <row r="271">
          <cell r="AI271">
            <v>290</v>
          </cell>
        </row>
        <row r="272">
          <cell r="AI272">
            <v>291</v>
          </cell>
        </row>
        <row r="273">
          <cell r="AI273">
            <v>292</v>
          </cell>
        </row>
        <row r="274">
          <cell r="AI274">
            <v>293</v>
          </cell>
        </row>
        <row r="275">
          <cell r="AI275">
            <v>294</v>
          </cell>
        </row>
        <row r="276">
          <cell r="AI276">
            <v>295</v>
          </cell>
        </row>
        <row r="277">
          <cell r="AI277">
            <v>296</v>
          </cell>
        </row>
        <row r="278">
          <cell r="AI278">
            <v>297</v>
          </cell>
        </row>
        <row r="279">
          <cell r="AI279">
            <v>298</v>
          </cell>
        </row>
        <row r="280">
          <cell r="AI280">
            <v>299</v>
          </cell>
        </row>
        <row r="281">
          <cell r="AI281">
            <v>300</v>
          </cell>
        </row>
        <row r="282">
          <cell r="AI282">
            <v>301</v>
          </cell>
        </row>
        <row r="283">
          <cell r="AI283">
            <v>302</v>
          </cell>
        </row>
        <row r="284">
          <cell r="AI284">
            <v>303</v>
          </cell>
        </row>
        <row r="285">
          <cell r="AI285">
            <v>304</v>
          </cell>
        </row>
        <row r="286">
          <cell r="AI286">
            <v>305</v>
          </cell>
        </row>
        <row r="287">
          <cell r="AI287">
            <v>306</v>
          </cell>
        </row>
        <row r="288">
          <cell r="AI288">
            <v>307</v>
          </cell>
        </row>
        <row r="289">
          <cell r="AI289">
            <v>308</v>
          </cell>
        </row>
        <row r="290">
          <cell r="AI290">
            <v>309</v>
          </cell>
        </row>
        <row r="291">
          <cell r="AI291">
            <v>310</v>
          </cell>
        </row>
        <row r="292">
          <cell r="AI292">
            <v>311</v>
          </cell>
        </row>
        <row r="293">
          <cell r="AI293">
            <v>312</v>
          </cell>
        </row>
        <row r="294">
          <cell r="AI294">
            <v>313</v>
          </cell>
        </row>
        <row r="295">
          <cell r="AI295">
            <v>314</v>
          </cell>
        </row>
        <row r="296">
          <cell r="AI296">
            <v>315</v>
          </cell>
        </row>
        <row r="297">
          <cell r="AI297">
            <v>316</v>
          </cell>
        </row>
        <row r="298">
          <cell r="AI298">
            <v>317</v>
          </cell>
        </row>
        <row r="299">
          <cell r="AI299">
            <v>318</v>
          </cell>
        </row>
        <row r="300">
          <cell r="AI300">
            <v>319</v>
          </cell>
        </row>
        <row r="301">
          <cell r="AI301">
            <v>320</v>
          </cell>
        </row>
        <row r="302">
          <cell r="AI302">
            <v>321</v>
          </cell>
        </row>
        <row r="303">
          <cell r="AI303">
            <v>322</v>
          </cell>
        </row>
        <row r="304">
          <cell r="AI304">
            <v>323</v>
          </cell>
        </row>
        <row r="305">
          <cell r="AI305">
            <v>324</v>
          </cell>
        </row>
        <row r="306">
          <cell r="AI306">
            <v>325</v>
          </cell>
        </row>
        <row r="307">
          <cell r="AI307">
            <v>326</v>
          </cell>
        </row>
        <row r="308">
          <cell r="AI308">
            <v>327</v>
          </cell>
        </row>
        <row r="309">
          <cell r="AI309">
            <v>328</v>
          </cell>
        </row>
        <row r="310">
          <cell r="AI310">
            <v>329</v>
          </cell>
        </row>
        <row r="311">
          <cell r="AI311">
            <v>330</v>
          </cell>
        </row>
        <row r="312">
          <cell r="AI312">
            <v>331</v>
          </cell>
        </row>
        <row r="313">
          <cell r="AI313">
            <v>332</v>
          </cell>
        </row>
        <row r="314">
          <cell r="AI314">
            <v>333</v>
          </cell>
        </row>
        <row r="315">
          <cell r="AI315">
            <v>334</v>
          </cell>
        </row>
        <row r="316">
          <cell r="AI316">
            <v>335</v>
          </cell>
        </row>
        <row r="317">
          <cell r="AI317">
            <v>336</v>
          </cell>
        </row>
        <row r="318">
          <cell r="AI318">
            <v>337</v>
          </cell>
        </row>
        <row r="319">
          <cell r="AI319">
            <v>338</v>
          </cell>
        </row>
        <row r="320">
          <cell r="AI320">
            <v>339</v>
          </cell>
        </row>
        <row r="321">
          <cell r="AI321">
            <v>340</v>
          </cell>
        </row>
        <row r="322">
          <cell r="AI322">
            <v>341</v>
          </cell>
        </row>
        <row r="323">
          <cell r="AI323">
            <v>342</v>
          </cell>
        </row>
        <row r="324">
          <cell r="AI324">
            <v>343</v>
          </cell>
        </row>
        <row r="325">
          <cell r="AI325">
            <v>344</v>
          </cell>
        </row>
        <row r="326">
          <cell r="AI326">
            <v>345</v>
          </cell>
        </row>
        <row r="327">
          <cell r="AI327">
            <v>346</v>
          </cell>
        </row>
        <row r="328">
          <cell r="AI328">
            <v>347</v>
          </cell>
        </row>
        <row r="329">
          <cell r="AI329">
            <v>348</v>
          </cell>
        </row>
        <row r="330">
          <cell r="AI330">
            <v>349</v>
          </cell>
        </row>
        <row r="331">
          <cell r="AI331">
            <v>350</v>
          </cell>
        </row>
        <row r="332">
          <cell r="AI332">
            <v>351</v>
          </cell>
        </row>
        <row r="333">
          <cell r="AI333">
            <v>352</v>
          </cell>
        </row>
        <row r="334">
          <cell r="AI334">
            <v>353</v>
          </cell>
        </row>
        <row r="335">
          <cell r="AI335">
            <v>354</v>
          </cell>
        </row>
        <row r="336">
          <cell r="AI336">
            <v>355</v>
          </cell>
        </row>
        <row r="337">
          <cell r="AI337">
            <v>356</v>
          </cell>
        </row>
        <row r="338">
          <cell r="AI338">
            <v>357</v>
          </cell>
        </row>
        <row r="339">
          <cell r="AI339">
            <v>358</v>
          </cell>
        </row>
        <row r="340">
          <cell r="AI340">
            <v>359</v>
          </cell>
        </row>
        <row r="341">
          <cell r="AI341">
            <v>360</v>
          </cell>
        </row>
        <row r="342">
          <cell r="AI342">
            <v>361</v>
          </cell>
        </row>
        <row r="343">
          <cell r="AI343">
            <v>362</v>
          </cell>
        </row>
        <row r="344">
          <cell r="AI344">
            <v>363</v>
          </cell>
        </row>
        <row r="345">
          <cell r="AI345">
            <v>364</v>
          </cell>
        </row>
        <row r="346">
          <cell r="AI346">
            <v>365</v>
          </cell>
        </row>
        <row r="347">
          <cell r="AI347">
            <v>366</v>
          </cell>
        </row>
        <row r="348">
          <cell r="AI348">
            <v>367</v>
          </cell>
        </row>
        <row r="349">
          <cell r="AI349">
            <v>368</v>
          </cell>
        </row>
        <row r="350">
          <cell r="AI350">
            <v>369</v>
          </cell>
        </row>
        <row r="351">
          <cell r="AI351">
            <v>370</v>
          </cell>
        </row>
        <row r="352">
          <cell r="AI352">
            <v>371</v>
          </cell>
        </row>
        <row r="353">
          <cell r="AI353">
            <v>372</v>
          </cell>
        </row>
        <row r="354">
          <cell r="AI354">
            <v>373</v>
          </cell>
        </row>
        <row r="355">
          <cell r="AI355">
            <v>374</v>
          </cell>
        </row>
        <row r="356">
          <cell r="AI356">
            <v>375</v>
          </cell>
        </row>
        <row r="357">
          <cell r="AI357">
            <v>376</v>
          </cell>
        </row>
        <row r="358">
          <cell r="AI358">
            <v>377</v>
          </cell>
        </row>
        <row r="359">
          <cell r="AI359">
            <v>378</v>
          </cell>
        </row>
        <row r="360">
          <cell r="AI360">
            <v>379</v>
          </cell>
        </row>
        <row r="361">
          <cell r="AI361">
            <v>380</v>
          </cell>
        </row>
        <row r="362">
          <cell r="AI362">
            <v>381</v>
          </cell>
        </row>
        <row r="363">
          <cell r="AI363">
            <v>382</v>
          </cell>
        </row>
        <row r="364">
          <cell r="AI364">
            <v>383</v>
          </cell>
        </row>
        <row r="365">
          <cell r="AI365">
            <v>384</v>
          </cell>
        </row>
        <row r="366">
          <cell r="AI366">
            <v>385</v>
          </cell>
        </row>
        <row r="367">
          <cell r="AI367">
            <v>386</v>
          </cell>
        </row>
        <row r="368">
          <cell r="AI368">
            <v>387</v>
          </cell>
        </row>
        <row r="369">
          <cell r="AI369">
            <v>388</v>
          </cell>
        </row>
        <row r="370">
          <cell r="AI370">
            <v>389</v>
          </cell>
        </row>
        <row r="371">
          <cell r="AI371">
            <v>390</v>
          </cell>
        </row>
        <row r="372">
          <cell r="AI372">
            <v>391</v>
          </cell>
        </row>
        <row r="373">
          <cell r="AI373">
            <v>392</v>
          </cell>
        </row>
        <row r="374">
          <cell r="AI374">
            <v>393</v>
          </cell>
        </row>
        <row r="375">
          <cell r="AI375">
            <v>394</v>
          </cell>
        </row>
        <row r="376">
          <cell r="AI376">
            <v>395</v>
          </cell>
        </row>
        <row r="377">
          <cell r="AI377">
            <v>396</v>
          </cell>
        </row>
        <row r="378">
          <cell r="AI378">
            <v>397</v>
          </cell>
        </row>
        <row r="379">
          <cell r="AI379">
            <v>398</v>
          </cell>
        </row>
        <row r="380">
          <cell r="AI380">
            <v>399</v>
          </cell>
        </row>
        <row r="381">
          <cell r="AI381">
            <v>400</v>
          </cell>
        </row>
        <row r="382">
          <cell r="AI382">
            <v>401</v>
          </cell>
        </row>
        <row r="383">
          <cell r="AI383">
            <v>402</v>
          </cell>
        </row>
        <row r="384">
          <cell r="AI384">
            <v>403</v>
          </cell>
        </row>
        <row r="385">
          <cell r="AI385">
            <v>404</v>
          </cell>
        </row>
        <row r="386">
          <cell r="AI386">
            <v>405</v>
          </cell>
        </row>
        <row r="387">
          <cell r="AI387">
            <v>406</v>
          </cell>
        </row>
        <row r="388">
          <cell r="AI388">
            <v>407</v>
          </cell>
        </row>
        <row r="389">
          <cell r="AI389">
            <v>408</v>
          </cell>
        </row>
        <row r="390">
          <cell r="AI390">
            <v>409</v>
          </cell>
        </row>
        <row r="391">
          <cell r="AI391">
            <v>410</v>
          </cell>
        </row>
        <row r="392">
          <cell r="AI392">
            <v>411</v>
          </cell>
        </row>
        <row r="393">
          <cell r="AI393">
            <v>412</v>
          </cell>
        </row>
        <row r="394">
          <cell r="AI394">
            <v>413</v>
          </cell>
        </row>
        <row r="395">
          <cell r="AI395">
            <v>414</v>
          </cell>
        </row>
        <row r="396">
          <cell r="AI396">
            <v>415</v>
          </cell>
        </row>
        <row r="397">
          <cell r="AI397">
            <v>416</v>
          </cell>
        </row>
        <row r="398">
          <cell r="AI398">
            <v>417</v>
          </cell>
        </row>
        <row r="399">
          <cell r="AI399">
            <v>418</v>
          </cell>
        </row>
        <row r="400">
          <cell r="AI400">
            <v>419</v>
          </cell>
        </row>
        <row r="401">
          <cell r="AI401">
            <v>420</v>
          </cell>
        </row>
        <row r="402">
          <cell r="AI402">
            <v>421</v>
          </cell>
        </row>
        <row r="403">
          <cell r="AI403">
            <v>422</v>
          </cell>
        </row>
        <row r="404">
          <cell r="AI404">
            <v>423</v>
          </cell>
        </row>
        <row r="405">
          <cell r="AI405">
            <v>424</v>
          </cell>
        </row>
        <row r="406">
          <cell r="AI406">
            <v>425</v>
          </cell>
        </row>
        <row r="407">
          <cell r="AI407">
            <v>426</v>
          </cell>
        </row>
        <row r="408">
          <cell r="AI408">
            <v>427</v>
          </cell>
        </row>
        <row r="409">
          <cell r="AI409">
            <v>428</v>
          </cell>
        </row>
        <row r="410">
          <cell r="AI410">
            <v>429</v>
          </cell>
        </row>
        <row r="411">
          <cell r="AI411">
            <v>430</v>
          </cell>
        </row>
        <row r="412">
          <cell r="AI412">
            <v>431</v>
          </cell>
        </row>
        <row r="413">
          <cell r="AI413">
            <v>432</v>
          </cell>
        </row>
        <row r="414">
          <cell r="AI414">
            <v>433</v>
          </cell>
        </row>
        <row r="415">
          <cell r="AI415">
            <v>434</v>
          </cell>
        </row>
        <row r="416">
          <cell r="AI416">
            <v>435</v>
          </cell>
        </row>
        <row r="417">
          <cell r="AI417">
            <v>436</v>
          </cell>
        </row>
        <row r="418">
          <cell r="AI418">
            <v>437</v>
          </cell>
        </row>
        <row r="419">
          <cell r="AI419">
            <v>438</v>
          </cell>
        </row>
        <row r="420">
          <cell r="AI420">
            <v>439</v>
          </cell>
        </row>
        <row r="421">
          <cell r="AI421">
            <v>440</v>
          </cell>
        </row>
        <row r="422">
          <cell r="AI422">
            <v>441</v>
          </cell>
        </row>
        <row r="423">
          <cell r="AI423">
            <v>442</v>
          </cell>
        </row>
        <row r="424">
          <cell r="AI424">
            <v>443</v>
          </cell>
        </row>
        <row r="425">
          <cell r="AI425">
            <v>444</v>
          </cell>
        </row>
        <row r="426">
          <cell r="AI426">
            <v>445</v>
          </cell>
        </row>
        <row r="427">
          <cell r="AI427">
            <v>446</v>
          </cell>
        </row>
        <row r="428">
          <cell r="AI428">
            <v>447</v>
          </cell>
        </row>
        <row r="429">
          <cell r="AI429">
            <v>448</v>
          </cell>
        </row>
        <row r="430">
          <cell r="AI430">
            <v>449</v>
          </cell>
        </row>
        <row r="431">
          <cell r="AI431">
            <v>450</v>
          </cell>
        </row>
        <row r="432">
          <cell r="AI432">
            <v>451</v>
          </cell>
        </row>
        <row r="433">
          <cell r="AI433">
            <v>452</v>
          </cell>
        </row>
        <row r="434">
          <cell r="AI434">
            <v>453</v>
          </cell>
        </row>
        <row r="435">
          <cell r="AI435">
            <v>454</v>
          </cell>
        </row>
        <row r="436">
          <cell r="AI436">
            <v>455</v>
          </cell>
        </row>
        <row r="437">
          <cell r="AI437">
            <v>456</v>
          </cell>
        </row>
        <row r="438">
          <cell r="AI438">
            <v>457</v>
          </cell>
        </row>
        <row r="439">
          <cell r="AI439">
            <v>458</v>
          </cell>
        </row>
        <row r="440">
          <cell r="AI440">
            <v>459</v>
          </cell>
        </row>
        <row r="441">
          <cell r="AI441">
            <v>460</v>
          </cell>
        </row>
        <row r="442">
          <cell r="AI442">
            <v>461</v>
          </cell>
        </row>
        <row r="443">
          <cell r="AI443">
            <v>462</v>
          </cell>
        </row>
        <row r="444">
          <cell r="AI444">
            <v>463</v>
          </cell>
        </row>
        <row r="445">
          <cell r="AI445">
            <v>464</v>
          </cell>
        </row>
        <row r="446">
          <cell r="AI446">
            <v>465</v>
          </cell>
        </row>
        <row r="447">
          <cell r="AI447">
            <v>466</v>
          </cell>
        </row>
        <row r="448">
          <cell r="AI448">
            <v>467</v>
          </cell>
        </row>
        <row r="449">
          <cell r="AI449">
            <v>468</v>
          </cell>
        </row>
        <row r="450">
          <cell r="AI450">
            <v>469</v>
          </cell>
        </row>
        <row r="451">
          <cell r="AI451">
            <v>470</v>
          </cell>
        </row>
        <row r="452">
          <cell r="AI452">
            <v>471</v>
          </cell>
        </row>
        <row r="453">
          <cell r="AI453">
            <v>472</v>
          </cell>
        </row>
        <row r="454">
          <cell r="AI454">
            <v>473</v>
          </cell>
        </row>
        <row r="455">
          <cell r="AI455">
            <v>474</v>
          </cell>
        </row>
        <row r="456">
          <cell r="AI456">
            <v>475</v>
          </cell>
        </row>
        <row r="457">
          <cell r="AI457">
            <v>476</v>
          </cell>
        </row>
        <row r="458">
          <cell r="AI458">
            <v>477</v>
          </cell>
        </row>
        <row r="459">
          <cell r="AI459">
            <v>478</v>
          </cell>
        </row>
        <row r="460">
          <cell r="AI460">
            <v>479</v>
          </cell>
        </row>
        <row r="461">
          <cell r="AI461">
            <v>480</v>
          </cell>
        </row>
        <row r="462">
          <cell r="AI462">
            <v>481</v>
          </cell>
        </row>
        <row r="463">
          <cell r="AI463">
            <v>482</v>
          </cell>
        </row>
        <row r="464">
          <cell r="AI464">
            <v>483</v>
          </cell>
        </row>
        <row r="465">
          <cell r="AI465">
            <v>484</v>
          </cell>
        </row>
        <row r="466">
          <cell r="AI466">
            <v>485</v>
          </cell>
        </row>
        <row r="467">
          <cell r="AI467">
            <v>486</v>
          </cell>
        </row>
        <row r="468">
          <cell r="AI468">
            <v>487</v>
          </cell>
        </row>
        <row r="469">
          <cell r="AI469">
            <v>488</v>
          </cell>
        </row>
        <row r="470">
          <cell r="AI470">
            <v>489</v>
          </cell>
        </row>
        <row r="471">
          <cell r="AI471">
            <v>490</v>
          </cell>
        </row>
        <row r="472">
          <cell r="AI472">
            <v>491</v>
          </cell>
        </row>
        <row r="473">
          <cell r="AI473">
            <v>492</v>
          </cell>
        </row>
        <row r="474">
          <cell r="AI474">
            <v>493</v>
          </cell>
        </row>
        <row r="475">
          <cell r="AI475">
            <v>494</v>
          </cell>
        </row>
        <row r="476">
          <cell r="AI476">
            <v>495</v>
          </cell>
        </row>
        <row r="477">
          <cell r="AI477">
            <v>496</v>
          </cell>
        </row>
        <row r="478">
          <cell r="AI478">
            <v>497</v>
          </cell>
        </row>
        <row r="479">
          <cell r="AI479">
            <v>498</v>
          </cell>
        </row>
        <row r="480">
          <cell r="AI480">
            <v>499</v>
          </cell>
        </row>
        <row r="481">
          <cell r="AI481">
            <v>500</v>
          </cell>
        </row>
        <row r="482">
          <cell r="AI482">
            <v>501</v>
          </cell>
        </row>
        <row r="483">
          <cell r="AI483">
            <v>502</v>
          </cell>
        </row>
        <row r="484">
          <cell r="AI484">
            <v>503</v>
          </cell>
        </row>
        <row r="485">
          <cell r="AI485">
            <v>504</v>
          </cell>
        </row>
        <row r="486">
          <cell r="AI486">
            <v>505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Form "/>
      <sheetName val="Submission Directions"/>
      <sheetName val="Submission Proposal"/>
      <sheetName val="Drop-downs "/>
      <sheetName val="MEI"/>
    </sheetNames>
    <sheetDataSet>
      <sheetData sheetId="0" refreshError="1"/>
      <sheetData sheetId="1" refreshError="1"/>
      <sheetData sheetId="2" refreshError="1"/>
      <sheetData sheetId="3">
        <row r="5">
          <cell r="I5" t="str">
            <v>Federal Facility Not Available</v>
          </cell>
        </row>
        <row r="6">
          <cell r="I6" t="str">
            <v>Federal Facility Not Adequate - Technology or Capacity</v>
          </cell>
        </row>
        <row r="7">
          <cell r="I7" t="str">
            <v>Federal Facility Not Cost Effective</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hyperlink" Target="http://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ategory/21287"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ategory/21287"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ategory/21287"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ategory/21287"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ategory/21287"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aoprals.state.gov/web920/per_diem.asp" TargetMode="External"/><Relationship Id="rId2" Type="http://schemas.openxmlformats.org/officeDocument/2006/relationships/hyperlink" Target="http://www.defensetravel.dod.mil/site/perdiemCalc.cfm" TargetMode="External"/><Relationship Id="rId1" Type="http://schemas.openxmlformats.org/officeDocument/2006/relationships/hyperlink" Target="http://www.gsa.gov/portal/category/212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F93"/>
  <sheetViews>
    <sheetView zoomScale="90" zoomScaleNormal="90" zoomScaleSheetLayoutView="80" workbookViewId="0">
      <selection activeCell="A71" sqref="A71"/>
    </sheetView>
  </sheetViews>
  <sheetFormatPr defaultRowHeight="15.75" x14ac:dyDescent="0.2"/>
  <cols>
    <col min="1" max="1" width="57.5703125" style="24" customWidth="1"/>
    <col min="2" max="2" width="48" style="24" customWidth="1"/>
    <col min="3" max="3" width="42.28515625" style="24" customWidth="1"/>
    <col min="4" max="4" width="39.5703125" style="24" customWidth="1"/>
    <col min="5" max="5" width="42.28515625" style="24" customWidth="1"/>
    <col min="6" max="16384" width="9.140625" style="24"/>
  </cols>
  <sheetData>
    <row r="1" spans="1:6" x14ac:dyDescent="0.2">
      <c r="E1" s="25"/>
    </row>
    <row r="2" spans="1:6" ht="23.25" x14ac:dyDescent="0.2">
      <c r="A2" s="473" t="s">
        <v>451</v>
      </c>
      <c r="B2" s="473"/>
      <c r="C2" s="473"/>
      <c r="D2" s="473"/>
      <c r="E2" s="473"/>
      <c r="F2" s="473"/>
    </row>
    <row r="3" spans="1:6" x14ac:dyDescent="0.2">
      <c r="E3" s="25"/>
    </row>
    <row r="4" spans="1:6" x14ac:dyDescent="0.2">
      <c r="E4" s="25"/>
    </row>
    <row r="5" spans="1:6" x14ac:dyDescent="0.2">
      <c r="E5" s="25"/>
    </row>
    <row r="6" spans="1:6" x14ac:dyDescent="0.2">
      <c r="A6" s="474" t="s">
        <v>468</v>
      </c>
      <c r="B6" s="475"/>
      <c r="C6" s="475"/>
      <c r="D6" s="475"/>
      <c r="E6" s="105"/>
    </row>
    <row r="7" spans="1:6" x14ac:dyDescent="0.2">
      <c r="A7" s="474" t="s">
        <v>469</v>
      </c>
      <c r="B7" s="474"/>
      <c r="C7" s="474"/>
      <c r="D7" s="474"/>
      <c r="E7" s="474"/>
      <c r="F7" s="474"/>
    </row>
    <row r="8" spans="1:6" ht="20.25" x14ac:dyDescent="0.2">
      <c r="A8" s="81" t="s">
        <v>405</v>
      </c>
      <c r="B8" s="481" t="s">
        <v>406</v>
      </c>
      <c r="C8" s="482"/>
      <c r="D8" s="482"/>
    </row>
    <row r="9" spans="1:6" x14ac:dyDescent="0.2">
      <c r="A9" s="483" t="s">
        <v>380</v>
      </c>
      <c r="B9" s="484"/>
      <c r="C9" s="484"/>
      <c r="D9" s="82"/>
    </row>
    <row r="10" spans="1:6" x14ac:dyDescent="0.2">
      <c r="A10" s="26" t="s">
        <v>457</v>
      </c>
      <c r="B10" s="480" t="s">
        <v>357</v>
      </c>
      <c r="C10" s="480"/>
      <c r="D10" s="480"/>
    </row>
    <row r="11" spans="1:6" x14ac:dyDescent="0.2">
      <c r="A11" s="26" t="s">
        <v>470</v>
      </c>
      <c r="B11" s="480" t="s">
        <v>358</v>
      </c>
      <c r="C11" s="480"/>
      <c r="D11" s="480"/>
    </row>
    <row r="12" spans="1:6" x14ac:dyDescent="0.2">
      <c r="A12" s="26" t="s">
        <v>458</v>
      </c>
      <c r="B12" s="480" t="s">
        <v>359</v>
      </c>
      <c r="C12" s="480"/>
      <c r="D12" s="480"/>
    </row>
    <row r="13" spans="1:6" x14ac:dyDescent="0.2">
      <c r="A13" s="26" t="s">
        <v>459</v>
      </c>
      <c r="B13" s="480" t="s">
        <v>360</v>
      </c>
      <c r="C13" s="480"/>
      <c r="D13" s="480"/>
    </row>
    <row r="14" spans="1:6" x14ac:dyDescent="0.2">
      <c r="A14" s="26" t="s">
        <v>460</v>
      </c>
      <c r="B14" s="480" t="s">
        <v>361</v>
      </c>
      <c r="C14" s="480"/>
      <c r="D14" s="480"/>
    </row>
    <row r="15" spans="1:6" x14ac:dyDescent="0.2">
      <c r="A15" s="26" t="s">
        <v>461</v>
      </c>
      <c r="B15" s="480" t="s">
        <v>411</v>
      </c>
      <c r="C15" s="480"/>
      <c r="D15" s="480"/>
    </row>
    <row r="16" spans="1:6" x14ac:dyDescent="0.2">
      <c r="A16" s="26" t="s">
        <v>471</v>
      </c>
      <c r="B16" s="480" t="s">
        <v>412</v>
      </c>
      <c r="C16" s="480"/>
      <c r="D16" s="480"/>
    </row>
    <row r="17" spans="1:4" x14ac:dyDescent="0.2">
      <c r="A17" s="26" t="s">
        <v>472</v>
      </c>
      <c r="B17" s="480" t="s">
        <v>413</v>
      </c>
      <c r="C17" s="480"/>
      <c r="D17" s="480"/>
    </row>
    <row r="18" spans="1:4" x14ac:dyDescent="0.2">
      <c r="A18" s="26" t="s">
        <v>462</v>
      </c>
      <c r="B18" s="480" t="s">
        <v>414</v>
      </c>
      <c r="C18" s="480"/>
      <c r="D18" s="480"/>
    </row>
    <row r="19" spans="1:4" x14ac:dyDescent="0.2">
      <c r="A19" s="26" t="s">
        <v>473</v>
      </c>
      <c r="B19" s="480" t="s">
        <v>362</v>
      </c>
      <c r="C19" s="480"/>
      <c r="D19" s="480"/>
    </row>
    <row r="20" spans="1:4" x14ac:dyDescent="0.2">
      <c r="A20" s="26" t="s">
        <v>463</v>
      </c>
      <c r="B20" s="480" t="s">
        <v>364</v>
      </c>
      <c r="C20" s="480"/>
      <c r="D20" s="480"/>
    </row>
    <row r="21" spans="1:4" x14ac:dyDescent="0.2">
      <c r="A21" s="26" t="s">
        <v>475</v>
      </c>
      <c r="B21" s="480" t="s">
        <v>375</v>
      </c>
      <c r="C21" s="480"/>
      <c r="D21" s="480"/>
    </row>
    <row r="22" spans="1:4" x14ac:dyDescent="0.2">
      <c r="A22" s="26" t="s">
        <v>479</v>
      </c>
      <c r="B22" s="480" t="s">
        <v>376</v>
      </c>
      <c r="C22" s="480"/>
      <c r="D22" s="480"/>
    </row>
    <row r="23" spans="1:4" x14ac:dyDescent="0.2">
      <c r="A23" s="26" t="s">
        <v>480</v>
      </c>
      <c r="B23" s="480" t="s">
        <v>415</v>
      </c>
      <c r="C23" s="480"/>
      <c r="D23" s="480"/>
    </row>
    <row r="24" spans="1:4" x14ac:dyDescent="0.2">
      <c r="A24" s="26" t="s">
        <v>481</v>
      </c>
      <c r="B24" s="480" t="s">
        <v>377</v>
      </c>
      <c r="C24" s="480"/>
      <c r="D24" s="480"/>
    </row>
    <row r="25" spans="1:4" x14ac:dyDescent="0.2">
      <c r="A25" s="26" t="s">
        <v>476</v>
      </c>
      <c r="B25" s="480" t="s">
        <v>434</v>
      </c>
      <c r="C25" s="480"/>
      <c r="D25" s="480"/>
    </row>
    <row r="26" spans="1:4" x14ac:dyDescent="0.2">
      <c r="A26" s="26" t="s">
        <v>477</v>
      </c>
      <c r="B26" s="480" t="s">
        <v>435</v>
      </c>
      <c r="C26" s="480"/>
      <c r="D26" s="480"/>
    </row>
    <row r="27" spans="1:4" x14ac:dyDescent="0.2">
      <c r="A27" s="26" t="s">
        <v>478</v>
      </c>
      <c r="B27" s="480" t="s">
        <v>416</v>
      </c>
      <c r="C27" s="480"/>
      <c r="D27" s="480"/>
    </row>
    <row r="28" spans="1:4" x14ac:dyDescent="0.2">
      <c r="A28" s="26" t="s">
        <v>482</v>
      </c>
      <c r="B28" s="480" t="s">
        <v>362</v>
      </c>
      <c r="C28" s="480"/>
      <c r="D28" s="480"/>
    </row>
    <row r="29" spans="1:4" x14ac:dyDescent="0.2">
      <c r="A29" s="106" t="s">
        <v>483</v>
      </c>
      <c r="B29" s="480" t="s">
        <v>362</v>
      </c>
      <c r="C29" s="480"/>
      <c r="D29" s="480"/>
    </row>
    <row r="30" spans="1:4" s="27" customFormat="1" x14ac:dyDescent="0.2">
      <c r="A30" s="30"/>
      <c r="B30" s="500"/>
      <c r="C30" s="480"/>
      <c r="D30" s="480"/>
    </row>
    <row r="31" spans="1:4" ht="31.5" x14ac:dyDescent="0.2">
      <c r="A31" s="83" t="s">
        <v>383</v>
      </c>
      <c r="B31" s="84" t="s">
        <v>381</v>
      </c>
      <c r="C31" s="85" t="s">
        <v>474</v>
      </c>
      <c r="D31" s="86" t="s">
        <v>382</v>
      </c>
    </row>
    <row r="32" spans="1:4" ht="47.25" x14ac:dyDescent="0.2">
      <c r="A32" s="30" t="s">
        <v>454</v>
      </c>
      <c r="B32" s="26" t="s">
        <v>505</v>
      </c>
      <c r="C32" s="87" t="s">
        <v>363</v>
      </c>
      <c r="D32" s="87" t="s">
        <v>365</v>
      </c>
    </row>
    <row r="33" spans="1:4" ht="47.25" x14ac:dyDescent="0.2">
      <c r="A33" s="30" t="s">
        <v>448</v>
      </c>
      <c r="B33" s="26" t="s">
        <v>506</v>
      </c>
      <c r="C33" s="26"/>
      <c r="D33" s="26"/>
    </row>
    <row r="34" spans="1:4" ht="31.5" x14ac:dyDescent="0.2">
      <c r="A34" s="30" t="s">
        <v>447</v>
      </c>
      <c r="B34" s="26" t="s">
        <v>417</v>
      </c>
      <c r="C34" s="26"/>
      <c r="D34" s="26"/>
    </row>
    <row r="35" spans="1:4" x14ac:dyDescent="0.2">
      <c r="A35" s="30" t="s">
        <v>446</v>
      </c>
      <c r="B35" s="88"/>
      <c r="C35" s="88"/>
      <c r="D35" s="88"/>
    </row>
    <row r="36" spans="1:4" ht="47.25" x14ac:dyDescent="0.2">
      <c r="A36" s="36" t="s">
        <v>440</v>
      </c>
      <c r="B36" s="26" t="s">
        <v>502</v>
      </c>
      <c r="C36" s="87" t="s">
        <v>363</v>
      </c>
      <c r="D36" s="87" t="s">
        <v>365</v>
      </c>
    </row>
    <row r="37" spans="1:4" ht="47.25" x14ac:dyDescent="0.2">
      <c r="A37" s="36" t="s">
        <v>441</v>
      </c>
      <c r="B37" s="26" t="s">
        <v>503</v>
      </c>
      <c r="C37" s="26"/>
      <c r="D37" s="26"/>
    </row>
    <row r="38" spans="1:4" ht="47.25" x14ac:dyDescent="0.2">
      <c r="A38" s="36" t="s">
        <v>442</v>
      </c>
      <c r="B38" s="26" t="s">
        <v>504</v>
      </c>
      <c r="C38" s="26"/>
      <c r="D38" s="26"/>
    </row>
    <row r="39" spans="1:4" ht="47.25" x14ac:dyDescent="0.2">
      <c r="A39" s="30" t="s">
        <v>443</v>
      </c>
      <c r="B39" s="26" t="s">
        <v>509</v>
      </c>
      <c r="C39" s="26"/>
      <c r="D39" s="26"/>
    </row>
    <row r="40" spans="1:4" x14ac:dyDescent="0.2">
      <c r="A40" s="30" t="s">
        <v>449</v>
      </c>
      <c r="B40" s="26" t="s">
        <v>455</v>
      </c>
      <c r="C40" s="26"/>
      <c r="D40" s="26"/>
    </row>
    <row r="41" spans="1:4" x14ac:dyDescent="0.2">
      <c r="A41" s="30" t="s">
        <v>444</v>
      </c>
      <c r="B41" s="26" t="s">
        <v>456</v>
      </c>
      <c r="C41" s="26"/>
      <c r="D41" s="26"/>
    </row>
    <row r="42" spans="1:4" ht="31.5" x14ac:dyDescent="0.2">
      <c r="A42" s="30" t="s">
        <v>445</v>
      </c>
      <c r="B42" s="26" t="s">
        <v>419</v>
      </c>
      <c r="C42" s="26"/>
      <c r="D42" s="26"/>
    </row>
    <row r="43" spans="1:4" x14ac:dyDescent="0.2">
      <c r="A43" s="30" t="s">
        <v>450</v>
      </c>
      <c r="B43" s="26" t="s">
        <v>418</v>
      </c>
      <c r="C43" s="26"/>
      <c r="D43" s="26"/>
    </row>
    <row r="44" spans="1:4" ht="47.25" x14ac:dyDescent="0.2">
      <c r="A44" s="109" t="s">
        <v>496</v>
      </c>
      <c r="B44" s="26" t="s">
        <v>508</v>
      </c>
      <c r="C44" s="26"/>
      <c r="D44" s="26"/>
    </row>
    <row r="45" spans="1:4" ht="47.25" x14ac:dyDescent="0.2">
      <c r="A45" s="109" t="s">
        <v>497</v>
      </c>
      <c r="B45" s="26" t="s">
        <v>507</v>
      </c>
      <c r="C45" s="26"/>
      <c r="D45" s="26"/>
    </row>
    <row r="46" spans="1:4" ht="31.5" x14ac:dyDescent="0.2">
      <c r="A46" s="108" t="s">
        <v>484</v>
      </c>
      <c r="B46" s="26" t="s">
        <v>452</v>
      </c>
      <c r="C46" s="26"/>
      <c r="D46" s="26"/>
    </row>
    <row r="47" spans="1:4" ht="31.5" x14ac:dyDescent="0.2">
      <c r="A47" s="26" t="s">
        <v>487</v>
      </c>
      <c r="B47" s="26" t="s">
        <v>420</v>
      </c>
      <c r="C47" s="26"/>
      <c r="D47" s="26"/>
    </row>
    <row r="48" spans="1:4" x14ac:dyDescent="0.2">
      <c r="A48" s="26" t="s">
        <v>488</v>
      </c>
      <c r="B48" s="26" t="s">
        <v>363</v>
      </c>
      <c r="C48" s="26"/>
      <c r="D48" s="26"/>
    </row>
    <row r="49" spans="1:5" x14ac:dyDescent="0.2">
      <c r="A49" s="89"/>
      <c r="B49" s="90"/>
      <c r="C49" s="90"/>
      <c r="D49" s="91"/>
      <c r="E49" s="27"/>
    </row>
    <row r="50" spans="1:5" x14ac:dyDescent="0.2">
      <c r="A50" s="477" t="s">
        <v>384</v>
      </c>
      <c r="B50" s="478"/>
      <c r="C50" s="479"/>
      <c r="D50" s="92"/>
    </row>
    <row r="51" spans="1:5" x14ac:dyDescent="0.2">
      <c r="A51" s="83" t="s">
        <v>385</v>
      </c>
      <c r="B51" s="476" t="s">
        <v>421</v>
      </c>
      <c r="C51" s="476"/>
    </row>
    <row r="52" spans="1:5" s="95" customFormat="1" ht="47.25" x14ac:dyDescent="0.2">
      <c r="A52" s="49" t="s">
        <v>394</v>
      </c>
      <c r="B52" s="93" t="s">
        <v>14</v>
      </c>
      <c r="C52" s="94" t="s">
        <v>370</v>
      </c>
      <c r="D52" s="24"/>
      <c r="E52" s="24"/>
    </row>
    <row r="53" spans="1:5" s="95" customFormat="1" x14ac:dyDescent="0.2">
      <c r="A53" s="49" t="s">
        <v>395</v>
      </c>
      <c r="B53" s="93" t="s">
        <v>409</v>
      </c>
      <c r="C53" s="94"/>
      <c r="D53" s="24"/>
      <c r="E53" s="24"/>
    </row>
    <row r="54" spans="1:5" s="95" customFormat="1" x14ac:dyDescent="0.2">
      <c r="A54" s="49" t="s">
        <v>396</v>
      </c>
      <c r="B54" s="93" t="s">
        <v>410</v>
      </c>
      <c r="C54" s="94"/>
      <c r="D54" s="27"/>
      <c r="E54" s="24"/>
    </row>
    <row r="55" spans="1:5" s="95" customFormat="1" x14ac:dyDescent="0.2">
      <c r="A55" s="96"/>
      <c r="B55" s="486"/>
      <c r="C55" s="486"/>
      <c r="D55" s="487"/>
    </row>
    <row r="56" spans="1:5" x14ac:dyDescent="0.2">
      <c r="A56" s="97" t="s">
        <v>397</v>
      </c>
      <c r="B56" s="86" t="s">
        <v>386</v>
      </c>
      <c r="C56" s="86" t="s">
        <v>387</v>
      </c>
      <c r="D56" s="86" t="s">
        <v>388</v>
      </c>
    </row>
    <row r="57" spans="1:5" x14ac:dyDescent="0.2">
      <c r="A57" s="49" t="s">
        <v>398</v>
      </c>
      <c r="B57" s="26" t="s">
        <v>366</v>
      </c>
      <c r="C57" s="78" t="s">
        <v>363</v>
      </c>
      <c r="D57" s="78" t="s">
        <v>363</v>
      </c>
    </row>
    <row r="58" spans="1:5" x14ac:dyDescent="0.2">
      <c r="A58" s="49" t="s">
        <v>399</v>
      </c>
      <c r="B58" s="26" t="s">
        <v>367</v>
      </c>
      <c r="C58" s="40"/>
      <c r="D58" s="40"/>
    </row>
    <row r="59" spans="1:5" x14ac:dyDescent="0.2">
      <c r="A59" s="49" t="s">
        <v>400</v>
      </c>
      <c r="B59" s="26" t="s">
        <v>368</v>
      </c>
      <c r="C59" s="40"/>
      <c r="D59" s="40"/>
    </row>
    <row r="60" spans="1:5" x14ac:dyDescent="0.2">
      <c r="A60" s="49" t="s">
        <v>401</v>
      </c>
      <c r="B60" s="40" t="s">
        <v>369</v>
      </c>
      <c r="C60" s="40"/>
      <c r="D60" s="40"/>
    </row>
    <row r="61" spans="1:5" x14ac:dyDescent="0.2">
      <c r="A61" s="117"/>
      <c r="B61" s="102"/>
      <c r="C61" s="102"/>
      <c r="D61" s="102"/>
    </row>
    <row r="62" spans="1:5" x14ac:dyDescent="0.2">
      <c r="A62" s="477" t="s">
        <v>491</v>
      </c>
      <c r="B62" s="478"/>
      <c r="C62" s="479"/>
      <c r="D62" s="111"/>
    </row>
    <row r="63" spans="1:5" x14ac:dyDescent="0.2">
      <c r="A63" s="112" t="s">
        <v>492</v>
      </c>
      <c r="B63" s="118" t="s">
        <v>393</v>
      </c>
      <c r="C63" s="110" t="s">
        <v>438</v>
      </c>
      <c r="D63" s="118" t="s">
        <v>439</v>
      </c>
    </row>
    <row r="64" spans="1:5" x14ac:dyDescent="0.2">
      <c r="A64" s="26" t="s">
        <v>498</v>
      </c>
      <c r="B64" s="107" t="s">
        <v>363</v>
      </c>
      <c r="C64" s="107" t="s">
        <v>363</v>
      </c>
      <c r="D64" s="107" t="s">
        <v>363</v>
      </c>
    </row>
    <row r="65" spans="1:5" x14ac:dyDescent="0.2">
      <c r="A65" s="49" t="s">
        <v>489</v>
      </c>
      <c r="B65" s="115"/>
      <c r="C65" s="26"/>
      <c r="D65" s="116"/>
    </row>
    <row r="66" spans="1:5" x14ac:dyDescent="0.2">
      <c r="A66" s="49" t="s">
        <v>490</v>
      </c>
      <c r="B66" s="115"/>
      <c r="C66" s="26"/>
      <c r="D66" s="116"/>
    </row>
    <row r="67" spans="1:5" x14ac:dyDescent="0.2">
      <c r="A67" s="58"/>
      <c r="B67" s="58"/>
      <c r="C67" s="58"/>
      <c r="D67" s="46"/>
      <c r="E67" s="47"/>
    </row>
    <row r="68" spans="1:5" x14ac:dyDescent="0.2">
      <c r="A68" s="477" t="s">
        <v>493</v>
      </c>
      <c r="B68" s="478"/>
      <c r="C68" s="478"/>
      <c r="D68" s="479"/>
      <c r="E68" s="47"/>
    </row>
    <row r="69" spans="1:5" x14ac:dyDescent="0.2">
      <c r="A69" s="26" t="s">
        <v>498</v>
      </c>
      <c r="B69" s="490" t="s">
        <v>501</v>
      </c>
      <c r="C69" s="491"/>
      <c r="D69" s="492"/>
      <c r="E69" s="47"/>
    </row>
    <row r="70" spans="1:5" x14ac:dyDescent="0.2">
      <c r="A70" s="49" t="s">
        <v>489</v>
      </c>
      <c r="B70" s="493"/>
      <c r="C70" s="494"/>
      <c r="D70" s="495"/>
    </row>
    <row r="71" spans="1:5" x14ac:dyDescent="0.2">
      <c r="A71" s="49" t="s">
        <v>490</v>
      </c>
      <c r="B71" s="493"/>
      <c r="C71" s="494"/>
      <c r="D71" s="495"/>
    </row>
    <row r="72" spans="1:5" x14ac:dyDescent="0.2">
      <c r="A72" s="117"/>
      <c r="B72" s="102"/>
      <c r="C72" s="102"/>
      <c r="D72" s="102"/>
    </row>
    <row r="73" spans="1:5" x14ac:dyDescent="0.2">
      <c r="A73" s="488" t="s">
        <v>510</v>
      </c>
      <c r="B73" s="489"/>
      <c r="C73" s="489"/>
      <c r="D73" s="489"/>
    </row>
    <row r="74" spans="1:5" x14ac:dyDescent="0.2">
      <c r="A74" s="53" t="s">
        <v>422</v>
      </c>
      <c r="B74" s="480" t="s">
        <v>425</v>
      </c>
      <c r="C74" s="480"/>
      <c r="D74" s="480"/>
    </row>
    <row r="75" spans="1:5" x14ac:dyDescent="0.2">
      <c r="A75" s="53" t="s">
        <v>423</v>
      </c>
      <c r="B75" s="480" t="s">
        <v>424</v>
      </c>
      <c r="C75" s="480"/>
      <c r="D75" s="480"/>
    </row>
    <row r="76" spans="1:5" x14ac:dyDescent="0.2">
      <c r="A76" s="59"/>
      <c r="B76" s="27"/>
      <c r="C76" s="27"/>
      <c r="D76" s="27"/>
    </row>
    <row r="77" spans="1:5" x14ac:dyDescent="0.2">
      <c r="A77" s="485" t="s">
        <v>511</v>
      </c>
      <c r="B77" s="485"/>
      <c r="C77" s="485"/>
      <c r="D77" s="485"/>
    </row>
    <row r="78" spans="1:5" x14ac:dyDescent="0.2">
      <c r="A78" s="49" t="s">
        <v>407</v>
      </c>
      <c r="B78" s="480" t="s">
        <v>371</v>
      </c>
      <c r="C78" s="480"/>
      <c r="D78" s="480"/>
    </row>
    <row r="79" spans="1:5" s="27" customFormat="1" x14ac:dyDescent="0.2">
      <c r="A79" s="45"/>
      <c r="B79" s="98"/>
      <c r="C79" s="98"/>
      <c r="D79" s="98"/>
      <c r="E79" s="24"/>
    </row>
    <row r="80" spans="1:5" x14ac:dyDescent="0.2">
      <c r="A80" s="497" t="s">
        <v>512</v>
      </c>
      <c r="B80" s="498"/>
      <c r="C80" s="498"/>
      <c r="D80" s="498"/>
      <c r="E80" s="499"/>
    </row>
    <row r="81" spans="1:5" ht="28.5" x14ac:dyDescent="0.2">
      <c r="A81" s="99" t="s">
        <v>389</v>
      </c>
      <c r="B81" s="99" t="s">
        <v>467</v>
      </c>
      <c r="C81" s="99" t="s">
        <v>390</v>
      </c>
      <c r="D81" s="99" t="s">
        <v>429</v>
      </c>
      <c r="E81" s="99" t="s">
        <v>426</v>
      </c>
    </row>
    <row r="82" spans="1:5" ht="31.5" x14ac:dyDescent="0.2">
      <c r="A82" s="100" t="s">
        <v>436</v>
      </c>
      <c r="B82" s="100" t="s">
        <v>362</v>
      </c>
      <c r="C82" s="100" t="s">
        <v>362</v>
      </c>
      <c r="D82" s="100" t="s">
        <v>362</v>
      </c>
      <c r="E82" s="101" t="s">
        <v>431</v>
      </c>
    </row>
    <row r="83" spans="1:5" ht="31.5" x14ac:dyDescent="0.2">
      <c r="A83" s="100" t="s">
        <v>437</v>
      </c>
      <c r="B83" s="101" t="s">
        <v>430</v>
      </c>
      <c r="C83" s="101" t="s">
        <v>372</v>
      </c>
      <c r="D83" s="26" t="s">
        <v>362</v>
      </c>
      <c r="E83" s="101" t="s">
        <v>432</v>
      </c>
    </row>
    <row r="84" spans="1:5" x14ac:dyDescent="0.2">
      <c r="A84" s="102"/>
      <c r="B84" s="103"/>
      <c r="C84" s="103"/>
      <c r="D84" s="27"/>
    </row>
    <row r="85" spans="1:5" x14ac:dyDescent="0.2">
      <c r="A85" s="485" t="s">
        <v>500</v>
      </c>
      <c r="B85" s="485"/>
      <c r="C85" s="485"/>
      <c r="D85" s="27"/>
      <c r="E85" s="58"/>
    </row>
    <row r="86" spans="1:5" s="77" customFormat="1" x14ac:dyDescent="0.2">
      <c r="A86" s="99" t="s">
        <v>391</v>
      </c>
      <c r="B86" s="99" t="s">
        <v>392</v>
      </c>
      <c r="C86" s="99" t="s">
        <v>0</v>
      </c>
      <c r="D86" s="27"/>
    </row>
    <row r="87" spans="1:5" ht="31.5" x14ac:dyDescent="0.2">
      <c r="A87" s="69" t="s">
        <v>355</v>
      </c>
      <c r="B87" s="26" t="s">
        <v>374</v>
      </c>
      <c r="C87" s="26" t="s">
        <v>373</v>
      </c>
      <c r="D87" s="27"/>
    </row>
    <row r="88" spans="1:5" x14ac:dyDescent="0.2">
      <c r="A88" s="27"/>
    </row>
    <row r="89" spans="1:5" x14ac:dyDescent="0.2">
      <c r="A89" s="485" t="s">
        <v>349</v>
      </c>
      <c r="B89" s="485"/>
      <c r="C89" s="485"/>
      <c r="D89" s="485"/>
    </row>
    <row r="90" spans="1:5" x14ac:dyDescent="0.2">
      <c r="A90" s="49" t="s">
        <v>350</v>
      </c>
      <c r="B90" s="496" t="s">
        <v>356</v>
      </c>
      <c r="C90" s="496"/>
      <c r="D90" s="496"/>
    </row>
    <row r="91" spans="1:5" x14ac:dyDescent="0.2">
      <c r="A91" s="104" t="s">
        <v>351</v>
      </c>
      <c r="B91" s="496" t="s">
        <v>356</v>
      </c>
      <c r="C91" s="496"/>
      <c r="D91" s="496"/>
    </row>
    <row r="92" spans="1:5" x14ac:dyDescent="0.2">
      <c r="A92" s="26" t="s">
        <v>352</v>
      </c>
      <c r="B92" s="496" t="s">
        <v>356</v>
      </c>
      <c r="C92" s="496"/>
      <c r="D92" s="496"/>
    </row>
    <row r="93" spans="1:5" x14ac:dyDescent="0.2">
      <c r="A93" s="26" t="s">
        <v>353</v>
      </c>
      <c r="B93" s="496" t="s">
        <v>356</v>
      </c>
      <c r="C93" s="496"/>
      <c r="D93" s="496"/>
    </row>
  </sheetData>
  <sheetProtection password="C29E" sheet="1" objects="1" scenarios="1" selectLockedCells="1" selectUnlockedCells="1"/>
  <dataConsolidate/>
  <mergeCells count="46">
    <mergeCell ref="B19:D19"/>
    <mergeCell ref="B20:D20"/>
    <mergeCell ref="B93:D93"/>
    <mergeCell ref="A89:D89"/>
    <mergeCell ref="B90:D90"/>
    <mergeCell ref="B91:D91"/>
    <mergeCell ref="B92:D92"/>
    <mergeCell ref="A80:E80"/>
    <mergeCell ref="B30:D30"/>
    <mergeCell ref="B29:D29"/>
    <mergeCell ref="B23:D23"/>
    <mergeCell ref="B24:D24"/>
    <mergeCell ref="B25:D25"/>
    <mergeCell ref="A68:D68"/>
    <mergeCell ref="A85:C85"/>
    <mergeCell ref="B78:D78"/>
    <mergeCell ref="B11:D11"/>
    <mergeCell ref="B15:D15"/>
    <mergeCell ref="B16:D16"/>
    <mergeCell ref="B18:D18"/>
    <mergeCell ref="B17:D17"/>
    <mergeCell ref="A77:D77"/>
    <mergeCell ref="B55:D55"/>
    <mergeCell ref="B74:D74"/>
    <mergeCell ref="B75:D75"/>
    <mergeCell ref="A73:D73"/>
    <mergeCell ref="B69:D69"/>
    <mergeCell ref="B70:D70"/>
    <mergeCell ref="B71:D71"/>
    <mergeCell ref="A62:C62"/>
    <mergeCell ref="A2:F2"/>
    <mergeCell ref="A7:F7"/>
    <mergeCell ref="A6:D6"/>
    <mergeCell ref="B51:C51"/>
    <mergeCell ref="A50:C50"/>
    <mergeCell ref="B26:D26"/>
    <mergeCell ref="B27:D27"/>
    <mergeCell ref="B28:D28"/>
    <mergeCell ref="B8:D8"/>
    <mergeCell ref="B21:D21"/>
    <mergeCell ref="B22:D22"/>
    <mergeCell ref="A9:C9"/>
    <mergeCell ref="B12:D12"/>
    <mergeCell ref="B13:D13"/>
    <mergeCell ref="B14:D14"/>
    <mergeCell ref="B10:D10"/>
  </mergeCells>
  <conditionalFormatting sqref="B69">
    <cfRule type="expression" dxfId="123" priority="3">
      <formula>$C$31+$C$32&lt;=$D$69</formula>
    </cfRule>
  </conditionalFormatting>
  <dataValidations count="4">
    <dataValidation allowBlank="1" showInputMessage="1" showErrorMessage="1" prompt="Provide a short description for why this facility was not chosen " sqref="E81"/>
    <dataValidation allowBlank="1" showInputMessage="1" showErrorMessage="1" prompt="Choose from drop down if the facility considered is a Federal or non-Federal facility" sqref="B81"/>
    <dataValidation allowBlank="1" showInputMessage="1" showErrorMessage="1" prompt="Provide the total estimated cost of this facility" sqref="C81"/>
    <dataValidation allowBlank="1" showInputMessage="1" showErrorMessage="1" prompt="Indicate the organization the attendee(s) are affiliated with " sqref="B86"/>
  </dataValidations>
  <pageMargins left="0.25" right="0.25" top="0.5" bottom="1" header="0.5" footer="0.5"/>
  <pageSetup paperSize="5" scale="45" orientation="portrait" r:id="rId1"/>
  <headerFooter alignWithMargins="0">
    <oddFooter>&amp;LAs of: February 14, 2012&amp;CDOJ JMD, FMPRG Finance Staff &amp;R&amp;P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D304"/>
  <sheetViews>
    <sheetView topLeftCell="O1" workbookViewId="0">
      <selection activeCell="O104" sqref="O104:Q104"/>
    </sheetView>
  </sheetViews>
  <sheetFormatPr defaultColWidth="25.85546875" defaultRowHeight="12.75" x14ac:dyDescent="0.2"/>
  <cols>
    <col min="1" max="1" width="3" style="1" customWidth="1"/>
    <col min="2" max="6" width="23.28515625" style="1" customWidth="1"/>
    <col min="7" max="7" width="2.7109375" style="1" customWidth="1"/>
    <col min="8" max="12" width="23.28515625" style="1" customWidth="1"/>
    <col min="13" max="13" width="3" style="1" customWidth="1"/>
    <col min="14" max="18" width="23.28515625" style="1" customWidth="1"/>
    <col min="19" max="19" width="2.85546875" style="1" customWidth="1"/>
    <col min="20" max="24" width="25.85546875" style="1"/>
    <col min="25" max="25" width="3.5703125" style="1" customWidth="1"/>
    <col min="26" max="16384" width="25.85546875" style="1"/>
  </cols>
  <sheetData>
    <row r="1" spans="2:30" x14ac:dyDescent="0.2">
      <c r="B1" s="21" t="s">
        <v>354</v>
      </c>
    </row>
    <row r="3" spans="2:30" x14ac:dyDescent="0.2">
      <c r="B3" s="695" t="s">
        <v>330</v>
      </c>
      <c r="C3" s="695"/>
      <c r="D3" s="695"/>
      <c r="E3" s="695"/>
      <c r="F3" s="695"/>
      <c r="H3" s="696" t="s">
        <v>331</v>
      </c>
      <c r="I3" s="696"/>
      <c r="J3" s="696"/>
      <c r="K3" s="696"/>
      <c r="L3" s="696"/>
      <c r="N3" s="696" t="s">
        <v>333</v>
      </c>
      <c r="O3" s="696"/>
      <c r="P3" s="696"/>
      <c r="Q3" s="696"/>
      <c r="R3" s="696"/>
      <c r="T3" s="694" t="s">
        <v>334</v>
      </c>
      <c r="U3" s="694"/>
      <c r="V3" s="694"/>
      <c r="W3" s="694"/>
      <c r="X3" s="694"/>
      <c r="Z3" s="694" t="s">
        <v>335</v>
      </c>
      <c r="AA3" s="694"/>
      <c r="AB3" s="694"/>
      <c r="AC3" s="694"/>
      <c r="AD3" s="694"/>
    </row>
    <row r="4" spans="2:30" s="21" customFormat="1" x14ac:dyDescent="0.2">
      <c r="B4" s="20" t="s">
        <v>336</v>
      </c>
      <c r="C4" s="20" t="s">
        <v>337</v>
      </c>
      <c r="D4" s="20" t="s">
        <v>338</v>
      </c>
      <c r="E4" s="20" t="s">
        <v>339</v>
      </c>
      <c r="F4" s="20" t="s">
        <v>340</v>
      </c>
      <c r="H4" s="20" t="s">
        <v>336</v>
      </c>
      <c r="I4" s="20" t="s">
        <v>337</v>
      </c>
      <c r="J4" s="20" t="s">
        <v>338</v>
      </c>
      <c r="K4" s="20" t="s">
        <v>339</v>
      </c>
      <c r="L4" s="20" t="s">
        <v>340</v>
      </c>
      <c r="N4" s="20" t="s">
        <v>345</v>
      </c>
      <c r="O4" s="20" t="s">
        <v>344</v>
      </c>
      <c r="P4" s="20" t="s">
        <v>343</v>
      </c>
      <c r="Q4" s="20" t="s">
        <v>342</v>
      </c>
      <c r="R4" s="20" t="s">
        <v>341</v>
      </c>
      <c r="T4" s="20" t="s">
        <v>336</v>
      </c>
      <c r="U4" s="20" t="s">
        <v>337</v>
      </c>
      <c r="V4" s="20" t="s">
        <v>338</v>
      </c>
      <c r="W4" s="20" t="s">
        <v>339</v>
      </c>
      <c r="X4" s="20" t="s">
        <v>340</v>
      </c>
      <c r="Z4" s="20" t="s">
        <v>345</v>
      </c>
      <c r="AA4" s="20" t="s">
        <v>344</v>
      </c>
      <c r="AB4" s="20" t="s">
        <v>343</v>
      </c>
      <c r="AC4" s="20" t="s">
        <v>342</v>
      </c>
      <c r="AD4" s="20" t="s">
        <v>341</v>
      </c>
    </row>
    <row r="5" spans="2:30" x14ac:dyDescent="0.2">
      <c r="B5" s="12">
        <v>46</v>
      </c>
      <c r="C5" s="12">
        <v>7</v>
      </c>
      <c r="D5" s="12">
        <v>11</v>
      </c>
      <c r="E5" s="12">
        <v>23</v>
      </c>
      <c r="F5" s="12">
        <v>5</v>
      </c>
      <c r="H5" s="12">
        <v>1</v>
      </c>
      <c r="I5" s="13">
        <v>0</v>
      </c>
      <c r="J5" s="13">
        <v>0</v>
      </c>
      <c r="K5" s="13">
        <v>0</v>
      </c>
      <c r="L5" s="13">
        <v>1</v>
      </c>
      <c r="N5" s="12">
        <v>1</v>
      </c>
      <c r="O5" s="12">
        <f t="shared" ref="O5:R20" si="0">I5*1.5</f>
        <v>0</v>
      </c>
      <c r="P5" s="12">
        <f t="shared" si="0"/>
        <v>0</v>
      </c>
      <c r="Q5" s="12">
        <f t="shared" si="0"/>
        <v>0</v>
      </c>
      <c r="R5" s="12">
        <f t="shared" si="0"/>
        <v>1.5</v>
      </c>
      <c r="T5" s="15">
        <v>15</v>
      </c>
      <c r="U5" s="14">
        <f>I19</f>
        <v>2</v>
      </c>
      <c r="V5" s="14">
        <f>J19</f>
        <v>4</v>
      </c>
      <c r="W5" s="14">
        <f>K19</f>
        <v>6</v>
      </c>
      <c r="X5" s="14">
        <f>L19</f>
        <v>3</v>
      </c>
      <c r="Z5" s="15">
        <v>15</v>
      </c>
      <c r="AA5" s="14">
        <f>U5*1.5</f>
        <v>3</v>
      </c>
      <c r="AB5" s="14">
        <f>V5*1.5</f>
        <v>6</v>
      </c>
      <c r="AC5" s="14">
        <f>W5*1.5</f>
        <v>9</v>
      </c>
      <c r="AD5" s="14">
        <f>X5*1.5</f>
        <v>4.5</v>
      </c>
    </row>
    <row r="6" spans="2:30" x14ac:dyDescent="0.2">
      <c r="B6" s="12">
        <v>51</v>
      </c>
      <c r="C6" s="12">
        <v>8</v>
      </c>
      <c r="D6" s="12">
        <v>12</v>
      </c>
      <c r="E6" s="12">
        <v>26</v>
      </c>
      <c r="F6" s="12">
        <v>5</v>
      </c>
      <c r="H6" s="12">
        <v>2</v>
      </c>
      <c r="I6" s="13">
        <v>0</v>
      </c>
      <c r="J6" s="13">
        <v>0</v>
      </c>
      <c r="K6" s="13">
        <v>1</v>
      </c>
      <c r="L6" s="13">
        <v>1</v>
      </c>
      <c r="N6" s="12">
        <v>2</v>
      </c>
      <c r="O6" s="12">
        <f t="shared" si="0"/>
        <v>0</v>
      </c>
      <c r="P6" s="12">
        <f t="shared" si="0"/>
        <v>0</v>
      </c>
      <c r="Q6" s="12">
        <f t="shared" si="0"/>
        <v>1.5</v>
      </c>
      <c r="R6" s="12">
        <f t="shared" si="0"/>
        <v>1.5</v>
      </c>
      <c r="T6" s="15">
        <v>20</v>
      </c>
      <c r="U6" s="14">
        <f>I24</f>
        <v>3</v>
      </c>
      <c r="V6" s="14">
        <f>J24</f>
        <v>5</v>
      </c>
      <c r="W6" s="14">
        <f>K24</f>
        <v>8</v>
      </c>
      <c r="X6" s="14">
        <f>L24</f>
        <v>4</v>
      </c>
      <c r="Z6" s="15">
        <v>20</v>
      </c>
      <c r="AA6" s="14">
        <f t="shared" ref="AA6:AA68" si="1">U6*1.5</f>
        <v>4.5</v>
      </c>
      <c r="AB6" s="14">
        <f t="shared" ref="AB6:AB68" si="2">V6*1.5</f>
        <v>7.5</v>
      </c>
      <c r="AC6" s="14">
        <f t="shared" ref="AC6:AC68" si="3">W6*1.5</f>
        <v>12</v>
      </c>
      <c r="AD6" s="14">
        <f t="shared" ref="AD6:AD68" si="4">X6*1.5</f>
        <v>6</v>
      </c>
    </row>
    <row r="7" spans="2:30" x14ac:dyDescent="0.2">
      <c r="B7" s="12">
        <v>56</v>
      </c>
      <c r="C7" s="12">
        <v>9</v>
      </c>
      <c r="D7" s="12">
        <v>13</v>
      </c>
      <c r="E7" s="12">
        <v>29</v>
      </c>
      <c r="F7" s="12">
        <v>5</v>
      </c>
      <c r="H7" s="12">
        <v>3</v>
      </c>
      <c r="I7" s="13">
        <v>0</v>
      </c>
      <c r="J7" s="13">
        <v>1</v>
      </c>
      <c r="K7" s="13">
        <v>1</v>
      </c>
      <c r="L7" s="13">
        <v>1</v>
      </c>
      <c r="N7" s="12">
        <v>3</v>
      </c>
      <c r="O7" s="12">
        <f t="shared" si="0"/>
        <v>0</v>
      </c>
      <c r="P7" s="12">
        <f t="shared" si="0"/>
        <v>1.5</v>
      </c>
      <c r="Q7" s="12">
        <f t="shared" si="0"/>
        <v>1.5</v>
      </c>
      <c r="R7" s="12">
        <f t="shared" si="0"/>
        <v>1.5</v>
      </c>
      <c r="T7" s="15">
        <v>26</v>
      </c>
      <c r="U7" s="14">
        <f>I30</f>
        <v>4</v>
      </c>
      <c r="V7" s="14">
        <f t="shared" ref="V7:X9" si="5">J30</f>
        <v>7</v>
      </c>
      <c r="W7" s="14">
        <f t="shared" si="5"/>
        <v>11</v>
      </c>
      <c r="X7" s="14">
        <f t="shared" si="5"/>
        <v>5</v>
      </c>
      <c r="Z7" s="15">
        <v>26</v>
      </c>
      <c r="AA7" s="14">
        <f t="shared" si="1"/>
        <v>6</v>
      </c>
      <c r="AB7" s="14">
        <f t="shared" si="2"/>
        <v>10.5</v>
      </c>
      <c r="AC7" s="14">
        <f t="shared" si="3"/>
        <v>16.5</v>
      </c>
      <c r="AD7" s="14">
        <f t="shared" si="4"/>
        <v>7.5</v>
      </c>
    </row>
    <row r="8" spans="2:30" x14ac:dyDescent="0.2">
      <c r="B8" s="12">
        <v>61</v>
      </c>
      <c r="C8" s="12">
        <v>10</v>
      </c>
      <c r="D8" s="12">
        <v>15</v>
      </c>
      <c r="E8" s="12">
        <v>31</v>
      </c>
      <c r="F8" s="12">
        <v>5</v>
      </c>
      <c r="H8" s="12">
        <v>4</v>
      </c>
      <c r="I8" s="13">
        <v>1</v>
      </c>
      <c r="J8" s="13">
        <v>1</v>
      </c>
      <c r="K8" s="13">
        <v>1</v>
      </c>
      <c r="L8" s="13">
        <v>1</v>
      </c>
      <c r="N8" s="12">
        <v>4</v>
      </c>
      <c r="O8" s="12">
        <f t="shared" si="0"/>
        <v>1.5</v>
      </c>
      <c r="P8" s="12">
        <f t="shared" si="0"/>
        <v>1.5</v>
      </c>
      <c r="Q8" s="12">
        <f t="shared" si="0"/>
        <v>1.5</v>
      </c>
      <c r="R8" s="12">
        <f t="shared" si="0"/>
        <v>1.5</v>
      </c>
      <c r="T8" s="15">
        <v>27</v>
      </c>
      <c r="U8" s="14">
        <f>I31</f>
        <v>4</v>
      </c>
      <c r="V8" s="14">
        <f t="shared" si="5"/>
        <v>7</v>
      </c>
      <c r="W8" s="14">
        <f t="shared" si="5"/>
        <v>11</v>
      </c>
      <c r="X8" s="14">
        <f t="shared" si="5"/>
        <v>5</v>
      </c>
      <c r="Z8" s="15">
        <v>27</v>
      </c>
      <c r="AA8" s="14">
        <f t="shared" si="1"/>
        <v>6</v>
      </c>
      <c r="AB8" s="14">
        <f t="shared" si="2"/>
        <v>10.5</v>
      </c>
      <c r="AC8" s="14">
        <f t="shared" si="3"/>
        <v>16.5</v>
      </c>
      <c r="AD8" s="14">
        <f t="shared" si="4"/>
        <v>7.5</v>
      </c>
    </row>
    <row r="9" spans="2:30" x14ac:dyDescent="0.2">
      <c r="B9" s="12">
        <v>66</v>
      </c>
      <c r="C9" s="12">
        <v>11</v>
      </c>
      <c r="D9" s="12">
        <v>16</v>
      </c>
      <c r="E9" s="12">
        <v>34</v>
      </c>
      <c r="F9" s="12">
        <v>5</v>
      </c>
      <c r="H9" s="12">
        <v>5</v>
      </c>
      <c r="I9" s="13">
        <v>1</v>
      </c>
      <c r="J9" s="13">
        <v>1</v>
      </c>
      <c r="K9" s="13">
        <v>2</v>
      </c>
      <c r="L9" s="13">
        <v>1</v>
      </c>
      <c r="N9" s="12">
        <v>5</v>
      </c>
      <c r="O9" s="12">
        <f t="shared" si="0"/>
        <v>1.5</v>
      </c>
      <c r="P9" s="12">
        <f t="shared" si="0"/>
        <v>1.5</v>
      </c>
      <c r="Q9" s="12">
        <f t="shared" si="0"/>
        <v>3</v>
      </c>
      <c r="R9" s="12">
        <f t="shared" si="0"/>
        <v>1.5</v>
      </c>
      <c r="T9" s="15">
        <v>28</v>
      </c>
      <c r="U9" s="14">
        <f>I32</f>
        <v>4</v>
      </c>
      <c r="V9" s="14">
        <f t="shared" si="5"/>
        <v>7</v>
      </c>
      <c r="W9" s="14">
        <f t="shared" si="5"/>
        <v>11</v>
      </c>
      <c r="X9" s="14">
        <f t="shared" si="5"/>
        <v>6</v>
      </c>
      <c r="Z9" s="15">
        <v>28</v>
      </c>
      <c r="AA9" s="14">
        <f t="shared" si="1"/>
        <v>6</v>
      </c>
      <c r="AB9" s="14">
        <f t="shared" si="2"/>
        <v>10.5</v>
      </c>
      <c r="AC9" s="14">
        <f t="shared" si="3"/>
        <v>16.5</v>
      </c>
      <c r="AD9" s="14">
        <f t="shared" si="4"/>
        <v>9</v>
      </c>
    </row>
    <row r="10" spans="2:30" x14ac:dyDescent="0.2">
      <c r="B10" s="12">
        <v>71</v>
      </c>
      <c r="C10" s="12">
        <v>12</v>
      </c>
      <c r="D10" s="12">
        <v>18</v>
      </c>
      <c r="E10" s="12">
        <v>36</v>
      </c>
      <c r="F10" s="12">
        <v>5</v>
      </c>
      <c r="H10" s="12">
        <v>6</v>
      </c>
      <c r="I10" s="13">
        <v>1</v>
      </c>
      <c r="J10" s="13">
        <v>2</v>
      </c>
      <c r="K10" s="13">
        <v>2</v>
      </c>
      <c r="L10" s="13">
        <v>1</v>
      </c>
      <c r="N10" s="12">
        <v>6</v>
      </c>
      <c r="O10" s="12">
        <f t="shared" si="0"/>
        <v>1.5</v>
      </c>
      <c r="P10" s="12">
        <f t="shared" si="0"/>
        <v>3</v>
      </c>
      <c r="Q10" s="12">
        <f t="shared" si="0"/>
        <v>3</v>
      </c>
      <c r="R10" s="12">
        <f t="shared" si="0"/>
        <v>1.5</v>
      </c>
      <c r="T10" s="15">
        <v>30</v>
      </c>
      <c r="U10" s="14">
        <f>I34</f>
        <v>5</v>
      </c>
      <c r="V10" s="14">
        <f>J34</f>
        <v>7</v>
      </c>
      <c r="W10" s="14">
        <f>K34</f>
        <v>12</v>
      </c>
      <c r="X10" s="14">
        <f>L34</f>
        <v>6</v>
      </c>
      <c r="Z10" s="15">
        <v>30</v>
      </c>
      <c r="AA10" s="14">
        <f t="shared" si="1"/>
        <v>7.5</v>
      </c>
      <c r="AB10" s="14">
        <f t="shared" si="2"/>
        <v>10.5</v>
      </c>
      <c r="AC10" s="14">
        <f t="shared" si="3"/>
        <v>18</v>
      </c>
      <c r="AD10" s="14">
        <f t="shared" si="4"/>
        <v>9</v>
      </c>
    </row>
    <row r="11" spans="2:30" x14ac:dyDescent="0.2">
      <c r="H11" s="12">
        <v>7</v>
      </c>
      <c r="I11" s="13">
        <v>1</v>
      </c>
      <c r="J11" s="13">
        <v>2</v>
      </c>
      <c r="K11" s="13">
        <v>3</v>
      </c>
      <c r="L11" s="13">
        <v>1</v>
      </c>
      <c r="N11" s="12">
        <v>7</v>
      </c>
      <c r="O11" s="12">
        <f t="shared" si="0"/>
        <v>1.5</v>
      </c>
      <c r="P11" s="12">
        <f t="shared" si="0"/>
        <v>3</v>
      </c>
      <c r="Q11" s="12">
        <f t="shared" si="0"/>
        <v>4.5</v>
      </c>
      <c r="R11" s="12">
        <f t="shared" si="0"/>
        <v>1.5</v>
      </c>
      <c r="T11" s="15">
        <v>32</v>
      </c>
      <c r="U11" s="14">
        <f>I36</f>
        <v>5</v>
      </c>
      <c r="V11" s="14">
        <f>J36</f>
        <v>8</v>
      </c>
      <c r="W11" s="14">
        <f>K36</f>
        <v>13</v>
      </c>
      <c r="X11" s="14">
        <f>L36</f>
        <v>6</v>
      </c>
      <c r="Z11" s="15">
        <v>32</v>
      </c>
      <c r="AA11" s="14">
        <f t="shared" si="1"/>
        <v>7.5</v>
      </c>
      <c r="AB11" s="14">
        <f t="shared" si="2"/>
        <v>12</v>
      </c>
      <c r="AC11" s="14">
        <f t="shared" si="3"/>
        <v>19.5</v>
      </c>
      <c r="AD11" s="14">
        <f t="shared" si="4"/>
        <v>9</v>
      </c>
    </row>
    <row r="12" spans="2:30" x14ac:dyDescent="0.2">
      <c r="H12" s="12">
        <v>8</v>
      </c>
      <c r="I12" s="13">
        <v>1</v>
      </c>
      <c r="J12" s="13">
        <v>2</v>
      </c>
      <c r="K12" s="13">
        <v>3</v>
      </c>
      <c r="L12" s="13">
        <v>2</v>
      </c>
      <c r="N12" s="12">
        <v>8</v>
      </c>
      <c r="O12" s="12">
        <f t="shared" si="0"/>
        <v>1.5</v>
      </c>
      <c r="P12" s="12">
        <f t="shared" si="0"/>
        <v>3</v>
      </c>
      <c r="Q12" s="12">
        <f t="shared" si="0"/>
        <v>4.5</v>
      </c>
      <c r="R12" s="12">
        <f t="shared" si="0"/>
        <v>3</v>
      </c>
      <c r="T12" s="15">
        <v>34</v>
      </c>
      <c r="U12" s="14">
        <f>I38</f>
        <v>5</v>
      </c>
      <c r="V12" s="14">
        <f>J38</f>
        <v>9</v>
      </c>
      <c r="W12" s="14">
        <f>K38</f>
        <v>13</v>
      </c>
      <c r="X12" s="14">
        <f>L38</f>
        <v>7</v>
      </c>
      <c r="Z12" s="15">
        <v>34</v>
      </c>
      <c r="AA12" s="14">
        <f t="shared" si="1"/>
        <v>7.5</v>
      </c>
      <c r="AB12" s="14">
        <f t="shared" si="2"/>
        <v>13.5</v>
      </c>
      <c r="AC12" s="14">
        <f t="shared" si="3"/>
        <v>19.5</v>
      </c>
      <c r="AD12" s="14">
        <f t="shared" si="4"/>
        <v>10.5</v>
      </c>
    </row>
    <row r="13" spans="2:30" x14ac:dyDescent="0.2">
      <c r="B13" s="695" t="s">
        <v>332</v>
      </c>
      <c r="C13" s="695"/>
      <c r="D13" s="695"/>
      <c r="E13" s="695"/>
      <c r="F13" s="695"/>
      <c r="H13" s="12">
        <v>9</v>
      </c>
      <c r="I13" s="13">
        <v>1</v>
      </c>
      <c r="J13" s="13">
        <v>2</v>
      </c>
      <c r="K13" s="13">
        <v>4</v>
      </c>
      <c r="L13" s="13">
        <v>2</v>
      </c>
      <c r="N13" s="12">
        <v>9</v>
      </c>
      <c r="O13" s="12">
        <f t="shared" si="0"/>
        <v>1.5</v>
      </c>
      <c r="P13" s="12">
        <f t="shared" si="0"/>
        <v>3</v>
      </c>
      <c r="Q13" s="12">
        <f t="shared" si="0"/>
        <v>6</v>
      </c>
      <c r="R13" s="12">
        <f t="shared" si="0"/>
        <v>3</v>
      </c>
      <c r="T13" s="15">
        <v>36</v>
      </c>
      <c r="U13" s="14">
        <f>I40</f>
        <v>5</v>
      </c>
      <c r="V13" s="14">
        <f t="shared" ref="V13:X14" si="6">J40</f>
        <v>9</v>
      </c>
      <c r="W13" s="14">
        <f t="shared" si="6"/>
        <v>15</v>
      </c>
      <c r="X13" s="14">
        <f t="shared" si="6"/>
        <v>7</v>
      </c>
      <c r="Z13" s="15">
        <v>36</v>
      </c>
      <c r="AA13" s="14">
        <f t="shared" si="1"/>
        <v>7.5</v>
      </c>
      <c r="AB13" s="14">
        <f t="shared" si="2"/>
        <v>13.5</v>
      </c>
      <c r="AC13" s="14">
        <f t="shared" si="3"/>
        <v>22.5</v>
      </c>
      <c r="AD13" s="14">
        <f t="shared" si="4"/>
        <v>10.5</v>
      </c>
    </row>
    <row r="14" spans="2:30" x14ac:dyDescent="0.2">
      <c r="B14" s="20" t="s">
        <v>345</v>
      </c>
      <c r="C14" s="20" t="s">
        <v>344</v>
      </c>
      <c r="D14" s="20" t="s">
        <v>343</v>
      </c>
      <c r="E14" s="20" t="s">
        <v>342</v>
      </c>
      <c r="F14" s="20" t="s">
        <v>341</v>
      </c>
      <c r="H14" s="12">
        <v>10</v>
      </c>
      <c r="I14" s="13">
        <v>2</v>
      </c>
      <c r="J14" s="13">
        <v>2</v>
      </c>
      <c r="K14" s="13">
        <v>4</v>
      </c>
      <c r="L14" s="13">
        <v>2</v>
      </c>
      <c r="N14" s="12">
        <v>10</v>
      </c>
      <c r="O14" s="12">
        <f t="shared" si="0"/>
        <v>3</v>
      </c>
      <c r="P14" s="12">
        <f t="shared" si="0"/>
        <v>3</v>
      </c>
      <c r="Q14" s="12">
        <f t="shared" si="0"/>
        <v>6</v>
      </c>
      <c r="R14" s="12">
        <f t="shared" si="0"/>
        <v>3</v>
      </c>
      <c r="T14" s="15">
        <v>37</v>
      </c>
      <c r="U14" s="14">
        <f>I41</f>
        <v>6</v>
      </c>
      <c r="V14" s="14">
        <f t="shared" si="6"/>
        <v>9</v>
      </c>
      <c r="W14" s="14">
        <f t="shared" si="6"/>
        <v>15</v>
      </c>
      <c r="X14" s="14">
        <f t="shared" si="6"/>
        <v>7</v>
      </c>
      <c r="Z14" s="15">
        <v>37</v>
      </c>
      <c r="AA14" s="14">
        <f t="shared" si="1"/>
        <v>9</v>
      </c>
      <c r="AB14" s="14">
        <f t="shared" si="2"/>
        <v>13.5</v>
      </c>
      <c r="AC14" s="14">
        <f t="shared" si="3"/>
        <v>22.5</v>
      </c>
      <c r="AD14" s="14">
        <f t="shared" si="4"/>
        <v>10.5</v>
      </c>
    </row>
    <row r="15" spans="2:30" x14ac:dyDescent="0.2">
      <c r="B15" s="12">
        <v>46</v>
      </c>
      <c r="C15" s="12">
        <f>C5*1.5</f>
        <v>10.5</v>
      </c>
      <c r="D15" s="12">
        <f>D5*1.5</f>
        <v>16.5</v>
      </c>
      <c r="E15" s="12">
        <f>E5*1.5</f>
        <v>34.5</v>
      </c>
      <c r="F15" s="12">
        <f>F5*1.5</f>
        <v>7.5</v>
      </c>
      <c r="H15" s="12">
        <v>11</v>
      </c>
      <c r="I15" s="13">
        <v>2</v>
      </c>
      <c r="J15" s="13">
        <v>3</v>
      </c>
      <c r="K15" s="13">
        <v>4</v>
      </c>
      <c r="L15" s="13">
        <v>2</v>
      </c>
      <c r="N15" s="12">
        <v>11</v>
      </c>
      <c r="O15" s="12">
        <f t="shared" si="0"/>
        <v>3</v>
      </c>
      <c r="P15" s="12">
        <f t="shared" si="0"/>
        <v>4.5</v>
      </c>
      <c r="Q15" s="12">
        <f t="shared" si="0"/>
        <v>6</v>
      </c>
      <c r="R15" s="12">
        <f t="shared" si="0"/>
        <v>3</v>
      </c>
      <c r="T15" s="15">
        <v>39</v>
      </c>
      <c r="U15" s="14">
        <f>I43</f>
        <v>6</v>
      </c>
      <c r="V15" s="14">
        <f>J43</f>
        <v>10</v>
      </c>
      <c r="W15" s="14">
        <f>K43</f>
        <v>16</v>
      </c>
      <c r="X15" s="14">
        <f>L43</f>
        <v>7</v>
      </c>
      <c r="Z15" s="15">
        <v>39</v>
      </c>
      <c r="AA15" s="14">
        <f t="shared" si="1"/>
        <v>9</v>
      </c>
      <c r="AB15" s="14">
        <f t="shared" si="2"/>
        <v>15</v>
      </c>
      <c r="AC15" s="14">
        <f t="shared" si="3"/>
        <v>24</v>
      </c>
      <c r="AD15" s="14">
        <f t="shared" si="4"/>
        <v>10.5</v>
      </c>
    </row>
    <row r="16" spans="2:30" x14ac:dyDescent="0.2">
      <c r="B16" s="12">
        <v>51</v>
      </c>
      <c r="C16" s="12">
        <f t="shared" ref="C16:F20" si="7">C6*1.5</f>
        <v>12</v>
      </c>
      <c r="D16" s="12">
        <f t="shared" si="7"/>
        <v>18</v>
      </c>
      <c r="E16" s="12">
        <f t="shared" si="7"/>
        <v>39</v>
      </c>
      <c r="F16" s="12">
        <f t="shared" si="7"/>
        <v>7.5</v>
      </c>
      <c r="H16" s="12">
        <v>12</v>
      </c>
      <c r="I16" s="13">
        <v>2</v>
      </c>
      <c r="J16" s="13">
        <v>3</v>
      </c>
      <c r="K16" s="13">
        <v>5</v>
      </c>
      <c r="L16" s="13">
        <v>2</v>
      </c>
      <c r="N16" s="12">
        <v>12</v>
      </c>
      <c r="O16" s="12">
        <f t="shared" si="0"/>
        <v>3</v>
      </c>
      <c r="P16" s="12">
        <f t="shared" si="0"/>
        <v>4.5</v>
      </c>
      <c r="Q16" s="12">
        <f t="shared" si="0"/>
        <v>7.5</v>
      </c>
      <c r="R16" s="12">
        <f t="shared" si="0"/>
        <v>3</v>
      </c>
      <c r="T16" s="15">
        <v>41</v>
      </c>
      <c r="U16" s="14">
        <f>I45</f>
        <v>6</v>
      </c>
      <c r="V16" s="14">
        <f t="shared" ref="V16:X17" si="8">J45</f>
        <v>10</v>
      </c>
      <c r="W16" s="14">
        <f t="shared" si="8"/>
        <v>17</v>
      </c>
      <c r="X16" s="14">
        <f t="shared" si="8"/>
        <v>8</v>
      </c>
      <c r="Z16" s="15">
        <v>41</v>
      </c>
      <c r="AA16" s="14">
        <f t="shared" si="1"/>
        <v>9</v>
      </c>
      <c r="AB16" s="14">
        <f t="shared" si="2"/>
        <v>15</v>
      </c>
      <c r="AC16" s="14">
        <f t="shared" si="3"/>
        <v>25.5</v>
      </c>
      <c r="AD16" s="14">
        <f t="shared" si="4"/>
        <v>12</v>
      </c>
    </row>
    <row r="17" spans="2:30" x14ac:dyDescent="0.2">
      <c r="B17" s="12">
        <v>56</v>
      </c>
      <c r="C17" s="12">
        <f t="shared" si="7"/>
        <v>13.5</v>
      </c>
      <c r="D17" s="12">
        <f t="shared" si="7"/>
        <v>19.5</v>
      </c>
      <c r="E17" s="12">
        <f t="shared" si="7"/>
        <v>43.5</v>
      </c>
      <c r="F17" s="12">
        <f t="shared" si="7"/>
        <v>7.5</v>
      </c>
      <c r="H17" s="12">
        <v>13</v>
      </c>
      <c r="I17" s="13">
        <v>2</v>
      </c>
      <c r="J17" s="13">
        <v>3</v>
      </c>
      <c r="K17" s="13">
        <v>5</v>
      </c>
      <c r="L17" s="13">
        <v>3</v>
      </c>
      <c r="N17" s="12">
        <v>13</v>
      </c>
      <c r="O17" s="12">
        <f t="shared" si="0"/>
        <v>3</v>
      </c>
      <c r="P17" s="12">
        <f t="shared" si="0"/>
        <v>4.5</v>
      </c>
      <c r="Q17" s="12">
        <f t="shared" si="0"/>
        <v>7.5</v>
      </c>
      <c r="R17" s="12">
        <f t="shared" si="0"/>
        <v>4.5</v>
      </c>
      <c r="T17" s="15">
        <v>42</v>
      </c>
      <c r="U17" s="14">
        <f>I46</f>
        <v>6</v>
      </c>
      <c r="V17" s="14">
        <f t="shared" si="8"/>
        <v>11</v>
      </c>
      <c r="W17" s="14">
        <f t="shared" si="8"/>
        <v>17</v>
      </c>
      <c r="X17" s="14">
        <f t="shared" si="8"/>
        <v>8</v>
      </c>
      <c r="Z17" s="15">
        <v>42</v>
      </c>
      <c r="AA17" s="14">
        <f t="shared" si="1"/>
        <v>9</v>
      </c>
      <c r="AB17" s="14">
        <f t="shared" si="2"/>
        <v>16.5</v>
      </c>
      <c r="AC17" s="14">
        <f t="shared" si="3"/>
        <v>25.5</v>
      </c>
      <c r="AD17" s="14">
        <f t="shared" si="4"/>
        <v>12</v>
      </c>
    </row>
    <row r="18" spans="2:30" x14ac:dyDescent="0.2">
      <c r="B18" s="12">
        <v>61</v>
      </c>
      <c r="C18" s="12">
        <f t="shared" si="7"/>
        <v>15</v>
      </c>
      <c r="D18" s="12">
        <f t="shared" si="7"/>
        <v>22.5</v>
      </c>
      <c r="E18" s="12">
        <f t="shared" si="7"/>
        <v>46.5</v>
      </c>
      <c r="F18" s="12">
        <f t="shared" si="7"/>
        <v>7.5</v>
      </c>
      <c r="H18" s="12">
        <v>14</v>
      </c>
      <c r="I18" s="13">
        <v>2</v>
      </c>
      <c r="J18" s="13">
        <v>4</v>
      </c>
      <c r="K18" s="13">
        <v>5</v>
      </c>
      <c r="L18" s="13">
        <v>3</v>
      </c>
      <c r="N18" s="12">
        <v>14</v>
      </c>
      <c r="O18" s="12">
        <f t="shared" si="0"/>
        <v>3</v>
      </c>
      <c r="P18" s="12">
        <f t="shared" si="0"/>
        <v>6</v>
      </c>
      <c r="Q18" s="12">
        <f t="shared" si="0"/>
        <v>7.5</v>
      </c>
      <c r="R18" s="12">
        <f t="shared" si="0"/>
        <v>4.5</v>
      </c>
      <c r="T18" s="15">
        <v>44</v>
      </c>
      <c r="U18" s="14">
        <f>I48</f>
        <v>7</v>
      </c>
      <c r="V18" s="14">
        <f>J48</f>
        <v>11</v>
      </c>
      <c r="W18" s="14">
        <f>K48</f>
        <v>17</v>
      </c>
      <c r="X18" s="14">
        <f>L48</f>
        <v>9</v>
      </c>
      <c r="Z18" s="15">
        <v>44</v>
      </c>
      <c r="AA18" s="14">
        <f t="shared" si="1"/>
        <v>10.5</v>
      </c>
      <c r="AB18" s="14">
        <f t="shared" si="2"/>
        <v>16.5</v>
      </c>
      <c r="AC18" s="14">
        <f t="shared" si="3"/>
        <v>25.5</v>
      </c>
      <c r="AD18" s="14">
        <f t="shared" si="4"/>
        <v>13.5</v>
      </c>
    </row>
    <row r="19" spans="2:30" x14ac:dyDescent="0.2">
      <c r="B19" s="12">
        <v>66</v>
      </c>
      <c r="C19" s="12">
        <f t="shared" si="7"/>
        <v>16.5</v>
      </c>
      <c r="D19" s="12">
        <f t="shared" si="7"/>
        <v>24</v>
      </c>
      <c r="E19" s="12">
        <f t="shared" si="7"/>
        <v>51</v>
      </c>
      <c r="F19" s="12">
        <f t="shared" si="7"/>
        <v>7.5</v>
      </c>
      <c r="H19" s="12">
        <v>15</v>
      </c>
      <c r="I19" s="13">
        <v>2</v>
      </c>
      <c r="J19" s="13">
        <v>4</v>
      </c>
      <c r="K19" s="13">
        <v>6</v>
      </c>
      <c r="L19" s="13">
        <v>3</v>
      </c>
      <c r="N19" s="12">
        <v>15</v>
      </c>
      <c r="O19" s="12">
        <f t="shared" si="0"/>
        <v>3</v>
      </c>
      <c r="P19" s="12">
        <f t="shared" si="0"/>
        <v>6</v>
      </c>
      <c r="Q19" s="12">
        <f t="shared" si="0"/>
        <v>9</v>
      </c>
      <c r="R19" s="12">
        <f t="shared" si="0"/>
        <v>4.5</v>
      </c>
      <c r="T19" s="15">
        <v>46</v>
      </c>
      <c r="U19" s="14">
        <f>I50</f>
        <v>7</v>
      </c>
      <c r="V19" s="14">
        <f>J50</f>
        <v>12</v>
      </c>
      <c r="W19" s="14">
        <f>K50</f>
        <v>18</v>
      </c>
      <c r="X19" s="14">
        <f>L50</f>
        <v>9</v>
      </c>
      <c r="Z19" s="15">
        <v>46</v>
      </c>
      <c r="AA19" s="14">
        <f t="shared" si="1"/>
        <v>10.5</v>
      </c>
      <c r="AB19" s="14">
        <f t="shared" si="2"/>
        <v>18</v>
      </c>
      <c r="AC19" s="14">
        <f t="shared" si="3"/>
        <v>27</v>
      </c>
      <c r="AD19" s="14">
        <f t="shared" si="4"/>
        <v>13.5</v>
      </c>
    </row>
    <row r="20" spans="2:30" x14ac:dyDescent="0.2">
      <c r="B20" s="12">
        <v>71</v>
      </c>
      <c r="C20" s="12">
        <f t="shared" si="7"/>
        <v>18</v>
      </c>
      <c r="D20" s="12">
        <f t="shared" si="7"/>
        <v>27</v>
      </c>
      <c r="E20" s="12">
        <f t="shared" si="7"/>
        <v>54</v>
      </c>
      <c r="F20" s="12">
        <f t="shared" si="7"/>
        <v>7.5</v>
      </c>
      <c r="H20" s="12">
        <v>16</v>
      </c>
      <c r="I20" s="13">
        <v>2</v>
      </c>
      <c r="J20" s="13">
        <v>4</v>
      </c>
      <c r="K20" s="13">
        <v>7</v>
      </c>
      <c r="L20" s="13">
        <v>3</v>
      </c>
      <c r="N20" s="12">
        <v>16</v>
      </c>
      <c r="O20" s="12">
        <f t="shared" si="0"/>
        <v>3</v>
      </c>
      <c r="P20" s="12">
        <f t="shared" si="0"/>
        <v>6</v>
      </c>
      <c r="Q20" s="12">
        <f t="shared" si="0"/>
        <v>10.5</v>
      </c>
      <c r="R20" s="12">
        <f t="shared" si="0"/>
        <v>4.5</v>
      </c>
      <c r="T20" s="15">
        <v>50</v>
      </c>
      <c r="U20" s="14">
        <f t="shared" ref="U20:U26" si="9">I54</f>
        <v>8</v>
      </c>
      <c r="V20" s="14">
        <f t="shared" ref="V20:X26" si="10">J54</f>
        <v>12</v>
      </c>
      <c r="W20" s="14">
        <f t="shared" si="10"/>
        <v>20</v>
      </c>
      <c r="X20" s="14">
        <f t="shared" si="10"/>
        <v>10</v>
      </c>
      <c r="Z20" s="15">
        <v>50</v>
      </c>
      <c r="AA20" s="14">
        <f t="shared" si="1"/>
        <v>12</v>
      </c>
      <c r="AB20" s="14">
        <f t="shared" si="2"/>
        <v>18</v>
      </c>
      <c r="AC20" s="14">
        <f t="shared" si="3"/>
        <v>30</v>
      </c>
      <c r="AD20" s="14">
        <f t="shared" si="4"/>
        <v>15</v>
      </c>
    </row>
    <row r="21" spans="2:30" x14ac:dyDescent="0.2">
      <c r="H21" s="12">
        <v>17</v>
      </c>
      <c r="I21" s="13">
        <v>3</v>
      </c>
      <c r="J21" s="13">
        <v>4</v>
      </c>
      <c r="K21" s="13">
        <v>7</v>
      </c>
      <c r="L21" s="13">
        <v>3</v>
      </c>
      <c r="N21" s="12">
        <v>17</v>
      </c>
      <c r="O21" s="12">
        <f t="shared" ref="O21:O84" si="11">I21*1.5</f>
        <v>4.5</v>
      </c>
      <c r="P21" s="12">
        <f t="shared" ref="P21:P84" si="12">J21*1.5</f>
        <v>6</v>
      </c>
      <c r="Q21" s="12">
        <f t="shared" ref="Q21:Q84" si="13">K21*1.5</f>
        <v>10.5</v>
      </c>
      <c r="R21" s="12">
        <f t="shared" ref="R21:R84" si="14">L21*1.5</f>
        <v>4.5</v>
      </c>
      <c r="T21" s="15">
        <v>51</v>
      </c>
      <c r="U21" s="14">
        <f t="shared" si="9"/>
        <v>8</v>
      </c>
      <c r="V21" s="14">
        <f t="shared" si="10"/>
        <v>13</v>
      </c>
      <c r="W21" s="14">
        <f t="shared" si="10"/>
        <v>20</v>
      </c>
      <c r="X21" s="14">
        <f t="shared" si="10"/>
        <v>10</v>
      </c>
      <c r="Z21" s="15">
        <v>51</v>
      </c>
      <c r="AA21" s="14">
        <f t="shared" si="1"/>
        <v>12</v>
      </c>
      <c r="AB21" s="14">
        <f t="shared" si="2"/>
        <v>19.5</v>
      </c>
      <c r="AC21" s="14">
        <f t="shared" si="3"/>
        <v>30</v>
      </c>
      <c r="AD21" s="14">
        <f t="shared" si="4"/>
        <v>15</v>
      </c>
    </row>
    <row r="22" spans="2:30" x14ac:dyDescent="0.2">
      <c r="H22" s="12">
        <v>18</v>
      </c>
      <c r="I22" s="13">
        <v>3</v>
      </c>
      <c r="J22" s="13">
        <v>5</v>
      </c>
      <c r="K22" s="13">
        <v>7</v>
      </c>
      <c r="L22" s="13">
        <v>3</v>
      </c>
      <c r="N22" s="12">
        <v>18</v>
      </c>
      <c r="O22" s="12">
        <f t="shared" si="11"/>
        <v>4.5</v>
      </c>
      <c r="P22" s="12">
        <f t="shared" si="12"/>
        <v>7.5</v>
      </c>
      <c r="Q22" s="12">
        <f t="shared" si="13"/>
        <v>10.5</v>
      </c>
      <c r="R22" s="12">
        <f t="shared" si="14"/>
        <v>4.5</v>
      </c>
      <c r="T22" s="15">
        <v>52</v>
      </c>
      <c r="U22" s="14">
        <f t="shared" si="9"/>
        <v>8</v>
      </c>
      <c r="V22" s="14">
        <f t="shared" si="10"/>
        <v>13</v>
      </c>
      <c r="W22" s="14">
        <f t="shared" si="10"/>
        <v>21</v>
      </c>
      <c r="X22" s="14">
        <f t="shared" si="10"/>
        <v>10</v>
      </c>
      <c r="Z22" s="15">
        <v>52</v>
      </c>
      <c r="AA22" s="14">
        <f t="shared" si="1"/>
        <v>12</v>
      </c>
      <c r="AB22" s="14">
        <f t="shared" si="2"/>
        <v>19.5</v>
      </c>
      <c r="AC22" s="14">
        <f t="shared" si="3"/>
        <v>31.5</v>
      </c>
      <c r="AD22" s="14">
        <f t="shared" si="4"/>
        <v>15</v>
      </c>
    </row>
    <row r="23" spans="2:30" x14ac:dyDescent="0.2">
      <c r="H23" s="12">
        <v>19</v>
      </c>
      <c r="I23" s="13">
        <v>3</v>
      </c>
      <c r="J23" s="13">
        <v>5</v>
      </c>
      <c r="K23" s="13">
        <v>8</v>
      </c>
      <c r="L23" s="13">
        <v>3</v>
      </c>
      <c r="N23" s="12">
        <v>19</v>
      </c>
      <c r="O23" s="12">
        <f t="shared" si="11"/>
        <v>4.5</v>
      </c>
      <c r="P23" s="12">
        <f t="shared" si="12"/>
        <v>7.5</v>
      </c>
      <c r="Q23" s="12">
        <f t="shared" si="13"/>
        <v>12</v>
      </c>
      <c r="R23" s="12">
        <f t="shared" si="14"/>
        <v>4.5</v>
      </c>
      <c r="T23" s="15">
        <v>53</v>
      </c>
      <c r="U23" s="14">
        <f t="shared" si="9"/>
        <v>8</v>
      </c>
      <c r="V23" s="14">
        <f t="shared" si="10"/>
        <v>13</v>
      </c>
      <c r="W23" s="14">
        <f t="shared" si="10"/>
        <v>21</v>
      </c>
      <c r="X23" s="14">
        <f t="shared" si="10"/>
        <v>11</v>
      </c>
      <c r="Z23" s="15">
        <v>53</v>
      </c>
      <c r="AA23" s="14">
        <f t="shared" si="1"/>
        <v>12</v>
      </c>
      <c r="AB23" s="14">
        <f t="shared" si="2"/>
        <v>19.5</v>
      </c>
      <c r="AC23" s="14">
        <f t="shared" si="3"/>
        <v>31.5</v>
      </c>
      <c r="AD23" s="14">
        <f t="shared" si="4"/>
        <v>16.5</v>
      </c>
    </row>
    <row r="24" spans="2:30" x14ac:dyDescent="0.2">
      <c r="H24" s="12">
        <v>20</v>
      </c>
      <c r="I24" s="13">
        <v>3</v>
      </c>
      <c r="J24" s="13">
        <v>5</v>
      </c>
      <c r="K24" s="13">
        <v>8</v>
      </c>
      <c r="L24" s="13">
        <v>4</v>
      </c>
      <c r="N24" s="12">
        <v>20</v>
      </c>
      <c r="O24" s="12">
        <f t="shared" si="11"/>
        <v>4.5</v>
      </c>
      <c r="P24" s="12">
        <f t="shared" si="12"/>
        <v>7.5</v>
      </c>
      <c r="Q24" s="12">
        <f t="shared" si="13"/>
        <v>12</v>
      </c>
      <c r="R24" s="12">
        <f t="shared" si="14"/>
        <v>6</v>
      </c>
      <c r="T24" s="15">
        <v>54</v>
      </c>
      <c r="U24" s="14">
        <f t="shared" si="9"/>
        <v>8</v>
      </c>
      <c r="V24" s="14">
        <f t="shared" si="10"/>
        <v>14</v>
      </c>
      <c r="W24" s="14">
        <f t="shared" si="10"/>
        <v>21</v>
      </c>
      <c r="X24" s="14">
        <f t="shared" si="10"/>
        <v>11</v>
      </c>
      <c r="Z24" s="15">
        <v>54</v>
      </c>
      <c r="AA24" s="14">
        <f t="shared" si="1"/>
        <v>12</v>
      </c>
      <c r="AB24" s="14">
        <f t="shared" si="2"/>
        <v>21</v>
      </c>
      <c r="AC24" s="14">
        <f t="shared" si="3"/>
        <v>31.5</v>
      </c>
      <c r="AD24" s="14">
        <f t="shared" si="4"/>
        <v>16.5</v>
      </c>
    </row>
    <row r="25" spans="2:30" x14ac:dyDescent="0.2">
      <c r="H25" s="12">
        <v>21</v>
      </c>
      <c r="I25" s="13">
        <v>3</v>
      </c>
      <c r="J25" s="13">
        <v>5</v>
      </c>
      <c r="K25" s="13">
        <v>9</v>
      </c>
      <c r="L25" s="13">
        <v>4</v>
      </c>
      <c r="N25" s="12">
        <v>21</v>
      </c>
      <c r="O25" s="12">
        <f t="shared" si="11"/>
        <v>4.5</v>
      </c>
      <c r="P25" s="12">
        <f t="shared" si="12"/>
        <v>7.5</v>
      </c>
      <c r="Q25" s="12">
        <f t="shared" si="13"/>
        <v>13.5</v>
      </c>
      <c r="R25" s="12">
        <f t="shared" si="14"/>
        <v>6</v>
      </c>
      <c r="T25" s="15">
        <v>55</v>
      </c>
      <c r="U25" s="14">
        <f t="shared" si="9"/>
        <v>8</v>
      </c>
      <c r="V25" s="14">
        <f t="shared" si="10"/>
        <v>14</v>
      </c>
      <c r="W25" s="14">
        <f t="shared" si="10"/>
        <v>22</v>
      </c>
      <c r="X25" s="14">
        <f t="shared" si="10"/>
        <v>11</v>
      </c>
      <c r="Z25" s="15">
        <v>55</v>
      </c>
      <c r="AA25" s="14">
        <f t="shared" si="1"/>
        <v>12</v>
      </c>
      <c r="AB25" s="14">
        <f t="shared" si="2"/>
        <v>21</v>
      </c>
      <c r="AC25" s="14">
        <f t="shared" si="3"/>
        <v>33</v>
      </c>
      <c r="AD25" s="14">
        <f t="shared" si="4"/>
        <v>16.5</v>
      </c>
    </row>
    <row r="26" spans="2:30" x14ac:dyDescent="0.2">
      <c r="H26" s="12">
        <v>22</v>
      </c>
      <c r="I26" s="13">
        <v>3</v>
      </c>
      <c r="J26" s="13">
        <v>6</v>
      </c>
      <c r="K26" s="13">
        <v>9</v>
      </c>
      <c r="L26" s="13">
        <v>4</v>
      </c>
      <c r="N26" s="12">
        <v>22</v>
      </c>
      <c r="O26" s="12">
        <f t="shared" si="11"/>
        <v>4.5</v>
      </c>
      <c r="P26" s="12">
        <f t="shared" si="12"/>
        <v>9</v>
      </c>
      <c r="Q26" s="12">
        <f t="shared" si="13"/>
        <v>13.5</v>
      </c>
      <c r="R26" s="12">
        <f t="shared" si="14"/>
        <v>6</v>
      </c>
      <c r="T26" s="15">
        <v>56</v>
      </c>
      <c r="U26" s="14">
        <f t="shared" si="9"/>
        <v>8</v>
      </c>
      <c r="V26" s="14">
        <f t="shared" si="10"/>
        <v>14</v>
      </c>
      <c r="W26" s="14">
        <f t="shared" si="10"/>
        <v>23</v>
      </c>
      <c r="X26" s="14">
        <f t="shared" si="10"/>
        <v>11</v>
      </c>
      <c r="Z26" s="15">
        <v>56</v>
      </c>
      <c r="AA26" s="14">
        <f t="shared" si="1"/>
        <v>12</v>
      </c>
      <c r="AB26" s="14">
        <f t="shared" si="2"/>
        <v>21</v>
      </c>
      <c r="AC26" s="14">
        <f t="shared" si="3"/>
        <v>34.5</v>
      </c>
      <c r="AD26" s="14">
        <f t="shared" si="4"/>
        <v>16.5</v>
      </c>
    </row>
    <row r="27" spans="2:30" x14ac:dyDescent="0.2">
      <c r="H27" s="12">
        <v>23</v>
      </c>
      <c r="I27" s="13">
        <v>3</v>
      </c>
      <c r="J27" s="13">
        <v>6</v>
      </c>
      <c r="K27" s="13">
        <v>9</v>
      </c>
      <c r="L27" s="13">
        <v>5</v>
      </c>
      <c r="N27" s="12">
        <v>23</v>
      </c>
      <c r="O27" s="12">
        <f t="shared" si="11"/>
        <v>4.5</v>
      </c>
      <c r="P27" s="12">
        <f t="shared" si="12"/>
        <v>9</v>
      </c>
      <c r="Q27" s="12">
        <f t="shared" si="13"/>
        <v>13.5</v>
      </c>
      <c r="R27" s="12">
        <f t="shared" si="14"/>
        <v>7.5</v>
      </c>
      <c r="T27" s="15">
        <v>58</v>
      </c>
      <c r="U27" s="14">
        <f>I62</f>
        <v>9</v>
      </c>
      <c r="V27" s="14">
        <f t="shared" ref="V27:X29" si="15">J62</f>
        <v>15</v>
      </c>
      <c r="W27" s="14">
        <f t="shared" si="15"/>
        <v>23</v>
      </c>
      <c r="X27" s="14">
        <f t="shared" si="15"/>
        <v>11</v>
      </c>
      <c r="Z27" s="15">
        <v>58</v>
      </c>
      <c r="AA27" s="14">
        <f t="shared" si="1"/>
        <v>13.5</v>
      </c>
      <c r="AB27" s="14">
        <f t="shared" si="2"/>
        <v>22.5</v>
      </c>
      <c r="AC27" s="14">
        <f t="shared" si="3"/>
        <v>34.5</v>
      </c>
      <c r="AD27" s="14">
        <f t="shared" si="4"/>
        <v>16.5</v>
      </c>
    </row>
    <row r="28" spans="2:30" x14ac:dyDescent="0.2">
      <c r="H28" s="12">
        <v>24</v>
      </c>
      <c r="I28" s="13">
        <v>4</v>
      </c>
      <c r="J28" s="13">
        <v>6</v>
      </c>
      <c r="K28" s="13">
        <v>9</v>
      </c>
      <c r="L28" s="13">
        <v>5</v>
      </c>
      <c r="N28" s="12">
        <v>24</v>
      </c>
      <c r="O28" s="12">
        <f t="shared" si="11"/>
        <v>6</v>
      </c>
      <c r="P28" s="12">
        <f t="shared" si="12"/>
        <v>9</v>
      </c>
      <c r="Q28" s="12">
        <f t="shared" si="13"/>
        <v>13.5</v>
      </c>
      <c r="R28" s="12">
        <f t="shared" si="14"/>
        <v>7.5</v>
      </c>
      <c r="T28" s="15">
        <v>59</v>
      </c>
      <c r="U28" s="14">
        <f>I63</f>
        <v>9</v>
      </c>
      <c r="V28" s="14">
        <f t="shared" si="15"/>
        <v>15</v>
      </c>
      <c r="W28" s="14">
        <f t="shared" si="15"/>
        <v>24</v>
      </c>
      <c r="X28" s="14">
        <f t="shared" si="15"/>
        <v>11</v>
      </c>
      <c r="Z28" s="15">
        <v>59</v>
      </c>
      <c r="AA28" s="14">
        <f t="shared" si="1"/>
        <v>13.5</v>
      </c>
      <c r="AB28" s="14">
        <f t="shared" si="2"/>
        <v>22.5</v>
      </c>
      <c r="AC28" s="14">
        <f t="shared" si="3"/>
        <v>36</v>
      </c>
      <c r="AD28" s="14">
        <f t="shared" si="4"/>
        <v>16.5</v>
      </c>
    </row>
    <row r="29" spans="2:30" x14ac:dyDescent="0.2">
      <c r="H29" s="12">
        <v>25</v>
      </c>
      <c r="I29" s="13">
        <v>4</v>
      </c>
      <c r="J29" s="13">
        <v>6</v>
      </c>
      <c r="K29" s="13">
        <v>10</v>
      </c>
      <c r="L29" s="13">
        <v>5</v>
      </c>
      <c r="N29" s="12">
        <v>25</v>
      </c>
      <c r="O29" s="12">
        <f t="shared" si="11"/>
        <v>6</v>
      </c>
      <c r="P29" s="12">
        <f t="shared" si="12"/>
        <v>9</v>
      </c>
      <c r="Q29" s="12">
        <f t="shared" si="13"/>
        <v>15</v>
      </c>
      <c r="R29" s="12">
        <f t="shared" si="14"/>
        <v>7.5</v>
      </c>
      <c r="T29" s="15">
        <v>60</v>
      </c>
      <c r="U29" s="14">
        <f>I64</f>
        <v>9</v>
      </c>
      <c r="V29" s="14">
        <f t="shared" si="15"/>
        <v>15</v>
      </c>
      <c r="W29" s="14">
        <f t="shared" si="15"/>
        <v>24</v>
      </c>
      <c r="X29" s="14">
        <f t="shared" si="15"/>
        <v>12</v>
      </c>
      <c r="Z29" s="15">
        <v>60</v>
      </c>
      <c r="AA29" s="14">
        <f t="shared" si="1"/>
        <v>13.5</v>
      </c>
      <c r="AB29" s="14">
        <f t="shared" si="2"/>
        <v>22.5</v>
      </c>
      <c r="AC29" s="14">
        <f t="shared" si="3"/>
        <v>36</v>
      </c>
      <c r="AD29" s="14">
        <f t="shared" si="4"/>
        <v>18</v>
      </c>
    </row>
    <row r="30" spans="2:30" x14ac:dyDescent="0.2">
      <c r="H30" s="12">
        <v>26</v>
      </c>
      <c r="I30" s="13">
        <v>4</v>
      </c>
      <c r="J30" s="13">
        <v>7</v>
      </c>
      <c r="K30" s="13">
        <v>11</v>
      </c>
      <c r="L30" s="13">
        <v>5</v>
      </c>
      <c r="N30" s="12">
        <v>26</v>
      </c>
      <c r="O30" s="12">
        <f t="shared" si="11"/>
        <v>6</v>
      </c>
      <c r="P30" s="12">
        <f t="shared" si="12"/>
        <v>10.5</v>
      </c>
      <c r="Q30" s="12">
        <f t="shared" si="13"/>
        <v>16.5</v>
      </c>
      <c r="R30" s="12">
        <f t="shared" si="14"/>
        <v>7.5</v>
      </c>
      <c r="T30" s="15">
        <v>62</v>
      </c>
      <c r="U30" s="14">
        <f t="shared" ref="U30:U35" si="16">I66</f>
        <v>9</v>
      </c>
      <c r="V30" s="14">
        <f t="shared" ref="V30:X35" si="17">J66</f>
        <v>16</v>
      </c>
      <c r="W30" s="14">
        <f t="shared" si="17"/>
        <v>25</v>
      </c>
      <c r="X30" s="14">
        <f t="shared" si="17"/>
        <v>12</v>
      </c>
      <c r="Z30" s="15">
        <v>62</v>
      </c>
      <c r="AA30" s="14">
        <f t="shared" si="1"/>
        <v>13.5</v>
      </c>
      <c r="AB30" s="14">
        <f t="shared" si="2"/>
        <v>24</v>
      </c>
      <c r="AC30" s="14">
        <f t="shared" si="3"/>
        <v>37.5</v>
      </c>
      <c r="AD30" s="14">
        <f t="shared" si="4"/>
        <v>18</v>
      </c>
    </row>
    <row r="31" spans="2:30" x14ac:dyDescent="0.2">
      <c r="H31" s="12">
        <v>27</v>
      </c>
      <c r="I31" s="13">
        <v>4</v>
      </c>
      <c r="J31" s="13">
        <v>7</v>
      </c>
      <c r="K31" s="13">
        <v>11</v>
      </c>
      <c r="L31" s="13">
        <v>5</v>
      </c>
      <c r="N31" s="12">
        <v>27</v>
      </c>
      <c r="O31" s="12">
        <f t="shared" si="11"/>
        <v>6</v>
      </c>
      <c r="P31" s="12">
        <f t="shared" si="12"/>
        <v>10.5</v>
      </c>
      <c r="Q31" s="12">
        <f t="shared" si="13"/>
        <v>16.5</v>
      </c>
      <c r="R31" s="12">
        <f t="shared" si="14"/>
        <v>7.5</v>
      </c>
      <c r="T31" s="15">
        <v>63</v>
      </c>
      <c r="U31" s="14">
        <f t="shared" si="16"/>
        <v>9</v>
      </c>
      <c r="V31" s="14">
        <f t="shared" si="17"/>
        <v>16</v>
      </c>
      <c r="W31" s="14">
        <f t="shared" si="17"/>
        <v>25</v>
      </c>
      <c r="X31" s="14">
        <f t="shared" si="17"/>
        <v>13</v>
      </c>
      <c r="Z31" s="15">
        <v>63</v>
      </c>
      <c r="AA31" s="14">
        <f t="shared" si="1"/>
        <v>13.5</v>
      </c>
      <c r="AB31" s="14">
        <f t="shared" si="2"/>
        <v>24</v>
      </c>
      <c r="AC31" s="14">
        <f t="shared" si="3"/>
        <v>37.5</v>
      </c>
      <c r="AD31" s="14">
        <f t="shared" si="4"/>
        <v>19.5</v>
      </c>
    </row>
    <row r="32" spans="2:30" x14ac:dyDescent="0.2">
      <c r="H32" s="12">
        <v>28</v>
      </c>
      <c r="I32" s="13">
        <v>4</v>
      </c>
      <c r="J32" s="13">
        <v>7</v>
      </c>
      <c r="K32" s="13">
        <v>11</v>
      </c>
      <c r="L32" s="13">
        <v>6</v>
      </c>
      <c r="N32" s="12">
        <v>28</v>
      </c>
      <c r="O32" s="12">
        <f t="shared" si="11"/>
        <v>6</v>
      </c>
      <c r="P32" s="12">
        <f t="shared" si="12"/>
        <v>10.5</v>
      </c>
      <c r="Q32" s="12">
        <f t="shared" si="13"/>
        <v>16.5</v>
      </c>
      <c r="R32" s="12">
        <f t="shared" si="14"/>
        <v>9</v>
      </c>
      <c r="T32" s="15">
        <v>64</v>
      </c>
      <c r="U32" s="14">
        <f t="shared" si="16"/>
        <v>10</v>
      </c>
      <c r="V32" s="14">
        <f t="shared" si="17"/>
        <v>16</v>
      </c>
      <c r="W32" s="14">
        <f t="shared" si="17"/>
        <v>25</v>
      </c>
      <c r="X32" s="14">
        <f t="shared" si="17"/>
        <v>13</v>
      </c>
      <c r="Z32" s="15">
        <v>64</v>
      </c>
      <c r="AA32" s="14">
        <f t="shared" si="1"/>
        <v>15</v>
      </c>
      <c r="AB32" s="14">
        <f t="shared" si="2"/>
        <v>24</v>
      </c>
      <c r="AC32" s="14">
        <f t="shared" si="3"/>
        <v>37.5</v>
      </c>
      <c r="AD32" s="14">
        <f t="shared" si="4"/>
        <v>19.5</v>
      </c>
    </row>
    <row r="33" spans="8:30" x14ac:dyDescent="0.2">
      <c r="H33" s="12">
        <v>29</v>
      </c>
      <c r="I33" s="13">
        <v>4</v>
      </c>
      <c r="J33" s="13">
        <v>7</v>
      </c>
      <c r="K33" s="13">
        <v>12</v>
      </c>
      <c r="L33" s="13">
        <v>6</v>
      </c>
      <c r="N33" s="12">
        <v>29</v>
      </c>
      <c r="O33" s="12">
        <f t="shared" si="11"/>
        <v>6</v>
      </c>
      <c r="P33" s="12">
        <f t="shared" si="12"/>
        <v>10.5</v>
      </c>
      <c r="Q33" s="12">
        <f t="shared" si="13"/>
        <v>18</v>
      </c>
      <c r="R33" s="12">
        <f t="shared" si="14"/>
        <v>9</v>
      </c>
      <c r="T33" s="15">
        <v>65</v>
      </c>
      <c r="U33" s="14">
        <f t="shared" si="16"/>
        <v>10</v>
      </c>
      <c r="V33" s="14">
        <f t="shared" si="17"/>
        <v>16</v>
      </c>
      <c r="W33" s="14">
        <f t="shared" si="17"/>
        <v>26</v>
      </c>
      <c r="X33" s="14">
        <f t="shared" si="17"/>
        <v>13</v>
      </c>
      <c r="Z33" s="15">
        <v>65</v>
      </c>
      <c r="AA33" s="14">
        <f t="shared" si="1"/>
        <v>15</v>
      </c>
      <c r="AB33" s="14">
        <f t="shared" si="2"/>
        <v>24</v>
      </c>
      <c r="AC33" s="14">
        <f t="shared" si="3"/>
        <v>39</v>
      </c>
      <c r="AD33" s="14">
        <f t="shared" si="4"/>
        <v>19.5</v>
      </c>
    </row>
    <row r="34" spans="8:30" x14ac:dyDescent="0.2">
      <c r="H34" s="12">
        <v>30</v>
      </c>
      <c r="I34" s="13">
        <v>5</v>
      </c>
      <c r="J34" s="13">
        <v>7</v>
      </c>
      <c r="K34" s="13">
        <v>12</v>
      </c>
      <c r="L34" s="13">
        <v>6</v>
      </c>
      <c r="N34" s="12">
        <v>30</v>
      </c>
      <c r="O34" s="12">
        <f t="shared" si="11"/>
        <v>7.5</v>
      </c>
      <c r="P34" s="12">
        <f t="shared" si="12"/>
        <v>10.5</v>
      </c>
      <c r="Q34" s="12">
        <f t="shared" si="13"/>
        <v>18</v>
      </c>
      <c r="R34" s="12">
        <f t="shared" si="14"/>
        <v>9</v>
      </c>
      <c r="T34" s="15">
        <v>66</v>
      </c>
      <c r="U34" s="14">
        <f t="shared" si="16"/>
        <v>10</v>
      </c>
      <c r="V34" s="14">
        <f t="shared" si="17"/>
        <v>17</v>
      </c>
      <c r="W34" s="14">
        <f t="shared" si="17"/>
        <v>26</v>
      </c>
      <c r="X34" s="14">
        <f t="shared" si="17"/>
        <v>13</v>
      </c>
      <c r="Z34" s="15">
        <v>66</v>
      </c>
      <c r="AA34" s="14">
        <f t="shared" si="1"/>
        <v>15</v>
      </c>
      <c r="AB34" s="14">
        <f t="shared" si="2"/>
        <v>25.5</v>
      </c>
      <c r="AC34" s="14">
        <f t="shared" si="3"/>
        <v>39</v>
      </c>
      <c r="AD34" s="14">
        <f t="shared" si="4"/>
        <v>19.5</v>
      </c>
    </row>
    <row r="35" spans="8:30" x14ac:dyDescent="0.2">
      <c r="H35" s="12">
        <v>31</v>
      </c>
      <c r="I35" s="13">
        <v>5</v>
      </c>
      <c r="J35" s="13">
        <v>8</v>
      </c>
      <c r="K35" s="13">
        <v>12</v>
      </c>
      <c r="L35" s="13">
        <v>6</v>
      </c>
      <c r="N35" s="12">
        <v>31</v>
      </c>
      <c r="O35" s="12">
        <f t="shared" si="11"/>
        <v>7.5</v>
      </c>
      <c r="P35" s="12">
        <f t="shared" si="12"/>
        <v>12</v>
      </c>
      <c r="Q35" s="12">
        <f t="shared" si="13"/>
        <v>18</v>
      </c>
      <c r="R35" s="12">
        <f t="shared" si="14"/>
        <v>9</v>
      </c>
      <c r="T35" s="15">
        <v>67</v>
      </c>
      <c r="U35" s="14">
        <f t="shared" si="16"/>
        <v>10</v>
      </c>
      <c r="V35" s="14">
        <f t="shared" si="17"/>
        <v>17</v>
      </c>
      <c r="W35" s="14">
        <f t="shared" si="17"/>
        <v>27</v>
      </c>
      <c r="X35" s="14">
        <f t="shared" si="17"/>
        <v>13</v>
      </c>
      <c r="Z35" s="15">
        <v>67</v>
      </c>
      <c r="AA35" s="14">
        <f t="shared" si="1"/>
        <v>15</v>
      </c>
      <c r="AB35" s="14">
        <f t="shared" si="2"/>
        <v>25.5</v>
      </c>
      <c r="AC35" s="14">
        <f t="shared" si="3"/>
        <v>40.5</v>
      </c>
      <c r="AD35" s="14">
        <f t="shared" si="4"/>
        <v>19.5</v>
      </c>
    </row>
    <row r="36" spans="8:30" x14ac:dyDescent="0.2">
      <c r="H36" s="12">
        <v>32</v>
      </c>
      <c r="I36" s="13">
        <v>5</v>
      </c>
      <c r="J36" s="13">
        <v>8</v>
      </c>
      <c r="K36" s="13">
        <v>13</v>
      </c>
      <c r="L36" s="13">
        <v>6</v>
      </c>
      <c r="N36" s="12">
        <v>32</v>
      </c>
      <c r="O36" s="12">
        <f t="shared" si="11"/>
        <v>7.5</v>
      </c>
      <c r="P36" s="12">
        <f t="shared" si="12"/>
        <v>12</v>
      </c>
      <c r="Q36" s="12">
        <f t="shared" si="13"/>
        <v>19.5</v>
      </c>
      <c r="R36" s="12">
        <f t="shared" si="14"/>
        <v>9</v>
      </c>
      <c r="T36" s="15">
        <v>69</v>
      </c>
      <c r="U36" s="14">
        <f t="shared" ref="U36:U54" si="18">I73</f>
        <v>10</v>
      </c>
      <c r="V36" s="14">
        <f t="shared" ref="V36:X51" si="19">J73</f>
        <v>17</v>
      </c>
      <c r="W36" s="14">
        <f t="shared" si="19"/>
        <v>28</v>
      </c>
      <c r="X36" s="14">
        <f t="shared" si="19"/>
        <v>14</v>
      </c>
      <c r="Z36" s="15">
        <v>69</v>
      </c>
      <c r="AA36" s="14">
        <f t="shared" si="1"/>
        <v>15</v>
      </c>
      <c r="AB36" s="14">
        <f t="shared" si="2"/>
        <v>25.5</v>
      </c>
      <c r="AC36" s="14">
        <f t="shared" si="3"/>
        <v>42</v>
      </c>
      <c r="AD36" s="14">
        <f t="shared" si="4"/>
        <v>21</v>
      </c>
    </row>
    <row r="37" spans="8:30" x14ac:dyDescent="0.2">
      <c r="H37" s="12">
        <v>33</v>
      </c>
      <c r="I37" s="13">
        <v>5</v>
      </c>
      <c r="J37" s="13">
        <v>8</v>
      </c>
      <c r="K37" s="13">
        <v>13</v>
      </c>
      <c r="L37" s="13">
        <v>7</v>
      </c>
      <c r="N37" s="12">
        <v>33</v>
      </c>
      <c r="O37" s="12">
        <f t="shared" si="11"/>
        <v>7.5</v>
      </c>
      <c r="P37" s="12">
        <f t="shared" si="12"/>
        <v>12</v>
      </c>
      <c r="Q37" s="12">
        <f t="shared" si="13"/>
        <v>19.5</v>
      </c>
      <c r="R37" s="12">
        <f t="shared" si="14"/>
        <v>10.5</v>
      </c>
      <c r="T37" s="15">
        <v>70</v>
      </c>
      <c r="U37" s="14">
        <f t="shared" si="18"/>
        <v>11</v>
      </c>
      <c r="V37" s="14">
        <f t="shared" si="19"/>
        <v>17</v>
      </c>
      <c r="W37" s="14">
        <f t="shared" si="19"/>
        <v>28</v>
      </c>
      <c r="X37" s="14">
        <f t="shared" si="19"/>
        <v>14</v>
      </c>
      <c r="Z37" s="15">
        <v>70</v>
      </c>
      <c r="AA37" s="14">
        <f t="shared" si="1"/>
        <v>16.5</v>
      </c>
      <c r="AB37" s="14">
        <f t="shared" si="2"/>
        <v>25.5</v>
      </c>
      <c r="AC37" s="14">
        <f t="shared" si="3"/>
        <v>42</v>
      </c>
      <c r="AD37" s="14">
        <f t="shared" si="4"/>
        <v>21</v>
      </c>
    </row>
    <row r="38" spans="8:30" x14ac:dyDescent="0.2">
      <c r="H38" s="12">
        <v>34</v>
      </c>
      <c r="I38" s="13">
        <v>5</v>
      </c>
      <c r="J38" s="13">
        <v>9</v>
      </c>
      <c r="K38" s="13">
        <v>13</v>
      </c>
      <c r="L38" s="13">
        <v>7</v>
      </c>
      <c r="N38" s="12">
        <v>34</v>
      </c>
      <c r="O38" s="12">
        <f t="shared" si="11"/>
        <v>7.5</v>
      </c>
      <c r="P38" s="12">
        <f t="shared" si="12"/>
        <v>13.5</v>
      </c>
      <c r="Q38" s="12">
        <f t="shared" si="13"/>
        <v>19.5</v>
      </c>
      <c r="R38" s="12">
        <f t="shared" si="14"/>
        <v>10.5</v>
      </c>
      <c r="T38" s="15">
        <v>71</v>
      </c>
      <c r="U38" s="14">
        <f t="shared" si="18"/>
        <v>11</v>
      </c>
      <c r="V38" s="14">
        <f t="shared" si="19"/>
        <v>18</v>
      </c>
      <c r="W38" s="14">
        <f t="shared" si="19"/>
        <v>28</v>
      </c>
      <c r="X38" s="14">
        <f t="shared" si="19"/>
        <v>14</v>
      </c>
      <c r="Z38" s="15">
        <v>71</v>
      </c>
      <c r="AA38" s="14">
        <f t="shared" si="1"/>
        <v>16.5</v>
      </c>
      <c r="AB38" s="14">
        <f t="shared" si="2"/>
        <v>27</v>
      </c>
      <c r="AC38" s="14">
        <f t="shared" si="3"/>
        <v>42</v>
      </c>
      <c r="AD38" s="14">
        <f t="shared" si="4"/>
        <v>21</v>
      </c>
    </row>
    <row r="39" spans="8:30" x14ac:dyDescent="0.2">
      <c r="H39" s="12">
        <v>35</v>
      </c>
      <c r="I39" s="13">
        <v>5</v>
      </c>
      <c r="J39" s="13">
        <v>9</v>
      </c>
      <c r="K39" s="13">
        <v>14</v>
      </c>
      <c r="L39" s="13">
        <v>7</v>
      </c>
      <c r="N39" s="12">
        <v>35</v>
      </c>
      <c r="O39" s="12">
        <f t="shared" si="11"/>
        <v>7.5</v>
      </c>
      <c r="P39" s="12">
        <f t="shared" si="12"/>
        <v>13.5</v>
      </c>
      <c r="Q39" s="12">
        <f t="shared" si="13"/>
        <v>21</v>
      </c>
      <c r="R39" s="12">
        <f t="shared" si="14"/>
        <v>10.5</v>
      </c>
      <c r="T39" s="15">
        <v>72</v>
      </c>
      <c r="U39" s="14">
        <f t="shared" si="18"/>
        <v>11</v>
      </c>
      <c r="V39" s="14">
        <f t="shared" si="19"/>
        <v>18</v>
      </c>
      <c r="W39" s="14">
        <f t="shared" si="19"/>
        <v>29</v>
      </c>
      <c r="X39" s="14">
        <f t="shared" si="19"/>
        <v>14</v>
      </c>
      <c r="Z39" s="15">
        <v>72</v>
      </c>
      <c r="AA39" s="14">
        <f t="shared" si="1"/>
        <v>16.5</v>
      </c>
      <c r="AB39" s="14">
        <f t="shared" si="2"/>
        <v>27</v>
      </c>
      <c r="AC39" s="14">
        <f t="shared" si="3"/>
        <v>43.5</v>
      </c>
      <c r="AD39" s="14">
        <f t="shared" si="4"/>
        <v>21</v>
      </c>
    </row>
    <row r="40" spans="8:30" x14ac:dyDescent="0.2">
      <c r="H40" s="12">
        <v>36</v>
      </c>
      <c r="I40" s="13">
        <v>5</v>
      </c>
      <c r="J40" s="13">
        <v>9</v>
      </c>
      <c r="K40" s="13">
        <v>15</v>
      </c>
      <c r="L40" s="13">
        <v>7</v>
      </c>
      <c r="N40" s="12">
        <v>36</v>
      </c>
      <c r="O40" s="12">
        <f t="shared" si="11"/>
        <v>7.5</v>
      </c>
      <c r="P40" s="12">
        <f t="shared" si="12"/>
        <v>13.5</v>
      </c>
      <c r="Q40" s="12">
        <f t="shared" si="13"/>
        <v>22.5</v>
      </c>
      <c r="R40" s="12">
        <f t="shared" si="14"/>
        <v>10.5</v>
      </c>
      <c r="T40" s="15">
        <v>73</v>
      </c>
      <c r="U40" s="14">
        <f t="shared" si="18"/>
        <v>11</v>
      </c>
      <c r="V40" s="14">
        <f t="shared" si="19"/>
        <v>18</v>
      </c>
      <c r="W40" s="14">
        <f t="shared" si="19"/>
        <v>29</v>
      </c>
      <c r="X40" s="14">
        <f t="shared" si="19"/>
        <v>15</v>
      </c>
      <c r="Z40" s="15">
        <v>73</v>
      </c>
      <c r="AA40" s="14">
        <f t="shared" si="1"/>
        <v>16.5</v>
      </c>
      <c r="AB40" s="14">
        <f t="shared" si="2"/>
        <v>27</v>
      </c>
      <c r="AC40" s="14">
        <f t="shared" si="3"/>
        <v>43.5</v>
      </c>
      <c r="AD40" s="14">
        <f t="shared" si="4"/>
        <v>22.5</v>
      </c>
    </row>
    <row r="41" spans="8:30" x14ac:dyDescent="0.2">
      <c r="H41" s="12">
        <v>37</v>
      </c>
      <c r="I41" s="13">
        <v>6</v>
      </c>
      <c r="J41" s="13">
        <v>9</v>
      </c>
      <c r="K41" s="13">
        <v>15</v>
      </c>
      <c r="L41" s="13">
        <v>7</v>
      </c>
      <c r="N41" s="12">
        <v>37</v>
      </c>
      <c r="O41" s="12">
        <f t="shared" si="11"/>
        <v>9</v>
      </c>
      <c r="P41" s="12">
        <f t="shared" si="12"/>
        <v>13.5</v>
      </c>
      <c r="Q41" s="12">
        <f t="shared" si="13"/>
        <v>22.5</v>
      </c>
      <c r="R41" s="12">
        <f t="shared" si="14"/>
        <v>10.5</v>
      </c>
      <c r="T41" s="15">
        <v>74</v>
      </c>
      <c r="U41" s="14">
        <f t="shared" si="18"/>
        <v>11</v>
      </c>
      <c r="V41" s="14">
        <f t="shared" si="19"/>
        <v>19</v>
      </c>
      <c r="W41" s="14">
        <f t="shared" si="19"/>
        <v>29</v>
      </c>
      <c r="X41" s="14">
        <f t="shared" si="19"/>
        <v>15</v>
      </c>
      <c r="Z41" s="15">
        <v>74</v>
      </c>
      <c r="AA41" s="14">
        <f t="shared" si="1"/>
        <v>16.5</v>
      </c>
      <c r="AB41" s="14">
        <f t="shared" si="2"/>
        <v>28.5</v>
      </c>
      <c r="AC41" s="14">
        <f t="shared" si="3"/>
        <v>43.5</v>
      </c>
      <c r="AD41" s="14">
        <f t="shared" si="4"/>
        <v>22.5</v>
      </c>
    </row>
    <row r="42" spans="8:30" x14ac:dyDescent="0.2">
      <c r="H42" s="12">
        <v>38</v>
      </c>
      <c r="I42" s="13">
        <v>6</v>
      </c>
      <c r="J42" s="13">
        <v>10</v>
      </c>
      <c r="K42" s="13">
        <v>15</v>
      </c>
      <c r="L42" s="13">
        <v>7</v>
      </c>
      <c r="N42" s="12">
        <v>38</v>
      </c>
      <c r="O42" s="12">
        <f t="shared" si="11"/>
        <v>9</v>
      </c>
      <c r="P42" s="12">
        <f t="shared" si="12"/>
        <v>15</v>
      </c>
      <c r="Q42" s="12">
        <f t="shared" si="13"/>
        <v>22.5</v>
      </c>
      <c r="R42" s="12">
        <f t="shared" si="14"/>
        <v>10.5</v>
      </c>
      <c r="T42" s="15">
        <v>75</v>
      </c>
      <c r="U42" s="14">
        <f t="shared" si="18"/>
        <v>11</v>
      </c>
      <c r="V42" s="14">
        <f t="shared" si="19"/>
        <v>19</v>
      </c>
      <c r="W42" s="14">
        <f t="shared" si="19"/>
        <v>30</v>
      </c>
      <c r="X42" s="14">
        <f t="shared" si="19"/>
        <v>15</v>
      </c>
      <c r="Z42" s="15">
        <v>75</v>
      </c>
      <c r="AA42" s="14">
        <f t="shared" si="1"/>
        <v>16.5</v>
      </c>
      <c r="AB42" s="14">
        <f t="shared" si="2"/>
        <v>28.5</v>
      </c>
      <c r="AC42" s="14">
        <f t="shared" si="3"/>
        <v>45</v>
      </c>
      <c r="AD42" s="14">
        <f t="shared" si="4"/>
        <v>22.5</v>
      </c>
    </row>
    <row r="43" spans="8:30" x14ac:dyDescent="0.2">
      <c r="H43" s="12">
        <v>39</v>
      </c>
      <c r="I43" s="13">
        <v>6</v>
      </c>
      <c r="J43" s="13">
        <v>10</v>
      </c>
      <c r="K43" s="13">
        <v>16</v>
      </c>
      <c r="L43" s="13">
        <v>7</v>
      </c>
      <c r="N43" s="12">
        <v>39</v>
      </c>
      <c r="O43" s="12">
        <f t="shared" si="11"/>
        <v>9</v>
      </c>
      <c r="P43" s="12">
        <f t="shared" si="12"/>
        <v>15</v>
      </c>
      <c r="Q43" s="12">
        <f t="shared" si="13"/>
        <v>24</v>
      </c>
      <c r="R43" s="12">
        <f t="shared" si="14"/>
        <v>10.5</v>
      </c>
      <c r="T43" s="15">
        <v>76</v>
      </c>
      <c r="U43" s="14">
        <f t="shared" si="18"/>
        <v>11</v>
      </c>
      <c r="V43" s="14">
        <f t="shared" si="19"/>
        <v>19</v>
      </c>
      <c r="W43" s="14">
        <f t="shared" si="19"/>
        <v>31</v>
      </c>
      <c r="X43" s="14">
        <f t="shared" si="19"/>
        <v>15</v>
      </c>
      <c r="Z43" s="15">
        <v>76</v>
      </c>
      <c r="AA43" s="14">
        <f t="shared" si="1"/>
        <v>16.5</v>
      </c>
      <c r="AB43" s="14">
        <f t="shared" si="2"/>
        <v>28.5</v>
      </c>
      <c r="AC43" s="14">
        <f t="shared" si="3"/>
        <v>46.5</v>
      </c>
      <c r="AD43" s="14">
        <f t="shared" si="4"/>
        <v>22.5</v>
      </c>
    </row>
    <row r="44" spans="8:30" x14ac:dyDescent="0.2">
      <c r="H44" s="12">
        <v>40</v>
      </c>
      <c r="I44" s="13">
        <v>6</v>
      </c>
      <c r="J44" s="13">
        <v>10</v>
      </c>
      <c r="K44" s="13">
        <v>16</v>
      </c>
      <c r="L44" s="13">
        <v>8</v>
      </c>
      <c r="N44" s="12">
        <v>40</v>
      </c>
      <c r="O44" s="12">
        <f t="shared" si="11"/>
        <v>9</v>
      </c>
      <c r="P44" s="12">
        <f t="shared" si="12"/>
        <v>15</v>
      </c>
      <c r="Q44" s="12">
        <f t="shared" si="13"/>
        <v>24</v>
      </c>
      <c r="R44" s="12">
        <f t="shared" si="14"/>
        <v>12</v>
      </c>
      <c r="T44" s="15">
        <v>77</v>
      </c>
      <c r="U44" s="14">
        <f t="shared" si="18"/>
        <v>12</v>
      </c>
      <c r="V44" s="14">
        <f t="shared" si="19"/>
        <v>19</v>
      </c>
      <c r="W44" s="14">
        <f t="shared" si="19"/>
        <v>31</v>
      </c>
      <c r="X44" s="14">
        <f t="shared" si="19"/>
        <v>15</v>
      </c>
      <c r="Z44" s="15">
        <v>77</v>
      </c>
      <c r="AA44" s="14">
        <f t="shared" si="1"/>
        <v>18</v>
      </c>
      <c r="AB44" s="14">
        <f t="shared" si="2"/>
        <v>28.5</v>
      </c>
      <c r="AC44" s="14">
        <f t="shared" si="3"/>
        <v>46.5</v>
      </c>
      <c r="AD44" s="14">
        <f t="shared" si="4"/>
        <v>22.5</v>
      </c>
    </row>
    <row r="45" spans="8:30" x14ac:dyDescent="0.2">
      <c r="H45" s="12">
        <v>41</v>
      </c>
      <c r="I45" s="13">
        <v>6</v>
      </c>
      <c r="J45" s="13">
        <v>10</v>
      </c>
      <c r="K45" s="13">
        <v>17</v>
      </c>
      <c r="L45" s="13">
        <v>8</v>
      </c>
      <c r="N45" s="12">
        <v>41</v>
      </c>
      <c r="O45" s="12">
        <f t="shared" si="11"/>
        <v>9</v>
      </c>
      <c r="P45" s="12">
        <f t="shared" si="12"/>
        <v>15</v>
      </c>
      <c r="Q45" s="12">
        <f t="shared" si="13"/>
        <v>25.5</v>
      </c>
      <c r="R45" s="12">
        <f t="shared" si="14"/>
        <v>12</v>
      </c>
      <c r="T45" s="15">
        <v>78</v>
      </c>
      <c r="U45" s="14">
        <f t="shared" si="18"/>
        <v>12</v>
      </c>
      <c r="V45" s="14">
        <f t="shared" si="19"/>
        <v>20</v>
      </c>
      <c r="W45" s="14">
        <f t="shared" si="19"/>
        <v>31</v>
      </c>
      <c r="X45" s="14">
        <f t="shared" si="19"/>
        <v>15</v>
      </c>
      <c r="Z45" s="15">
        <v>78</v>
      </c>
      <c r="AA45" s="14">
        <f t="shared" si="1"/>
        <v>18</v>
      </c>
      <c r="AB45" s="14">
        <f t="shared" si="2"/>
        <v>30</v>
      </c>
      <c r="AC45" s="14">
        <f t="shared" si="3"/>
        <v>46.5</v>
      </c>
      <c r="AD45" s="14">
        <f t="shared" si="4"/>
        <v>22.5</v>
      </c>
    </row>
    <row r="46" spans="8:30" x14ac:dyDescent="0.2">
      <c r="H46" s="12">
        <v>42</v>
      </c>
      <c r="I46" s="13">
        <v>6</v>
      </c>
      <c r="J46" s="13">
        <v>11</v>
      </c>
      <c r="K46" s="13">
        <v>17</v>
      </c>
      <c r="L46" s="13">
        <v>8</v>
      </c>
      <c r="N46" s="12">
        <v>42</v>
      </c>
      <c r="O46" s="12">
        <f t="shared" si="11"/>
        <v>9</v>
      </c>
      <c r="P46" s="12">
        <f t="shared" si="12"/>
        <v>16.5</v>
      </c>
      <c r="Q46" s="12">
        <f t="shared" si="13"/>
        <v>25.5</v>
      </c>
      <c r="R46" s="12">
        <f t="shared" si="14"/>
        <v>12</v>
      </c>
      <c r="T46" s="15">
        <v>79</v>
      </c>
      <c r="U46" s="14">
        <f t="shared" si="18"/>
        <v>12</v>
      </c>
      <c r="V46" s="14">
        <f t="shared" si="19"/>
        <v>20</v>
      </c>
      <c r="W46" s="14">
        <f t="shared" si="19"/>
        <v>32</v>
      </c>
      <c r="X46" s="14">
        <f t="shared" si="19"/>
        <v>15</v>
      </c>
      <c r="Z46" s="15">
        <v>79</v>
      </c>
      <c r="AA46" s="14">
        <f t="shared" si="1"/>
        <v>18</v>
      </c>
      <c r="AB46" s="14">
        <f t="shared" si="2"/>
        <v>30</v>
      </c>
      <c r="AC46" s="14">
        <f t="shared" si="3"/>
        <v>48</v>
      </c>
      <c r="AD46" s="14">
        <f t="shared" si="4"/>
        <v>22.5</v>
      </c>
    </row>
    <row r="47" spans="8:30" x14ac:dyDescent="0.2">
      <c r="H47" s="12">
        <v>43</v>
      </c>
      <c r="I47" s="13">
        <v>6</v>
      </c>
      <c r="J47" s="13">
        <v>11</v>
      </c>
      <c r="K47" s="13">
        <v>17</v>
      </c>
      <c r="L47" s="13">
        <v>9</v>
      </c>
      <c r="N47" s="12">
        <v>43</v>
      </c>
      <c r="O47" s="12">
        <f t="shared" si="11"/>
        <v>9</v>
      </c>
      <c r="P47" s="12">
        <f t="shared" si="12"/>
        <v>16.5</v>
      </c>
      <c r="Q47" s="12">
        <f t="shared" si="13"/>
        <v>25.5</v>
      </c>
      <c r="R47" s="12">
        <f t="shared" si="14"/>
        <v>13.5</v>
      </c>
      <c r="T47" s="15">
        <v>80</v>
      </c>
      <c r="U47" s="14">
        <f t="shared" si="18"/>
        <v>12</v>
      </c>
      <c r="V47" s="14">
        <f t="shared" si="19"/>
        <v>20</v>
      </c>
      <c r="W47" s="14">
        <f t="shared" si="19"/>
        <v>32</v>
      </c>
      <c r="X47" s="14">
        <f t="shared" si="19"/>
        <v>16</v>
      </c>
      <c r="Z47" s="15">
        <v>80</v>
      </c>
      <c r="AA47" s="14">
        <f t="shared" si="1"/>
        <v>18</v>
      </c>
      <c r="AB47" s="14">
        <f t="shared" si="2"/>
        <v>30</v>
      </c>
      <c r="AC47" s="14">
        <f t="shared" si="3"/>
        <v>48</v>
      </c>
      <c r="AD47" s="14">
        <f t="shared" si="4"/>
        <v>24</v>
      </c>
    </row>
    <row r="48" spans="8:30" x14ac:dyDescent="0.2">
      <c r="H48" s="12">
        <v>44</v>
      </c>
      <c r="I48" s="13">
        <v>7</v>
      </c>
      <c r="J48" s="13">
        <v>11</v>
      </c>
      <c r="K48" s="13">
        <v>17</v>
      </c>
      <c r="L48" s="13">
        <v>9</v>
      </c>
      <c r="N48" s="12">
        <v>44</v>
      </c>
      <c r="O48" s="12">
        <f t="shared" si="11"/>
        <v>10.5</v>
      </c>
      <c r="P48" s="12">
        <f t="shared" si="12"/>
        <v>16.5</v>
      </c>
      <c r="Q48" s="12">
        <f t="shared" si="13"/>
        <v>25.5</v>
      </c>
      <c r="R48" s="12">
        <f t="shared" si="14"/>
        <v>13.5</v>
      </c>
      <c r="T48" s="15">
        <v>81</v>
      </c>
      <c r="U48" s="14">
        <f t="shared" si="18"/>
        <v>12</v>
      </c>
      <c r="V48" s="14">
        <f t="shared" si="19"/>
        <v>20</v>
      </c>
      <c r="W48" s="14">
        <f t="shared" si="19"/>
        <v>33</v>
      </c>
      <c r="X48" s="14">
        <f t="shared" si="19"/>
        <v>16</v>
      </c>
      <c r="Z48" s="15">
        <v>81</v>
      </c>
      <c r="AA48" s="14">
        <f t="shared" si="1"/>
        <v>18</v>
      </c>
      <c r="AB48" s="14">
        <f t="shared" si="2"/>
        <v>30</v>
      </c>
      <c r="AC48" s="14">
        <f t="shared" si="3"/>
        <v>49.5</v>
      </c>
      <c r="AD48" s="14">
        <f t="shared" si="4"/>
        <v>24</v>
      </c>
    </row>
    <row r="49" spans="8:30" x14ac:dyDescent="0.2">
      <c r="H49" s="12">
        <v>45</v>
      </c>
      <c r="I49" s="13">
        <v>7</v>
      </c>
      <c r="J49" s="13">
        <v>11</v>
      </c>
      <c r="K49" s="13">
        <v>18</v>
      </c>
      <c r="L49" s="13">
        <v>9</v>
      </c>
      <c r="N49" s="12">
        <v>45</v>
      </c>
      <c r="O49" s="12">
        <f t="shared" si="11"/>
        <v>10.5</v>
      </c>
      <c r="P49" s="12">
        <f t="shared" si="12"/>
        <v>16.5</v>
      </c>
      <c r="Q49" s="12">
        <f t="shared" si="13"/>
        <v>27</v>
      </c>
      <c r="R49" s="12">
        <f t="shared" si="14"/>
        <v>13.5</v>
      </c>
      <c r="T49" s="15">
        <v>82</v>
      </c>
      <c r="U49" s="14">
        <f t="shared" si="18"/>
        <v>12</v>
      </c>
      <c r="V49" s="14">
        <f t="shared" si="19"/>
        <v>21</v>
      </c>
      <c r="W49" s="14">
        <f t="shared" si="19"/>
        <v>33</v>
      </c>
      <c r="X49" s="14">
        <f t="shared" si="19"/>
        <v>16</v>
      </c>
      <c r="Z49" s="15">
        <v>82</v>
      </c>
      <c r="AA49" s="14">
        <f t="shared" si="1"/>
        <v>18</v>
      </c>
      <c r="AB49" s="14">
        <f t="shared" si="2"/>
        <v>31.5</v>
      </c>
      <c r="AC49" s="14">
        <f t="shared" si="3"/>
        <v>49.5</v>
      </c>
      <c r="AD49" s="14">
        <f t="shared" si="4"/>
        <v>24</v>
      </c>
    </row>
    <row r="50" spans="8:30" x14ac:dyDescent="0.2">
      <c r="H50" s="12">
        <v>46</v>
      </c>
      <c r="I50" s="13">
        <v>7</v>
      </c>
      <c r="J50" s="13">
        <v>12</v>
      </c>
      <c r="K50" s="13">
        <v>18</v>
      </c>
      <c r="L50" s="13">
        <v>9</v>
      </c>
      <c r="N50" s="12">
        <v>46</v>
      </c>
      <c r="O50" s="12">
        <f t="shared" si="11"/>
        <v>10.5</v>
      </c>
      <c r="P50" s="12">
        <f t="shared" si="12"/>
        <v>18</v>
      </c>
      <c r="Q50" s="12">
        <f t="shared" si="13"/>
        <v>27</v>
      </c>
      <c r="R50" s="12">
        <f t="shared" si="14"/>
        <v>13.5</v>
      </c>
      <c r="T50" s="15">
        <v>83</v>
      </c>
      <c r="U50" s="14">
        <f t="shared" si="18"/>
        <v>12</v>
      </c>
      <c r="V50" s="14">
        <f t="shared" si="19"/>
        <v>21</v>
      </c>
      <c r="W50" s="14">
        <f t="shared" si="19"/>
        <v>33</v>
      </c>
      <c r="X50" s="14">
        <f t="shared" si="19"/>
        <v>17</v>
      </c>
      <c r="Z50" s="15">
        <v>83</v>
      </c>
      <c r="AA50" s="14">
        <f t="shared" si="1"/>
        <v>18</v>
      </c>
      <c r="AB50" s="14">
        <f t="shared" si="2"/>
        <v>31.5</v>
      </c>
      <c r="AC50" s="14">
        <f t="shared" si="3"/>
        <v>49.5</v>
      </c>
      <c r="AD50" s="14">
        <f t="shared" si="4"/>
        <v>25.5</v>
      </c>
    </row>
    <row r="51" spans="8:30" x14ac:dyDescent="0.2">
      <c r="H51" s="12">
        <v>47</v>
      </c>
      <c r="I51" s="13">
        <v>7</v>
      </c>
      <c r="J51" s="13">
        <v>12</v>
      </c>
      <c r="K51" s="13">
        <v>19</v>
      </c>
      <c r="L51" s="13">
        <v>9</v>
      </c>
      <c r="N51" s="12">
        <v>47</v>
      </c>
      <c r="O51" s="12">
        <f t="shared" si="11"/>
        <v>10.5</v>
      </c>
      <c r="P51" s="12">
        <f t="shared" si="12"/>
        <v>18</v>
      </c>
      <c r="Q51" s="12">
        <f t="shared" si="13"/>
        <v>28.5</v>
      </c>
      <c r="R51" s="12">
        <f t="shared" si="14"/>
        <v>13.5</v>
      </c>
      <c r="T51" s="15">
        <v>84</v>
      </c>
      <c r="U51" s="14">
        <f t="shared" si="18"/>
        <v>13</v>
      </c>
      <c r="V51" s="14">
        <f t="shared" si="19"/>
        <v>21</v>
      </c>
      <c r="W51" s="14">
        <f t="shared" si="19"/>
        <v>33</v>
      </c>
      <c r="X51" s="14">
        <f t="shared" si="19"/>
        <v>17</v>
      </c>
      <c r="Z51" s="15">
        <v>84</v>
      </c>
      <c r="AA51" s="14">
        <f t="shared" si="1"/>
        <v>19.5</v>
      </c>
      <c r="AB51" s="14">
        <f t="shared" si="2"/>
        <v>31.5</v>
      </c>
      <c r="AC51" s="14">
        <f t="shared" si="3"/>
        <v>49.5</v>
      </c>
      <c r="AD51" s="14">
        <f t="shared" si="4"/>
        <v>25.5</v>
      </c>
    </row>
    <row r="52" spans="8:30" x14ac:dyDescent="0.2">
      <c r="H52" s="12">
        <v>48</v>
      </c>
      <c r="I52" s="13">
        <v>7</v>
      </c>
      <c r="J52" s="13">
        <v>12</v>
      </c>
      <c r="K52" s="13">
        <v>19</v>
      </c>
      <c r="L52" s="13">
        <v>10</v>
      </c>
      <c r="N52" s="12">
        <v>48</v>
      </c>
      <c r="O52" s="12">
        <f t="shared" si="11"/>
        <v>10.5</v>
      </c>
      <c r="P52" s="12">
        <f t="shared" si="12"/>
        <v>18</v>
      </c>
      <c r="Q52" s="12">
        <f t="shared" si="13"/>
        <v>28.5</v>
      </c>
      <c r="R52" s="12">
        <f t="shared" si="14"/>
        <v>15</v>
      </c>
      <c r="T52" s="15">
        <v>85</v>
      </c>
      <c r="U52" s="14">
        <f t="shared" si="18"/>
        <v>13</v>
      </c>
      <c r="V52" s="14">
        <f t="shared" ref="V52:X54" si="20">J89</f>
        <v>21</v>
      </c>
      <c r="W52" s="14">
        <f t="shared" si="20"/>
        <v>34</v>
      </c>
      <c r="X52" s="14">
        <f t="shared" si="20"/>
        <v>17</v>
      </c>
      <c r="Z52" s="15">
        <v>85</v>
      </c>
      <c r="AA52" s="14">
        <f t="shared" si="1"/>
        <v>19.5</v>
      </c>
      <c r="AB52" s="14">
        <f t="shared" si="2"/>
        <v>31.5</v>
      </c>
      <c r="AC52" s="14">
        <f t="shared" si="3"/>
        <v>51</v>
      </c>
      <c r="AD52" s="14">
        <f t="shared" si="4"/>
        <v>25.5</v>
      </c>
    </row>
    <row r="53" spans="8:30" x14ac:dyDescent="0.2">
      <c r="H53" s="12">
        <v>49</v>
      </c>
      <c r="I53" s="13">
        <v>7</v>
      </c>
      <c r="J53" s="13">
        <v>12</v>
      </c>
      <c r="K53" s="13">
        <v>20</v>
      </c>
      <c r="L53" s="13">
        <v>10</v>
      </c>
      <c r="N53" s="12">
        <v>49</v>
      </c>
      <c r="O53" s="12">
        <f t="shared" si="11"/>
        <v>10.5</v>
      </c>
      <c r="P53" s="12">
        <f t="shared" si="12"/>
        <v>18</v>
      </c>
      <c r="Q53" s="12">
        <f t="shared" si="13"/>
        <v>30</v>
      </c>
      <c r="R53" s="12">
        <f t="shared" si="14"/>
        <v>15</v>
      </c>
      <c r="T53" s="15">
        <v>86</v>
      </c>
      <c r="U53" s="14">
        <f t="shared" si="18"/>
        <v>13</v>
      </c>
      <c r="V53" s="14">
        <f t="shared" si="20"/>
        <v>22</v>
      </c>
      <c r="W53" s="14">
        <f t="shared" si="20"/>
        <v>34</v>
      </c>
      <c r="X53" s="14">
        <f t="shared" si="20"/>
        <v>17</v>
      </c>
      <c r="Z53" s="15">
        <v>86</v>
      </c>
      <c r="AA53" s="14">
        <f t="shared" si="1"/>
        <v>19.5</v>
      </c>
      <c r="AB53" s="14">
        <f t="shared" si="2"/>
        <v>33</v>
      </c>
      <c r="AC53" s="14">
        <f t="shared" si="3"/>
        <v>51</v>
      </c>
      <c r="AD53" s="14">
        <f t="shared" si="4"/>
        <v>25.5</v>
      </c>
    </row>
    <row r="54" spans="8:30" x14ac:dyDescent="0.2">
      <c r="H54" s="12">
        <v>50</v>
      </c>
      <c r="I54" s="13">
        <v>8</v>
      </c>
      <c r="J54" s="13">
        <v>12</v>
      </c>
      <c r="K54" s="13">
        <v>20</v>
      </c>
      <c r="L54" s="13">
        <v>10</v>
      </c>
      <c r="N54" s="12">
        <v>50</v>
      </c>
      <c r="O54" s="12">
        <f t="shared" si="11"/>
        <v>12</v>
      </c>
      <c r="P54" s="12">
        <f t="shared" si="12"/>
        <v>18</v>
      </c>
      <c r="Q54" s="12">
        <f t="shared" si="13"/>
        <v>30</v>
      </c>
      <c r="R54" s="12">
        <f t="shared" si="14"/>
        <v>15</v>
      </c>
      <c r="T54" s="15">
        <v>87</v>
      </c>
      <c r="U54" s="14">
        <f t="shared" si="18"/>
        <v>13</v>
      </c>
      <c r="V54" s="14">
        <f t="shared" si="20"/>
        <v>22</v>
      </c>
      <c r="W54" s="14">
        <f t="shared" si="20"/>
        <v>35</v>
      </c>
      <c r="X54" s="14">
        <f t="shared" si="20"/>
        <v>17</v>
      </c>
      <c r="Z54" s="15">
        <v>87</v>
      </c>
      <c r="AA54" s="14">
        <f t="shared" si="1"/>
        <v>19.5</v>
      </c>
      <c r="AB54" s="14">
        <f t="shared" si="2"/>
        <v>33</v>
      </c>
      <c r="AC54" s="14">
        <f t="shared" si="3"/>
        <v>52.5</v>
      </c>
      <c r="AD54" s="14">
        <f t="shared" si="4"/>
        <v>25.5</v>
      </c>
    </row>
    <row r="55" spans="8:30" x14ac:dyDescent="0.2">
      <c r="H55" s="12">
        <v>51</v>
      </c>
      <c r="I55" s="13">
        <v>8</v>
      </c>
      <c r="J55" s="13">
        <v>13</v>
      </c>
      <c r="K55" s="13">
        <v>20</v>
      </c>
      <c r="L55" s="13">
        <v>10</v>
      </c>
      <c r="N55" s="12">
        <v>51</v>
      </c>
      <c r="O55" s="12">
        <f t="shared" si="11"/>
        <v>12</v>
      </c>
      <c r="P55" s="12">
        <f t="shared" si="12"/>
        <v>19.5</v>
      </c>
      <c r="Q55" s="12">
        <f t="shared" si="13"/>
        <v>30</v>
      </c>
      <c r="R55" s="12">
        <f t="shared" si="14"/>
        <v>15</v>
      </c>
      <c r="T55" s="15">
        <v>89</v>
      </c>
      <c r="U55" s="14">
        <f t="shared" ref="U55:U60" si="21">I93</f>
        <v>13</v>
      </c>
      <c r="V55" s="14">
        <f t="shared" ref="V55:X60" si="22">J93</f>
        <v>22</v>
      </c>
      <c r="W55" s="14">
        <f t="shared" si="22"/>
        <v>36</v>
      </c>
      <c r="X55" s="14">
        <f t="shared" si="22"/>
        <v>18</v>
      </c>
      <c r="Z55" s="15">
        <v>89</v>
      </c>
      <c r="AA55" s="14">
        <f t="shared" si="1"/>
        <v>19.5</v>
      </c>
      <c r="AB55" s="14">
        <f t="shared" si="2"/>
        <v>33</v>
      </c>
      <c r="AC55" s="14">
        <f t="shared" si="3"/>
        <v>54</v>
      </c>
      <c r="AD55" s="14">
        <f t="shared" si="4"/>
        <v>27</v>
      </c>
    </row>
    <row r="56" spans="8:30" x14ac:dyDescent="0.2">
      <c r="H56" s="12">
        <v>52</v>
      </c>
      <c r="I56" s="13">
        <v>8</v>
      </c>
      <c r="J56" s="13">
        <v>13</v>
      </c>
      <c r="K56" s="13">
        <v>21</v>
      </c>
      <c r="L56" s="13">
        <v>10</v>
      </c>
      <c r="N56" s="12">
        <v>52</v>
      </c>
      <c r="O56" s="12">
        <f t="shared" si="11"/>
        <v>12</v>
      </c>
      <c r="P56" s="12">
        <f t="shared" si="12"/>
        <v>19.5</v>
      </c>
      <c r="Q56" s="12">
        <f t="shared" si="13"/>
        <v>31.5</v>
      </c>
      <c r="R56" s="12">
        <f t="shared" si="14"/>
        <v>15</v>
      </c>
      <c r="T56" s="15">
        <v>90</v>
      </c>
      <c r="U56" s="14">
        <f t="shared" si="21"/>
        <v>14</v>
      </c>
      <c r="V56" s="14">
        <f t="shared" si="22"/>
        <v>22</v>
      </c>
      <c r="W56" s="14">
        <f t="shared" si="22"/>
        <v>36</v>
      </c>
      <c r="X56" s="14">
        <f t="shared" si="22"/>
        <v>18</v>
      </c>
      <c r="Z56" s="15">
        <v>90</v>
      </c>
      <c r="AA56" s="14">
        <f t="shared" si="1"/>
        <v>21</v>
      </c>
      <c r="AB56" s="14">
        <f t="shared" si="2"/>
        <v>33</v>
      </c>
      <c r="AC56" s="14">
        <f t="shared" si="3"/>
        <v>54</v>
      </c>
      <c r="AD56" s="14">
        <f t="shared" si="4"/>
        <v>27</v>
      </c>
    </row>
    <row r="57" spans="8:30" x14ac:dyDescent="0.2">
      <c r="H57" s="12">
        <v>53</v>
      </c>
      <c r="I57" s="13">
        <v>8</v>
      </c>
      <c r="J57" s="13">
        <v>13</v>
      </c>
      <c r="K57" s="13">
        <v>21</v>
      </c>
      <c r="L57" s="13">
        <v>11</v>
      </c>
      <c r="N57" s="12">
        <v>53</v>
      </c>
      <c r="O57" s="12">
        <f t="shared" si="11"/>
        <v>12</v>
      </c>
      <c r="P57" s="12">
        <f t="shared" si="12"/>
        <v>19.5</v>
      </c>
      <c r="Q57" s="12">
        <f t="shared" si="13"/>
        <v>31.5</v>
      </c>
      <c r="R57" s="12">
        <f t="shared" si="14"/>
        <v>16.5</v>
      </c>
      <c r="T57" s="15">
        <v>91</v>
      </c>
      <c r="U57" s="14">
        <f t="shared" si="21"/>
        <v>14</v>
      </c>
      <c r="V57" s="14">
        <f t="shared" si="22"/>
        <v>23</v>
      </c>
      <c r="W57" s="14">
        <f t="shared" si="22"/>
        <v>36</v>
      </c>
      <c r="X57" s="14">
        <f t="shared" si="22"/>
        <v>18</v>
      </c>
      <c r="Z57" s="15">
        <v>91</v>
      </c>
      <c r="AA57" s="14">
        <f t="shared" si="1"/>
        <v>21</v>
      </c>
      <c r="AB57" s="14">
        <f t="shared" si="2"/>
        <v>34.5</v>
      </c>
      <c r="AC57" s="14">
        <f t="shared" si="3"/>
        <v>54</v>
      </c>
      <c r="AD57" s="14">
        <f t="shared" si="4"/>
        <v>27</v>
      </c>
    </row>
    <row r="58" spans="8:30" x14ac:dyDescent="0.2">
      <c r="H58" s="12">
        <v>54</v>
      </c>
      <c r="I58" s="13">
        <v>8</v>
      </c>
      <c r="J58" s="13">
        <v>14</v>
      </c>
      <c r="K58" s="13">
        <v>21</v>
      </c>
      <c r="L58" s="13">
        <v>11</v>
      </c>
      <c r="N58" s="12">
        <v>54</v>
      </c>
      <c r="O58" s="12">
        <f t="shared" si="11"/>
        <v>12</v>
      </c>
      <c r="P58" s="12">
        <f t="shared" si="12"/>
        <v>21</v>
      </c>
      <c r="Q58" s="12">
        <f t="shared" si="13"/>
        <v>31.5</v>
      </c>
      <c r="R58" s="12">
        <f t="shared" si="14"/>
        <v>16.5</v>
      </c>
      <c r="T58" s="15">
        <v>92</v>
      </c>
      <c r="U58" s="14">
        <f t="shared" si="21"/>
        <v>14</v>
      </c>
      <c r="V58" s="14">
        <f t="shared" si="22"/>
        <v>23</v>
      </c>
      <c r="W58" s="14">
        <f t="shared" si="22"/>
        <v>37</v>
      </c>
      <c r="X58" s="14">
        <f t="shared" si="22"/>
        <v>18</v>
      </c>
      <c r="Z58" s="15">
        <v>92</v>
      </c>
      <c r="AA58" s="14">
        <f t="shared" si="1"/>
        <v>21</v>
      </c>
      <c r="AB58" s="14">
        <f t="shared" si="2"/>
        <v>34.5</v>
      </c>
      <c r="AC58" s="14">
        <f t="shared" si="3"/>
        <v>55.5</v>
      </c>
      <c r="AD58" s="14">
        <f t="shared" si="4"/>
        <v>27</v>
      </c>
    </row>
    <row r="59" spans="8:30" x14ac:dyDescent="0.2">
      <c r="H59" s="12">
        <v>55</v>
      </c>
      <c r="I59" s="13">
        <v>8</v>
      </c>
      <c r="J59" s="13">
        <v>14</v>
      </c>
      <c r="K59" s="13">
        <v>22</v>
      </c>
      <c r="L59" s="13">
        <v>11</v>
      </c>
      <c r="N59" s="12">
        <v>55</v>
      </c>
      <c r="O59" s="12">
        <f t="shared" si="11"/>
        <v>12</v>
      </c>
      <c r="P59" s="12">
        <f t="shared" si="12"/>
        <v>21</v>
      </c>
      <c r="Q59" s="12">
        <f t="shared" si="13"/>
        <v>33</v>
      </c>
      <c r="R59" s="12">
        <f t="shared" si="14"/>
        <v>16.5</v>
      </c>
      <c r="T59" s="15">
        <v>93</v>
      </c>
      <c r="U59" s="14">
        <f t="shared" si="21"/>
        <v>14</v>
      </c>
      <c r="V59" s="14">
        <f t="shared" si="22"/>
        <v>23</v>
      </c>
      <c r="W59" s="14">
        <f t="shared" si="22"/>
        <v>37</v>
      </c>
      <c r="X59" s="14">
        <f t="shared" si="22"/>
        <v>19</v>
      </c>
      <c r="Z59" s="15">
        <v>93</v>
      </c>
      <c r="AA59" s="14">
        <f t="shared" si="1"/>
        <v>21</v>
      </c>
      <c r="AB59" s="14">
        <f t="shared" si="2"/>
        <v>34.5</v>
      </c>
      <c r="AC59" s="14">
        <f t="shared" si="3"/>
        <v>55.5</v>
      </c>
      <c r="AD59" s="14">
        <f t="shared" si="4"/>
        <v>28.5</v>
      </c>
    </row>
    <row r="60" spans="8:30" x14ac:dyDescent="0.2">
      <c r="H60" s="12">
        <v>56</v>
      </c>
      <c r="I60" s="13">
        <v>8</v>
      </c>
      <c r="J60" s="13">
        <v>14</v>
      </c>
      <c r="K60" s="13">
        <v>23</v>
      </c>
      <c r="L60" s="13">
        <v>11</v>
      </c>
      <c r="N60" s="12">
        <v>56</v>
      </c>
      <c r="O60" s="12">
        <f t="shared" si="11"/>
        <v>12</v>
      </c>
      <c r="P60" s="12">
        <f t="shared" si="12"/>
        <v>21</v>
      </c>
      <c r="Q60" s="12">
        <f t="shared" si="13"/>
        <v>34.5</v>
      </c>
      <c r="R60" s="12">
        <f t="shared" si="14"/>
        <v>16.5</v>
      </c>
      <c r="T60" s="15">
        <v>94</v>
      </c>
      <c r="U60" s="14">
        <f t="shared" si="21"/>
        <v>14</v>
      </c>
      <c r="V60" s="14">
        <f t="shared" si="22"/>
        <v>24</v>
      </c>
      <c r="W60" s="14">
        <f t="shared" si="22"/>
        <v>37</v>
      </c>
      <c r="X60" s="14">
        <f t="shared" si="22"/>
        <v>19</v>
      </c>
      <c r="Z60" s="15">
        <v>94</v>
      </c>
      <c r="AA60" s="14">
        <f t="shared" si="1"/>
        <v>21</v>
      </c>
      <c r="AB60" s="14">
        <f t="shared" si="2"/>
        <v>36</v>
      </c>
      <c r="AC60" s="14">
        <f t="shared" si="3"/>
        <v>55.5</v>
      </c>
      <c r="AD60" s="14">
        <f t="shared" si="4"/>
        <v>28.5</v>
      </c>
    </row>
    <row r="61" spans="8:30" x14ac:dyDescent="0.2">
      <c r="H61" s="12">
        <v>57</v>
      </c>
      <c r="I61" s="13">
        <v>9</v>
      </c>
      <c r="J61" s="13">
        <v>14</v>
      </c>
      <c r="K61" s="13">
        <v>23</v>
      </c>
      <c r="L61" s="13">
        <v>11</v>
      </c>
      <c r="N61" s="12">
        <v>57</v>
      </c>
      <c r="O61" s="12">
        <f t="shared" si="11"/>
        <v>13.5</v>
      </c>
      <c r="P61" s="12">
        <f t="shared" si="12"/>
        <v>21</v>
      </c>
      <c r="Q61" s="12">
        <f t="shared" si="13"/>
        <v>34.5</v>
      </c>
      <c r="R61" s="12">
        <f t="shared" si="14"/>
        <v>16.5</v>
      </c>
      <c r="T61" s="15">
        <v>96</v>
      </c>
      <c r="U61" s="14">
        <f>I100</f>
        <v>14</v>
      </c>
      <c r="V61" s="14">
        <f>J100</f>
        <v>24</v>
      </c>
      <c r="W61" s="14">
        <f>K100</f>
        <v>39</v>
      </c>
      <c r="X61" s="14">
        <f>L100</f>
        <v>19</v>
      </c>
      <c r="Z61" s="15">
        <v>96</v>
      </c>
      <c r="AA61" s="14">
        <f t="shared" si="1"/>
        <v>21</v>
      </c>
      <c r="AB61" s="14">
        <f t="shared" si="2"/>
        <v>36</v>
      </c>
      <c r="AC61" s="14">
        <f t="shared" si="3"/>
        <v>58.5</v>
      </c>
      <c r="AD61" s="14">
        <f t="shared" si="4"/>
        <v>28.5</v>
      </c>
    </row>
    <row r="62" spans="8:30" x14ac:dyDescent="0.2">
      <c r="H62" s="12">
        <v>58</v>
      </c>
      <c r="I62" s="13">
        <v>9</v>
      </c>
      <c r="J62" s="13">
        <v>15</v>
      </c>
      <c r="K62" s="13">
        <v>23</v>
      </c>
      <c r="L62" s="13">
        <v>11</v>
      </c>
      <c r="N62" s="12">
        <v>58</v>
      </c>
      <c r="O62" s="12">
        <f t="shared" si="11"/>
        <v>13.5</v>
      </c>
      <c r="P62" s="12">
        <f t="shared" si="12"/>
        <v>22.5</v>
      </c>
      <c r="Q62" s="12">
        <f t="shared" si="13"/>
        <v>34.5</v>
      </c>
      <c r="R62" s="12">
        <f t="shared" si="14"/>
        <v>16.5</v>
      </c>
      <c r="T62" s="15">
        <v>98</v>
      </c>
      <c r="U62" s="14">
        <f>I102</f>
        <v>15</v>
      </c>
      <c r="V62" s="14">
        <f>J102</f>
        <v>25</v>
      </c>
      <c r="W62" s="14">
        <f>K102</f>
        <v>39</v>
      </c>
      <c r="X62" s="14">
        <f>L102</f>
        <v>19</v>
      </c>
      <c r="Z62" s="15">
        <v>98</v>
      </c>
      <c r="AA62" s="14">
        <f t="shared" si="1"/>
        <v>22.5</v>
      </c>
      <c r="AB62" s="14">
        <f t="shared" si="2"/>
        <v>37.5</v>
      </c>
      <c r="AC62" s="14">
        <f t="shared" si="3"/>
        <v>58.5</v>
      </c>
      <c r="AD62" s="14">
        <f t="shared" si="4"/>
        <v>28.5</v>
      </c>
    </row>
    <row r="63" spans="8:30" x14ac:dyDescent="0.2">
      <c r="H63" s="12">
        <v>59</v>
      </c>
      <c r="I63" s="13">
        <v>9</v>
      </c>
      <c r="J63" s="13">
        <v>15</v>
      </c>
      <c r="K63" s="13">
        <v>24</v>
      </c>
      <c r="L63" s="13">
        <v>11</v>
      </c>
      <c r="N63" s="12">
        <v>59</v>
      </c>
      <c r="O63" s="12">
        <f t="shared" si="11"/>
        <v>13.5</v>
      </c>
      <c r="P63" s="12">
        <f t="shared" si="12"/>
        <v>22.5</v>
      </c>
      <c r="Q63" s="12">
        <f t="shared" si="13"/>
        <v>36</v>
      </c>
      <c r="R63" s="12">
        <f t="shared" si="14"/>
        <v>16.5</v>
      </c>
      <c r="T63" s="15">
        <v>101</v>
      </c>
      <c r="U63" s="14">
        <f>I105</f>
        <v>15</v>
      </c>
      <c r="V63" s="14">
        <f t="shared" ref="V63:X66" si="23">J105</f>
        <v>25</v>
      </c>
      <c r="W63" s="14">
        <f t="shared" si="23"/>
        <v>41</v>
      </c>
      <c r="X63" s="14">
        <f t="shared" si="23"/>
        <v>20</v>
      </c>
      <c r="Z63" s="15">
        <v>101</v>
      </c>
      <c r="AA63" s="14">
        <f t="shared" si="1"/>
        <v>22.5</v>
      </c>
      <c r="AB63" s="14">
        <f t="shared" si="2"/>
        <v>37.5</v>
      </c>
      <c r="AC63" s="14">
        <f t="shared" si="3"/>
        <v>61.5</v>
      </c>
      <c r="AD63" s="14">
        <f t="shared" si="4"/>
        <v>30</v>
      </c>
    </row>
    <row r="64" spans="8:30" x14ac:dyDescent="0.2">
      <c r="H64" s="12">
        <v>60</v>
      </c>
      <c r="I64" s="13">
        <v>9</v>
      </c>
      <c r="J64" s="13">
        <v>15</v>
      </c>
      <c r="K64" s="13">
        <v>24</v>
      </c>
      <c r="L64" s="13">
        <v>12</v>
      </c>
      <c r="N64" s="12">
        <v>60</v>
      </c>
      <c r="O64" s="12">
        <f t="shared" si="11"/>
        <v>13.5</v>
      </c>
      <c r="P64" s="12">
        <f t="shared" si="12"/>
        <v>22.5</v>
      </c>
      <c r="Q64" s="12">
        <f t="shared" si="13"/>
        <v>36</v>
      </c>
      <c r="R64" s="12">
        <f t="shared" si="14"/>
        <v>18</v>
      </c>
      <c r="T64" s="15">
        <v>102</v>
      </c>
      <c r="U64" s="14">
        <f>I106</f>
        <v>15</v>
      </c>
      <c r="V64" s="14">
        <f t="shared" si="23"/>
        <v>26</v>
      </c>
      <c r="W64" s="14">
        <f t="shared" si="23"/>
        <v>41</v>
      </c>
      <c r="X64" s="14">
        <f t="shared" si="23"/>
        <v>20</v>
      </c>
      <c r="Z64" s="15">
        <v>102</v>
      </c>
      <c r="AA64" s="14">
        <f t="shared" si="1"/>
        <v>22.5</v>
      </c>
      <c r="AB64" s="14">
        <f t="shared" si="2"/>
        <v>39</v>
      </c>
      <c r="AC64" s="14">
        <f t="shared" si="3"/>
        <v>61.5</v>
      </c>
      <c r="AD64" s="14">
        <f t="shared" si="4"/>
        <v>30</v>
      </c>
    </row>
    <row r="65" spans="8:30" x14ac:dyDescent="0.2">
      <c r="H65" s="12">
        <v>61</v>
      </c>
      <c r="I65" s="13">
        <v>9</v>
      </c>
      <c r="J65" s="13">
        <v>15</v>
      </c>
      <c r="K65" s="13">
        <v>25</v>
      </c>
      <c r="L65" s="13">
        <v>12</v>
      </c>
      <c r="N65" s="12">
        <v>61</v>
      </c>
      <c r="O65" s="12">
        <f t="shared" si="11"/>
        <v>13.5</v>
      </c>
      <c r="P65" s="12">
        <f t="shared" si="12"/>
        <v>22.5</v>
      </c>
      <c r="Q65" s="12">
        <f t="shared" si="13"/>
        <v>37.5</v>
      </c>
      <c r="R65" s="12">
        <f t="shared" si="14"/>
        <v>18</v>
      </c>
      <c r="T65" s="15">
        <v>103</v>
      </c>
      <c r="U65" s="14">
        <f>I107</f>
        <v>15</v>
      </c>
      <c r="V65" s="14">
        <f t="shared" si="23"/>
        <v>26</v>
      </c>
      <c r="W65" s="14">
        <f t="shared" si="23"/>
        <v>41</v>
      </c>
      <c r="X65" s="14">
        <f t="shared" si="23"/>
        <v>21</v>
      </c>
      <c r="Z65" s="15">
        <v>103</v>
      </c>
      <c r="AA65" s="14">
        <f t="shared" si="1"/>
        <v>22.5</v>
      </c>
      <c r="AB65" s="14">
        <f t="shared" si="2"/>
        <v>39</v>
      </c>
      <c r="AC65" s="14">
        <f t="shared" si="3"/>
        <v>61.5</v>
      </c>
      <c r="AD65" s="14">
        <f t="shared" si="4"/>
        <v>31.5</v>
      </c>
    </row>
    <row r="66" spans="8:30" x14ac:dyDescent="0.2">
      <c r="H66" s="12">
        <v>62</v>
      </c>
      <c r="I66" s="13">
        <v>9</v>
      </c>
      <c r="J66" s="13">
        <v>16</v>
      </c>
      <c r="K66" s="13">
        <v>25</v>
      </c>
      <c r="L66" s="13">
        <v>12</v>
      </c>
      <c r="N66" s="12">
        <v>62</v>
      </c>
      <c r="O66" s="12">
        <f t="shared" si="11"/>
        <v>13.5</v>
      </c>
      <c r="P66" s="12">
        <f t="shared" si="12"/>
        <v>24</v>
      </c>
      <c r="Q66" s="12">
        <f t="shared" si="13"/>
        <v>37.5</v>
      </c>
      <c r="R66" s="12">
        <f t="shared" si="14"/>
        <v>18</v>
      </c>
      <c r="T66" s="15">
        <v>104</v>
      </c>
      <c r="U66" s="14">
        <f>I108</f>
        <v>16</v>
      </c>
      <c r="V66" s="14">
        <f t="shared" si="23"/>
        <v>26</v>
      </c>
      <c r="W66" s="14">
        <f t="shared" si="23"/>
        <v>41</v>
      </c>
      <c r="X66" s="14">
        <f t="shared" si="23"/>
        <v>21</v>
      </c>
      <c r="Z66" s="15">
        <v>104</v>
      </c>
      <c r="AA66" s="14">
        <f t="shared" si="1"/>
        <v>24</v>
      </c>
      <c r="AB66" s="14">
        <f t="shared" si="2"/>
        <v>39</v>
      </c>
      <c r="AC66" s="14">
        <f t="shared" si="3"/>
        <v>61.5</v>
      </c>
      <c r="AD66" s="14">
        <f t="shared" si="4"/>
        <v>31.5</v>
      </c>
    </row>
    <row r="67" spans="8:30" x14ac:dyDescent="0.2">
      <c r="H67" s="12">
        <v>63</v>
      </c>
      <c r="I67" s="13">
        <v>9</v>
      </c>
      <c r="J67" s="13">
        <v>16</v>
      </c>
      <c r="K67" s="13">
        <v>25</v>
      </c>
      <c r="L67" s="13">
        <v>13</v>
      </c>
      <c r="N67" s="12">
        <v>63</v>
      </c>
      <c r="O67" s="12">
        <f t="shared" si="11"/>
        <v>13.5</v>
      </c>
      <c r="P67" s="12">
        <f t="shared" si="12"/>
        <v>24</v>
      </c>
      <c r="Q67" s="12">
        <f t="shared" si="13"/>
        <v>37.5</v>
      </c>
      <c r="R67" s="12">
        <f t="shared" si="14"/>
        <v>19.5</v>
      </c>
      <c r="T67" s="15">
        <v>113</v>
      </c>
      <c r="U67" s="14">
        <f>I117</f>
        <v>17</v>
      </c>
      <c r="V67" s="14">
        <f>J117</f>
        <v>28</v>
      </c>
      <c r="W67" s="14">
        <f>K117</f>
        <v>45</v>
      </c>
      <c r="X67" s="14">
        <f>L117</f>
        <v>23</v>
      </c>
      <c r="Z67" s="15">
        <v>113</v>
      </c>
      <c r="AA67" s="14">
        <f t="shared" si="1"/>
        <v>25.5</v>
      </c>
      <c r="AB67" s="14">
        <f t="shared" si="2"/>
        <v>42</v>
      </c>
      <c r="AC67" s="14">
        <f t="shared" si="3"/>
        <v>67.5</v>
      </c>
      <c r="AD67" s="14">
        <f t="shared" si="4"/>
        <v>34.5</v>
      </c>
    </row>
    <row r="68" spans="8:30" x14ac:dyDescent="0.2">
      <c r="H68" s="12">
        <v>64</v>
      </c>
      <c r="I68" s="13">
        <v>10</v>
      </c>
      <c r="J68" s="13">
        <v>16</v>
      </c>
      <c r="K68" s="13">
        <v>25</v>
      </c>
      <c r="L68" s="13">
        <v>13</v>
      </c>
      <c r="N68" s="12">
        <v>64</v>
      </c>
      <c r="O68" s="12">
        <f t="shared" si="11"/>
        <v>15</v>
      </c>
      <c r="P68" s="12">
        <f t="shared" si="12"/>
        <v>24</v>
      </c>
      <c r="Q68" s="12">
        <f t="shared" si="13"/>
        <v>37.5</v>
      </c>
      <c r="R68" s="12">
        <f t="shared" si="14"/>
        <v>19.5</v>
      </c>
      <c r="T68" s="15">
        <v>116</v>
      </c>
      <c r="U68" s="14">
        <f>I120</f>
        <v>17</v>
      </c>
      <c r="V68" s="14">
        <f>J120</f>
        <v>29</v>
      </c>
      <c r="W68" s="14">
        <f>K120</f>
        <v>47</v>
      </c>
      <c r="X68" s="14">
        <f>L120</f>
        <v>23</v>
      </c>
      <c r="Z68" s="15">
        <v>116</v>
      </c>
      <c r="AA68" s="14">
        <f t="shared" si="1"/>
        <v>25.5</v>
      </c>
      <c r="AB68" s="14">
        <f t="shared" si="2"/>
        <v>43.5</v>
      </c>
      <c r="AC68" s="14">
        <f t="shared" si="3"/>
        <v>70.5</v>
      </c>
      <c r="AD68" s="14">
        <f t="shared" si="4"/>
        <v>34.5</v>
      </c>
    </row>
    <row r="69" spans="8:30" x14ac:dyDescent="0.2">
      <c r="H69" s="12">
        <v>65</v>
      </c>
      <c r="I69" s="13">
        <v>10</v>
      </c>
      <c r="J69" s="13">
        <v>16</v>
      </c>
      <c r="K69" s="13">
        <v>26</v>
      </c>
      <c r="L69" s="13">
        <v>13</v>
      </c>
      <c r="N69" s="12">
        <v>65</v>
      </c>
      <c r="O69" s="12">
        <f t="shared" si="11"/>
        <v>15</v>
      </c>
      <c r="P69" s="12">
        <f t="shared" si="12"/>
        <v>24</v>
      </c>
      <c r="Q69" s="12">
        <f t="shared" si="13"/>
        <v>39</v>
      </c>
      <c r="R69" s="12">
        <f t="shared" si="14"/>
        <v>19.5</v>
      </c>
    </row>
    <row r="70" spans="8:30" x14ac:dyDescent="0.2">
      <c r="H70" s="12">
        <v>66</v>
      </c>
      <c r="I70" s="13">
        <v>10</v>
      </c>
      <c r="J70" s="13">
        <v>17</v>
      </c>
      <c r="K70" s="13">
        <v>26</v>
      </c>
      <c r="L70" s="13">
        <v>13</v>
      </c>
      <c r="N70" s="12">
        <v>66</v>
      </c>
      <c r="O70" s="12">
        <f t="shared" si="11"/>
        <v>15</v>
      </c>
      <c r="P70" s="12">
        <f t="shared" si="12"/>
        <v>25.5</v>
      </c>
      <c r="Q70" s="12">
        <f t="shared" si="13"/>
        <v>39</v>
      </c>
      <c r="R70" s="12">
        <f t="shared" si="14"/>
        <v>19.5</v>
      </c>
    </row>
    <row r="71" spans="8:30" x14ac:dyDescent="0.2">
      <c r="H71" s="12">
        <v>67</v>
      </c>
      <c r="I71" s="13">
        <v>10</v>
      </c>
      <c r="J71" s="13">
        <v>17</v>
      </c>
      <c r="K71" s="13">
        <v>27</v>
      </c>
      <c r="L71" s="13">
        <v>13</v>
      </c>
      <c r="N71" s="12">
        <v>67</v>
      </c>
      <c r="O71" s="12">
        <f t="shared" si="11"/>
        <v>15</v>
      </c>
      <c r="P71" s="12">
        <f t="shared" si="12"/>
        <v>25.5</v>
      </c>
      <c r="Q71" s="12">
        <f t="shared" si="13"/>
        <v>40.5</v>
      </c>
      <c r="R71" s="12">
        <f t="shared" si="14"/>
        <v>19.5</v>
      </c>
    </row>
    <row r="72" spans="8:30" x14ac:dyDescent="0.2">
      <c r="H72" s="12">
        <v>68</v>
      </c>
      <c r="I72" s="13">
        <v>10</v>
      </c>
      <c r="J72" s="13">
        <v>17</v>
      </c>
      <c r="K72" s="13">
        <v>27</v>
      </c>
      <c r="L72" s="13">
        <v>14</v>
      </c>
      <c r="N72" s="12">
        <v>68</v>
      </c>
      <c r="O72" s="12">
        <f t="shared" si="11"/>
        <v>15</v>
      </c>
      <c r="P72" s="12">
        <f t="shared" si="12"/>
        <v>25.5</v>
      </c>
      <c r="Q72" s="12">
        <f t="shared" si="13"/>
        <v>40.5</v>
      </c>
      <c r="R72" s="12">
        <f t="shared" si="14"/>
        <v>21</v>
      </c>
    </row>
    <row r="73" spans="8:30" x14ac:dyDescent="0.2">
      <c r="H73" s="12">
        <v>69</v>
      </c>
      <c r="I73" s="13">
        <v>10</v>
      </c>
      <c r="J73" s="13">
        <v>17</v>
      </c>
      <c r="K73" s="13">
        <v>28</v>
      </c>
      <c r="L73" s="13">
        <v>14</v>
      </c>
      <c r="N73" s="12">
        <v>69</v>
      </c>
      <c r="O73" s="12">
        <f t="shared" si="11"/>
        <v>15</v>
      </c>
      <c r="P73" s="12">
        <f t="shared" si="12"/>
        <v>25.5</v>
      </c>
      <c r="Q73" s="12">
        <f t="shared" si="13"/>
        <v>42</v>
      </c>
      <c r="R73" s="12">
        <f t="shared" si="14"/>
        <v>21</v>
      </c>
    </row>
    <row r="74" spans="8:30" x14ac:dyDescent="0.2">
      <c r="H74" s="12">
        <v>70</v>
      </c>
      <c r="I74" s="13">
        <v>11</v>
      </c>
      <c r="J74" s="13">
        <v>17</v>
      </c>
      <c r="K74" s="13">
        <v>28</v>
      </c>
      <c r="L74" s="13">
        <v>14</v>
      </c>
      <c r="N74" s="12">
        <v>70</v>
      </c>
      <c r="O74" s="12">
        <f t="shared" si="11"/>
        <v>16.5</v>
      </c>
      <c r="P74" s="12">
        <f t="shared" si="12"/>
        <v>25.5</v>
      </c>
      <c r="Q74" s="12">
        <f t="shared" si="13"/>
        <v>42</v>
      </c>
      <c r="R74" s="12">
        <f t="shared" si="14"/>
        <v>21</v>
      </c>
    </row>
    <row r="75" spans="8:30" x14ac:dyDescent="0.2">
      <c r="H75" s="12">
        <v>71</v>
      </c>
      <c r="I75" s="13">
        <v>11</v>
      </c>
      <c r="J75" s="13">
        <v>18</v>
      </c>
      <c r="K75" s="13">
        <v>28</v>
      </c>
      <c r="L75" s="13">
        <v>14</v>
      </c>
      <c r="N75" s="12">
        <v>71</v>
      </c>
      <c r="O75" s="12">
        <f t="shared" si="11"/>
        <v>16.5</v>
      </c>
      <c r="P75" s="12">
        <f t="shared" si="12"/>
        <v>27</v>
      </c>
      <c r="Q75" s="12">
        <f t="shared" si="13"/>
        <v>42</v>
      </c>
      <c r="R75" s="12">
        <f t="shared" si="14"/>
        <v>21</v>
      </c>
    </row>
    <row r="76" spans="8:30" x14ac:dyDescent="0.2">
      <c r="H76" s="12">
        <v>72</v>
      </c>
      <c r="I76" s="13">
        <v>11</v>
      </c>
      <c r="J76" s="13">
        <v>18</v>
      </c>
      <c r="K76" s="13">
        <v>29</v>
      </c>
      <c r="L76" s="13">
        <v>14</v>
      </c>
      <c r="N76" s="12">
        <v>72</v>
      </c>
      <c r="O76" s="12">
        <f t="shared" si="11"/>
        <v>16.5</v>
      </c>
      <c r="P76" s="12">
        <f t="shared" si="12"/>
        <v>27</v>
      </c>
      <c r="Q76" s="12">
        <f t="shared" si="13"/>
        <v>43.5</v>
      </c>
      <c r="R76" s="12">
        <f t="shared" si="14"/>
        <v>21</v>
      </c>
    </row>
    <row r="77" spans="8:30" x14ac:dyDescent="0.2">
      <c r="H77" s="12">
        <v>73</v>
      </c>
      <c r="I77" s="13">
        <v>11</v>
      </c>
      <c r="J77" s="13">
        <v>18</v>
      </c>
      <c r="K77" s="13">
        <v>29</v>
      </c>
      <c r="L77" s="13">
        <v>15</v>
      </c>
      <c r="N77" s="12">
        <v>73</v>
      </c>
      <c r="O77" s="12">
        <f t="shared" si="11"/>
        <v>16.5</v>
      </c>
      <c r="P77" s="12">
        <f t="shared" si="12"/>
        <v>27</v>
      </c>
      <c r="Q77" s="12">
        <f t="shared" si="13"/>
        <v>43.5</v>
      </c>
      <c r="R77" s="12">
        <f t="shared" si="14"/>
        <v>22.5</v>
      </c>
    </row>
    <row r="78" spans="8:30" x14ac:dyDescent="0.2">
      <c r="H78" s="12">
        <v>74</v>
      </c>
      <c r="I78" s="13">
        <v>11</v>
      </c>
      <c r="J78" s="13">
        <v>19</v>
      </c>
      <c r="K78" s="13">
        <v>29</v>
      </c>
      <c r="L78" s="13">
        <v>15</v>
      </c>
      <c r="N78" s="12">
        <v>74</v>
      </c>
      <c r="O78" s="12">
        <f t="shared" si="11"/>
        <v>16.5</v>
      </c>
      <c r="P78" s="12">
        <f t="shared" si="12"/>
        <v>28.5</v>
      </c>
      <c r="Q78" s="12">
        <f t="shared" si="13"/>
        <v>43.5</v>
      </c>
      <c r="R78" s="12">
        <f t="shared" si="14"/>
        <v>22.5</v>
      </c>
    </row>
    <row r="79" spans="8:30" x14ac:dyDescent="0.2">
      <c r="H79" s="12">
        <v>75</v>
      </c>
      <c r="I79" s="13">
        <v>11</v>
      </c>
      <c r="J79" s="13">
        <v>19</v>
      </c>
      <c r="K79" s="13">
        <v>30</v>
      </c>
      <c r="L79" s="13">
        <v>15</v>
      </c>
      <c r="N79" s="12">
        <v>75</v>
      </c>
      <c r="O79" s="12">
        <f t="shared" si="11"/>
        <v>16.5</v>
      </c>
      <c r="P79" s="12">
        <f t="shared" si="12"/>
        <v>28.5</v>
      </c>
      <c r="Q79" s="12">
        <f t="shared" si="13"/>
        <v>45</v>
      </c>
      <c r="R79" s="12">
        <f t="shared" si="14"/>
        <v>22.5</v>
      </c>
    </row>
    <row r="80" spans="8:30" x14ac:dyDescent="0.2">
      <c r="H80" s="12">
        <v>76</v>
      </c>
      <c r="I80" s="13">
        <v>11</v>
      </c>
      <c r="J80" s="13">
        <v>19</v>
      </c>
      <c r="K80" s="13">
        <v>31</v>
      </c>
      <c r="L80" s="13">
        <v>15</v>
      </c>
      <c r="N80" s="12">
        <v>76</v>
      </c>
      <c r="O80" s="12">
        <f t="shared" si="11"/>
        <v>16.5</v>
      </c>
      <c r="P80" s="12">
        <f t="shared" si="12"/>
        <v>28.5</v>
      </c>
      <c r="Q80" s="12">
        <f t="shared" si="13"/>
        <v>46.5</v>
      </c>
      <c r="R80" s="12">
        <f t="shared" si="14"/>
        <v>22.5</v>
      </c>
    </row>
    <row r="81" spans="8:18" x14ac:dyDescent="0.2">
      <c r="H81" s="12">
        <v>77</v>
      </c>
      <c r="I81" s="13">
        <v>12</v>
      </c>
      <c r="J81" s="13">
        <v>19</v>
      </c>
      <c r="K81" s="13">
        <v>31</v>
      </c>
      <c r="L81" s="13">
        <v>15</v>
      </c>
      <c r="N81" s="12">
        <v>77</v>
      </c>
      <c r="O81" s="12">
        <f t="shared" si="11"/>
        <v>18</v>
      </c>
      <c r="P81" s="12">
        <f t="shared" si="12"/>
        <v>28.5</v>
      </c>
      <c r="Q81" s="12">
        <f t="shared" si="13"/>
        <v>46.5</v>
      </c>
      <c r="R81" s="12">
        <f t="shared" si="14"/>
        <v>22.5</v>
      </c>
    </row>
    <row r="82" spans="8:18" x14ac:dyDescent="0.2">
      <c r="H82" s="12">
        <v>78</v>
      </c>
      <c r="I82" s="13">
        <v>12</v>
      </c>
      <c r="J82" s="13">
        <v>20</v>
      </c>
      <c r="K82" s="13">
        <v>31</v>
      </c>
      <c r="L82" s="13">
        <v>15</v>
      </c>
      <c r="N82" s="12">
        <v>78</v>
      </c>
      <c r="O82" s="12">
        <f t="shared" si="11"/>
        <v>18</v>
      </c>
      <c r="P82" s="12">
        <f t="shared" si="12"/>
        <v>30</v>
      </c>
      <c r="Q82" s="12">
        <f t="shared" si="13"/>
        <v>46.5</v>
      </c>
      <c r="R82" s="12">
        <f t="shared" si="14"/>
        <v>22.5</v>
      </c>
    </row>
    <row r="83" spans="8:18" x14ac:dyDescent="0.2">
      <c r="H83" s="12">
        <v>79</v>
      </c>
      <c r="I83" s="13">
        <v>12</v>
      </c>
      <c r="J83" s="13">
        <v>20</v>
      </c>
      <c r="K83" s="13">
        <v>32</v>
      </c>
      <c r="L83" s="13">
        <v>15</v>
      </c>
      <c r="N83" s="12">
        <v>79</v>
      </c>
      <c r="O83" s="12">
        <f t="shared" si="11"/>
        <v>18</v>
      </c>
      <c r="P83" s="12">
        <f t="shared" si="12"/>
        <v>30</v>
      </c>
      <c r="Q83" s="12">
        <f t="shared" si="13"/>
        <v>48</v>
      </c>
      <c r="R83" s="12">
        <f t="shared" si="14"/>
        <v>22.5</v>
      </c>
    </row>
    <row r="84" spans="8:18" x14ac:dyDescent="0.2">
      <c r="H84" s="12">
        <v>80</v>
      </c>
      <c r="I84" s="13">
        <v>12</v>
      </c>
      <c r="J84" s="13">
        <v>20</v>
      </c>
      <c r="K84" s="13">
        <v>32</v>
      </c>
      <c r="L84" s="13">
        <v>16</v>
      </c>
      <c r="N84" s="12">
        <v>80</v>
      </c>
      <c r="O84" s="12">
        <f t="shared" si="11"/>
        <v>18</v>
      </c>
      <c r="P84" s="12">
        <f t="shared" si="12"/>
        <v>30</v>
      </c>
      <c r="Q84" s="12">
        <f t="shared" si="13"/>
        <v>48</v>
      </c>
      <c r="R84" s="12">
        <f t="shared" si="14"/>
        <v>24</v>
      </c>
    </row>
    <row r="85" spans="8:18" x14ac:dyDescent="0.2">
      <c r="H85" s="12">
        <v>81</v>
      </c>
      <c r="I85" s="13">
        <v>12</v>
      </c>
      <c r="J85" s="13">
        <v>20</v>
      </c>
      <c r="K85" s="13">
        <v>33</v>
      </c>
      <c r="L85" s="13">
        <v>16</v>
      </c>
      <c r="N85" s="12">
        <v>81</v>
      </c>
      <c r="O85" s="12">
        <f t="shared" ref="O85:O148" si="24">I85*1.5</f>
        <v>18</v>
      </c>
      <c r="P85" s="12">
        <f t="shared" ref="P85:P148" si="25">J85*1.5</f>
        <v>30</v>
      </c>
      <c r="Q85" s="12">
        <f t="shared" ref="Q85:Q148" si="26">K85*1.5</f>
        <v>49.5</v>
      </c>
      <c r="R85" s="12">
        <f t="shared" ref="R85:R148" si="27">L85*1.5</f>
        <v>24</v>
      </c>
    </row>
    <row r="86" spans="8:18" x14ac:dyDescent="0.2">
      <c r="H86" s="12">
        <v>82</v>
      </c>
      <c r="I86" s="13">
        <v>12</v>
      </c>
      <c r="J86" s="13">
        <v>21</v>
      </c>
      <c r="K86" s="13">
        <v>33</v>
      </c>
      <c r="L86" s="13">
        <v>16</v>
      </c>
      <c r="N86" s="12">
        <v>82</v>
      </c>
      <c r="O86" s="12">
        <f t="shared" si="24"/>
        <v>18</v>
      </c>
      <c r="P86" s="12">
        <f t="shared" si="25"/>
        <v>31.5</v>
      </c>
      <c r="Q86" s="12">
        <f t="shared" si="26"/>
        <v>49.5</v>
      </c>
      <c r="R86" s="12">
        <f t="shared" si="27"/>
        <v>24</v>
      </c>
    </row>
    <row r="87" spans="8:18" x14ac:dyDescent="0.2">
      <c r="H87" s="12">
        <v>83</v>
      </c>
      <c r="I87" s="13">
        <v>12</v>
      </c>
      <c r="J87" s="13">
        <v>21</v>
      </c>
      <c r="K87" s="13">
        <v>33</v>
      </c>
      <c r="L87" s="13">
        <v>17</v>
      </c>
      <c r="N87" s="12">
        <v>83</v>
      </c>
      <c r="O87" s="12">
        <f t="shared" si="24"/>
        <v>18</v>
      </c>
      <c r="P87" s="12">
        <f t="shared" si="25"/>
        <v>31.5</v>
      </c>
      <c r="Q87" s="12">
        <f t="shared" si="26"/>
        <v>49.5</v>
      </c>
      <c r="R87" s="12">
        <f t="shared" si="27"/>
        <v>25.5</v>
      </c>
    </row>
    <row r="88" spans="8:18" x14ac:dyDescent="0.2">
      <c r="H88" s="12">
        <v>84</v>
      </c>
      <c r="I88" s="13">
        <v>13</v>
      </c>
      <c r="J88" s="13">
        <v>21</v>
      </c>
      <c r="K88" s="13">
        <v>33</v>
      </c>
      <c r="L88" s="13">
        <v>17</v>
      </c>
      <c r="N88" s="12">
        <v>84</v>
      </c>
      <c r="O88" s="12">
        <f t="shared" si="24"/>
        <v>19.5</v>
      </c>
      <c r="P88" s="12">
        <f t="shared" si="25"/>
        <v>31.5</v>
      </c>
      <c r="Q88" s="12">
        <f t="shared" si="26"/>
        <v>49.5</v>
      </c>
      <c r="R88" s="12">
        <f t="shared" si="27"/>
        <v>25.5</v>
      </c>
    </row>
    <row r="89" spans="8:18" x14ac:dyDescent="0.2">
      <c r="H89" s="12">
        <v>85</v>
      </c>
      <c r="I89" s="13">
        <v>13</v>
      </c>
      <c r="J89" s="13">
        <v>21</v>
      </c>
      <c r="K89" s="13">
        <v>34</v>
      </c>
      <c r="L89" s="13">
        <v>17</v>
      </c>
      <c r="N89" s="12">
        <v>85</v>
      </c>
      <c r="O89" s="12">
        <f t="shared" si="24"/>
        <v>19.5</v>
      </c>
      <c r="P89" s="12">
        <f t="shared" si="25"/>
        <v>31.5</v>
      </c>
      <c r="Q89" s="12">
        <f t="shared" si="26"/>
        <v>51</v>
      </c>
      <c r="R89" s="12">
        <f t="shared" si="27"/>
        <v>25.5</v>
      </c>
    </row>
    <row r="90" spans="8:18" x14ac:dyDescent="0.2">
      <c r="H90" s="12">
        <v>86</v>
      </c>
      <c r="I90" s="13">
        <v>13</v>
      </c>
      <c r="J90" s="13">
        <v>22</v>
      </c>
      <c r="K90" s="13">
        <v>34</v>
      </c>
      <c r="L90" s="13">
        <v>17</v>
      </c>
      <c r="N90" s="12">
        <v>86</v>
      </c>
      <c r="O90" s="12">
        <f t="shared" si="24"/>
        <v>19.5</v>
      </c>
      <c r="P90" s="12">
        <f t="shared" si="25"/>
        <v>33</v>
      </c>
      <c r="Q90" s="12">
        <f t="shared" si="26"/>
        <v>51</v>
      </c>
      <c r="R90" s="12">
        <f t="shared" si="27"/>
        <v>25.5</v>
      </c>
    </row>
    <row r="91" spans="8:18" x14ac:dyDescent="0.2">
      <c r="H91" s="12">
        <v>87</v>
      </c>
      <c r="I91" s="13">
        <v>13</v>
      </c>
      <c r="J91" s="13">
        <v>22</v>
      </c>
      <c r="K91" s="13">
        <v>35</v>
      </c>
      <c r="L91" s="13">
        <v>17</v>
      </c>
      <c r="N91" s="12">
        <v>87</v>
      </c>
      <c r="O91" s="12">
        <f t="shared" si="24"/>
        <v>19.5</v>
      </c>
      <c r="P91" s="12">
        <f t="shared" si="25"/>
        <v>33</v>
      </c>
      <c r="Q91" s="12">
        <f t="shared" si="26"/>
        <v>52.5</v>
      </c>
      <c r="R91" s="12">
        <f t="shared" si="27"/>
        <v>25.5</v>
      </c>
    </row>
    <row r="92" spans="8:18" x14ac:dyDescent="0.2">
      <c r="H92" s="12">
        <v>88</v>
      </c>
      <c r="I92" s="13">
        <v>13</v>
      </c>
      <c r="J92" s="13">
        <v>22</v>
      </c>
      <c r="K92" s="13">
        <v>35</v>
      </c>
      <c r="L92" s="13">
        <v>18</v>
      </c>
      <c r="N92" s="12">
        <v>88</v>
      </c>
      <c r="O92" s="12">
        <f t="shared" si="24"/>
        <v>19.5</v>
      </c>
      <c r="P92" s="12">
        <f t="shared" si="25"/>
        <v>33</v>
      </c>
      <c r="Q92" s="12">
        <f t="shared" si="26"/>
        <v>52.5</v>
      </c>
      <c r="R92" s="12">
        <f t="shared" si="27"/>
        <v>27</v>
      </c>
    </row>
    <row r="93" spans="8:18" x14ac:dyDescent="0.2">
      <c r="H93" s="12">
        <v>89</v>
      </c>
      <c r="I93" s="13">
        <v>13</v>
      </c>
      <c r="J93" s="13">
        <v>22</v>
      </c>
      <c r="K93" s="13">
        <v>36</v>
      </c>
      <c r="L93" s="13">
        <v>18</v>
      </c>
      <c r="N93" s="12">
        <v>89</v>
      </c>
      <c r="O93" s="12">
        <f t="shared" si="24"/>
        <v>19.5</v>
      </c>
      <c r="P93" s="12">
        <f t="shared" si="25"/>
        <v>33</v>
      </c>
      <c r="Q93" s="12">
        <f t="shared" si="26"/>
        <v>54</v>
      </c>
      <c r="R93" s="12">
        <f t="shared" si="27"/>
        <v>27</v>
      </c>
    </row>
    <row r="94" spans="8:18" x14ac:dyDescent="0.2">
      <c r="H94" s="12">
        <v>90</v>
      </c>
      <c r="I94" s="13">
        <v>14</v>
      </c>
      <c r="J94" s="13">
        <v>22</v>
      </c>
      <c r="K94" s="13">
        <v>36</v>
      </c>
      <c r="L94" s="13">
        <v>18</v>
      </c>
      <c r="N94" s="12">
        <v>90</v>
      </c>
      <c r="O94" s="12">
        <f t="shared" si="24"/>
        <v>21</v>
      </c>
      <c r="P94" s="12">
        <f t="shared" si="25"/>
        <v>33</v>
      </c>
      <c r="Q94" s="12">
        <f t="shared" si="26"/>
        <v>54</v>
      </c>
      <c r="R94" s="12">
        <f t="shared" si="27"/>
        <v>27</v>
      </c>
    </row>
    <row r="95" spans="8:18" x14ac:dyDescent="0.2">
      <c r="H95" s="12">
        <v>91</v>
      </c>
      <c r="I95" s="13">
        <v>14</v>
      </c>
      <c r="J95" s="13">
        <v>23</v>
      </c>
      <c r="K95" s="13">
        <v>36</v>
      </c>
      <c r="L95" s="13">
        <v>18</v>
      </c>
      <c r="N95" s="12">
        <v>91</v>
      </c>
      <c r="O95" s="12">
        <f t="shared" si="24"/>
        <v>21</v>
      </c>
      <c r="P95" s="12">
        <f t="shared" si="25"/>
        <v>34.5</v>
      </c>
      <c r="Q95" s="12">
        <f t="shared" si="26"/>
        <v>54</v>
      </c>
      <c r="R95" s="12">
        <f t="shared" si="27"/>
        <v>27</v>
      </c>
    </row>
    <row r="96" spans="8:18" x14ac:dyDescent="0.2">
      <c r="H96" s="12">
        <v>92</v>
      </c>
      <c r="I96" s="13">
        <v>14</v>
      </c>
      <c r="J96" s="13">
        <v>23</v>
      </c>
      <c r="K96" s="13">
        <v>37</v>
      </c>
      <c r="L96" s="13">
        <v>18</v>
      </c>
      <c r="N96" s="12">
        <v>92</v>
      </c>
      <c r="O96" s="12">
        <f t="shared" si="24"/>
        <v>21</v>
      </c>
      <c r="P96" s="12">
        <f t="shared" si="25"/>
        <v>34.5</v>
      </c>
      <c r="Q96" s="12">
        <f t="shared" si="26"/>
        <v>55.5</v>
      </c>
      <c r="R96" s="12">
        <f t="shared" si="27"/>
        <v>27</v>
      </c>
    </row>
    <row r="97" spans="8:18" x14ac:dyDescent="0.2">
      <c r="H97" s="12">
        <v>93</v>
      </c>
      <c r="I97" s="13">
        <v>14</v>
      </c>
      <c r="J97" s="13">
        <v>23</v>
      </c>
      <c r="K97" s="13">
        <v>37</v>
      </c>
      <c r="L97" s="13">
        <v>19</v>
      </c>
      <c r="N97" s="12">
        <v>93</v>
      </c>
      <c r="O97" s="12">
        <f t="shared" si="24"/>
        <v>21</v>
      </c>
      <c r="P97" s="12">
        <f t="shared" si="25"/>
        <v>34.5</v>
      </c>
      <c r="Q97" s="12">
        <f t="shared" si="26"/>
        <v>55.5</v>
      </c>
      <c r="R97" s="12">
        <f t="shared" si="27"/>
        <v>28.5</v>
      </c>
    </row>
    <row r="98" spans="8:18" x14ac:dyDescent="0.2">
      <c r="H98" s="12">
        <v>94</v>
      </c>
      <c r="I98" s="13">
        <v>14</v>
      </c>
      <c r="J98" s="13">
        <v>24</v>
      </c>
      <c r="K98" s="13">
        <v>37</v>
      </c>
      <c r="L98" s="13">
        <v>19</v>
      </c>
      <c r="N98" s="12">
        <v>94</v>
      </c>
      <c r="O98" s="12">
        <f t="shared" si="24"/>
        <v>21</v>
      </c>
      <c r="P98" s="12">
        <f t="shared" si="25"/>
        <v>36</v>
      </c>
      <c r="Q98" s="12">
        <f t="shared" si="26"/>
        <v>55.5</v>
      </c>
      <c r="R98" s="12">
        <f t="shared" si="27"/>
        <v>28.5</v>
      </c>
    </row>
    <row r="99" spans="8:18" x14ac:dyDescent="0.2">
      <c r="H99" s="12">
        <v>95</v>
      </c>
      <c r="I99" s="13">
        <v>14</v>
      </c>
      <c r="J99" s="13">
        <v>24</v>
      </c>
      <c r="K99" s="13">
        <v>38</v>
      </c>
      <c r="L99" s="13">
        <v>19</v>
      </c>
      <c r="N99" s="12">
        <v>95</v>
      </c>
      <c r="O99" s="12">
        <f t="shared" si="24"/>
        <v>21</v>
      </c>
      <c r="P99" s="12">
        <f t="shared" si="25"/>
        <v>36</v>
      </c>
      <c r="Q99" s="12">
        <f t="shared" si="26"/>
        <v>57</v>
      </c>
      <c r="R99" s="12">
        <f t="shared" si="27"/>
        <v>28.5</v>
      </c>
    </row>
    <row r="100" spans="8:18" x14ac:dyDescent="0.2">
      <c r="H100" s="12">
        <v>96</v>
      </c>
      <c r="I100" s="13">
        <v>14</v>
      </c>
      <c r="J100" s="13">
        <v>24</v>
      </c>
      <c r="K100" s="13">
        <v>39</v>
      </c>
      <c r="L100" s="13">
        <v>19</v>
      </c>
      <c r="N100" s="12">
        <v>96</v>
      </c>
      <c r="O100" s="12">
        <f t="shared" si="24"/>
        <v>21</v>
      </c>
      <c r="P100" s="12">
        <f t="shared" si="25"/>
        <v>36</v>
      </c>
      <c r="Q100" s="12">
        <f t="shared" si="26"/>
        <v>58.5</v>
      </c>
      <c r="R100" s="12">
        <f t="shared" si="27"/>
        <v>28.5</v>
      </c>
    </row>
    <row r="101" spans="8:18" x14ac:dyDescent="0.2">
      <c r="H101" s="12">
        <v>97</v>
      </c>
      <c r="I101" s="13">
        <v>15</v>
      </c>
      <c r="J101" s="13">
        <v>24</v>
      </c>
      <c r="K101" s="13">
        <v>39</v>
      </c>
      <c r="L101" s="13">
        <v>19</v>
      </c>
      <c r="N101" s="12">
        <v>97</v>
      </c>
      <c r="O101" s="12">
        <f t="shared" si="24"/>
        <v>22.5</v>
      </c>
      <c r="P101" s="12">
        <f t="shared" si="25"/>
        <v>36</v>
      </c>
      <c r="Q101" s="12">
        <f t="shared" si="26"/>
        <v>58.5</v>
      </c>
      <c r="R101" s="12">
        <f t="shared" si="27"/>
        <v>28.5</v>
      </c>
    </row>
    <row r="102" spans="8:18" x14ac:dyDescent="0.2">
      <c r="H102" s="12">
        <v>98</v>
      </c>
      <c r="I102" s="13">
        <v>15</v>
      </c>
      <c r="J102" s="13">
        <v>25</v>
      </c>
      <c r="K102" s="13">
        <v>39</v>
      </c>
      <c r="L102" s="13">
        <v>19</v>
      </c>
      <c r="N102" s="12">
        <v>98</v>
      </c>
      <c r="O102" s="12">
        <f t="shared" si="24"/>
        <v>22.5</v>
      </c>
      <c r="P102" s="12">
        <f t="shared" si="25"/>
        <v>37.5</v>
      </c>
      <c r="Q102" s="12">
        <f t="shared" si="26"/>
        <v>58.5</v>
      </c>
      <c r="R102" s="12">
        <f t="shared" si="27"/>
        <v>28.5</v>
      </c>
    </row>
    <row r="103" spans="8:18" x14ac:dyDescent="0.2">
      <c r="H103" s="12">
        <v>99</v>
      </c>
      <c r="I103" s="13">
        <v>15</v>
      </c>
      <c r="J103" s="13">
        <v>25</v>
      </c>
      <c r="K103" s="13">
        <v>40</v>
      </c>
      <c r="L103" s="13">
        <v>19</v>
      </c>
      <c r="N103" s="12">
        <v>99</v>
      </c>
      <c r="O103" s="12">
        <f t="shared" si="24"/>
        <v>22.5</v>
      </c>
      <c r="P103" s="12">
        <f t="shared" si="25"/>
        <v>37.5</v>
      </c>
      <c r="Q103" s="12">
        <f t="shared" si="26"/>
        <v>60</v>
      </c>
      <c r="R103" s="12">
        <f t="shared" si="27"/>
        <v>28.5</v>
      </c>
    </row>
    <row r="104" spans="8:18" x14ac:dyDescent="0.2">
      <c r="H104" s="12">
        <v>100</v>
      </c>
      <c r="I104" s="13">
        <v>15</v>
      </c>
      <c r="J104" s="13">
        <v>25</v>
      </c>
      <c r="K104" s="13">
        <v>40</v>
      </c>
      <c r="L104" s="13">
        <v>20</v>
      </c>
      <c r="N104" s="12">
        <v>100</v>
      </c>
      <c r="O104" s="12">
        <f t="shared" si="24"/>
        <v>22.5</v>
      </c>
      <c r="P104" s="12">
        <f t="shared" si="25"/>
        <v>37.5</v>
      </c>
      <c r="Q104" s="12">
        <f t="shared" si="26"/>
        <v>60</v>
      </c>
      <c r="R104" s="12">
        <f t="shared" si="27"/>
        <v>30</v>
      </c>
    </row>
    <row r="105" spans="8:18" x14ac:dyDescent="0.2">
      <c r="H105" s="12">
        <v>101</v>
      </c>
      <c r="I105" s="13">
        <v>15</v>
      </c>
      <c r="J105" s="13">
        <v>25</v>
      </c>
      <c r="K105" s="13">
        <v>41</v>
      </c>
      <c r="L105" s="13">
        <v>20</v>
      </c>
      <c r="N105" s="12">
        <v>101</v>
      </c>
      <c r="O105" s="12">
        <f t="shared" si="24"/>
        <v>22.5</v>
      </c>
      <c r="P105" s="12">
        <f t="shared" si="25"/>
        <v>37.5</v>
      </c>
      <c r="Q105" s="12">
        <f t="shared" si="26"/>
        <v>61.5</v>
      </c>
      <c r="R105" s="12">
        <f t="shared" si="27"/>
        <v>30</v>
      </c>
    </row>
    <row r="106" spans="8:18" x14ac:dyDescent="0.2">
      <c r="H106" s="12">
        <v>102</v>
      </c>
      <c r="I106" s="13">
        <v>15</v>
      </c>
      <c r="J106" s="13">
        <v>26</v>
      </c>
      <c r="K106" s="13">
        <v>41</v>
      </c>
      <c r="L106" s="13">
        <v>20</v>
      </c>
      <c r="N106" s="12">
        <v>102</v>
      </c>
      <c r="O106" s="12">
        <f t="shared" si="24"/>
        <v>22.5</v>
      </c>
      <c r="P106" s="12">
        <f t="shared" si="25"/>
        <v>39</v>
      </c>
      <c r="Q106" s="12">
        <f t="shared" si="26"/>
        <v>61.5</v>
      </c>
      <c r="R106" s="12">
        <f t="shared" si="27"/>
        <v>30</v>
      </c>
    </row>
    <row r="107" spans="8:18" x14ac:dyDescent="0.2">
      <c r="H107" s="12">
        <v>103</v>
      </c>
      <c r="I107" s="13">
        <v>15</v>
      </c>
      <c r="J107" s="13">
        <v>26</v>
      </c>
      <c r="K107" s="13">
        <v>41</v>
      </c>
      <c r="L107" s="13">
        <v>21</v>
      </c>
      <c r="N107" s="12">
        <v>103</v>
      </c>
      <c r="O107" s="12">
        <f t="shared" si="24"/>
        <v>22.5</v>
      </c>
      <c r="P107" s="12">
        <f t="shared" si="25"/>
        <v>39</v>
      </c>
      <c r="Q107" s="12">
        <f t="shared" si="26"/>
        <v>61.5</v>
      </c>
      <c r="R107" s="12">
        <f t="shared" si="27"/>
        <v>31.5</v>
      </c>
    </row>
    <row r="108" spans="8:18" x14ac:dyDescent="0.2">
      <c r="H108" s="12">
        <v>104</v>
      </c>
      <c r="I108" s="13">
        <v>16</v>
      </c>
      <c r="J108" s="13">
        <v>26</v>
      </c>
      <c r="K108" s="13">
        <v>41</v>
      </c>
      <c r="L108" s="13">
        <v>21</v>
      </c>
      <c r="N108" s="12">
        <v>104</v>
      </c>
      <c r="O108" s="12">
        <f t="shared" si="24"/>
        <v>24</v>
      </c>
      <c r="P108" s="12">
        <f t="shared" si="25"/>
        <v>39</v>
      </c>
      <c r="Q108" s="12">
        <f t="shared" si="26"/>
        <v>61.5</v>
      </c>
      <c r="R108" s="12">
        <f t="shared" si="27"/>
        <v>31.5</v>
      </c>
    </row>
    <row r="109" spans="8:18" x14ac:dyDescent="0.2">
      <c r="H109" s="12">
        <v>105</v>
      </c>
      <c r="I109" s="13">
        <v>16</v>
      </c>
      <c r="J109" s="13">
        <v>26</v>
      </c>
      <c r="K109" s="13">
        <v>42</v>
      </c>
      <c r="L109" s="13">
        <v>21</v>
      </c>
      <c r="N109" s="12">
        <v>105</v>
      </c>
      <c r="O109" s="12">
        <f t="shared" si="24"/>
        <v>24</v>
      </c>
      <c r="P109" s="12">
        <f t="shared" si="25"/>
        <v>39</v>
      </c>
      <c r="Q109" s="12">
        <f t="shared" si="26"/>
        <v>63</v>
      </c>
      <c r="R109" s="12">
        <f t="shared" si="27"/>
        <v>31.5</v>
      </c>
    </row>
    <row r="110" spans="8:18" x14ac:dyDescent="0.2">
      <c r="H110" s="12">
        <v>106</v>
      </c>
      <c r="I110" s="13">
        <v>16</v>
      </c>
      <c r="J110" s="13">
        <v>27</v>
      </c>
      <c r="K110" s="13">
        <v>42</v>
      </c>
      <c r="L110" s="13">
        <v>21</v>
      </c>
      <c r="N110" s="12">
        <v>106</v>
      </c>
      <c r="O110" s="12">
        <f t="shared" si="24"/>
        <v>24</v>
      </c>
      <c r="P110" s="12">
        <f t="shared" si="25"/>
        <v>40.5</v>
      </c>
      <c r="Q110" s="12">
        <f t="shared" si="26"/>
        <v>63</v>
      </c>
      <c r="R110" s="12">
        <f t="shared" si="27"/>
        <v>31.5</v>
      </c>
    </row>
    <row r="111" spans="8:18" x14ac:dyDescent="0.2">
      <c r="H111" s="12">
        <v>107</v>
      </c>
      <c r="I111" s="13">
        <v>16</v>
      </c>
      <c r="J111" s="13">
        <v>27</v>
      </c>
      <c r="K111" s="13">
        <v>43</v>
      </c>
      <c r="L111" s="13">
        <v>21</v>
      </c>
      <c r="N111" s="12">
        <v>107</v>
      </c>
      <c r="O111" s="12">
        <f t="shared" si="24"/>
        <v>24</v>
      </c>
      <c r="P111" s="12">
        <f t="shared" si="25"/>
        <v>40.5</v>
      </c>
      <c r="Q111" s="12">
        <f t="shared" si="26"/>
        <v>64.5</v>
      </c>
      <c r="R111" s="12">
        <f t="shared" si="27"/>
        <v>31.5</v>
      </c>
    </row>
    <row r="112" spans="8:18" x14ac:dyDescent="0.2">
      <c r="H112" s="12">
        <v>108</v>
      </c>
      <c r="I112" s="13">
        <v>16</v>
      </c>
      <c r="J112" s="13">
        <v>27</v>
      </c>
      <c r="K112" s="13">
        <v>43</v>
      </c>
      <c r="L112" s="13">
        <v>22</v>
      </c>
      <c r="N112" s="12">
        <v>108</v>
      </c>
      <c r="O112" s="12">
        <f t="shared" si="24"/>
        <v>24</v>
      </c>
      <c r="P112" s="12">
        <f t="shared" si="25"/>
        <v>40.5</v>
      </c>
      <c r="Q112" s="12">
        <f t="shared" si="26"/>
        <v>64.5</v>
      </c>
      <c r="R112" s="12">
        <f t="shared" si="27"/>
        <v>33</v>
      </c>
    </row>
    <row r="113" spans="8:18" x14ac:dyDescent="0.2">
      <c r="H113" s="12">
        <v>109</v>
      </c>
      <c r="I113" s="13">
        <v>16</v>
      </c>
      <c r="J113" s="13">
        <v>27</v>
      </c>
      <c r="K113" s="13">
        <v>44</v>
      </c>
      <c r="L113" s="13">
        <v>22</v>
      </c>
      <c r="N113" s="12">
        <v>109</v>
      </c>
      <c r="O113" s="12">
        <f t="shared" si="24"/>
        <v>24</v>
      </c>
      <c r="P113" s="12">
        <f t="shared" si="25"/>
        <v>40.5</v>
      </c>
      <c r="Q113" s="12">
        <f t="shared" si="26"/>
        <v>66</v>
      </c>
      <c r="R113" s="12">
        <f t="shared" si="27"/>
        <v>33</v>
      </c>
    </row>
    <row r="114" spans="8:18" x14ac:dyDescent="0.2">
      <c r="H114" s="12">
        <v>110</v>
      </c>
      <c r="I114" s="13">
        <v>17</v>
      </c>
      <c r="J114" s="13">
        <v>27</v>
      </c>
      <c r="K114" s="13">
        <v>44</v>
      </c>
      <c r="L114" s="13">
        <v>22</v>
      </c>
      <c r="N114" s="12">
        <v>110</v>
      </c>
      <c r="O114" s="12">
        <f t="shared" si="24"/>
        <v>25.5</v>
      </c>
      <c r="P114" s="12">
        <f t="shared" si="25"/>
        <v>40.5</v>
      </c>
      <c r="Q114" s="12">
        <f t="shared" si="26"/>
        <v>66</v>
      </c>
      <c r="R114" s="12">
        <f t="shared" si="27"/>
        <v>33</v>
      </c>
    </row>
    <row r="115" spans="8:18" x14ac:dyDescent="0.2">
      <c r="H115" s="12">
        <v>111</v>
      </c>
      <c r="I115" s="13">
        <v>17</v>
      </c>
      <c r="J115" s="13">
        <v>28</v>
      </c>
      <c r="K115" s="13">
        <v>44</v>
      </c>
      <c r="L115" s="13">
        <v>22</v>
      </c>
      <c r="N115" s="12">
        <v>111</v>
      </c>
      <c r="O115" s="12">
        <f t="shared" si="24"/>
        <v>25.5</v>
      </c>
      <c r="P115" s="12">
        <f t="shared" si="25"/>
        <v>42</v>
      </c>
      <c r="Q115" s="12">
        <f t="shared" si="26"/>
        <v>66</v>
      </c>
      <c r="R115" s="12">
        <f t="shared" si="27"/>
        <v>33</v>
      </c>
    </row>
    <row r="116" spans="8:18" x14ac:dyDescent="0.2">
      <c r="H116" s="12">
        <v>112</v>
      </c>
      <c r="I116" s="13">
        <v>17</v>
      </c>
      <c r="J116" s="13">
        <v>28</v>
      </c>
      <c r="K116" s="13">
        <v>45</v>
      </c>
      <c r="L116" s="13">
        <v>22</v>
      </c>
      <c r="N116" s="12">
        <v>112</v>
      </c>
      <c r="O116" s="12">
        <f t="shared" si="24"/>
        <v>25.5</v>
      </c>
      <c r="P116" s="12">
        <f t="shared" si="25"/>
        <v>42</v>
      </c>
      <c r="Q116" s="12">
        <f t="shared" si="26"/>
        <v>67.5</v>
      </c>
      <c r="R116" s="12">
        <f t="shared" si="27"/>
        <v>33</v>
      </c>
    </row>
    <row r="117" spans="8:18" x14ac:dyDescent="0.2">
      <c r="H117" s="12">
        <v>113</v>
      </c>
      <c r="I117" s="13">
        <v>17</v>
      </c>
      <c r="J117" s="13">
        <v>28</v>
      </c>
      <c r="K117" s="13">
        <v>45</v>
      </c>
      <c r="L117" s="13">
        <v>23</v>
      </c>
      <c r="N117" s="12">
        <v>113</v>
      </c>
      <c r="O117" s="12">
        <f t="shared" si="24"/>
        <v>25.5</v>
      </c>
      <c r="P117" s="12">
        <f t="shared" si="25"/>
        <v>42</v>
      </c>
      <c r="Q117" s="12">
        <f t="shared" si="26"/>
        <v>67.5</v>
      </c>
      <c r="R117" s="12">
        <f t="shared" si="27"/>
        <v>34.5</v>
      </c>
    </row>
    <row r="118" spans="8:18" x14ac:dyDescent="0.2">
      <c r="H118" s="12">
        <v>114</v>
      </c>
      <c r="I118" s="13">
        <v>17</v>
      </c>
      <c r="J118" s="13">
        <v>29</v>
      </c>
      <c r="K118" s="13">
        <v>45</v>
      </c>
      <c r="L118" s="13">
        <v>23</v>
      </c>
      <c r="N118" s="12">
        <v>114</v>
      </c>
      <c r="O118" s="12">
        <f t="shared" si="24"/>
        <v>25.5</v>
      </c>
      <c r="P118" s="12">
        <f t="shared" si="25"/>
        <v>43.5</v>
      </c>
      <c r="Q118" s="12">
        <f t="shared" si="26"/>
        <v>67.5</v>
      </c>
      <c r="R118" s="12">
        <f t="shared" si="27"/>
        <v>34.5</v>
      </c>
    </row>
    <row r="119" spans="8:18" x14ac:dyDescent="0.2">
      <c r="H119" s="12">
        <v>115</v>
      </c>
      <c r="I119" s="13">
        <v>17</v>
      </c>
      <c r="J119" s="13">
        <v>29</v>
      </c>
      <c r="K119" s="13">
        <v>46</v>
      </c>
      <c r="L119" s="13">
        <v>23</v>
      </c>
      <c r="N119" s="12">
        <v>115</v>
      </c>
      <c r="O119" s="12">
        <f t="shared" si="24"/>
        <v>25.5</v>
      </c>
      <c r="P119" s="12">
        <f t="shared" si="25"/>
        <v>43.5</v>
      </c>
      <c r="Q119" s="12">
        <f t="shared" si="26"/>
        <v>69</v>
      </c>
      <c r="R119" s="12">
        <f t="shared" si="27"/>
        <v>34.5</v>
      </c>
    </row>
    <row r="120" spans="8:18" x14ac:dyDescent="0.2">
      <c r="H120" s="12">
        <v>116</v>
      </c>
      <c r="I120" s="13">
        <v>17</v>
      </c>
      <c r="J120" s="13">
        <v>29</v>
      </c>
      <c r="K120" s="13">
        <v>47</v>
      </c>
      <c r="L120" s="13">
        <v>23</v>
      </c>
      <c r="N120" s="12">
        <v>116</v>
      </c>
      <c r="O120" s="12">
        <f t="shared" si="24"/>
        <v>25.5</v>
      </c>
      <c r="P120" s="12">
        <f t="shared" si="25"/>
        <v>43.5</v>
      </c>
      <c r="Q120" s="12">
        <f t="shared" si="26"/>
        <v>70.5</v>
      </c>
      <c r="R120" s="12">
        <f t="shared" si="27"/>
        <v>34.5</v>
      </c>
    </row>
    <row r="121" spans="8:18" x14ac:dyDescent="0.2">
      <c r="H121" s="12">
        <v>117</v>
      </c>
      <c r="I121" s="13">
        <v>18</v>
      </c>
      <c r="J121" s="13">
        <v>29</v>
      </c>
      <c r="K121" s="13">
        <v>47</v>
      </c>
      <c r="L121" s="13">
        <v>23</v>
      </c>
      <c r="N121" s="12">
        <v>117</v>
      </c>
      <c r="O121" s="12">
        <f t="shared" si="24"/>
        <v>27</v>
      </c>
      <c r="P121" s="12">
        <f t="shared" si="25"/>
        <v>43.5</v>
      </c>
      <c r="Q121" s="12">
        <f t="shared" si="26"/>
        <v>70.5</v>
      </c>
      <c r="R121" s="12">
        <f t="shared" si="27"/>
        <v>34.5</v>
      </c>
    </row>
    <row r="122" spans="8:18" x14ac:dyDescent="0.2">
      <c r="H122" s="12">
        <v>118</v>
      </c>
      <c r="I122" s="13">
        <v>18</v>
      </c>
      <c r="J122" s="13">
        <v>30</v>
      </c>
      <c r="K122" s="13">
        <v>47</v>
      </c>
      <c r="L122" s="13">
        <v>23</v>
      </c>
      <c r="N122" s="12">
        <v>118</v>
      </c>
      <c r="O122" s="12">
        <f t="shared" si="24"/>
        <v>27</v>
      </c>
      <c r="P122" s="12">
        <f t="shared" si="25"/>
        <v>45</v>
      </c>
      <c r="Q122" s="12">
        <f t="shared" si="26"/>
        <v>70.5</v>
      </c>
      <c r="R122" s="12">
        <f t="shared" si="27"/>
        <v>34.5</v>
      </c>
    </row>
    <row r="123" spans="8:18" x14ac:dyDescent="0.2">
      <c r="H123" s="12">
        <v>119</v>
      </c>
      <c r="I123" s="13">
        <v>18</v>
      </c>
      <c r="J123" s="13">
        <v>30</v>
      </c>
      <c r="K123" s="13">
        <v>48</v>
      </c>
      <c r="L123" s="13">
        <v>23</v>
      </c>
      <c r="N123" s="12">
        <v>119</v>
      </c>
      <c r="O123" s="12">
        <f t="shared" si="24"/>
        <v>27</v>
      </c>
      <c r="P123" s="12">
        <f t="shared" si="25"/>
        <v>45</v>
      </c>
      <c r="Q123" s="12">
        <f t="shared" si="26"/>
        <v>72</v>
      </c>
      <c r="R123" s="12">
        <f t="shared" si="27"/>
        <v>34.5</v>
      </c>
    </row>
    <row r="124" spans="8:18" x14ac:dyDescent="0.2">
      <c r="H124" s="12">
        <v>120</v>
      </c>
      <c r="I124" s="13">
        <v>18</v>
      </c>
      <c r="J124" s="13">
        <v>30</v>
      </c>
      <c r="K124" s="13">
        <v>48</v>
      </c>
      <c r="L124" s="13">
        <v>24</v>
      </c>
      <c r="N124" s="12">
        <v>120</v>
      </c>
      <c r="O124" s="12">
        <f t="shared" si="24"/>
        <v>27</v>
      </c>
      <c r="P124" s="12">
        <f t="shared" si="25"/>
        <v>45</v>
      </c>
      <c r="Q124" s="12">
        <f t="shared" si="26"/>
        <v>72</v>
      </c>
      <c r="R124" s="12">
        <f t="shared" si="27"/>
        <v>36</v>
      </c>
    </row>
    <row r="125" spans="8:18" x14ac:dyDescent="0.2">
      <c r="H125" s="12">
        <v>121</v>
      </c>
      <c r="I125" s="13">
        <v>18</v>
      </c>
      <c r="J125" s="13">
        <v>30</v>
      </c>
      <c r="K125" s="13">
        <v>49</v>
      </c>
      <c r="L125" s="13">
        <v>24</v>
      </c>
      <c r="N125" s="12">
        <v>121</v>
      </c>
      <c r="O125" s="12">
        <f t="shared" si="24"/>
        <v>27</v>
      </c>
      <c r="P125" s="12">
        <f t="shared" si="25"/>
        <v>45</v>
      </c>
      <c r="Q125" s="12">
        <f t="shared" si="26"/>
        <v>73.5</v>
      </c>
      <c r="R125" s="12">
        <f t="shared" si="27"/>
        <v>36</v>
      </c>
    </row>
    <row r="126" spans="8:18" x14ac:dyDescent="0.2">
      <c r="H126" s="12">
        <v>122</v>
      </c>
      <c r="I126" s="13">
        <v>18</v>
      </c>
      <c r="J126" s="13">
        <v>31</v>
      </c>
      <c r="K126" s="13">
        <v>49</v>
      </c>
      <c r="L126" s="13">
        <v>24</v>
      </c>
      <c r="N126" s="12">
        <v>122</v>
      </c>
      <c r="O126" s="12">
        <f t="shared" si="24"/>
        <v>27</v>
      </c>
      <c r="P126" s="12">
        <f t="shared" si="25"/>
        <v>46.5</v>
      </c>
      <c r="Q126" s="12">
        <f t="shared" si="26"/>
        <v>73.5</v>
      </c>
      <c r="R126" s="12">
        <f t="shared" si="27"/>
        <v>36</v>
      </c>
    </row>
    <row r="127" spans="8:18" x14ac:dyDescent="0.2">
      <c r="H127" s="12">
        <v>123</v>
      </c>
      <c r="I127" s="13">
        <v>18</v>
      </c>
      <c r="J127" s="13">
        <v>31</v>
      </c>
      <c r="K127" s="13">
        <v>49</v>
      </c>
      <c r="L127" s="13">
        <v>25</v>
      </c>
      <c r="N127" s="12">
        <v>123</v>
      </c>
      <c r="O127" s="12">
        <f t="shared" si="24"/>
        <v>27</v>
      </c>
      <c r="P127" s="12">
        <f t="shared" si="25"/>
        <v>46.5</v>
      </c>
      <c r="Q127" s="12">
        <f t="shared" si="26"/>
        <v>73.5</v>
      </c>
      <c r="R127" s="12">
        <f t="shared" si="27"/>
        <v>37.5</v>
      </c>
    </row>
    <row r="128" spans="8:18" x14ac:dyDescent="0.2">
      <c r="H128" s="12">
        <v>124</v>
      </c>
      <c r="I128" s="13">
        <v>19</v>
      </c>
      <c r="J128" s="13">
        <v>31</v>
      </c>
      <c r="K128" s="13">
        <v>49</v>
      </c>
      <c r="L128" s="13">
        <v>25</v>
      </c>
      <c r="N128" s="12">
        <v>124</v>
      </c>
      <c r="O128" s="12">
        <f t="shared" si="24"/>
        <v>28.5</v>
      </c>
      <c r="P128" s="12">
        <f t="shared" si="25"/>
        <v>46.5</v>
      </c>
      <c r="Q128" s="12">
        <f t="shared" si="26"/>
        <v>73.5</v>
      </c>
      <c r="R128" s="12">
        <f t="shared" si="27"/>
        <v>37.5</v>
      </c>
    </row>
    <row r="129" spans="8:18" x14ac:dyDescent="0.2">
      <c r="H129" s="12">
        <v>125</v>
      </c>
      <c r="I129" s="13">
        <v>19</v>
      </c>
      <c r="J129" s="13">
        <v>31</v>
      </c>
      <c r="K129" s="13">
        <v>50</v>
      </c>
      <c r="L129" s="13">
        <v>25</v>
      </c>
      <c r="N129" s="12">
        <v>125</v>
      </c>
      <c r="O129" s="12">
        <f t="shared" si="24"/>
        <v>28.5</v>
      </c>
      <c r="P129" s="12">
        <f t="shared" si="25"/>
        <v>46.5</v>
      </c>
      <c r="Q129" s="12">
        <f t="shared" si="26"/>
        <v>75</v>
      </c>
      <c r="R129" s="12">
        <f t="shared" si="27"/>
        <v>37.5</v>
      </c>
    </row>
    <row r="130" spans="8:18" x14ac:dyDescent="0.2">
      <c r="H130" s="12">
        <v>126</v>
      </c>
      <c r="I130" s="13">
        <v>19</v>
      </c>
      <c r="J130" s="13">
        <v>32</v>
      </c>
      <c r="K130" s="13">
        <v>50</v>
      </c>
      <c r="L130" s="13">
        <v>25</v>
      </c>
      <c r="N130" s="12">
        <v>126</v>
      </c>
      <c r="O130" s="12">
        <f t="shared" si="24"/>
        <v>28.5</v>
      </c>
      <c r="P130" s="12">
        <f t="shared" si="25"/>
        <v>48</v>
      </c>
      <c r="Q130" s="12">
        <f t="shared" si="26"/>
        <v>75</v>
      </c>
      <c r="R130" s="12">
        <f t="shared" si="27"/>
        <v>37.5</v>
      </c>
    </row>
    <row r="131" spans="8:18" x14ac:dyDescent="0.2">
      <c r="H131" s="12">
        <v>127</v>
      </c>
      <c r="I131" s="13">
        <v>19</v>
      </c>
      <c r="J131" s="13">
        <v>32</v>
      </c>
      <c r="K131" s="13">
        <v>51</v>
      </c>
      <c r="L131" s="13">
        <v>25</v>
      </c>
      <c r="N131" s="12">
        <v>127</v>
      </c>
      <c r="O131" s="12">
        <f t="shared" si="24"/>
        <v>28.5</v>
      </c>
      <c r="P131" s="12">
        <f t="shared" si="25"/>
        <v>48</v>
      </c>
      <c r="Q131" s="12">
        <f t="shared" si="26"/>
        <v>76.5</v>
      </c>
      <c r="R131" s="12">
        <f t="shared" si="27"/>
        <v>37.5</v>
      </c>
    </row>
    <row r="132" spans="8:18" x14ac:dyDescent="0.2">
      <c r="H132" s="12">
        <v>128</v>
      </c>
      <c r="I132" s="13">
        <v>19</v>
      </c>
      <c r="J132" s="13">
        <v>32</v>
      </c>
      <c r="K132" s="13">
        <v>51</v>
      </c>
      <c r="L132" s="13">
        <v>26</v>
      </c>
      <c r="N132" s="12">
        <v>128</v>
      </c>
      <c r="O132" s="12">
        <f t="shared" si="24"/>
        <v>28.5</v>
      </c>
      <c r="P132" s="12">
        <f t="shared" si="25"/>
        <v>48</v>
      </c>
      <c r="Q132" s="12">
        <f t="shared" si="26"/>
        <v>76.5</v>
      </c>
      <c r="R132" s="12">
        <f t="shared" si="27"/>
        <v>39</v>
      </c>
    </row>
    <row r="133" spans="8:18" x14ac:dyDescent="0.2">
      <c r="H133" s="12">
        <v>129</v>
      </c>
      <c r="I133" s="13">
        <v>19</v>
      </c>
      <c r="J133" s="13">
        <v>32</v>
      </c>
      <c r="K133" s="13">
        <v>52</v>
      </c>
      <c r="L133" s="13">
        <v>26</v>
      </c>
      <c r="N133" s="12">
        <v>129</v>
      </c>
      <c r="O133" s="12">
        <f t="shared" si="24"/>
        <v>28.5</v>
      </c>
      <c r="P133" s="12">
        <f t="shared" si="25"/>
        <v>48</v>
      </c>
      <c r="Q133" s="12">
        <f t="shared" si="26"/>
        <v>78</v>
      </c>
      <c r="R133" s="12">
        <f t="shared" si="27"/>
        <v>39</v>
      </c>
    </row>
    <row r="134" spans="8:18" x14ac:dyDescent="0.2">
      <c r="H134" s="12">
        <v>130</v>
      </c>
      <c r="I134" s="13">
        <v>20</v>
      </c>
      <c r="J134" s="13">
        <v>32</v>
      </c>
      <c r="K134" s="13">
        <v>52</v>
      </c>
      <c r="L134" s="13">
        <v>26</v>
      </c>
      <c r="N134" s="12">
        <v>130</v>
      </c>
      <c r="O134" s="12">
        <f t="shared" si="24"/>
        <v>30</v>
      </c>
      <c r="P134" s="12">
        <f t="shared" si="25"/>
        <v>48</v>
      </c>
      <c r="Q134" s="12">
        <f t="shared" si="26"/>
        <v>78</v>
      </c>
      <c r="R134" s="12">
        <f t="shared" si="27"/>
        <v>39</v>
      </c>
    </row>
    <row r="135" spans="8:18" x14ac:dyDescent="0.2">
      <c r="H135" s="12">
        <v>131</v>
      </c>
      <c r="I135" s="13">
        <v>20</v>
      </c>
      <c r="J135" s="13">
        <v>33</v>
      </c>
      <c r="K135" s="13">
        <v>52</v>
      </c>
      <c r="L135" s="13">
        <v>26</v>
      </c>
      <c r="N135" s="12">
        <v>131</v>
      </c>
      <c r="O135" s="12">
        <f t="shared" si="24"/>
        <v>30</v>
      </c>
      <c r="P135" s="12">
        <f t="shared" si="25"/>
        <v>49.5</v>
      </c>
      <c r="Q135" s="12">
        <f t="shared" si="26"/>
        <v>78</v>
      </c>
      <c r="R135" s="12">
        <f t="shared" si="27"/>
        <v>39</v>
      </c>
    </row>
    <row r="136" spans="8:18" x14ac:dyDescent="0.2">
      <c r="H136" s="12">
        <v>132</v>
      </c>
      <c r="I136" s="13">
        <v>20</v>
      </c>
      <c r="J136" s="13">
        <v>33</v>
      </c>
      <c r="K136" s="13">
        <v>53</v>
      </c>
      <c r="L136" s="13">
        <v>26</v>
      </c>
      <c r="N136" s="12">
        <v>132</v>
      </c>
      <c r="O136" s="12">
        <f t="shared" si="24"/>
        <v>30</v>
      </c>
      <c r="P136" s="12">
        <f t="shared" si="25"/>
        <v>49.5</v>
      </c>
      <c r="Q136" s="12">
        <f t="shared" si="26"/>
        <v>79.5</v>
      </c>
      <c r="R136" s="12">
        <f t="shared" si="27"/>
        <v>39</v>
      </c>
    </row>
    <row r="137" spans="8:18" x14ac:dyDescent="0.2">
      <c r="H137" s="12">
        <v>133</v>
      </c>
      <c r="I137" s="13">
        <v>20</v>
      </c>
      <c r="J137" s="13">
        <v>33</v>
      </c>
      <c r="K137" s="13">
        <v>53</v>
      </c>
      <c r="L137" s="13">
        <v>27</v>
      </c>
      <c r="N137" s="12">
        <v>133</v>
      </c>
      <c r="O137" s="12">
        <f t="shared" si="24"/>
        <v>30</v>
      </c>
      <c r="P137" s="12">
        <f t="shared" si="25"/>
        <v>49.5</v>
      </c>
      <c r="Q137" s="12">
        <f t="shared" si="26"/>
        <v>79.5</v>
      </c>
      <c r="R137" s="12">
        <f t="shared" si="27"/>
        <v>40.5</v>
      </c>
    </row>
    <row r="138" spans="8:18" x14ac:dyDescent="0.2">
      <c r="H138" s="12">
        <v>134</v>
      </c>
      <c r="I138" s="13">
        <v>20</v>
      </c>
      <c r="J138" s="13">
        <v>34</v>
      </c>
      <c r="K138" s="13">
        <v>53</v>
      </c>
      <c r="L138" s="13">
        <v>27</v>
      </c>
      <c r="N138" s="12">
        <v>134</v>
      </c>
      <c r="O138" s="12">
        <f t="shared" si="24"/>
        <v>30</v>
      </c>
      <c r="P138" s="12">
        <f t="shared" si="25"/>
        <v>51</v>
      </c>
      <c r="Q138" s="12">
        <f t="shared" si="26"/>
        <v>79.5</v>
      </c>
      <c r="R138" s="12">
        <f t="shared" si="27"/>
        <v>40.5</v>
      </c>
    </row>
    <row r="139" spans="8:18" x14ac:dyDescent="0.2">
      <c r="H139" s="12">
        <v>135</v>
      </c>
      <c r="I139" s="13">
        <v>20</v>
      </c>
      <c r="J139" s="13">
        <v>34</v>
      </c>
      <c r="K139" s="13">
        <v>54</v>
      </c>
      <c r="L139" s="13">
        <v>27</v>
      </c>
      <c r="N139" s="12">
        <v>135</v>
      </c>
      <c r="O139" s="12">
        <f t="shared" si="24"/>
        <v>30</v>
      </c>
      <c r="P139" s="12">
        <f t="shared" si="25"/>
        <v>51</v>
      </c>
      <c r="Q139" s="12">
        <f t="shared" si="26"/>
        <v>81</v>
      </c>
      <c r="R139" s="12">
        <f t="shared" si="27"/>
        <v>40.5</v>
      </c>
    </row>
    <row r="140" spans="8:18" x14ac:dyDescent="0.2">
      <c r="H140" s="12">
        <v>136</v>
      </c>
      <c r="I140" s="13">
        <v>20</v>
      </c>
      <c r="J140" s="13">
        <v>34</v>
      </c>
      <c r="K140" s="13">
        <v>55</v>
      </c>
      <c r="L140" s="13">
        <v>27</v>
      </c>
      <c r="N140" s="12">
        <v>136</v>
      </c>
      <c r="O140" s="12">
        <f t="shared" si="24"/>
        <v>30</v>
      </c>
      <c r="P140" s="12">
        <f t="shared" si="25"/>
        <v>51</v>
      </c>
      <c r="Q140" s="12">
        <f t="shared" si="26"/>
        <v>82.5</v>
      </c>
      <c r="R140" s="12">
        <f t="shared" si="27"/>
        <v>40.5</v>
      </c>
    </row>
    <row r="141" spans="8:18" x14ac:dyDescent="0.2">
      <c r="H141" s="12">
        <v>137</v>
      </c>
      <c r="I141" s="13">
        <v>21</v>
      </c>
      <c r="J141" s="13">
        <v>34</v>
      </c>
      <c r="K141" s="13">
        <v>55</v>
      </c>
      <c r="L141" s="13">
        <v>27</v>
      </c>
      <c r="N141" s="12">
        <v>137</v>
      </c>
      <c r="O141" s="12">
        <f t="shared" si="24"/>
        <v>31.5</v>
      </c>
      <c r="P141" s="12">
        <f t="shared" si="25"/>
        <v>51</v>
      </c>
      <c r="Q141" s="12">
        <f t="shared" si="26"/>
        <v>82.5</v>
      </c>
      <c r="R141" s="12">
        <f t="shared" si="27"/>
        <v>40.5</v>
      </c>
    </row>
    <row r="142" spans="8:18" x14ac:dyDescent="0.2">
      <c r="H142" s="12">
        <v>138</v>
      </c>
      <c r="I142" s="13">
        <v>21</v>
      </c>
      <c r="J142" s="13">
        <v>35</v>
      </c>
      <c r="K142" s="13">
        <v>55</v>
      </c>
      <c r="L142" s="13">
        <v>27</v>
      </c>
      <c r="N142" s="12">
        <v>138</v>
      </c>
      <c r="O142" s="12">
        <f t="shared" si="24"/>
        <v>31.5</v>
      </c>
      <c r="P142" s="12">
        <f t="shared" si="25"/>
        <v>52.5</v>
      </c>
      <c r="Q142" s="12">
        <f t="shared" si="26"/>
        <v>82.5</v>
      </c>
      <c r="R142" s="12">
        <f t="shared" si="27"/>
        <v>40.5</v>
      </c>
    </row>
    <row r="143" spans="8:18" x14ac:dyDescent="0.2">
      <c r="H143" s="12">
        <v>139</v>
      </c>
      <c r="I143" s="13">
        <v>21</v>
      </c>
      <c r="J143" s="13">
        <v>35</v>
      </c>
      <c r="K143" s="13">
        <v>56</v>
      </c>
      <c r="L143" s="13">
        <v>27</v>
      </c>
      <c r="N143" s="12">
        <v>139</v>
      </c>
      <c r="O143" s="12">
        <f t="shared" si="24"/>
        <v>31.5</v>
      </c>
      <c r="P143" s="12">
        <f t="shared" si="25"/>
        <v>52.5</v>
      </c>
      <c r="Q143" s="12">
        <f t="shared" si="26"/>
        <v>84</v>
      </c>
      <c r="R143" s="12">
        <f t="shared" si="27"/>
        <v>40.5</v>
      </c>
    </row>
    <row r="144" spans="8:18" x14ac:dyDescent="0.2">
      <c r="H144" s="12">
        <v>140</v>
      </c>
      <c r="I144" s="13">
        <v>21</v>
      </c>
      <c r="J144" s="13">
        <v>35</v>
      </c>
      <c r="K144" s="13">
        <v>56</v>
      </c>
      <c r="L144" s="13">
        <v>28</v>
      </c>
      <c r="N144" s="12">
        <v>140</v>
      </c>
      <c r="O144" s="12">
        <f t="shared" si="24"/>
        <v>31.5</v>
      </c>
      <c r="P144" s="12">
        <f t="shared" si="25"/>
        <v>52.5</v>
      </c>
      <c r="Q144" s="12">
        <f t="shared" si="26"/>
        <v>84</v>
      </c>
      <c r="R144" s="12">
        <f t="shared" si="27"/>
        <v>42</v>
      </c>
    </row>
    <row r="145" spans="8:18" x14ac:dyDescent="0.2">
      <c r="H145" s="12">
        <v>141</v>
      </c>
      <c r="I145" s="13">
        <v>21</v>
      </c>
      <c r="J145" s="13">
        <v>35</v>
      </c>
      <c r="K145" s="13">
        <v>57</v>
      </c>
      <c r="L145" s="13">
        <v>28</v>
      </c>
      <c r="N145" s="12">
        <v>141</v>
      </c>
      <c r="O145" s="12">
        <f t="shared" si="24"/>
        <v>31.5</v>
      </c>
      <c r="P145" s="12">
        <f t="shared" si="25"/>
        <v>52.5</v>
      </c>
      <c r="Q145" s="12">
        <f t="shared" si="26"/>
        <v>85.5</v>
      </c>
      <c r="R145" s="12">
        <f t="shared" si="27"/>
        <v>42</v>
      </c>
    </row>
    <row r="146" spans="8:18" x14ac:dyDescent="0.2">
      <c r="H146" s="12">
        <v>142</v>
      </c>
      <c r="I146" s="13">
        <v>21</v>
      </c>
      <c r="J146" s="13">
        <v>36</v>
      </c>
      <c r="K146" s="13">
        <v>57</v>
      </c>
      <c r="L146" s="13">
        <v>28</v>
      </c>
      <c r="N146" s="12">
        <v>142</v>
      </c>
      <c r="O146" s="12">
        <f t="shared" si="24"/>
        <v>31.5</v>
      </c>
      <c r="P146" s="12">
        <f t="shared" si="25"/>
        <v>54</v>
      </c>
      <c r="Q146" s="12">
        <f t="shared" si="26"/>
        <v>85.5</v>
      </c>
      <c r="R146" s="12">
        <f t="shared" si="27"/>
        <v>42</v>
      </c>
    </row>
    <row r="147" spans="8:18" x14ac:dyDescent="0.2">
      <c r="H147" s="12">
        <v>143</v>
      </c>
      <c r="I147" s="13">
        <v>21</v>
      </c>
      <c r="J147" s="13">
        <v>36</v>
      </c>
      <c r="K147" s="13">
        <v>57</v>
      </c>
      <c r="L147" s="13">
        <v>29</v>
      </c>
      <c r="N147" s="12">
        <v>143</v>
      </c>
      <c r="O147" s="12">
        <f t="shared" si="24"/>
        <v>31.5</v>
      </c>
      <c r="P147" s="12">
        <f t="shared" si="25"/>
        <v>54</v>
      </c>
      <c r="Q147" s="12">
        <f t="shared" si="26"/>
        <v>85.5</v>
      </c>
      <c r="R147" s="12">
        <f t="shared" si="27"/>
        <v>43.5</v>
      </c>
    </row>
    <row r="148" spans="8:18" x14ac:dyDescent="0.2">
      <c r="H148" s="12">
        <v>144</v>
      </c>
      <c r="I148" s="13">
        <v>22</v>
      </c>
      <c r="J148" s="13">
        <v>36</v>
      </c>
      <c r="K148" s="13">
        <v>57</v>
      </c>
      <c r="L148" s="13">
        <v>29</v>
      </c>
      <c r="N148" s="12">
        <v>144</v>
      </c>
      <c r="O148" s="12">
        <f t="shared" si="24"/>
        <v>33</v>
      </c>
      <c r="P148" s="12">
        <f t="shared" si="25"/>
        <v>54</v>
      </c>
      <c r="Q148" s="12">
        <f t="shared" si="26"/>
        <v>85.5</v>
      </c>
      <c r="R148" s="12">
        <f t="shared" si="27"/>
        <v>43.5</v>
      </c>
    </row>
    <row r="149" spans="8:18" x14ac:dyDescent="0.2">
      <c r="H149" s="12">
        <v>145</v>
      </c>
      <c r="I149" s="13">
        <v>22</v>
      </c>
      <c r="J149" s="13">
        <v>36</v>
      </c>
      <c r="K149" s="13">
        <v>58</v>
      </c>
      <c r="L149" s="13">
        <v>29</v>
      </c>
      <c r="N149" s="12">
        <v>145</v>
      </c>
      <c r="O149" s="12">
        <f t="shared" ref="O149:O212" si="28">I149*1.5</f>
        <v>33</v>
      </c>
      <c r="P149" s="12">
        <f t="shared" ref="P149:P212" si="29">J149*1.5</f>
        <v>54</v>
      </c>
      <c r="Q149" s="12">
        <f t="shared" ref="Q149:Q212" si="30">K149*1.5</f>
        <v>87</v>
      </c>
      <c r="R149" s="12">
        <f t="shared" ref="R149:R212" si="31">L149*1.5</f>
        <v>43.5</v>
      </c>
    </row>
    <row r="150" spans="8:18" x14ac:dyDescent="0.2">
      <c r="H150" s="12">
        <v>146</v>
      </c>
      <c r="I150" s="13">
        <v>22</v>
      </c>
      <c r="J150" s="13">
        <v>37</v>
      </c>
      <c r="K150" s="13">
        <v>58</v>
      </c>
      <c r="L150" s="13">
        <v>29</v>
      </c>
      <c r="N150" s="12">
        <v>146</v>
      </c>
      <c r="O150" s="12">
        <f t="shared" si="28"/>
        <v>33</v>
      </c>
      <c r="P150" s="12">
        <f t="shared" si="29"/>
        <v>55.5</v>
      </c>
      <c r="Q150" s="12">
        <f t="shared" si="30"/>
        <v>87</v>
      </c>
      <c r="R150" s="12">
        <f t="shared" si="31"/>
        <v>43.5</v>
      </c>
    </row>
    <row r="151" spans="8:18" x14ac:dyDescent="0.2">
      <c r="H151" s="12">
        <v>147</v>
      </c>
      <c r="I151" s="13">
        <v>22</v>
      </c>
      <c r="J151" s="13">
        <v>37</v>
      </c>
      <c r="K151" s="13">
        <v>59</v>
      </c>
      <c r="L151" s="13">
        <v>29</v>
      </c>
      <c r="N151" s="12">
        <v>147</v>
      </c>
      <c r="O151" s="12">
        <f t="shared" si="28"/>
        <v>33</v>
      </c>
      <c r="P151" s="12">
        <f t="shared" si="29"/>
        <v>55.5</v>
      </c>
      <c r="Q151" s="12">
        <f t="shared" si="30"/>
        <v>88.5</v>
      </c>
      <c r="R151" s="12">
        <f t="shared" si="31"/>
        <v>43.5</v>
      </c>
    </row>
    <row r="152" spans="8:18" x14ac:dyDescent="0.2">
      <c r="H152" s="12">
        <v>148</v>
      </c>
      <c r="I152" s="13">
        <v>22</v>
      </c>
      <c r="J152" s="13">
        <v>37</v>
      </c>
      <c r="K152" s="13">
        <v>59</v>
      </c>
      <c r="L152" s="13">
        <v>30</v>
      </c>
      <c r="N152" s="12">
        <v>148</v>
      </c>
      <c r="O152" s="12">
        <f t="shared" si="28"/>
        <v>33</v>
      </c>
      <c r="P152" s="12">
        <f t="shared" si="29"/>
        <v>55.5</v>
      </c>
      <c r="Q152" s="12">
        <f t="shared" si="30"/>
        <v>88.5</v>
      </c>
      <c r="R152" s="12">
        <f t="shared" si="31"/>
        <v>45</v>
      </c>
    </row>
    <row r="153" spans="8:18" x14ac:dyDescent="0.2">
      <c r="H153" s="12">
        <v>149</v>
      </c>
      <c r="I153" s="13">
        <v>22</v>
      </c>
      <c r="J153" s="13">
        <v>37</v>
      </c>
      <c r="K153" s="13">
        <v>60</v>
      </c>
      <c r="L153" s="13">
        <v>30</v>
      </c>
      <c r="N153" s="12">
        <v>149</v>
      </c>
      <c r="O153" s="12">
        <f t="shared" si="28"/>
        <v>33</v>
      </c>
      <c r="P153" s="12">
        <f t="shared" si="29"/>
        <v>55.5</v>
      </c>
      <c r="Q153" s="12">
        <f t="shared" si="30"/>
        <v>90</v>
      </c>
      <c r="R153" s="12">
        <f t="shared" si="31"/>
        <v>45</v>
      </c>
    </row>
    <row r="154" spans="8:18" x14ac:dyDescent="0.2">
      <c r="H154" s="12">
        <v>150</v>
      </c>
      <c r="I154" s="13">
        <v>23</v>
      </c>
      <c r="J154" s="13">
        <v>37</v>
      </c>
      <c r="K154" s="13">
        <v>60</v>
      </c>
      <c r="L154" s="13">
        <v>30</v>
      </c>
      <c r="N154" s="12">
        <v>150</v>
      </c>
      <c r="O154" s="12">
        <f t="shared" si="28"/>
        <v>34.5</v>
      </c>
      <c r="P154" s="12">
        <f t="shared" si="29"/>
        <v>55.5</v>
      </c>
      <c r="Q154" s="12">
        <f t="shared" si="30"/>
        <v>90</v>
      </c>
      <c r="R154" s="12">
        <f t="shared" si="31"/>
        <v>45</v>
      </c>
    </row>
    <row r="155" spans="8:18" x14ac:dyDescent="0.2">
      <c r="H155" s="12">
        <v>151</v>
      </c>
      <c r="I155" s="13">
        <v>23</v>
      </c>
      <c r="J155" s="13">
        <v>38</v>
      </c>
      <c r="K155" s="13">
        <v>60</v>
      </c>
      <c r="L155" s="13">
        <v>30</v>
      </c>
      <c r="N155" s="12">
        <v>151</v>
      </c>
      <c r="O155" s="12">
        <f t="shared" si="28"/>
        <v>34.5</v>
      </c>
      <c r="P155" s="12">
        <f t="shared" si="29"/>
        <v>57</v>
      </c>
      <c r="Q155" s="12">
        <f t="shared" si="30"/>
        <v>90</v>
      </c>
      <c r="R155" s="12">
        <f t="shared" si="31"/>
        <v>45</v>
      </c>
    </row>
    <row r="156" spans="8:18" x14ac:dyDescent="0.2">
      <c r="H156" s="12">
        <v>152</v>
      </c>
      <c r="I156" s="13">
        <v>23</v>
      </c>
      <c r="J156" s="13">
        <v>38</v>
      </c>
      <c r="K156" s="13">
        <v>61</v>
      </c>
      <c r="L156" s="13">
        <v>30</v>
      </c>
      <c r="N156" s="12">
        <v>152</v>
      </c>
      <c r="O156" s="12">
        <f t="shared" si="28"/>
        <v>34.5</v>
      </c>
      <c r="P156" s="12">
        <f t="shared" si="29"/>
        <v>57</v>
      </c>
      <c r="Q156" s="12">
        <f t="shared" si="30"/>
        <v>91.5</v>
      </c>
      <c r="R156" s="12">
        <f t="shared" si="31"/>
        <v>45</v>
      </c>
    </row>
    <row r="157" spans="8:18" x14ac:dyDescent="0.2">
      <c r="H157" s="12">
        <v>153</v>
      </c>
      <c r="I157" s="13">
        <v>23</v>
      </c>
      <c r="J157" s="13">
        <v>38</v>
      </c>
      <c r="K157" s="13">
        <v>61</v>
      </c>
      <c r="L157" s="13">
        <v>31</v>
      </c>
      <c r="N157" s="12">
        <v>153</v>
      </c>
      <c r="O157" s="12">
        <f t="shared" si="28"/>
        <v>34.5</v>
      </c>
      <c r="P157" s="12">
        <f t="shared" si="29"/>
        <v>57</v>
      </c>
      <c r="Q157" s="12">
        <f t="shared" si="30"/>
        <v>91.5</v>
      </c>
      <c r="R157" s="12">
        <f t="shared" si="31"/>
        <v>46.5</v>
      </c>
    </row>
    <row r="158" spans="8:18" x14ac:dyDescent="0.2">
      <c r="H158" s="12">
        <v>154</v>
      </c>
      <c r="I158" s="13">
        <v>23</v>
      </c>
      <c r="J158" s="13">
        <v>39</v>
      </c>
      <c r="K158" s="13">
        <v>61</v>
      </c>
      <c r="L158" s="13">
        <v>31</v>
      </c>
      <c r="N158" s="12">
        <v>154</v>
      </c>
      <c r="O158" s="12">
        <f t="shared" si="28"/>
        <v>34.5</v>
      </c>
      <c r="P158" s="12">
        <f t="shared" si="29"/>
        <v>58.5</v>
      </c>
      <c r="Q158" s="12">
        <f t="shared" si="30"/>
        <v>91.5</v>
      </c>
      <c r="R158" s="12">
        <f t="shared" si="31"/>
        <v>46.5</v>
      </c>
    </row>
    <row r="159" spans="8:18" x14ac:dyDescent="0.2">
      <c r="H159" s="12">
        <v>155</v>
      </c>
      <c r="I159" s="13">
        <v>23</v>
      </c>
      <c r="J159" s="13">
        <v>39</v>
      </c>
      <c r="K159" s="13">
        <v>62</v>
      </c>
      <c r="L159" s="13">
        <v>31</v>
      </c>
      <c r="N159" s="12">
        <v>155</v>
      </c>
      <c r="O159" s="12">
        <f t="shared" si="28"/>
        <v>34.5</v>
      </c>
      <c r="P159" s="12">
        <f t="shared" si="29"/>
        <v>58.5</v>
      </c>
      <c r="Q159" s="12">
        <f t="shared" si="30"/>
        <v>93</v>
      </c>
      <c r="R159" s="12">
        <f t="shared" si="31"/>
        <v>46.5</v>
      </c>
    </row>
    <row r="160" spans="8:18" x14ac:dyDescent="0.2">
      <c r="H160" s="12">
        <v>156</v>
      </c>
      <c r="I160" s="13">
        <v>23</v>
      </c>
      <c r="J160" s="13">
        <v>39</v>
      </c>
      <c r="K160" s="13">
        <v>63</v>
      </c>
      <c r="L160" s="13">
        <v>31</v>
      </c>
      <c r="N160" s="12">
        <v>156</v>
      </c>
      <c r="O160" s="12">
        <f t="shared" si="28"/>
        <v>34.5</v>
      </c>
      <c r="P160" s="12">
        <f t="shared" si="29"/>
        <v>58.5</v>
      </c>
      <c r="Q160" s="12">
        <f t="shared" si="30"/>
        <v>94.5</v>
      </c>
      <c r="R160" s="12">
        <f t="shared" si="31"/>
        <v>46.5</v>
      </c>
    </row>
    <row r="161" spans="8:18" x14ac:dyDescent="0.2">
      <c r="H161" s="12">
        <v>157</v>
      </c>
      <c r="I161" s="13">
        <v>24</v>
      </c>
      <c r="J161" s="13">
        <v>39</v>
      </c>
      <c r="K161" s="13">
        <v>63</v>
      </c>
      <c r="L161" s="13">
        <v>31</v>
      </c>
      <c r="N161" s="12">
        <v>157</v>
      </c>
      <c r="O161" s="12">
        <f t="shared" si="28"/>
        <v>36</v>
      </c>
      <c r="P161" s="12">
        <f t="shared" si="29"/>
        <v>58.5</v>
      </c>
      <c r="Q161" s="12">
        <f t="shared" si="30"/>
        <v>94.5</v>
      </c>
      <c r="R161" s="12">
        <f t="shared" si="31"/>
        <v>46.5</v>
      </c>
    </row>
    <row r="162" spans="8:18" x14ac:dyDescent="0.2">
      <c r="H162" s="12">
        <v>158</v>
      </c>
      <c r="I162" s="13">
        <v>24</v>
      </c>
      <c r="J162" s="13">
        <v>40</v>
      </c>
      <c r="K162" s="13">
        <v>63</v>
      </c>
      <c r="L162" s="13">
        <v>31</v>
      </c>
      <c r="N162" s="12">
        <v>158</v>
      </c>
      <c r="O162" s="12">
        <f t="shared" si="28"/>
        <v>36</v>
      </c>
      <c r="P162" s="12">
        <f t="shared" si="29"/>
        <v>60</v>
      </c>
      <c r="Q162" s="12">
        <f t="shared" si="30"/>
        <v>94.5</v>
      </c>
      <c r="R162" s="12">
        <f t="shared" si="31"/>
        <v>46.5</v>
      </c>
    </row>
    <row r="163" spans="8:18" x14ac:dyDescent="0.2">
      <c r="H163" s="12">
        <v>159</v>
      </c>
      <c r="I163" s="13">
        <v>24</v>
      </c>
      <c r="J163" s="13">
        <v>40</v>
      </c>
      <c r="K163" s="13">
        <v>64</v>
      </c>
      <c r="L163" s="13">
        <v>31</v>
      </c>
      <c r="N163" s="12">
        <v>159</v>
      </c>
      <c r="O163" s="12">
        <f t="shared" si="28"/>
        <v>36</v>
      </c>
      <c r="P163" s="12">
        <f t="shared" si="29"/>
        <v>60</v>
      </c>
      <c r="Q163" s="12">
        <f t="shared" si="30"/>
        <v>96</v>
      </c>
      <c r="R163" s="12">
        <f t="shared" si="31"/>
        <v>46.5</v>
      </c>
    </row>
    <row r="164" spans="8:18" x14ac:dyDescent="0.2">
      <c r="H164" s="12">
        <v>160</v>
      </c>
      <c r="I164" s="13">
        <v>24</v>
      </c>
      <c r="J164" s="13">
        <v>40</v>
      </c>
      <c r="K164" s="13">
        <v>64</v>
      </c>
      <c r="L164" s="13">
        <v>32</v>
      </c>
      <c r="N164" s="12">
        <v>160</v>
      </c>
      <c r="O164" s="12">
        <f t="shared" si="28"/>
        <v>36</v>
      </c>
      <c r="P164" s="12">
        <f t="shared" si="29"/>
        <v>60</v>
      </c>
      <c r="Q164" s="12">
        <f t="shared" si="30"/>
        <v>96</v>
      </c>
      <c r="R164" s="12">
        <f t="shared" si="31"/>
        <v>48</v>
      </c>
    </row>
    <row r="165" spans="8:18" x14ac:dyDescent="0.2">
      <c r="H165" s="12">
        <v>161</v>
      </c>
      <c r="I165" s="13">
        <v>24</v>
      </c>
      <c r="J165" s="13">
        <v>40</v>
      </c>
      <c r="K165" s="13">
        <v>65</v>
      </c>
      <c r="L165" s="13">
        <v>32</v>
      </c>
      <c r="N165" s="12">
        <v>161</v>
      </c>
      <c r="O165" s="12">
        <f t="shared" si="28"/>
        <v>36</v>
      </c>
      <c r="P165" s="12">
        <f t="shared" si="29"/>
        <v>60</v>
      </c>
      <c r="Q165" s="12">
        <f t="shared" si="30"/>
        <v>97.5</v>
      </c>
      <c r="R165" s="12">
        <f t="shared" si="31"/>
        <v>48</v>
      </c>
    </row>
    <row r="166" spans="8:18" x14ac:dyDescent="0.2">
      <c r="H166" s="12">
        <v>162</v>
      </c>
      <c r="I166" s="13">
        <v>24</v>
      </c>
      <c r="J166" s="13">
        <v>41</v>
      </c>
      <c r="K166" s="13">
        <v>65</v>
      </c>
      <c r="L166" s="13">
        <v>32</v>
      </c>
      <c r="N166" s="12">
        <v>162</v>
      </c>
      <c r="O166" s="12">
        <f t="shared" si="28"/>
        <v>36</v>
      </c>
      <c r="P166" s="12">
        <f t="shared" si="29"/>
        <v>61.5</v>
      </c>
      <c r="Q166" s="12">
        <f t="shared" si="30"/>
        <v>97.5</v>
      </c>
      <c r="R166" s="12">
        <f t="shared" si="31"/>
        <v>48</v>
      </c>
    </row>
    <row r="167" spans="8:18" x14ac:dyDescent="0.2">
      <c r="H167" s="12">
        <v>163</v>
      </c>
      <c r="I167" s="13">
        <v>24</v>
      </c>
      <c r="J167" s="13">
        <v>41</v>
      </c>
      <c r="K167" s="13">
        <v>65</v>
      </c>
      <c r="L167" s="13">
        <v>33</v>
      </c>
      <c r="N167" s="12">
        <v>163</v>
      </c>
      <c r="O167" s="12">
        <f t="shared" si="28"/>
        <v>36</v>
      </c>
      <c r="P167" s="12">
        <f t="shared" si="29"/>
        <v>61.5</v>
      </c>
      <c r="Q167" s="12">
        <f t="shared" si="30"/>
        <v>97.5</v>
      </c>
      <c r="R167" s="12">
        <f t="shared" si="31"/>
        <v>49.5</v>
      </c>
    </row>
    <row r="168" spans="8:18" x14ac:dyDescent="0.2">
      <c r="H168" s="12">
        <v>164</v>
      </c>
      <c r="I168" s="13">
        <v>25</v>
      </c>
      <c r="J168" s="13">
        <v>41</v>
      </c>
      <c r="K168" s="13">
        <v>65</v>
      </c>
      <c r="L168" s="13">
        <v>33</v>
      </c>
      <c r="N168" s="12">
        <v>164</v>
      </c>
      <c r="O168" s="12">
        <f t="shared" si="28"/>
        <v>37.5</v>
      </c>
      <c r="P168" s="12">
        <f t="shared" si="29"/>
        <v>61.5</v>
      </c>
      <c r="Q168" s="12">
        <f t="shared" si="30"/>
        <v>97.5</v>
      </c>
      <c r="R168" s="12">
        <f t="shared" si="31"/>
        <v>49.5</v>
      </c>
    </row>
    <row r="169" spans="8:18" x14ac:dyDescent="0.2">
      <c r="H169" s="12">
        <v>165</v>
      </c>
      <c r="I169" s="13">
        <v>25</v>
      </c>
      <c r="J169" s="13">
        <v>41</v>
      </c>
      <c r="K169" s="13">
        <v>66</v>
      </c>
      <c r="L169" s="13">
        <v>33</v>
      </c>
      <c r="N169" s="12">
        <v>165</v>
      </c>
      <c r="O169" s="12">
        <f t="shared" si="28"/>
        <v>37.5</v>
      </c>
      <c r="P169" s="12">
        <f t="shared" si="29"/>
        <v>61.5</v>
      </c>
      <c r="Q169" s="12">
        <f t="shared" si="30"/>
        <v>99</v>
      </c>
      <c r="R169" s="12">
        <f t="shared" si="31"/>
        <v>49.5</v>
      </c>
    </row>
    <row r="170" spans="8:18" x14ac:dyDescent="0.2">
      <c r="H170" s="12">
        <v>166</v>
      </c>
      <c r="I170" s="13">
        <v>25</v>
      </c>
      <c r="J170" s="13">
        <v>42</v>
      </c>
      <c r="K170" s="13">
        <v>66</v>
      </c>
      <c r="L170" s="13">
        <v>33</v>
      </c>
      <c r="N170" s="12">
        <v>166</v>
      </c>
      <c r="O170" s="12">
        <f t="shared" si="28"/>
        <v>37.5</v>
      </c>
      <c r="P170" s="12">
        <f t="shared" si="29"/>
        <v>63</v>
      </c>
      <c r="Q170" s="12">
        <f t="shared" si="30"/>
        <v>99</v>
      </c>
      <c r="R170" s="12">
        <f t="shared" si="31"/>
        <v>49.5</v>
      </c>
    </row>
    <row r="171" spans="8:18" x14ac:dyDescent="0.2">
      <c r="H171" s="12">
        <v>167</v>
      </c>
      <c r="I171" s="13">
        <v>25</v>
      </c>
      <c r="J171" s="13">
        <v>42</v>
      </c>
      <c r="K171" s="13">
        <v>67</v>
      </c>
      <c r="L171" s="13">
        <v>33</v>
      </c>
      <c r="N171" s="12">
        <v>167</v>
      </c>
      <c r="O171" s="12">
        <f t="shared" si="28"/>
        <v>37.5</v>
      </c>
      <c r="P171" s="12">
        <f t="shared" si="29"/>
        <v>63</v>
      </c>
      <c r="Q171" s="12">
        <f t="shared" si="30"/>
        <v>100.5</v>
      </c>
      <c r="R171" s="12">
        <f t="shared" si="31"/>
        <v>49.5</v>
      </c>
    </row>
    <row r="172" spans="8:18" x14ac:dyDescent="0.2">
      <c r="H172" s="12">
        <v>168</v>
      </c>
      <c r="I172" s="13">
        <v>25</v>
      </c>
      <c r="J172" s="13">
        <v>42</v>
      </c>
      <c r="K172" s="13">
        <v>67</v>
      </c>
      <c r="L172" s="13">
        <v>34</v>
      </c>
      <c r="N172" s="12">
        <v>168</v>
      </c>
      <c r="O172" s="12">
        <f t="shared" si="28"/>
        <v>37.5</v>
      </c>
      <c r="P172" s="12">
        <f t="shared" si="29"/>
        <v>63</v>
      </c>
      <c r="Q172" s="12">
        <f t="shared" si="30"/>
        <v>100.5</v>
      </c>
      <c r="R172" s="12">
        <f t="shared" si="31"/>
        <v>51</v>
      </c>
    </row>
    <row r="173" spans="8:18" x14ac:dyDescent="0.2">
      <c r="H173" s="12">
        <v>169</v>
      </c>
      <c r="I173" s="13">
        <v>25</v>
      </c>
      <c r="J173" s="13">
        <v>42</v>
      </c>
      <c r="K173" s="13">
        <v>68</v>
      </c>
      <c r="L173" s="13">
        <v>34</v>
      </c>
      <c r="N173" s="12">
        <v>169</v>
      </c>
      <c r="O173" s="12">
        <f t="shared" si="28"/>
        <v>37.5</v>
      </c>
      <c r="P173" s="12">
        <f t="shared" si="29"/>
        <v>63</v>
      </c>
      <c r="Q173" s="12">
        <f t="shared" si="30"/>
        <v>102</v>
      </c>
      <c r="R173" s="12">
        <f t="shared" si="31"/>
        <v>51</v>
      </c>
    </row>
    <row r="174" spans="8:18" x14ac:dyDescent="0.2">
      <c r="H174" s="12">
        <v>170</v>
      </c>
      <c r="I174" s="13">
        <v>26</v>
      </c>
      <c r="J174" s="13">
        <v>42</v>
      </c>
      <c r="K174" s="13">
        <v>68</v>
      </c>
      <c r="L174" s="13">
        <v>34</v>
      </c>
      <c r="N174" s="12">
        <v>170</v>
      </c>
      <c r="O174" s="12">
        <f t="shared" si="28"/>
        <v>39</v>
      </c>
      <c r="P174" s="12">
        <f t="shared" si="29"/>
        <v>63</v>
      </c>
      <c r="Q174" s="12">
        <f t="shared" si="30"/>
        <v>102</v>
      </c>
      <c r="R174" s="12">
        <f t="shared" si="31"/>
        <v>51</v>
      </c>
    </row>
    <row r="175" spans="8:18" x14ac:dyDescent="0.2">
      <c r="H175" s="12">
        <v>171</v>
      </c>
      <c r="I175" s="13">
        <v>26</v>
      </c>
      <c r="J175" s="13">
        <v>43</v>
      </c>
      <c r="K175" s="13">
        <v>68</v>
      </c>
      <c r="L175" s="13">
        <v>34</v>
      </c>
      <c r="N175" s="12">
        <v>171</v>
      </c>
      <c r="O175" s="12">
        <f t="shared" si="28"/>
        <v>39</v>
      </c>
      <c r="P175" s="12">
        <f t="shared" si="29"/>
        <v>64.5</v>
      </c>
      <c r="Q175" s="12">
        <f t="shared" si="30"/>
        <v>102</v>
      </c>
      <c r="R175" s="12">
        <f t="shared" si="31"/>
        <v>51</v>
      </c>
    </row>
    <row r="176" spans="8:18" x14ac:dyDescent="0.2">
      <c r="H176" s="12">
        <v>172</v>
      </c>
      <c r="I176" s="13">
        <v>26</v>
      </c>
      <c r="J176" s="13">
        <v>43</v>
      </c>
      <c r="K176" s="13">
        <v>69</v>
      </c>
      <c r="L176" s="13">
        <v>34</v>
      </c>
      <c r="N176" s="12">
        <v>172</v>
      </c>
      <c r="O176" s="12">
        <f t="shared" si="28"/>
        <v>39</v>
      </c>
      <c r="P176" s="12">
        <f t="shared" si="29"/>
        <v>64.5</v>
      </c>
      <c r="Q176" s="12">
        <f t="shared" si="30"/>
        <v>103.5</v>
      </c>
      <c r="R176" s="12">
        <f t="shared" si="31"/>
        <v>51</v>
      </c>
    </row>
    <row r="177" spans="8:18" x14ac:dyDescent="0.2">
      <c r="H177" s="12">
        <v>173</v>
      </c>
      <c r="I177" s="13">
        <v>26</v>
      </c>
      <c r="J177" s="13">
        <v>43</v>
      </c>
      <c r="K177" s="13">
        <v>69</v>
      </c>
      <c r="L177" s="13">
        <v>35</v>
      </c>
      <c r="N177" s="12">
        <v>173</v>
      </c>
      <c r="O177" s="12">
        <f t="shared" si="28"/>
        <v>39</v>
      </c>
      <c r="P177" s="12">
        <f t="shared" si="29"/>
        <v>64.5</v>
      </c>
      <c r="Q177" s="12">
        <f t="shared" si="30"/>
        <v>103.5</v>
      </c>
      <c r="R177" s="12">
        <f t="shared" si="31"/>
        <v>52.5</v>
      </c>
    </row>
    <row r="178" spans="8:18" x14ac:dyDescent="0.2">
      <c r="H178" s="12">
        <v>174</v>
      </c>
      <c r="I178" s="13">
        <v>26</v>
      </c>
      <c r="J178" s="13">
        <v>44</v>
      </c>
      <c r="K178" s="13">
        <v>69</v>
      </c>
      <c r="L178" s="13">
        <v>35</v>
      </c>
      <c r="N178" s="12">
        <v>174</v>
      </c>
      <c r="O178" s="12">
        <f t="shared" si="28"/>
        <v>39</v>
      </c>
      <c r="P178" s="12">
        <f t="shared" si="29"/>
        <v>66</v>
      </c>
      <c r="Q178" s="12">
        <f t="shared" si="30"/>
        <v>103.5</v>
      </c>
      <c r="R178" s="12">
        <f t="shared" si="31"/>
        <v>52.5</v>
      </c>
    </row>
    <row r="179" spans="8:18" x14ac:dyDescent="0.2">
      <c r="H179" s="12">
        <v>175</v>
      </c>
      <c r="I179" s="13">
        <v>26</v>
      </c>
      <c r="J179" s="13">
        <v>44</v>
      </c>
      <c r="K179" s="13">
        <v>70</v>
      </c>
      <c r="L179" s="13">
        <v>35</v>
      </c>
      <c r="N179" s="12">
        <v>175</v>
      </c>
      <c r="O179" s="12">
        <f t="shared" si="28"/>
        <v>39</v>
      </c>
      <c r="P179" s="12">
        <f t="shared" si="29"/>
        <v>66</v>
      </c>
      <c r="Q179" s="12">
        <f t="shared" si="30"/>
        <v>105</v>
      </c>
      <c r="R179" s="12">
        <f t="shared" si="31"/>
        <v>52.5</v>
      </c>
    </row>
    <row r="180" spans="8:18" x14ac:dyDescent="0.2">
      <c r="H180" s="12">
        <v>176</v>
      </c>
      <c r="I180" s="13">
        <v>26</v>
      </c>
      <c r="J180" s="13">
        <v>44</v>
      </c>
      <c r="K180" s="13">
        <v>71</v>
      </c>
      <c r="L180" s="13">
        <v>35</v>
      </c>
      <c r="N180" s="12">
        <v>176</v>
      </c>
      <c r="O180" s="12">
        <f t="shared" si="28"/>
        <v>39</v>
      </c>
      <c r="P180" s="12">
        <f t="shared" si="29"/>
        <v>66</v>
      </c>
      <c r="Q180" s="12">
        <f t="shared" si="30"/>
        <v>106.5</v>
      </c>
      <c r="R180" s="12">
        <f t="shared" si="31"/>
        <v>52.5</v>
      </c>
    </row>
    <row r="181" spans="8:18" x14ac:dyDescent="0.2">
      <c r="H181" s="12">
        <v>177</v>
      </c>
      <c r="I181" s="13">
        <v>27</v>
      </c>
      <c r="J181" s="13">
        <v>44</v>
      </c>
      <c r="K181" s="13">
        <v>71</v>
      </c>
      <c r="L181" s="13">
        <v>35</v>
      </c>
      <c r="N181" s="12">
        <v>177</v>
      </c>
      <c r="O181" s="12">
        <f t="shared" si="28"/>
        <v>40.5</v>
      </c>
      <c r="P181" s="12">
        <f t="shared" si="29"/>
        <v>66</v>
      </c>
      <c r="Q181" s="12">
        <f t="shared" si="30"/>
        <v>106.5</v>
      </c>
      <c r="R181" s="12">
        <f t="shared" si="31"/>
        <v>52.5</v>
      </c>
    </row>
    <row r="182" spans="8:18" x14ac:dyDescent="0.2">
      <c r="H182" s="12">
        <v>178</v>
      </c>
      <c r="I182" s="13">
        <v>27</v>
      </c>
      <c r="J182" s="13">
        <v>45</v>
      </c>
      <c r="K182" s="13">
        <v>71</v>
      </c>
      <c r="L182" s="13">
        <v>35</v>
      </c>
      <c r="N182" s="12">
        <v>178</v>
      </c>
      <c r="O182" s="12">
        <f t="shared" si="28"/>
        <v>40.5</v>
      </c>
      <c r="P182" s="12">
        <f t="shared" si="29"/>
        <v>67.5</v>
      </c>
      <c r="Q182" s="12">
        <f t="shared" si="30"/>
        <v>106.5</v>
      </c>
      <c r="R182" s="12">
        <f t="shared" si="31"/>
        <v>52.5</v>
      </c>
    </row>
    <row r="183" spans="8:18" x14ac:dyDescent="0.2">
      <c r="H183" s="12">
        <v>179</v>
      </c>
      <c r="I183" s="13">
        <v>27</v>
      </c>
      <c r="J183" s="13">
        <v>45</v>
      </c>
      <c r="K183" s="13">
        <v>72</v>
      </c>
      <c r="L183" s="13">
        <v>35</v>
      </c>
      <c r="N183" s="12">
        <v>179</v>
      </c>
      <c r="O183" s="12">
        <f t="shared" si="28"/>
        <v>40.5</v>
      </c>
      <c r="P183" s="12">
        <f t="shared" si="29"/>
        <v>67.5</v>
      </c>
      <c r="Q183" s="12">
        <f t="shared" si="30"/>
        <v>108</v>
      </c>
      <c r="R183" s="12">
        <f t="shared" si="31"/>
        <v>52.5</v>
      </c>
    </row>
    <row r="184" spans="8:18" x14ac:dyDescent="0.2">
      <c r="H184" s="12">
        <v>180</v>
      </c>
      <c r="I184" s="13">
        <v>27</v>
      </c>
      <c r="J184" s="13">
        <v>45</v>
      </c>
      <c r="K184" s="13">
        <v>72</v>
      </c>
      <c r="L184" s="13">
        <v>36</v>
      </c>
      <c r="N184" s="12">
        <v>180</v>
      </c>
      <c r="O184" s="12">
        <f t="shared" si="28"/>
        <v>40.5</v>
      </c>
      <c r="P184" s="12">
        <f t="shared" si="29"/>
        <v>67.5</v>
      </c>
      <c r="Q184" s="12">
        <f t="shared" si="30"/>
        <v>108</v>
      </c>
      <c r="R184" s="12">
        <f t="shared" si="31"/>
        <v>54</v>
      </c>
    </row>
    <row r="185" spans="8:18" x14ac:dyDescent="0.2">
      <c r="H185" s="12">
        <v>181</v>
      </c>
      <c r="I185" s="13">
        <v>27</v>
      </c>
      <c r="J185" s="13">
        <v>45</v>
      </c>
      <c r="K185" s="13">
        <v>73</v>
      </c>
      <c r="L185" s="13">
        <v>36</v>
      </c>
      <c r="N185" s="12">
        <v>181</v>
      </c>
      <c r="O185" s="12">
        <f t="shared" si="28"/>
        <v>40.5</v>
      </c>
      <c r="P185" s="12">
        <f t="shared" si="29"/>
        <v>67.5</v>
      </c>
      <c r="Q185" s="12">
        <f t="shared" si="30"/>
        <v>109.5</v>
      </c>
      <c r="R185" s="12">
        <f t="shared" si="31"/>
        <v>54</v>
      </c>
    </row>
    <row r="186" spans="8:18" x14ac:dyDescent="0.2">
      <c r="H186" s="12">
        <v>182</v>
      </c>
      <c r="I186" s="13">
        <v>27</v>
      </c>
      <c r="J186" s="13">
        <v>46</v>
      </c>
      <c r="K186" s="13">
        <v>73</v>
      </c>
      <c r="L186" s="13">
        <v>36</v>
      </c>
      <c r="N186" s="12">
        <v>182</v>
      </c>
      <c r="O186" s="12">
        <f t="shared" si="28"/>
        <v>40.5</v>
      </c>
      <c r="P186" s="12">
        <f t="shared" si="29"/>
        <v>69</v>
      </c>
      <c r="Q186" s="12">
        <f t="shared" si="30"/>
        <v>109.5</v>
      </c>
      <c r="R186" s="12">
        <f t="shared" si="31"/>
        <v>54</v>
      </c>
    </row>
    <row r="187" spans="8:18" x14ac:dyDescent="0.2">
      <c r="H187" s="12">
        <v>183</v>
      </c>
      <c r="I187" s="13">
        <v>27</v>
      </c>
      <c r="J187" s="13">
        <v>46</v>
      </c>
      <c r="K187" s="13">
        <v>73</v>
      </c>
      <c r="L187" s="13">
        <v>37</v>
      </c>
      <c r="N187" s="12">
        <v>183</v>
      </c>
      <c r="O187" s="12">
        <f t="shared" si="28"/>
        <v>40.5</v>
      </c>
      <c r="P187" s="12">
        <f t="shared" si="29"/>
        <v>69</v>
      </c>
      <c r="Q187" s="12">
        <f t="shared" si="30"/>
        <v>109.5</v>
      </c>
      <c r="R187" s="12">
        <f t="shared" si="31"/>
        <v>55.5</v>
      </c>
    </row>
    <row r="188" spans="8:18" x14ac:dyDescent="0.2">
      <c r="H188" s="12">
        <v>184</v>
      </c>
      <c r="I188" s="13">
        <v>28</v>
      </c>
      <c r="J188" s="13">
        <v>46</v>
      </c>
      <c r="K188" s="13">
        <v>73</v>
      </c>
      <c r="L188" s="13">
        <v>37</v>
      </c>
      <c r="N188" s="12">
        <v>184</v>
      </c>
      <c r="O188" s="12">
        <f t="shared" si="28"/>
        <v>42</v>
      </c>
      <c r="P188" s="12">
        <f t="shared" si="29"/>
        <v>69</v>
      </c>
      <c r="Q188" s="12">
        <f t="shared" si="30"/>
        <v>109.5</v>
      </c>
      <c r="R188" s="12">
        <f t="shared" si="31"/>
        <v>55.5</v>
      </c>
    </row>
    <row r="189" spans="8:18" x14ac:dyDescent="0.2">
      <c r="H189" s="12">
        <v>185</v>
      </c>
      <c r="I189" s="13">
        <v>28</v>
      </c>
      <c r="J189" s="13">
        <v>46</v>
      </c>
      <c r="K189" s="13">
        <v>74</v>
      </c>
      <c r="L189" s="13">
        <v>37</v>
      </c>
      <c r="N189" s="12">
        <v>185</v>
      </c>
      <c r="O189" s="12">
        <f t="shared" si="28"/>
        <v>42</v>
      </c>
      <c r="P189" s="12">
        <f t="shared" si="29"/>
        <v>69</v>
      </c>
      <c r="Q189" s="12">
        <f t="shared" si="30"/>
        <v>111</v>
      </c>
      <c r="R189" s="12">
        <f t="shared" si="31"/>
        <v>55.5</v>
      </c>
    </row>
    <row r="190" spans="8:18" x14ac:dyDescent="0.2">
      <c r="H190" s="12">
        <v>186</v>
      </c>
      <c r="I190" s="13">
        <v>28</v>
      </c>
      <c r="J190" s="13">
        <v>47</v>
      </c>
      <c r="K190" s="13">
        <v>74</v>
      </c>
      <c r="L190" s="13">
        <v>37</v>
      </c>
      <c r="N190" s="12">
        <v>186</v>
      </c>
      <c r="O190" s="12">
        <f t="shared" si="28"/>
        <v>42</v>
      </c>
      <c r="P190" s="12">
        <f t="shared" si="29"/>
        <v>70.5</v>
      </c>
      <c r="Q190" s="12">
        <f t="shared" si="30"/>
        <v>111</v>
      </c>
      <c r="R190" s="12">
        <f t="shared" si="31"/>
        <v>55.5</v>
      </c>
    </row>
    <row r="191" spans="8:18" x14ac:dyDescent="0.2">
      <c r="H191" s="12">
        <v>187</v>
      </c>
      <c r="I191" s="13">
        <v>28</v>
      </c>
      <c r="J191" s="13">
        <v>47</v>
      </c>
      <c r="K191" s="13">
        <v>75</v>
      </c>
      <c r="L191" s="13">
        <v>37</v>
      </c>
      <c r="N191" s="12">
        <v>187</v>
      </c>
      <c r="O191" s="12">
        <f t="shared" si="28"/>
        <v>42</v>
      </c>
      <c r="P191" s="12">
        <f t="shared" si="29"/>
        <v>70.5</v>
      </c>
      <c r="Q191" s="12">
        <f t="shared" si="30"/>
        <v>112.5</v>
      </c>
      <c r="R191" s="12">
        <f t="shared" si="31"/>
        <v>55.5</v>
      </c>
    </row>
    <row r="192" spans="8:18" x14ac:dyDescent="0.2">
      <c r="H192" s="12">
        <v>188</v>
      </c>
      <c r="I192" s="13">
        <v>28</v>
      </c>
      <c r="J192" s="13">
        <v>47</v>
      </c>
      <c r="K192" s="13">
        <v>75</v>
      </c>
      <c r="L192" s="13">
        <v>38</v>
      </c>
      <c r="N192" s="12">
        <v>188</v>
      </c>
      <c r="O192" s="12">
        <f t="shared" si="28"/>
        <v>42</v>
      </c>
      <c r="P192" s="12">
        <f t="shared" si="29"/>
        <v>70.5</v>
      </c>
      <c r="Q192" s="12">
        <f t="shared" si="30"/>
        <v>112.5</v>
      </c>
      <c r="R192" s="12">
        <f t="shared" si="31"/>
        <v>57</v>
      </c>
    </row>
    <row r="193" spans="8:18" x14ac:dyDescent="0.2">
      <c r="H193" s="12">
        <v>189</v>
      </c>
      <c r="I193" s="13">
        <v>28</v>
      </c>
      <c r="J193" s="13">
        <v>47</v>
      </c>
      <c r="K193" s="13">
        <v>76</v>
      </c>
      <c r="L193" s="13">
        <v>38</v>
      </c>
      <c r="N193" s="12">
        <v>189</v>
      </c>
      <c r="O193" s="12">
        <f t="shared" si="28"/>
        <v>42</v>
      </c>
      <c r="P193" s="12">
        <f t="shared" si="29"/>
        <v>70.5</v>
      </c>
      <c r="Q193" s="12">
        <f t="shared" si="30"/>
        <v>114</v>
      </c>
      <c r="R193" s="12">
        <f t="shared" si="31"/>
        <v>57</v>
      </c>
    </row>
    <row r="194" spans="8:18" x14ac:dyDescent="0.2">
      <c r="H194" s="12">
        <v>190</v>
      </c>
      <c r="I194" s="13">
        <v>29</v>
      </c>
      <c r="J194" s="13">
        <v>47</v>
      </c>
      <c r="K194" s="13">
        <v>76</v>
      </c>
      <c r="L194" s="13">
        <v>38</v>
      </c>
      <c r="N194" s="12">
        <v>190</v>
      </c>
      <c r="O194" s="12">
        <f t="shared" si="28"/>
        <v>43.5</v>
      </c>
      <c r="P194" s="12">
        <f t="shared" si="29"/>
        <v>70.5</v>
      </c>
      <c r="Q194" s="12">
        <f t="shared" si="30"/>
        <v>114</v>
      </c>
      <c r="R194" s="12">
        <f t="shared" si="31"/>
        <v>57</v>
      </c>
    </row>
    <row r="195" spans="8:18" x14ac:dyDescent="0.2">
      <c r="H195" s="12">
        <v>191</v>
      </c>
      <c r="I195" s="13">
        <v>29</v>
      </c>
      <c r="J195" s="13">
        <v>48</v>
      </c>
      <c r="K195" s="13">
        <v>76</v>
      </c>
      <c r="L195" s="13">
        <v>38</v>
      </c>
      <c r="N195" s="12">
        <v>191</v>
      </c>
      <c r="O195" s="12">
        <f t="shared" si="28"/>
        <v>43.5</v>
      </c>
      <c r="P195" s="12">
        <f t="shared" si="29"/>
        <v>72</v>
      </c>
      <c r="Q195" s="12">
        <f t="shared" si="30"/>
        <v>114</v>
      </c>
      <c r="R195" s="12">
        <f t="shared" si="31"/>
        <v>57</v>
      </c>
    </row>
    <row r="196" spans="8:18" x14ac:dyDescent="0.2">
      <c r="H196" s="12">
        <v>192</v>
      </c>
      <c r="I196" s="13">
        <v>29</v>
      </c>
      <c r="J196" s="13">
        <v>48</v>
      </c>
      <c r="K196" s="13">
        <v>77</v>
      </c>
      <c r="L196" s="13">
        <v>38</v>
      </c>
      <c r="N196" s="12">
        <v>192</v>
      </c>
      <c r="O196" s="12">
        <f t="shared" si="28"/>
        <v>43.5</v>
      </c>
      <c r="P196" s="12">
        <f t="shared" si="29"/>
        <v>72</v>
      </c>
      <c r="Q196" s="12">
        <f t="shared" si="30"/>
        <v>115.5</v>
      </c>
      <c r="R196" s="12">
        <f t="shared" si="31"/>
        <v>57</v>
      </c>
    </row>
    <row r="197" spans="8:18" x14ac:dyDescent="0.2">
      <c r="H197" s="12">
        <v>193</v>
      </c>
      <c r="I197" s="13">
        <v>29</v>
      </c>
      <c r="J197" s="13">
        <v>48</v>
      </c>
      <c r="K197" s="13">
        <v>77</v>
      </c>
      <c r="L197" s="13">
        <v>39</v>
      </c>
      <c r="N197" s="12">
        <v>193</v>
      </c>
      <c r="O197" s="12">
        <f t="shared" si="28"/>
        <v>43.5</v>
      </c>
      <c r="P197" s="12">
        <f t="shared" si="29"/>
        <v>72</v>
      </c>
      <c r="Q197" s="12">
        <f t="shared" si="30"/>
        <v>115.5</v>
      </c>
      <c r="R197" s="12">
        <f t="shared" si="31"/>
        <v>58.5</v>
      </c>
    </row>
    <row r="198" spans="8:18" x14ac:dyDescent="0.2">
      <c r="H198" s="12">
        <v>194</v>
      </c>
      <c r="I198" s="13">
        <v>29</v>
      </c>
      <c r="J198" s="13">
        <v>49</v>
      </c>
      <c r="K198" s="13">
        <v>77</v>
      </c>
      <c r="L198" s="13">
        <v>39</v>
      </c>
      <c r="N198" s="12">
        <v>194</v>
      </c>
      <c r="O198" s="12">
        <f t="shared" si="28"/>
        <v>43.5</v>
      </c>
      <c r="P198" s="12">
        <f t="shared" si="29"/>
        <v>73.5</v>
      </c>
      <c r="Q198" s="12">
        <f t="shared" si="30"/>
        <v>115.5</v>
      </c>
      <c r="R198" s="12">
        <f t="shared" si="31"/>
        <v>58.5</v>
      </c>
    </row>
    <row r="199" spans="8:18" x14ac:dyDescent="0.2">
      <c r="H199" s="12">
        <v>195</v>
      </c>
      <c r="I199" s="13">
        <v>29</v>
      </c>
      <c r="J199" s="13">
        <v>49</v>
      </c>
      <c r="K199" s="13">
        <v>78</v>
      </c>
      <c r="L199" s="13">
        <v>39</v>
      </c>
      <c r="N199" s="12">
        <v>195</v>
      </c>
      <c r="O199" s="12">
        <f t="shared" si="28"/>
        <v>43.5</v>
      </c>
      <c r="P199" s="12">
        <f t="shared" si="29"/>
        <v>73.5</v>
      </c>
      <c r="Q199" s="12">
        <f t="shared" si="30"/>
        <v>117</v>
      </c>
      <c r="R199" s="12">
        <f t="shared" si="31"/>
        <v>58.5</v>
      </c>
    </row>
    <row r="200" spans="8:18" x14ac:dyDescent="0.2">
      <c r="H200" s="12">
        <v>196</v>
      </c>
      <c r="I200" s="13">
        <v>29</v>
      </c>
      <c r="J200" s="13">
        <v>49</v>
      </c>
      <c r="K200" s="13">
        <v>79</v>
      </c>
      <c r="L200" s="13">
        <v>39</v>
      </c>
      <c r="N200" s="12">
        <v>196</v>
      </c>
      <c r="O200" s="12">
        <f t="shared" si="28"/>
        <v>43.5</v>
      </c>
      <c r="P200" s="12">
        <f t="shared" si="29"/>
        <v>73.5</v>
      </c>
      <c r="Q200" s="12">
        <f t="shared" si="30"/>
        <v>118.5</v>
      </c>
      <c r="R200" s="12">
        <f t="shared" si="31"/>
        <v>58.5</v>
      </c>
    </row>
    <row r="201" spans="8:18" x14ac:dyDescent="0.2">
      <c r="H201" s="12">
        <v>197</v>
      </c>
      <c r="I201" s="13">
        <v>30</v>
      </c>
      <c r="J201" s="13">
        <v>49</v>
      </c>
      <c r="K201" s="13">
        <v>79</v>
      </c>
      <c r="L201" s="13">
        <v>39</v>
      </c>
      <c r="N201" s="12">
        <v>197</v>
      </c>
      <c r="O201" s="12">
        <f t="shared" si="28"/>
        <v>45</v>
      </c>
      <c r="P201" s="12">
        <f t="shared" si="29"/>
        <v>73.5</v>
      </c>
      <c r="Q201" s="12">
        <f t="shared" si="30"/>
        <v>118.5</v>
      </c>
      <c r="R201" s="12">
        <f t="shared" si="31"/>
        <v>58.5</v>
      </c>
    </row>
    <row r="202" spans="8:18" x14ac:dyDescent="0.2">
      <c r="H202" s="12">
        <v>198</v>
      </c>
      <c r="I202" s="13">
        <v>30</v>
      </c>
      <c r="J202" s="13">
        <v>50</v>
      </c>
      <c r="K202" s="13">
        <v>79</v>
      </c>
      <c r="L202" s="13">
        <v>39</v>
      </c>
      <c r="N202" s="12">
        <v>198</v>
      </c>
      <c r="O202" s="12">
        <f t="shared" si="28"/>
        <v>45</v>
      </c>
      <c r="P202" s="12">
        <f t="shared" si="29"/>
        <v>75</v>
      </c>
      <c r="Q202" s="12">
        <f t="shared" si="30"/>
        <v>118.5</v>
      </c>
      <c r="R202" s="12">
        <f t="shared" si="31"/>
        <v>58.5</v>
      </c>
    </row>
    <row r="203" spans="8:18" x14ac:dyDescent="0.2">
      <c r="H203" s="12">
        <v>199</v>
      </c>
      <c r="I203" s="13">
        <v>30</v>
      </c>
      <c r="J203" s="13">
        <v>50</v>
      </c>
      <c r="K203" s="13">
        <v>80</v>
      </c>
      <c r="L203" s="13">
        <v>39</v>
      </c>
      <c r="N203" s="12">
        <v>199</v>
      </c>
      <c r="O203" s="12">
        <f t="shared" si="28"/>
        <v>45</v>
      </c>
      <c r="P203" s="12">
        <f t="shared" si="29"/>
        <v>75</v>
      </c>
      <c r="Q203" s="12">
        <f t="shared" si="30"/>
        <v>120</v>
      </c>
      <c r="R203" s="12">
        <f t="shared" si="31"/>
        <v>58.5</v>
      </c>
    </row>
    <row r="204" spans="8:18" x14ac:dyDescent="0.2">
      <c r="H204" s="12">
        <v>200</v>
      </c>
      <c r="I204" s="13">
        <v>30</v>
      </c>
      <c r="J204" s="13">
        <v>50</v>
      </c>
      <c r="K204" s="13">
        <v>80</v>
      </c>
      <c r="L204" s="13">
        <v>40</v>
      </c>
      <c r="N204" s="12">
        <v>200</v>
      </c>
      <c r="O204" s="12">
        <f t="shared" si="28"/>
        <v>45</v>
      </c>
      <c r="P204" s="12">
        <f t="shared" si="29"/>
        <v>75</v>
      </c>
      <c r="Q204" s="12">
        <f t="shared" si="30"/>
        <v>120</v>
      </c>
      <c r="R204" s="12">
        <f t="shared" si="31"/>
        <v>60</v>
      </c>
    </row>
    <row r="205" spans="8:18" x14ac:dyDescent="0.2">
      <c r="H205" s="12">
        <v>201</v>
      </c>
      <c r="I205" s="13">
        <v>30</v>
      </c>
      <c r="J205" s="13">
        <v>50</v>
      </c>
      <c r="K205" s="13">
        <v>81</v>
      </c>
      <c r="L205" s="13">
        <v>40</v>
      </c>
      <c r="N205" s="12">
        <v>201</v>
      </c>
      <c r="O205" s="12">
        <f t="shared" si="28"/>
        <v>45</v>
      </c>
      <c r="P205" s="12">
        <f t="shared" si="29"/>
        <v>75</v>
      </c>
      <c r="Q205" s="12">
        <f t="shared" si="30"/>
        <v>121.5</v>
      </c>
      <c r="R205" s="12">
        <f t="shared" si="31"/>
        <v>60</v>
      </c>
    </row>
    <row r="206" spans="8:18" x14ac:dyDescent="0.2">
      <c r="H206" s="12">
        <v>202</v>
      </c>
      <c r="I206" s="13">
        <v>30</v>
      </c>
      <c r="J206" s="13">
        <v>51</v>
      </c>
      <c r="K206" s="13">
        <v>81</v>
      </c>
      <c r="L206" s="13">
        <v>40</v>
      </c>
      <c r="N206" s="12">
        <v>202</v>
      </c>
      <c r="O206" s="12">
        <f t="shared" si="28"/>
        <v>45</v>
      </c>
      <c r="P206" s="12">
        <f t="shared" si="29"/>
        <v>76.5</v>
      </c>
      <c r="Q206" s="12">
        <f t="shared" si="30"/>
        <v>121.5</v>
      </c>
      <c r="R206" s="12">
        <f t="shared" si="31"/>
        <v>60</v>
      </c>
    </row>
    <row r="207" spans="8:18" x14ac:dyDescent="0.2">
      <c r="H207" s="12">
        <v>203</v>
      </c>
      <c r="I207" s="13">
        <v>30</v>
      </c>
      <c r="J207" s="13">
        <v>51</v>
      </c>
      <c r="K207" s="13">
        <v>81</v>
      </c>
      <c r="L207" s="13">
        <v>41</v>
      </c>
      <c r="N207" s="12">
        <v>203</v>
      </c>
      <c r="O207" s="12">
        <f t="shared" si="28"/>
        <v>45</v>
      </c>
      <c r="P207" s="12">
        <f t="shared" si="29"/>
        <v>76.5</v>
      </c>
      <c r="Q207" s="12">
        <f t="shared" si="30"/>
        <v>121.5</v>
      </c>
      <c r="R207" s="12">
        <f t="shared" si="31"/>
        <v>61.5</v>
      </c>
    </row>
    <row r="208" spans="8:18" x14ac:dyDescent="0.2">
      <c r="H208" s="12">
        <v>204</v>
      </c>
      <c r="I208" s="13">
        <v>31</v>
      </c>
      <c r="J208" s="13">
        <v>51</v>
      </c>
      <c r="K208" s="13">
        <v>81</v>
      </c>
      <c r="L208" s="13">
        <v>41</v>
      </c>
      <c r="N208" s="12">
        <v>204</v>
      </c>
      <c r="O208" s="12">
        <f t="shared" si="28"/>
        <v>46.5</v>
      </c>
      <c r="P208" s="12">
        <f t="shared" si="29"/>
        <v>76.5</v>
      </c>
      <c r="Q208" s="12">
        <f t="shared" si="30"/>
        <v>121.5</v>
      </c>
      <c r="R208" s="12">
        <f t="shared" si="31"/>
        <v>61.5</v>
      </c>
    </row>
    <row r="209" spans="8:18" x14ac:dyDescent="0.2">
      <c r="H209" s="12">
        <v>205</v>
      </c>
      <c r="I209" s="13">
        <v>31</v>
      </c>
      <c r="J209" s="13">
        <v>51</v>
      </c>
      <c r="K209" s="13">
        <v>82</v>
      </c>
      <c r="L209" s="13">
        <v>41</v>
      </c>
      <c r="N209" s="12">
        <v>205</v>
      </c>
      <c r="O209" s="12">
        <f t="shared" si="28"/>
        <v>46.5</v>
      </c>
      <c r="P209" s="12">
        <f t="shared" si="29"/>
        <v>76.5</v>
      </c>
      <c r="Q209" s="12">
        <f t="shared" si="30"/>
        <v>123</v>
      </c>
      <c r="R209" s="12">
        <f t="shared" si="31"/>
        <v>61.5</v>
      </c>
    </row>
    <row r="210" spans="8:18" x14ac:dyDescent="0.2">
      <c r="H210" s="12">
        <v>206</v>
      </c>
      <c r="I210" s="13">
        <v>31</v>
      </c>
      <c r="J210" s="13">
        <v>52</v>
      </c>
      <c r="K210" s="13">
        <v>82</v>
      </c>
      <c r="L210" s="13">
        <v>42</v>
      </c>
      <c r="N210" s="12">
        <v>206</v>
      </c>
      <c r="O210" s="12">
        <f t="shared" si="28"/>
        <v>46.5</v>
      </c>
      <c r="P210" s="12">
        <f t="shared" si="29"/>
        <v>78</v>
      </c>
      <c r="Q210" s="12">
        <f t="shared" si="30"/>
        <v>123</v>
      </c>
      <c r="R210" s="12">
        <f t="shared" si="31"/>
        <v>63</v>
      </c>
    </row>
    <row r="211" spans="8:18" x14ac:dyDescent="0.2">
      <c r="H211" s="12">
        <v>207</v>
      </c>
      <c r="I211" s="13">
        <v>31</v>
      </c>
      <c r="J211" s="13">
        <v>52</v>
      </c>
      <c r="K211" s="13">
        <v>83</v>
      </c>
      <c r="L211" s="13">
        <v>41</v>
      </c>
      <c r="N211" s="12">
        <v>207</v>
      </c>
      <c r="O211" s="12">
        <f t="shared" si="28"/>
        <v>46.5</v>
      </c>
      <c r="P211" s="12">
        <f t="shared" si="29"/>
        <v>78</v>
      </c>
      <c r="Q211" s="12">
        <f t="shared" si="30"/>
        <v>124.5</v>
      </c>
      <c r="R211" s="12">
        <f t="shared" si="31"/>
        <v>61.5</v>
      </c>
    </row>
    <row r="212" spans="8:18" x14ac:dyDescent="0.2">
      <c r="H212" s="12">
        <v>208</v>
      </c>
      <c r="I212" s="13">
        <v>31</v>
      </c>
      <c r="J212" s="13">
        <v>52</v>
      </c>
      <c r="K212" s="13">
        <v>83</v>
      </c>
      <c r="L212" s="13">
        <v>42</v>
      </c>
      <c r="N212" s="12">
        <v>208</v>
      </c>
      <c r="O212" s="12">
        <f t="shared" si="28"/>
        <v>46.5</v>
      </c>
      <c r="P212" s="12">
        <f t="shared" si="29"/>
        <v>78</v>
      </c>
      <c r="Q212" s="12">
        <f t="shared" si="30"/>
        <v>124.5</v>
      </c>
      <c r="R212" s="12">
        <f t="shared" si="31"/>
        <v>63</v>
      </c>
    </row>
    <row r="213" spans="8:18" x14ac:dyDescent="0.2">
      <c r="H213" s="12">
        <v>209</v>
      </c>
      <c r="I213" s="13">
        <v>31</v>
      </c>
      <c r="J213" s="13">
        <v>52</v>
      </c>
      <c r="K213" s="13">
        <v>84</v>
      </c>
      <c r="L213" s="13">
        <v>42</v>
      </c>
      <c r="N213" s="12">
        <v>209</v>
      </c>
      <c r="O213" s="12">
        <f t="shared" ref="O213:O276" si="32">I213*1.5</f>
        <v>46.5</v>
      </c>
      <c r="P213" s="12">
        <f t="shared" ref="P213:P276" si="33">J213*1.5</f>
        <v>78</v>
      </c>
      <c r="Q213" s="12">
        <f t="shared" ref="Q213:Q276" si="34">K213*1.5</f>
        <v>126</v>
      </c>
      <c r="R213" s="12">
        <f t="shared" ref="R213:R276" si="35">L213*1.5</f>
        <v>63</v>
      </c>
    </row>
    <row r="214" spans="8:18" x14ac:dyDescent="0.2">
      <c r="H214" s="12">
        <v>210</v>
      </c>
      <c r="I214" s="13">
        <v>32</v>
      </c>
      <c r="J214" s="13">
        <v>52</v>
      </c>
      <c r="K214" s="13">
        <v>84</v>
      </c>
      <c r="L214" s="13">
        <v>42</v>
      </c>
      <c r="N214" s="12">
        <v>210</v>
      </c>
      <c r="O214" s="12">
        <f t="shared" si="32"/>
        <v>48</v>
      </c>
      <c r="P214" s="12">
        <f t="shared" si="33"/>
        <v>78</v>
      </c>
      <c r="Q214" s="12">
        <f t="shared" si="34"/>
        <v>126</v>
      </c>
      <c r="R214" s="12">
        <f t="shared" si="35"/>
        <v>63</v>
      </c>
    </row>
    <row r="215" spans="8:18" x14ac:dyDescent="0.2">
      <c r="H215" s="12">
        <v>211</v>
      </c>
      <c r="I215" s="13">
        <v>32</v>
      </c>
      <c r="J215" s="13">
        <v>53</v>
      </c>
      <c r="K215" s="13">
        <v>84</v>
      </c>
      <c r="L215" s="13">
        <v>42</v>
      </c>
      <c r="N215" s="12">
        <v>211</v>
      </c>
      <c r="O215" s="12">
        <f t="shared" si="32"/>
        <v>48</v>
      </c>
      <c r="P215" s="12">
        <f t="shared" si="33"/>
        <v>79.5</v>
      </c>
      <c r="Q215" s="12">
        <f t="shared" si="34"/>
        <v>126</v>
      </c>
      <c r="R215" s="12">
        <f t="shared" si="35"/>
        <v>63</v>
      </c>
    </row>
    <row r="216" spans="8:18" x14ac:dyDescent="0.2">
      <c r="H216" s="12">
        <v>212</v>
      </c>
      <c r="I216" s="13">
        <v>32</v>
      </c>
      <c r="J216" s="13">
        <v>53</v>
      </c>
      <c r="K216" s="13">
        <v>85</v>
      </c>
      <c r="L216" s="13">
        <v>42</v>
      </c>
      <c r="N216" s="12">
        <v>212</v>
      </c>
      <c r="O216" s="12">
        <f t="shared" si="32"/>
        <v>48</v>
      </c>
      <c r="P216" s="12">
        <f t="shared" si="33"/>
        <v>79.5</v>
      </c>
      <c r="Q216" s="12">
        <f t="shared" si="34"/>
        <v>127.5</v>
      </c>
      <c r="R216" s="12">
        <f t="shared" si="35"/>
        <v>63</v>
      </c>
    </row>
    <row r="217" spans="8:18" x14ac:dyDescent="0.2">
      <c r="H217" s="12">
        <v>213</v>
      </c>
      <c r="I217" s="13">
        <v>32</v>
      </c>
      <c r="J217" s="13">
        <v>53</v>
      </c>
      <c r="K217" s="13">
        <v>85</v>
      </c>
      <c r="L217" s="13">
        <v>43</v>
      </c>
      <c r="N217" s="12">
        <v>213</v>
      </c>
      <c r="O217" s="12">
        <f t="shared" si="32"/>
        <v>48</v>
      </c>
      <c r="P217" s="12">
        <f t="shared" si="33"/>
        <v>79.5</v>
      </c>
      <c r="Q217" s="12">
        <f t="shared" si="34"/>
        <v>127.5</v>
      </c>
      <c r="R217" s="12">
        <f t="shared" si="35"/>
        <v>64.5</v>
      </c>
    </row>
    <row r="218" spans="8:18" x14ac:dyDescent="0.2">
      <c r="H218" s="12">
        <v>214</v>
      </c>
      <c r="I218" s="13">
        <v>32</v>
      </c>
      <c r="J218" s="13">
        <v>54</v>
      </c>
      <c r="K218" s="13">
        <v>85</v>
      </c>
      <c r="L218" s="13">
        <v>43</v>
      </c>
      <c r="N218" s="12">
        <v>214</v>
      </c>
      <c r="O218" s="12">
        <f t="shared" si="32"/>
        <v>48</v>
      </c>
      <c r="P218" s="12">
        <f t="shared" si="33"/>
        <v>81</v>
      </c>
      <c r="Q218" s="12">
        <f t="shared" si="34"/>
        <v>127.5</v>
      </c>
      <c r="R218" s="12">
        <f t="shared" si="35"/>
        <v>64.5</v>
      </c>
    </row>
    <row r="219" spans="8:18" x14ac:dyDescent="0.2">
      <c r="H219" s="12">
        <v>215</v>
      </c>
      <c r="I219" s="13">
        <v>32</v>
      </c>
      <c r="J219" s="13">
        <v>54</v>
      </c>
      <c r="K219" s="13">
        <v>86</v>
      </c>
      <c r="L219" s="13">
        <v>43</v>
      </c>
      <c r="N219" s="12">
        <v>215</v>
      </c>
      <c r="O219" s="12">
        <f t="shared" si="32"/>
        <v>48</v>
      </c>
      <c r="P219" s="12">
        <f t="shared" si="33"/>
        <v>81</v>
      </c>
      <c r="Q219" s="12">
        <f t="shared" si="34"/>
        <v>129</v>
      </c>
      <c r="R219" s="12">
        <f t="shared" si="35"/>
        <v>64.5</v>
      </c>
    </row>
    <row r="220" spans="8:18" x14ac:dyDescent="0.2">
      <c r="H220" s="12">
        <v>216</v>
      </c>
      <c r="I220" s="13">
        <v>32</v>
      </c>
      <c r="J220" s="13">
        <v>54</v>
      </c>
      <c r="K220" s="13">
        <v>87</v>
      </c>
      <c r="L220" s="13">
        <v>43</v>
      </c>
      <c r="N220" s="12">
        <v>216</v>
      </c>
      <c r="O220" s="12">
        <f t="shared" si="32"/>
        <v>48</v>
      </c>
      <c r="P220" s="12">
        <f t="shared" si="33"/>
        <v>81</v>
      </c>
      <c r="Q220" s="12">
        <f t="shared" si="34"/>
        <v>130.5</v>
      </c>
      <c r="R220" s="12">
        <f t="shared" si="35"/>
        <v>64.5</v>
      </c>
    </row>
    <row r="221" spans="8:18" x14ac:dyDescent="0.2">
      <c r="H221" s="12">
        <v>217</v>
      </c>
      <c r="I221" s="13">
        <v>33</v>
      </c>
      <c r="J221" s="13">
        <v>54</v>
      </c>
      <c r="K221" s="13">
        <v>87</v>
      </c>
      <c r="L221" s="13">
        <v>43</v>
      </c>
      <c r="N221" s="12">
        <v>217</v>
      </c>
      <c r="O221" s="12">
        <f t="shared" si="32"/>
        <v>49.5</v>
      </c>
      <c r="P221" s="12">
        <f t="shared" si="33"/>
        <v>81</v>
      </c>
      <c r="Q221" s="12">
        <f t="shared" si="34"/>
        <v>130.5</v>
      </c>
      <c r="R221" s="12">
        <f t="shared" si="35"/>
        <v>64.5</v>
      </c>
    </row>
    <row r="222" spans="8:18" x14ac:dyDescent="0.2">
      <c r="H222" s="12">
        <v>218</v>
      </c>
      <c r="I222" s="13">
        <v>33</v>
      </c>
      <c r="J222" s="13">
        <v>55</v>
      </c>
      <c r="K222" s="13">
        <v>87</v>
      </c>
      <c r="L222" s="13">
        <v>43</v>
      </c>
      <c r="N222" s="12">
        <v>218</v>
      </c>
      <c r="O222" s="12">
        <f t="shared" si="32"/>
        <v>49.5</v>
      </c>
      <c r="P222" s="12">
        <f t="shared" si="33"/>
        <v>82.5</v>
      </c>
      <c r="Q222" s="12">
        <f t="shared" si="34"/>
        <v>130.5</v>
      </c>
      <c r="R222" s="12">
        <f t="shared" si="35"/>
        <v>64.5</v>
      </c>
    </row>
    <row r="223" spans="8:18" x14ac:dyDescent="0.2">
      <c r="H223" s="12">
        <v>219</v>
      </c>
      <c r="I223" s="13">
        <v>33</v>
      </c>
      <c r="J223" s="13">
        <v>55</v>
      </c>
      <c r="K223" s="13">
        <v>88</v>
      </c>
      <c r="L223" s="13">
        <v>43</v>
      </c>
      <c r="N223" s="12">
        <v>219</v>
      </c>
      <c r="O223" s="12">
        <f t="shared" si="32"/>
        <v>49.5</v>
      </c>
      <c r="P223" s="12">
        <f t="shared" si="33"/>
        <v>82.5</v>
      </c>
      <c r="Q223" s="12">
        <f t="shared" si="34"/>
        <v>132</v>
      </c>
      <c r="R223" s="12">
        <f t="shared" si="35"/>
        <v>64.5</v>
      </c>
    </row>
    <row r="224" spans="8:18" x14ac:dyDescent="0.2">
      <c r="H224" s="12">
        <v>220</v>
      </c>
      <c r="I224" s="13">
        <v>33</v>
      </c>
      <c r="J224" s="13">
        <v>55</v>
      </c>
      <c r="K224" s="13">
        <v>88</v>
      </c>
      <c r="L224" s="13">
        <v>44</v>
      </c>
      <c r="N224" s="12">
        <v>220</v>
      </c>
      <c r="O224" s="12">
        <f t="shared" si="32"/>
        <v>49.5</v>
      </c>
      <c r="P224" s="12">
        <f t="shared" si="33"/>
        <v>82.5</v>
      </c>
      <c r="Q224" s="12">
        <f t="shared" si="34"/>
        <v>132</v>
      </c>
      <c r="R224" s="12">
        <f t="shared" si="35"/>
        <v>66</v>
      </c>
    </row>
    <row r="225" spans="8:18" x14ac:dyDescent="0.2">
      <c r="H225" s="12">
        <v>221</v>
      </c>
      <c r="I225" s="13">
        <v>33</v>
      </c>
      <c r="J225" s="13">
        <v>55</v>
      </c>
      <c r="K225" s="13">
        <v>89</v>
      </c>
      <c r="L225" s="13">
        <v>44</v>
      </c>
      <c r="N225" s="12">
        <v>221</v>
      </c>
      <c r="O225" s="12">
        <f t="shared" si="32"/>
        <v>49.5</v>
      </c>
      <c r="P225" s="12">
        <f t="shared" si="33"/>
        <v>82.5</v>
      </c>
      <c r="Q225" s="12">
        <f t="shared" si="34"/>
        <v>133.5</v>
      </c>
      <c r="R225" s="12">
        <f t="shared" si="35"/>
        <v>66</v>
      </c>
    </row>
    <row r="226" spans="8:18" x14ac:dyDescent="0.2">
      <c r="H226" s="12">
        <v>222</v>
      </c>
      <c r="I226" s="13">
        <v>33</v>
      </c>
      <c r="J226" s="13">
        <v>56</v>
      </c>
      <c r="K226" s="13">
        <v>89</v>
      </c>
      <c r="L226" s="13">
        <v>44</v>
      </c>
      <c r="N226" s="12">
        <v>222</v>
      </c>
      <c r="O226" s="12">
        <f t="shared" si="32"/>
        <v>49.5</v>
      </c>
      <c r="P226" s="12">
        <f t="shared" si="33"/>
        <v>84</v>
      </c>
      <c r="Q226" s="12">
        <f t="shared" si="34"/>
        <v>133.5</v>
      </c>
      <c r="R226" s="12">
        <f t="shared" si="35"/>
        <v>66</v>
      </c>
    </row>
    <row r="227" spans="8:18" x14ac:dyDescent="0.2">
      <c r="H227" s="12">
        <v>223</v>
      </c>
      <c r="I227" s="13">
        <v>33</v>
      </c>
      <c r="J227" s="13">
        <v>56</v>
      </c>
      <c r="K227" s="13">
        <v>89</v>
      </c>
      <c r="L227" s="13">
        <v>45</v>
      </c>
      <c r="N227" s="12">
        <v>223</v>
      </c>
      <c r="O227" s="12">
        <f t="shared" si="32"/>
        <v>49.5</v>
      </c>
      <c r="P227" s="12">
        <f t="shared" si="33"/>
        <v>84</v>
      </c>
      <c r="Q227" s="12">
        <f t="shared" si="34"/>
        <v>133.5</v>
      </c>
      <c r="R227" s="12">
        <f t="shared" si="35"/>
        <v>67.5</v>
      </c>
    </row>
    <row r="228" spans="8:18" x14ac:dyDescent="0.2">
      <c r="H228" s="12">
        <v>224</v>
      </c>
      <c r="I228" s="13">
        <v>34</v>
      </c>
      <c r="J228" s="13">
        <v>56</v>
      </c>
      <c r="K228" s="13">
        <v>89</v>
      </c>
      <c r="L228" s="13">
        <v>45</v>
      </c>
      <c r="N228" s="12">
        <v>224</v>
      </c>
      <c r="O228" s="12">
        <f t="shared" si="32"/>
        <v>51</v>
      </c>
      <c r="P228" s="12">
        <f t="shared" si="33"/>
        <v>84</v>
      </c>
      <c r="Q228" s="12">
        <f t="shared" si="34"/>
        <v>133.5</v>
      </c>
      <c r="R228" s="12">
        <f t="shared" si="35"/>
        <v>67.5</v>
      </c>
    </row>
    <row r="229" spans="8:18" x14ac:dyDescent="0.2">
      <c r="H229" s="12">
        <v>225</v>
      </c>
      <c r="I229" s="13">
        <v>34</v>
      </c>
      <c r="J229" s="13">
        <v>56</v>
      </c>
      <c r="K229" s="13">
        <v>90</v>
      </c>
      <c r="L229" s="13">
        <v>45</v>
      </c>
      <c r="N229" s="12">
        <v>225</v>
      </c>
      <c r="O229" s="12">
        <f t="shared" si="32"/>
        <v>51</v>
      </c>
      <c r="P229" s="12">
        <f t="shared" si="33"/>
        <v>84</v>
      </c>
      <c r="Q229" s="12">
        <f t="shared" si="34"/>
        <v>135</v>
      </c>
      <c r="R229" s="12">
        <f t="shared" si="35"/>
        <v>67.5</v>
      </c>
    </row>
    <row r="230" spans="8:18" x14ac:dyDescent="0.2">
      <c r="H230" s="12">
        <v>226</v>
      </c>
      <c r="I230" s="13">
        <v>34</v>
      </c>
      <c r="J230" s="13">
        <v>57</v>
      </c>
      <c r="K230" s="13">
        <v>90</v>
      </c>
      <c r="L230" s="13">
        <v>45</v>
      </c>
      <c r="N230" s="12">
        <v>226</v>
      </c>
      <c r="O230" s="12">
        <f t="shared" si="32"/>
        <v>51</v>
      </c>
      <c r="P230" s="12">
        <f t="shared" si="33"/>
        <v>85.5</v>
      </c>
      <c r="Q230" s="12">
        <f t="shared" si="34"/>
        <v>135</v>
      </c>
      <c r="R230" s="12">
        <f t="shared" si="35"/>
        <v>67.5</v>
      </c>
    </row>
    <row r="231" spans="8:18" x14ac:dyDescent="0.2">
      <c r="H231" s="12">
        <v>227</v>
      </c>
      <c r="I231" s="13">
        <v>34</v>
      </c>
      <c r="J231" s="13">
        <v>57</v>
      </c>
      <c r="K231" s="13">
        <v>91</v>
      </c>
      <c r="L231" s="13">
        <v>45</v>
      </c>
      <c r="N231" s="12">
        <v>227</v>
      </c>
      <c r="O231" s="12">
        <f t="shared" si="32"/>
        <v>51</v>
      </c>
      <c r="P231" s="12">
        <f t="shared" si="33"/>
        <v>85.5</v>
      </c>
      <c r="Q231" s="12">
        <f t="shared" si="34"/>
        <v>136.5</v>
      </c>
      <c r="R231" s="12">
        <f t="shared" si="35"/>
        <v>67.5</v>
      </c>
    </row>
    <row r="232" spans="8:18" x14ac:dyDescent="0.2">
      <c r="H232" s="12">
        <v>228</v>
      </c>
      <c r="I232" s="13">
        <v>34</v>
      </c>
      <c r="J232" s="13">
        <v>57</v>
      </c>
      <c r="K232" s="13">
        <v>91</v>
      </c>
      <c r="L232" s="13">
        <v>46</v>
      </c>
      <c r="N232" s="12">
        <v>228</v>
      </c>
      <c r="O232" s="12">
        <f t="shared" si="32"/>
        <v>51</v>
      </c>
      <c r="P232" s="12">
        <f t="shared" si="33"/>
        <v>85.5</v>
      </c>
      <c r="Q232" s="12">
        <f t="shared" si="34"/>
        <v>136.5</v>
      </c>
      <c r="R232" s="12">
        <f t="shared" si="35"/>
        <v>69</v>
      </c>
    </row>
    <row r="233" spans="8:18" x14ac:dyDescent="0.2">
      <c r="H233" s="12">
        <v>229</v>
      </c>
      <c r="I233" s="13">
        <v>34</v>
      </c>
      <c r="J233" s="13">
        <v>57</v>
      </c>
      <c r="K233" s="13">
        <v>92</v>
      </c>
      <c r="L233" s="13">
        <v>46</v>
      </c>
      <c r="N233" s="12">
        <v>229</v>
      </c>
      <c r="O233" s="12">
        <f t="shared" si="32"/>
        <v>51</v>
      </c>
      <c r="P233" s="12">
        <f t="shared" si="33"/>
        <v>85.5</v>
      </c>
      <c r="Q233" s="12">
        <f t="shared" si="34"/>
        <v>138</v>
      </c>
      <c r="R233" s="12">
        <f t="shared" si="35"/>
        <v>69</v>
      </c>
    </row>
    <row r="234" spans="8:18" x14ac:dyDescent="0.2">
      <c r="H234" s="12">
        <v>230</v>
      </c>
      <c r="I234" s="13">
        <v>35</v>
      </c>
      <c r="J234" s="13">
        <v>57</v>
      </c>
      <c r="K234" s="13">
        <v>92</v>
      </c>
      <c r="L234" s="13">
        <v>46</v>
      </c>
      <c r="N234" s="12">
        <v>230</v>
      </c>
      <c r="O234" s="12">
        <f t="shared" si="32"/>
        <v>52.5</v>
      </c>
      <c r="P234" s="12">
        <f t="shared" si="33"/>
        <v>85.5</v>
      </c>
      <c r="Q234" s="12">
        <f t="shared" si="34"/>
        <v>138</v>
      </c>
      <c r="R234" s="12">
        <f t="shared" si="35"/>
        <v>69</v>
      </c>
    </row>
    <row r="235" spans="8:18" x14ac:dyDescent="0.2">
      <c r="H235" s="12">
        <v>231</v>
      </c>
      <c r="I235" s="13">
        <v>35</v>
      </c>
      <c r="J235" s="13">
        <v>58</v>
      </c>
      <c r="K235" s="13">
        <v>92</v>
      </c>
      <c r="L235" s="13">
        <v>46</v>
      </c>
      <c r="N235" s="12">
        <v>231</v>
      </c>
      <c r="O235" s="12">
        <f t="shared" si="32"/>
        <v>52.5</v>
      </c>
      <c r="P235" s="12">
        <f t="shared" si="33"/>
        <v>87</v>
      </c>
      <c r="Q235" s="12">
        <f t="shared" si="34"/>
        <v>138</v>
      </c>
      <c r="R235" s="12">
        <f t="shared" si="35"/>
        <v>69</v>
      </c>
    </row>
    <row r="236" spans="8:18" x14ac:dyDescent="0.2">
      <c r="H236" s="12">
        <v>232</v>
      </c>
      <c r="I236" s="13">
        <v>35</v>
      </c>
      <c r="J236" s="13">
        <v>58</v>
      </c>
      <c r="K236" s="13">
        <v>93</v>
      </c>
      <c r="L236" s="13">
        <v>46</v>
      </c>
      <c r="N236" s="12">
        <v>232</v>
      </c>
      <c r="O236" s="12">
        <f t="shared" si="32"/>
        <v>52.5</v>
      </c>
      <c r="P236" s="12">
        <f t="shared" si="33"/>
        <v>87</v>
      </c>
      <c r="Q236" s="12">
        <f t="shared" si="34"/>
        <v>139.5</v>
      </c>
      <c r="R236" s="12">
        <f t="shared" si="35"/>
        <v>69</v>
      </c>
    </row>
    <row r="237" spans="8:18" x14ac:dyDescent="0.2">
      <c r="H237" s="12">
        <v>233</v>
      </c>
      <c r="I237" s="13">
        <v>35</v>
      </c>
      <c r="J237" s="13">
        <v>58</v>
      </c>
      <c r="K237" s="13">
        <v>93</v>
      </c>
      <c r="L237" s="13">
        <v>47</v>
      </c>
      <c r="N237" s="12">
        <v>233</v>
      </c>
      <c r="O237" s="12">
        <f t="shared" si="32"/>
        <v>52.5</v>
      </c>
      <c r="P237" s="12">
        <f t="shared" si="33"/>
        <v>87</v>
      </c>
      <c r="Q237" s="12">
        <f t="shared" si="34"/>
        <v>139.5</v>
      </c>
      <c r="R237" s="12">
        <f t="shared" si="35"/>
        <v>70.5</v>
      </c>
    </row>
    <row r="238" spans="8:18" x14ac:dyDescent="0.2">
      <c r="H238" s="12">
        <v>234</v>
      </c>
      <c r="I238" s="13">
        <v>35</v>
      </c>
      <c r="J238" s="13">
        <v>59</v>
      </c>
      <c r="K238" s="13">
        <v>93</v>
      </c>
      <c r="L238" s="13">
        <v>47</v>
      </c>
      <c r="N238" s="12">
        <v>234</v>
      </c>
      <c r="O238" s="12">
        <f t="shared" si="32"/>
        <v>52.5</v>
      </c>
      <c r="P238" s="12">
        <f t="shared" si="33"/>
        <v>88.5</v>
      </c>
      <c r="Q238" s="12">
        <f t="shared" si="34"/>
        <v>139.5</v>
      </c>
      <c r="R238" s="12">
        <f t="shared" si="35"/>
        <v>70.5</v>
      </c>
    </row>
    <row r="239" spans="8:18" x14ac:dyDescent="0.2">
      <c r="H239" s="12">
        <v>235</v>
      </c>
      <c r="I239" s="13">
        <v>35</v>
      </c>
      <c r="J239" s="13">
        <v>59</v>
      </c>
      <c r="K239" s="13">
        <v>94</v>
      </c>
      <c r="L239" s="13">
        <v>47</v>
      </c>
      <c r="N239" s="12">
        <v>235</v>
      </c>
      <c r="O239" s="12">
        <f t="shared" si="32"/>
        <v>52.5</v>
      </c>
      <c r="P239" s="12">
        <f t="shared" si="33"/>
        <v>88.5</v>
      </c>
      <c r="Q239" s="12">
        <f t="shared" si="34"/>
        <v>141</v>
      </c>
      <c r="R239" s="12">
        <f t="shared" si="35"/>
        <v>70.5</v>
      </c>
    </row>
    <row r="240" spans="8:18" x14ac:dyDescent="0.2">
      <c r="H240" s="12">
        <v>236</v>
      </c>
      <c r="I240" s="13">
        <v>35</v>
      </c>
      <c r="J240" s="13">
        <v>59</v>
      </c>
      <c r="K240" s="13">
        <v>95</v>
      </c>
      <c r="L240" s="13">
        <v>47</v>
      </c>
      <c r="N240" s="12">
        <v>236</v>
      </c>
      <c r="O240" s="12">
        <f t="shared" si="32"/>
        <v>52.5</v>
      </c>
      <c r="P240" s="12">
        <f t="shared" si="33"/>
        <v>88.5</v>
      </c>
      <c r="Q240" s="12">
        <f t="shared" si="34"/>
        <v>142.5</v>
      </c>
      <c r="R240" s="12">
        <f t="shared" si="35"/>
        <v>70.5</v>
      </c>
    </row>
    <row r="241" spans="8:18" x14ac:dyDescent="0.2">
      <c r="H241" s="12">
        <v>237</v>
      </c>
      <c r="I241" s="13">
        <v>36</v>
      </c>
      <c r="J241" s="13">
        <v>59</v>
      </c>
      <c r="K241" s="13">
        <v>95</v>
      </c>
      <c r="L241" s="13">
        <v>47</v>
      </c>
      <c r="N241" s="12">
        <v>237</v>
      </c>
      <c r="O241" s="12">
        <f t="shared" si="32"/>
        <v>54</v>
      </c>
      <c r="P241" s="12">
        <f t="shared" si="33"/>
        <v>88.5</v>
      </c>
      <c r="Q241" s="12">
        <f t="shared" si="34"/>
        <v>142.5</v>
      </c>
      <c r="R241" s="12">
        <f t="shared" si="35"/>
        <v>70.5</v>
      </c>
    </row>
    <row r="242" spans="8:18" x14ac:dyDescent="0.2">
      <c r="H242" s="12">
        <v>238</v>
      </c>
      <c r="I242" s="13">
        <v>36</v>
      </c>
      <c r="J242" s="13">
        <v>60</v>
      </c>
      <c r="K242" s="13">
        <v>95</v>
      </c>
      <c r="L242" s="13">
        <v>47</v>
      </c>
      <c r="N242" s="12">
        <v>238</v>
      </c>
      <c r="O242" s="12">
        <f t="shared" si="32"/>
        <v>54</v>
      </c>
      <c r="P242" s="12">
        <f t="shared" si="33"/>
        <v>90</v>
      </c>
      <c r="Q242" s="12">
        <f t="shared" si="34"/>
        <v>142.5</v>
      </c>
      <c r="R242" s="12">
        <f t="shared" si="35"/>
        <v>70.5</v>
      </c>
    </row>
    <row r="243" spans="8:18" x14ac:dyDescent="0.2">
      <c r="H243" s="12">
        <v>239</v>
      </c>
      <c r="I243" s="13">
        <v>36</v>
      </c>
      <c r="J243" s="13">
        <v>60</v>
      </c>
      <c r="K243" s="13">
        <v>96</v>
      </c>
      <c r="L243" s="13">
        <v>47</v>
      </c>
      <c r="N243" s="12">
        <v>239</v>
      </c>
      <c r="O243" s="12">
        <f t="shared" si="32"/>
        <v>54</v>
      </c>
      <c r="P243" s="12">
        <f t="shared" si="33"/>
        <v>90</v>
      </c>
      <c r="Q243" s="12">
        <f t="shared" si="34"/>
        <v>144</v>
      </c>
      <c r="R243" s="12">
        <f t="shared" si="35"/>
        <v>70.5</v>
      </c>
    </row>
    <row r="244" spans="8:18" x14ac:dyDescent="0.2">
      <c r="H244" s="12">
        <v>240</v>
      </c>
      <c r="I244" s="13">
        <v>36</v>
      </c>
      <c r="J244" s="13">
        <v>60</v>
      </c>
      <c r="K244" s="13">
        <v>96</v>
      </c>
      <c r="L244" s="13">
        <v>48</v>
      </c>
      <c r="N244" s="12">
        <v>240</v>
      </c>
      <c r="O244" s="12">
        <f t="shared" si="32"/>
        <v>54</v>
      </c>
      <c r="P244" s="12">
        <f t="shared" si="33"/>
        <v>90</v>
      </c>
      <c r="Q244" s="12">
        <f t="shared" si="34"/>
        <v>144</v>
      </c>
      <c r="R244" s="12">
        <f t="shared" si="35"/>
        <v>72</v>
      </c>
    </row>
    <row r="245" spans="8:18" x14ac:dyDescent="0.2">
      <c r="H245" s="12">
        <v>241</v>
      </c>
      <c r="I245" s="13">
        <v>36</v>
      </c>
      <c r="J245" s="13">
        <v>60</v>
      </c>
      <c r="K245" s="13">
        <v>97</v>
      </c>
      <c r="L245" s="13">
        <v>48</v>
      </c>
      <c r="N245" s="12">
        <v>241</v>
      </c>
      <c r="O245" s="12">
        <f t="shared" si="32"/>
        <v>54</v>
      </c>
      <c r="P245" s="12">
        <f t="shared" si="33"/>
        <v>90</v>
      </c>
      <c r="Q245" s="12">
        <f t="shared" si="34"/>
        <v>145.5</v>
      </c>
      <c r="R245" s="12">
        <f t="shared" si="35"/>
        <v>72</v>
      </c>
    </row>
    <row r="246" spans="8:18" x14ac:dyDescent="0.2">
      <c r="H246" s="12">
        <v>242</v>
      </c>
      <c r="I246" s="13">
        <v>36</v>
      </c>
      <c r="J246" s="13">
        <v>61</v>
      </c>
      <c r="K246" s="13">
        <v>97</v>
      </c>
      <c r="L246" s="13">
        <v>48</v>
      </c>
      <c r="N246" s="12">
        <v>242</v>
      </c>
      <c r="O246" s="12">
        <f t="shared" si="32"/>
        <v>54</v>
      </c>
      <c r="P246" s="12">
        <f t="shared" si="33"/>
        <v>91.5</v>
      </c>
      <c r="Q246" s="12">
        <f t="shared" si="34"/>
        <v>145.5</v>
      </c>
      <c r="R246" s="12">
        <f t="shared" si="35"/>
        <v>72</v>
      </c>
    </row>
    <row r="247" spans="8:18" x14ac:dyDescent="0.2">
      <c r="H247" s="12">
        <v>243</v>
      </c>
      <c r="I247" s="13">
        <v>36</v>
      </c>
      <c r="J247" s="13">
        <v>61</v>
      </c>
      <c r="K247" s="13">
        <v>97</v>
      </c>
      <c r="L247" s="13">
        <v>49</v>
      </c>
      <c r="N247" s="12">
        <v>243</v>
      </c>
      <c r="O247" s="12">
        <f t="shared" si="32"/>
        <v>54</v>
      </c>
      <c r="P247" s="12">
        <f t="shared" si="33"/>
        <v>91.5</v>
      </c>
      <c r="Q247" s="12">
        <f t="shared" si="34"/>
        <v>145.5</v>
      </c>
      <c r="R247" s="12">
        <f t="shared" si="35"/>
        <v>73.5</v>
      </c>
    </row>
    <row r="248" spans="8:18" x14ac:dyDescent="0.2">
      <c r="H248" s="12">
        <v>244</v>
      </c>
      <c r="I248" s="13">
        <v>37</v>
      </c>
      <c r="J248" s="13">
        <v>61</v>
      </c>
      <c r="K248" s="13">
        <v>97</v>
      </c>
      <c r="L248" s="13">
        <v>49</v>
      </c>
      <c r="N248" s="12">
        <v>244</v>
      </c>
      <c r="O248" s="12">
        <f t="shared" si="32"/>
        <v>55.5</v>
      </c>
      <c r="P248" s="12">
        <f t="shared" si="33"/>
        <v>91.5</v>
      </c>
      <c r="Q248" s="12">
        <f t="shared" si="34"/>
        <v>145.5</v>
      </c>
      <c r="R248" s="12">
        <f t="shared" si="35"/>
        <v>73.5</v>
      </c>
    </row>
    <row r="249" spans="8:18" x14ac:dyDescent="0.2">
      <c r="H249" s="12">
        <v>245</v>
      </c>
      <c r="I249" s="13">
        <v>37</v>
      </c>
      <c r="J249" s="13">
        <v>61</v>
      </c>
      <c r="K249" s="13">
        <v>98</v>
      </c>
      <c r="L249" s="13">
        <v>49</v>
      </c>
      <c r="N249" s="12">
        <v>245</v>
      </c>
      <c r="O249" s="12">
        <f t="shared" si="32"/>
        <v>55.5</v>
      </c>
      <c r="P249" s="12">
        <f t="shared" si="33"/>
        <v>91.5</v>
      </c>
      <c r="Q249" s="12">
        <f t="shared" si="34"/>
        <v>147</v>
      </c>
      <c r="R249" s="12">
        <f t="shared" si="35"/>
        <v>73.5</v>
      </c>
    </row>
    <row r="250" spans="8:18" x14ac:dyDescent="0.2">
      <c r="H250" s="12">
        <v>246</v>
      </c>
      <c r="I250" s="13">
        <v>37</v>
      </c>
      <c r="J250" s="13">
        <v>62</v>
      </c>
      <c r="K250" s="13">
        <v>98</v>
      </c>
      <c r="L250" s="13">
        <v>49</v>
      </c>
      <c r="N250" s="12">
        <v>246</v>
      </c>
      <c r="O250" s="12">
        <f t="shared" si="32"/>
        <v>55.5</v>
      </c>
      <c r="P250" s="12">
        <f t="shared" si="33"/>
        <v>93</v>
      </c>
      <c r="Q250" s="12">
        <f t="shared" si="34"/>
        <v>147</v>
      </c>
      <c r="R250" s="12">
        <f t="shared" si="35"/>
        <v>73.5</v>
      </c>
    </row>
    <row r="251" spans="8:18" x14ac:dyDescent="0.2">
      <c r="H251" s="12">
        <v>247</v>
      </c>
      <c r="I251" s="13">
        <v>37</v>
      </c>
      <c r="J251" s="13">
        <v>62</v>
      </c>
      <c r="K251" s="13">
        <v>99</v>
      </c>
      <c r="L251" s="13">
        <v>49</v>
      </c>
      <c r="N251" s="12">
        <v>247</v>
      </c>
      <c r="O251" s="12">
        <f t="shared" si="32"/>
        <v>55.5</v>
      </c>
      <c r="P251" s="12">
        <f t="shared" si="33"/>
        <v>93</v>
      </c>
      <c r="Q251" s="12">
        <f t="shared" si="34"/>
        <v>148.5</v>
      </c>
      <c r="R251" s="12">
        <f t="shared" si="35"/>
        <v>73.5</v>
      </c>
    </row>
    <row r="252" spans="8:18" x14ac:dyDescent="0.2">
      <c r="H252" s="12">
        <v>248</v>
      </c>
      <c r="I252" s="13">
        <v>37</v>
      </c>
      <c r="J252" s="13">
        <v>62</v>
      </c>
      <c r="K252" s="13">
        <v>99</v>
      </c>
      <c r="L252" s="13">
        <v>50</v>
      </c>
      <c r="N252" s="12">
        <v>248</v>
      </c>
      <c r="O252" s="12">
        <f t="shared" si="32"/>
        <v>55.5</v>
      </c>
      <c r="P252" s="12">
        <f t="shared" si="33"/>
        <v>93</v>
      </c>
      <c r="Q252" s="12">
        <f t="shared" si="34"/>
        <v>148.5</v>
      </c>
      <c r="R252" s="12">
        <f t="shared" si="35"/>
        <v>75</v>
      </c>
    </row>
    <row r="253" spans="8:18" x14ac:dyDescent="0.2">
      <c r="H253" s="12">
        <v>249</v>
      </c>
      <c r="I253" s="13">
        <v>37</v>
      </c>
      <c r="J253" s="13">
        <v>62</v>
      </c>
      <c r="K253" s="13">
        <v>100</v>
      </c>
      <c r="L253" s="13">
        <v>50</v>
      </c>
      <c r="N253" s="12">
        <v>249</v>
      </c>
      <c r="O253" s="12">
        <f t="shared" si="32"/>
        <v>55.5</v>
      </c>
      <c r="P253" s="12">
        <f t="shared" si="33"/>
        <v>93</v>
      </c>
      <c r="Q253" s="12">
        <f t="shared" si="34"/>
        <v>150</v>
      </c>
      <c r="R253" s="12">
        <f t="shared" si="35"/>
        <v>75</v>
      </c>
    </row>
    <row r="254" spans="8:18" x14ac:dyDescent="0.2">
      <c r="H254" s="12">
        <v>250</v>
      </c>
      <c r="I254" s="13">
        <v>38</v>
      </c>
      <c r="J254" s="13">
        <v>62</v>
      </c>
      <c r="K254" s="13">
        <v>100</v>
      </c>
      <c r="L254" s="13">
        <v>50</v>
      </c>
      <c r="N254" s="12">
        <v>250</v>
      </c>
      <c r="O254" s="12">
        <f t="shared" si="32"/>
        <v>57</v>
      </c>
      <c r="P254" s="12">
        <f t="shared" si="33"/>
        <v>93</v>
      </c>
      <c r="Q254" s="12">
        <f t="shared" si="34"/>
        <v>150</v>
      </c>
      <c r="R254" s="12">
        <f t="shared" si="35"/>
        <v>75</v>
      </c>
    </row>
    <row r="255" spans="8:18" x14ac:dyDescent="0.2">
      <c r="H255" s="12">
        <v>251</v>
      </c>
      <c r="I255" s="13">
        <v>38</v>
      </c>
      <c r="J255" s="13">
        <v>63</v>
      </c>
      <c r="K255" s="13">
        <v>100</v>
      </c>
      <c r="L255" s="13">
        <v>50</v>
      </c>
      <c r="N255" s="12">
        <v>251</v>
      </c>
      <c r="O255" s="12">
        <f t="shared" si="32"/>
        <v>57</v>
      </c>
      <c r="P255" s="12">
        <f t="shared" si="33"/>
        <v>94.5</v>
      </c>
      <c r="Q255" s="12">
        <f t="shared" si="34"/>
        <v>150</v>
      </c>
      <c r="R255" s="12">
        <f t="shared" si="35"/>
        <v>75</v>
      </c>
    </row>
    <row r="256" spans="8:18" x14ac:dyDescent="0.2">
      <c r="H256" s="12">
        <v>252</v>
      </c>
      <c r="I256" s="13">
        <v>38</v>
      </c>
      <c r="J256" s="13">
        <v>63</v>
      </c>
      <c r="K256" s="13">
        <v>101</v>
      </c>
      <c r="L256" s="13">
        <v>50</v>
      </c>
      <c r="N256" s="12">
        <v>252</v>
      </c>
      <c r="O256" s="12">
        <f t="shared" si="32"/>
        <v>57</v>
      </c>
      <c r="P256" s="12">
        <f t="shared" si="33"/>
        <v>94.5</v>
      </c>
      <c r="Q256" s="12">
        <f t="shared" si="34"/>
        <v>151.5</v>
      </c>
      <c r="R256" s="12">
        <f t="shared" si="35"/>
        <v>75</v>
      </c>
    </row>
    <row r="257" spans="8:18" x14ac:dyDescent="0.2">
      <c r="H257" s="12">
        <v>253</v>
      </c>
      <c r="I257" s="13">
        <v>38</v>
      </c>
      <c r="J257" s="13">
        <v>63</v>
      </c>
      <c r="K257" s="13">
        <v>101</v>
      </c>
      <c r="L257" s="13">
        <v>51</v>
      </c>
      <c r="N257" s="12">
        <v>253</v>
      </c>
      <c r="O257" s="12">
        <f t="shared" si="32"/>
        <v>57</v>
      </c>
      <c r="P257" s="12">
        <f t="shared" si="33"/>
        <v>94.5</v>
      </c>
      <c r="Q257" s="12">
        <f t="shared" si="34"/>
        <v>151.5</v>
      </c>
      <c r="R257" s="12">
        <f t="shared" si="35"/>
        <v>76.5</v>
      </c>
    </row>
    <row r="258" spans="8:18" x14ac:dyDescent="0.2">
      <c r="H258" s="12">
        <v>254</v>
      </c>
      <c r="I258" s="13">
        <v>38</v>
      </c>
      <c r="J258" s="13">
        <v>64</v>
      </c>
      <c r="K258" s="13">
        <v>101</v>
      </c>
      <c r="L258" s="13">
        <v>51</v>
      </c>
      <c r="N258" s="12">
        <v>254</v>
      </c>
      <c r="O258" s="12">
        <f t="shared" si="32"/>
        <v>57</v>
      </c>
      <c r="P258" s="12">
        <f t="shared" si="33"/>
        <v>96</v>
      </c>
      <c r="Q258" s="12">
        <f t="shared" si="34"/>
        <v>151.5</v>
      </c>
      <c r="R258" s="12">
        <f t="shared" si="35"/>
        <v>76.5</v>
      </c>
    </row>
    <row r="259" spans="8:18" x14ac:dyDescent="0.2">
      <c r="H259" s="12">
        <v>255</v>
      </c>
      <c r="I259" s="13">
        <v>38</v>
      </c>
      <c r="J259" s="13">
        <v>64</v>
      </c>
      <c r="K259" s="13">
        <v>102</v>
      </c>
      <c r="L259" s="13">
        <v>51</v>
      </c>
      <c r="N259" s="12">
        <v>255</v>
      </c>
      <c r="O259" s="12">
        <f t="shared" si="32"/>
        <v>57</v>
      </c>
      <c r="P259" s="12">
        <f t="shared" si="33"/>
        <v>96</v>
      </c>
      <c r="Q259" s="12">
        <f t="shared" si="34"/>
        <v>153</v>
      </c>
      <c r="R259" s="12">
        <f t="shared" si="35"/>
        <v>76.5</v>
      </c>
    </row>
    <row r="260" spans="8:18" x14ac:dyDescent="0.2">
      <c r="H260" s="12">
        <v>256</v>
      </c>
      <c r="I260" s="13">
        <v>38</v>
      </c>
      <c r="J260" s="13">
        <v>64</v>
      </c>
      <c r="K260" s="13">
        <v>103</v>
      </c>
      <c r="L260" s="13">
        <v>51</v>
      </c>
      <c r="N260" s="12">
        <v>256</v>
      </c>
      <c r="O260" s="12">
        <f t="shared" si="32"/>
        <v>57</v>
      </c>
      <c r="P260" s="12">
        <f t="shared" si="33"/>
        <v>96</v>
      </c>
      <c r="Q260" s="12">
        <f t="shared" si="34"/>
        <v>154.5</v>
      </c>
      <c r="R260" s="12">
        <f t="shared" si="35"/>
        <v>76.5</v>
      </c>
    </row>
    <row r="261" spans="8:18" x14ac:dyDescent="0.2">
      <c r="H261" s="12">
        <v>257</v>
      </c>
      <c r="I261" s="13">
        <v>39</v>
      </c>
      <c r="J261" s="13">
        <v>64</v>
      </c>
      <c r="K261" s="13">
        <v>103</v>
      </c>
      <c r="L261" s="13">
        <v>51</v>
      </c>
      <c r="N261" s="12">
        <v>257</v>
      </c>
      <c r="O261" s="12">
        <f t="shared" si="32"/>
        <v>58.5</v>
      </c>
      <c r="P261" s="12">
        <f t="shared" si="33"/>
        <v>96</v>
      </c>
      <c r="Q261" s="12">
        <f t="shared" si="34"/>
        <v>154.5</v>
      </c>
      <c r="R261" s="12">
        <f t="shared" si="35"/>
        <v>76.5</v>
      </c>
    </row>
    <row r="262" spans="8:18" x14ac:dyDescent="0.2">
      <c r="H262" s="12">
        <v>258</v>
      </c>
      <c r="I262" s="13">
        <v>39</v>
      </c>
      <c r="J262" s="13">
        <v>65</v>
      </c>
      <c r="K262" s="13">
        <v>103</v>
      </c>
      <c r="L262" s="13">
        <v>51</v>
      </c>
      <c r="N262" s="12">
        <v>258</v>
      </c>
      <c r="O262" s="12">
        <f t="shared" si="32"/>
        <v>58.5</v>
      </c>
      <c r="P262" s="12">
        <f t="shared" si="33"/>
        <v>97.5</v>
      </c>
      <c r="Q262" s="12">
        <f t="shared" si="34"/>
        <v>154.5</v>
      </c>
      <c r="R262" s="12">
        <f t="shared" si="35"/>
        <v>76.5</v>
      </c>
    </row>
    <row r="263" spans="8:18" x14ac:dyDescent="0.2">
      <c r="H263" s="12">
        <v>259</v>
      </c>
      <c r="I263" s="13">
        <v>39</v>
      </c>
      <c r="J263" s="13">
        <v>65</v>
      </c>
      <c r="K263" s="13">
        <v>104</v>
      </c>
      <c r="L263" s="13">
        <v>51</v>
      </c>
      <c r="N263" s="12">
        <v>259</v>
      </c>
      <c r="O263" s="12">
        <f t="shared" si="32"/>
        <v>58.5</v>
      </c>
      <c r="P263" s="12">
        <f t="shared" si="33"/>
        <v>97.5</v>
      </c>
      <c r="Q263" s="12">
        <f t="shared" si="34"/>
        <v>156</v>
      </c>
      <c r="R263" s="12">
        <f t="shared" si="35"/>
        <v>76.5</v>
      </c>
    </row>
    <row r="264" spans="8:18" x14ac:dyDescent="0.2">
      <c r="H264" s="12">
        <v>260</v>
      </c>
      <c r="I264" s="13">
        <v>39</v>
      </c>
      <c r="J264" s="13">
        <v>65</v>
      </c>
      <c r="K264" s="13">
        <v>104</v>
      </c>
      <c r="L264" s="13">
        <v>52</v>
      </c>
      <c r="N264" s="12">
        <v>260</v>
      </c>
      <c r="O264" s="12">
        <f t="shared" si="32"/>
        <v>58.5</v>
      </c>
      <c r="P264" s="12">
        <f t="shared" si="33"/>
        <v>97.5</v>
      </c>
      <c r="Q264" s="12">
        <f t="shared" si="34"/>
        <v>156</v>
      </c>
      <c r="R264" s="12">
        <f t="shared" si="35"/>
        <v>78</v>
      </c>
    </row>
    <row r="265" spans="8:18" x14ac:dyDescent="0.2">
      <c r="H265" s="12">
        <v>261</v>
      </c>
      <c r="I265" s="13">
        <v>39</v>
      </c>
      <c r="J265" s="13">
        <v>65</v>
      </c>
      <c r="K265" s="13">
        <v>105</v>
      </c>
      <c r="L265" s="13">
        <v>52</v>
      </c>
      <c r="N265" s="12">
        <v>261</v>
      </c>
      <c r="O265" s="12">
        <f t="shared" si="32"/>
        <v>58.5</v>
      </c>
      <c r="P265" s="12">
        <f t="shared" si="33"/>
        <v>97.5</v>
      </c>
      <c r="Q265" s="12">
        <f t="shared" si="34"/>
        <v>157.5</v>
      </c>
      <c r="R265" s="12">
        <f t="shared" si="35"/>
        <v>78</v>
      </c>
    </row>
    <row r="266" spans="8:18" x14ac:dyDescent="0.2">
      <c r="H266" s="12">
        <v>262</v>
      </c>
      <c r="I266" s="13">
        <v>39</v>
      </c>
      <c r="J266" s="13">
        <v>66</v>
      </c>
      <c r="K266" s="13">
        <v>105</v>
      </c>
      <c r="L266" s="13">
        <v>52</v>
      </c>
      <c r="N266" s="12">
        <v>262</v>
      </c>
      <c r="O266" s="12">
        <f t="shared" si="32"/>
        <v>58.5</v>
      </c>
      <c r="P266" s="12">
        <f t="shared" si="33"/>
        <v>99</v>
      </c>
      <c r="Q266" s="12">
        <f t="shared" si="34"/>
        <v>157.5</v>
      </c>
      <c r="R266" s="12">
        <f t="shared" si="35"/>
        <v>78</v>
      </c>
    </row>
    <row r="267" spans="8:18" x14ac:dyDescent="0.2">
      <c r="H267" s="12">
        <v>263</v>
      </c>
      <c r="I267" s="13">
        <v>39</v>
      </c>
      <c r="J267" s="13">
        <v>66</v>
      </c>
      <c r="K267" s="13">
        <v>105</v>
      </c>
      <c r="L267" s="13">
        <v>53</v>
      </c>
      <c r="N267" s="12">
        <v>263</v>
      </c>
      <c r="O267" s="12">
        <f t="shared" si="32"/>
        <v>58.5</v>
      </c>
      <c r="P267" s="12">
        <f t="shared" si="33"/>
        <v>99</v>
      </c>
      <c r="Q267" s="12">
        <f t="shared" si="34"/>
        <v>157.5</v>
      </c>
      <c r="R267" s="12">
        <f t="shared" si="35"/>
        <v>79.5</v>
      </c>
    </row>
    <row r="268" spans="8:18" x14ac:dyDescent="0.2">
      <c r="H268" s="12">
        <v>264</v>
      </c>
      <c r="I268" s="13">
        <v>40</v>
      </c>
      <c r="J268" s="13">
        <v>66</v>
      </c>
      <c r="K268" s="13">
        <v>105</v>
      </c>
      <c r="L268" s="13">
        <v>53</v>
      </c>
      <c r="N268" s="12">
        <v>264</v>
      </c>
      <c r="O268" s="12">
        <f t="shared" si="32"/>
        <v>60</v>
      </c>
      <c r="P268" s="12">
        <f t="shared" si="33"/>
        <v>99</v>
      </c>
      <c r="Q268" s="12">
        <f t="shared" si="34"/>
        <v>157.5</v>
      </c>
      <c r="R268" s="12">
        <f t="shared" si="35"/>
        <v>79.5</v>
      </c>
    </row>
    <row r="269" spans="8:18" x14ac:dyDescent="0.2">
      <c r="H269" s="12">
        <v>265</v>
      </c>
      <c r="I269" s="13">
        <v>40</v>
      </c>
      <c r="J269" s="13">
        <v>66</v>
      </c>
      <c r="K269" s="13">
        <v>106</v>
      </c>
      <c r="L269" s="13">
        <v>53</v>
      </c>
      <c r="N269" s="12">
        <v>265</v>
      </c>
      <c r="O269" s="12">
        <f t="shared" si="32"/>
        <v>60</v>
      </c>
      <c r="P269" s="12">
        <f t="shared" si="33"/>
        <v>99</v>
      </c>
      <c r="Q269" s="12">
        <f t="shared" si="34"/>
        <v>159</v>
      </c>
      <c r="R269" s="12">
        <f t="shared" si="35"/>
        <v>79.5</v>
      </c>
    </row>
    <row r="270" spans="8:18" x14ac:dyDescent="0.2">
      <c r="H270" s="12">
        <v>266</v>
      </c>
      <c r="I270" s="14">
        <f>(H270*0.15)</f>
        <v>39.9</v>
      </c>
      <c r="J270" s="14">
        <f>(H270*0.25)</f>
        <v>66.5</v>
      </c>
      <c r="K270" s="14">
        <f>(H270*0.4)</f>
        <v>106.4</v>
      </c>
      <c r="L270" s="14">
        <f>H270-SUM(I270:K270)</f>
        <v>53.199999999999989</v>
      </c>
      <c r="N270" s="12">
        <v>266</v>
      </c>
      <c r="O270" s="12">
        <f t="shared" si="32"/>
        <v>59.849999999999994</v>
      </c>
      <c r="P270" s="12">
        <f t="shared" si="33"/>
        <v>99.75</v>
      </c>
      <c r="Q270" s="12">
        <f t="shared" si="34"/>
        <v>159.60000000000002</v>
      </c>
      <c r="R270" s="12">
        <f t="shared" si="35"/>
        <v>79.799999999999983</v>
      </c>
    </row>
    <row r="271" spans="8:18" x14ac:dyDescent="0.2">
      <c r="H271" s="12">
        <v>267</v>
      </c>
      <c r="I271" s="14">
        <f t="shared" ref="I271:I304" si="36">(H271*0.15)</f>
        <v>40.049999999999997</v>
      </c>
      <c r="J271" s="14">
        <f t="shared" ref="J271:J304" si="37">(H271*0.25)</f>
        <v>66.75</v>
      </c>
      <c r="K271" s="14">
        <f t="shared" ref="K271:K304" si="38">(H271*0.4)</f>
        <v>106.80000000000001</v>
      </c>
      <c r="L271" s="14">
        <f>H271-SUM(I271:K271)</f>
        <v>53.399999999999977</v>
      </c>
      <c r="N271" s="12">
        <v>267</v>
      </c>
      <c r="O271" s="12">
        <f t="shared" si="32"/>
        <v>60.074999999999996</v>
      </c>
      <c r="P271" s="12">
        <f t="shared" si="33"/>
        <v>100.125</v>
      </c>
      <c r="Q271" s="12">
        <f t="shared" si="34"/>
        <v>160.20000000000002</v>
      </c>
      <c r="R271" s="12">
        <f t="shared" si="35"/>
        <v>80.099999999999966</v>
      </c>
    </row>
    <row r="272" spans="8:18" x14ac:dyDescent="0.2">
      <c r="H272" s="12">
        <v>268</v>
      </c>
      <c r="I272" s="14">
        <f t="shared" si="36"/>
        <v>40.199999999999996</v>
      </c>
      <c r="J272" s="14">
        <f t="shared" si="37"/>
        <v>67</v>
      </c>
      <c r="K272" s="14">
        <f t="shared" si="38"/>
        <v>107.2</v>
      </c>
      <c r="L272" s="14">
        <f>H272-SUM(I272:K272)</f>
        <v>53.600000000000023</v>
      </c>
      <c r="N272" s="12">
        <v>268</v>
      </c>
      <c r="O272" s="12">
        <f t="shared" si="32"/>
        <v>60.3</v>
      </c>
      <c r="P272" s="12">
        <f t="shared" si="33"/>
        <v>100.5</v>
      </c>
      <c r="Q272" s="12">
        <f t="shared" si="34"/>
        <v>160.80000000000001</v>
      </c>
      <c r="R272" s="12">
        <f t="shared" si="35"/>
        <v>80.400000000000034</v>
      </c>
    </row>
    <row r="273" spans="8:18" x14ac:dyDescent="0.2">
      <c r="H273" s="12">
        <v>269</v>
      </c>
      <c r="I273" s="14">
        <f t="shared" si="36"/>
        <v>40.35</v>
      </c>
      <c r="J273" s="14">
        <f t="shared" si="37"/>
        <v>67.25</v>
      </c>
      <c r="K273" s="14">
        <f t="shared" si="38"/>
        <v>107.60000000000001</v>
      </c>
      <c r="L273" s="14">
        <f>H273-SUM(I273:K273)</f>
        <v>53.800000000000011</v>
      </c>
      <c r="N273" s="12">
        <v>269</v>
      </c>
      <c r="O273" s="12">
        <f t="shared" si="32"/>
        <v>60.525000000000006</v>
      </c>
      <c r="P273" s="12">
        <f t="shared" si="33"/>
        <v>100.875</v>
      </c>
      <c r="Q273" s="12">
        <f t="shared" si="34"/>
        <v>161.4</v>
      </c>
      <c r="R273" s="12">
        <f t="shared" si="35"/>
        <v>80.700000000000017</v>
      </c>
    </row>
    <row r="274" spans="8:18" x14ac:dyDescent="0.2">
      <c r="H274" s="12">
        <v>270</v>
      </c>
      <c r="I274" s="14">
        <f t="shared" si="36"/>
        <v>40.5</v>
      </c>
      <c r="J274" s="14">
        <f t="shared" si="37"/>
        <v>67.5</v>
      </c>
      <c r="K274" s="14">
        <f t="shared" si="38"/>
        <v>108</v>
      </c>
      <c r="L274" s="14">
        <f t="shared" ref="L274:L304" si="39">H274-SUM(I274:K274)</f>
        <v>54</v>
      </c>
      <c r="N274" s="12">
        <v>270</v>
      </c>
      <c r="O274" s="12">
        <f t="shared" si="32"/>
        <v>60.75</v>
      </c>
      <c r="P274" s="12">
        <f t="shared" si="33"/>
        <v>101.25</v>
      </c>
      <c r="Q274" s="12">
        <f t="shared" si="34"/>
        <v>162</v>
      </c>
      <c r="R274" s="12">
        <f t="shared" si="35"/>
        <v>81</v>
      </c>
    </row>
    <row r="275" spans="8:18" x14ac:dyDescent="0.2">
      <c r="H275" s="12">
        <v>271</v>
      </c>
      <c r="I275" s="14">
        <f t="shared" si="36"/>
        <v>40.65</v>
      </c>
      <c r="J275" s="14">
        <f t="shared" si="37"/>
        <v>67.75</v>
      </c>
      <c r="K275" s="14">
        <f t="shared" si="38"/>
        <v>108.4</v>
      </c>
      <c r="L275" s="14">
        <f t="shared" si="39"/>
        <v>54.199999999999989</v>
      </c>
      <c r="N275" s="12">
        <v>271</v>
      </c>
      <c r="O275" s="12">
        <f t="shared" si="32"/>
        <v>60.974999999999994</v>
      </c>
      <c r="P275" s="12">
        <f t="shared" si="33"/>
        <v>101.625</v>
      </c>
      <c r="Q275" s="12">
        <f t="shared" si="34"/>
        <v>162.60000000000002</v>
      </c>
      <c r="R275" s="12">
        <f t="shared" si="35"/>
        <v>81.299999999999983</v>
      </c>
    </row>
    <row r="276" spans="8:18" x14ac:dyDescent="0.2">
      <c r="H276" s="12">
        <v>272</v>
      </c>
      <c r="I276" s="14">
        <f t="shared" si="36"/>
        <v>40.799999999999997</v>
      </c>
      <c r="J276" s="14">
        <f t="shared" si="37"/>
        <v>68</v>
      </c>
      <c r="K276" s="14">
        <f t="shared" si="38"/>
        <v>108.80000000000001</v>
      </c>
      <c r="L276" s="14">
        <f t="shared" si="39"/>
        <v>54.399999999999977</v>
      </c>
      <c r="N276" s="12">
        <v>272</v>
      </c>
      <c r="O276" s="12">
        <f t="shared" si="32"/>
        <v>61.199999999999996</v>
      </c>
      <c r="P276" s="12">
        <f t="shared" si="33"/>
        <v>102</v>
      </c>
      <c r="Q276" s="12">
        <f t="shared" si="34"/>
        <v>163.20000000000002</v>
      </c>
      <c r="R276" s="12">
        <f t="shared" si="35"/>
        <v>81.599999999999966</v>
      </c>
    </row>
    <row r="277" spans="8:18" x14ac:dyDescent="0.2">
      <c r="H277" s="12">
        <v>273</v>
      </c>
      <c r="I277" s="14">
        <f t="shared" si="36"/>
        <v>40.949999999999996</v>
      </c>
      <c r="J277" s="14">
        <f t="shared" si="37"/>
        <v>68.25</v>
      </c>
      <c r="K277" s="14">
        <f t="shared" si="38"/>
        <v>109.2</v>
      </c>
      <c r="L277" s="14">
        <f t="shared" si="39"/>
        <v>54.600000000000023</v>
      </c>
      <c r="N277" s="12">
        <v>273</v>
      </c>
      <c r="O277" s="12">
        <f t="shared" ref="O277:O304" si="40">I277*1.5</f>
        <v>61.424999999999997</v>
      </c>
      <c r="P277" s="12">
        <f t="shared" ref="P277:P304" si="41">J277*1.5</f>
        <v>102.375</v>
      </c>
      <c r="Q277" s="12">
        <f t="shared" ref="Q277:Q304" si="42">K277*1.5</f>
        <v>163.80000000000001</v>
      </c>
      <c r="R277" s="12">
        <f t="shared" ref="R277:R304" si="43">L277*1.5</f>
        <v>81.900000000000034</v>
      </c>
    </row>
    <row r="278" spans="8:18" x14ac:dyDescent="0.2">
      <c r="H278" s="12">
        <v>274</v>
      </c>
      <c r="I278" s="14">
        <f t="shared" si="36"/>
        <v>41.1</v>
      </c>
      <c r="J278" s="14">
        <f t="shared" si="37"/>
        <v>68.5</v>
      </c>
      <c r="K278" s="14">
        <f t="shared" si="38"/>
        <v>109.60000000000001</v>
      </c>
      <c r="L278" s="14">
        <f t="shared" si="39"/>
        <v>54.800000000000011</v>
      </c>
      <c r="N278" s="12">
        <v>274</v>
      </c>
      <c r="O278" s="12">
        <f t="shared" si="40"/>
        <v>61.650000000000006</v>
      </c>
      <c r="P278" s="12">
        <f t="shared" si="41"/>
        <v>102.75</v>
      </c>
      <c r="Q278" s="12">
        <f t="shared" si="42"/>
        <v>164.4</v>
      </c>
      <c r="R278" s="12">
        <f t="shared" si="43"/>
        <v>82.200000000000017</v>
      </c>
    </row>
    <row r="279" spans="8:18" x14ac:dyDescent="0.2">
      <c r="H279" s="12">
        <v>275</v>
      </c>
      <c r="I279" s="14">
        <f t="shared" si="36"/>
        <v>41.25</v>
      </c>
      <c r="J279" s="14">
        <f t="shared" si="37"/>
        <v>68.75</v>
      </c>
      <c r="K279" s="14">
        <f t="shared" si="38"/>
        <v>110</v>
      </c>
      <c r="L279" s="14">
        <f t="shared" si="39"/>
        <v>55</v>
      </c>
      <c r="N279" s="12">
        <v>275</v>
      </c>
      <c r="O279" s="12">
        <f t="shared" si="40"/>
        <v>61.875</v>
      </c>
      <c r="P279" s="12">
        <f t="shared" si="41"/>
        <v>103.125</v>
      </c>
      <c r="Q279" s="12">
        <f t="shared" si="42"/>
        <v>165</v>
      </c>
      <c r="R279" s="12">
        <f t="shared" si="43"/>
        <v>82.5</v>
      </c>
    </row>
    <row r="280" spans="8:18" x14ac:dyDescent="0.2">
      <c r="H280" s="12">
        <v>276</v>
      </c>
      <c r="I280" s="14">
        <f t="shared" si="36"/>
        <v>41.4</v>
      </c>
      <c r="J280" s="14">
        <f t="shared" si="37"/>
        <v>69</v>
      </c>
      <c r="K280" s="14">
        <f t="shared" si="38"/>
        <v>110.4</v>
      </c>
      <c r="L280" s="14">
        <f t="shared" si="39"/>
        <v>55.199999999999989</v>
      </c>
      <c r="N280" s="12">
        <v>276</v>
      </c>
      <c r="O280" s="12">
        <f t="shared" si="40"/>
        <v>62.099999999999994</v>
      </c>
      <c r="P280" s="12">
        <f t="shared" si="41"/>
        <v>103.5</v>
      </c>
      <c r="Q280" s="12">
        <f t="shared" si="42"/>
        <v>165.60000000000002</v>
      </c>
      <c r="R280" s="12">
        <f t="shared" si="43"/>
        <v>82.799999999999983</v>
      </c>
    </row>
    <row r="281" spans="8:18" x14ac:dyDescent="0.2">
      <c r="H281" s="12">
        <v>277</v>
      </c>
      <c r="I281" s="14">
        <f t="shared" si="36"/>
        <v>41.55</v>
      </c>
      <c r="J281" s="14">
        <f t="shared" si="37"/>
        <v>69.25</v>
      </c>
      <c r="K281" s="14">
        <f t="shared" si="38"/>
        <v>110.80000000000001</v>
      </c>
      <c r="L281" s="14">
        <f t="shared" si="39"/>
        <v>55.399999999999977</v>
      </c>
      <c r="N281" s="12">
        <v>277</v>
      </c>
      <c r="O281" s="12">
        <f t="shared" si="40"/>
        <v>62.324999999999996</v>
      </c>
      <c r="P281" s="12">
        <f t="shared" si="41"/>
        <v>103.875</v>
      </c>
      <c r="Q281" s="12">
        <f t="shared" si="42"/>
        <v>166.20000000000002</v>
      </c>
      <c r="R281" s="12">
        <f t="shared" si="43"/>
        <v>83.099999999999966</v>
      </c>
    </row>
    <row r="282" spans="8:18" x14ac:dyDescent="0.2">
      <c r="H282" s="12">
        <v>278</v>
      </c>
      <c r="I282" s="14">
        <f t="shared" si="36"/>
        <v>41.699999999999996</v>
      </c>
      <c r="J282" s="14">
        <f t="shared" si="37"/>
        <v>69.5</v>
      </c>
      <c r="K282" s="14">
        <f t="shared" si="38"/>
        <v>111.2</v>
      </c>
      <c r="L282" s="14">
        <f t="shared" si="39"/>
        <v>55.600000000000023</v>
      </c>
      <c r="N282" s="12">
        <v>278</v>
      </c>
      <c r="O282" s="12">
        <f t="shared" si="40"/>
        <v>62.55</v>
      </c>
      <c r="P282" s="12">
        <f t="shared" si="41"/>
        <v>104.25</v>
      </c>
      <c r="Q282" s="12">
        <f t="shared" si="42"/>
        <v>166.8</v>
      </c>
      <c r="R282" s="12">
        <f t="shared" si="43"/>
        <v>83.400000000000034</v>
      </c>
    </row>
    <row r="283" spans="8:18" x14ac:dyDescent="0.2">
      <c r="H283" s="12">
        <v>279</v>
      </c>
      <c r="I283" s="14">
        <f t="shared" si="36"/>
        <v>41.85</v>
      </c>
      <c r="J283" s="14">
        <f t="shared" si="37"/>
        <v>69.75</v>
      </c>
      <c r="K283" s="14">
        <f t="shared" si="38"/>
        <v>111.60000000000001</v>
      </c>
      <c r="L283" s="14">
        <f t="shared" si="39"/>
        <v>55.800000000000011</v>
      </c>
      <c r="N283" s="12">
        <v>279</v>
      </c>
      <c r="O283" s="12">
        <f t="shared" si="40"/>
        <v>62.775000000000006</v>
      </c>
      <c r="P283" s="12">
        <f t="shared" si="41"/>
        <v>104.625</v>
      </c>
      <c r="Q283" s="12">
        <f t="shared" si="42"/>
        <v>167.4</v>
      </c>
      <c r="R283" s="12">
        <f t="shared" si="43"/>
        <v>83.700000000000017</v>
      </c>
    </row>
    <row r="284" spans="8:18" x14ac:dyDescent="0.2">
      <c r="H284" s="12">
        <v>280</v>
      </c>
      <c r="I284" s="14">
        <f t="shared" si="36"/>
        <v>42</v>
      </c>
      <c r="J284" s="14">
        <f t="shared" si="37"/>
        <v>70</v>
      </c>
      <c r="K284" s="14">
        <f t="shared" si="38"/>
        <v>112</v>
      </c>
      <c r="L284" s="14">
        <f t="shared" si="39"/>
        <v>56</v>
      </c>
      <c r="N284" s="12">
        <v>280</v>
      </c>
      <c r="O284" s="12">
        <f t="shared" si="40"/>
        <v>63</v>
      </c>
      <c r="P284" s="12">
        <f t="shared" si="41"/>
        <v>105</v>
      </c>
      <c r="Q284" s="12">
        <f t="shared" si="42"/>
        <v>168</v>
      </c>
      <c r="R284" s="12">
        <f t="shared" si="43"/>
        <v>84</v>
      </c>
    </row>
    <row r="285" spans="8:18" x14ac:dyDescent="0.2">
      <c r="H285" s="12">
        <v>281</v>
      </c>
      <c r="I285" s="14">
        <f t="shared" si="36"/>
        <v>42.15</v>
      </c>
      <c r="J285" s="14">
        <f t="shared" si="37"/>
        <v>70.25</v>
      </c>
      <c r="K285" s="14">
        <f t="shared" si="38"/>
        <v>112.4</v>
      </c>
      <c r="L285" s="14">
        <f t="shared" si="39"/>
        <v>56.199999999999989</v>
      </c>
      <c r="N285" s="12">
        <v>281</v>
      </c>
      <c r="O285" s="12">
        <f t="shared" si="40"/>
        <v>63.224999999999994</v>
      </c>
      <c r="P285" s="12">
        <f t="shared" si="41"/>
        <v>105.375</v>
      </c>
      <c r="Q285" s="12">
        <f t="shared" si="42"/>
        <v>168.60000000000002</v>
      </c>
      <c r="R285" s="12">
        <f t="shared" si="43"/>
        <v>84.299999999999983</v>
      </c>
    </row>
    <row r="286" spans="8:18" x14ac:dyDescent="0.2">
      <c r="H286" s="12">
        <v>282</v>
      </c>
      <c r="I286" s="14">
        <f t="shared" si="36"/>
        <v>42.3</v>
      </c>
      <c r="J286" s="14">
        <f t="shared" si="37"/>
        <v>70.5</v>
      </c>
      <c r="K286" s="14">
        <f t="shared" si="38"/>
        <v>112.80000000000001</v>
      </c>
      <c r="L286" s="14">
        <f t="shared" si="39"/>
        <v>56.399999999999977</v>
      </c>
      <c r="N286" s="12">
        <v>282</v>
      </c>
      <c r="O286" s="12">
        <f t="shared" si="40"/>
        <v>63.449999999999996</v>
      </c>
      <c r="P286" s="12">
        <f t="shared" si="41"/>
        <v>105.75</v>
      </c>
      <c r="Q286" s="12">
        <f t="shared" si="42"/>
        <v>169.20000000000002</v>
      </c>
      <c r="R286" s="12">
        <f t="shared" si="43"/>
        <v>84.599999999999966</v>
      </c>
    </row>
    <row r="287" spans="8:18" x14ac:dyDescent="0.2">
      <c r="H287" s="12">
        <v>283</v>
      </c>
      <c r="I287" s="14">
        <f t="shared" si="36"/>
        <v>42.449999999999996</v>
      </c>
      <c r="J287" s="14">
        <f t="shared" si="37"/>
        <v>70.75</v>
      </c>
      <c r="K287" s="14">
        <f t="shared" si="38"/>
        <v>113.2</v>
      </c>
      <c r="L287" s="14">
        <f t="shared" si="39"/>
        <v>56.600000000000023</v>
      </c>
      <c r="N287" s="12">
        <v>283</v>
      </c>
      <c r="O287" s="12">
        <f t="shared" si="40"/>
        <v>63.674999999999997</v>
      </c>
      <c r="P287" s="12">
        <f t="shared" si="41"/>
        <v>106.125</v>
      </c>
      <c r="Q287" s="12">
        <f t="shared" si="42"/>
        <v>169.8</v>
      </c>
      <c r="R287" s="12">
        <f t="shared" si="43"/>
        <v>84.900000000000034</v>
      </c>
    </row>
    <row r="288" spans="8:18" x14ac:dyDescent="0.2">
      <c r="H288" s="12">
        <v>284</v>
      </c>
      <c r="I288" s="14">
        <f t="shared" si="36"/>
        <v>42.6</v>
      </c>
      <c r="J288" s="14">
        <f t="shared" si="37"/>
        <v>71</v>
      </c>
      <c r="K288" s="14">
        <f t="shared" si="38"/>
        <v>113.60000000000001</v>
      </c>
      <c r="L288" s="14">
        <f t="shared" si="39"/>
        <v>56.800000000000011</v>
      </c>
      <c r="N288" s="12">
        <v>284</v>
      </c>
      <c r="O288" s="12">
        <f t="shared" si="40"/>
        <v>63.900000000000006</v>
      </c>
      <c r="P288" s="12">
        <f t="shared" si="41"/>
        <v>106.5</v>
      </c>
      <c r="Q288" s="12">
        <f t="shared" si="42"/>
        <v>170.4</v>
      </c>
      <c r="R288" s="12">
        <f t="shared" si="43"/>
        <v>85.200000000000017</v>
      </c>
    </row>
    <row r="289" spans="8:18" x14ac:dyDescent="0.2">
      <c r="H289" s="12">
        <v>285</v>
      </c>
      <c r="I289" s="14">
        <f t="shared" si="36"/>
        <v>42.75</v>
      </c>
      <c r="J289" s="14">
        <f t="shared" si="37"/>
        <v>71.25</v>
      </c>
      <c r="K289" s="14">
        <f t="shared" si="38"/>
        <v>114</v>
      </c>
      <c r="L289" s="14">
        <f t="shared" si="39"/>
        <v>57</v>
      </c>
      <c r="N289" s="12">
        <v>285</v>
      </c>
      <c r="O289" s="12">
        <f t="shared" si="40"/>
        <v>64.125</v>
      </c>
      <c r="P289" s="12">
        <f t="shared" si="41"/>
        <v>106.875</v>
      </c>
      <c r="Q289" s="12">
        <f t="shared" si="42"/>
        <v>171</v>
      </c>
      <c r="R289" s="12">
        <f t="shared" si="43"/>
        <v>85.5</v>
      </c>
    </row>
    <row r="290" spans="8:18" x14ac:dyDescent="0.2">
      <c r="H290" s="12">
        <v>286</v>
      </c>
      <c r="I290" s="14">
        <f t="shared" si="36"/>
        <v>42.9</v>
      </c>
      <c r="J290" s="14">
        <f t="shared" si="37"/>
        <v>71.5</v>
      </c>
      <c r="K290" s="14">
        <f t="shared" si="38"/>
        <v>114.4</v>
      </c>
      <c r="L290" s="14">
        <f t="shared" si="39"/>
        <v>57.199999999999989</v>
      </c>
      <c r="N290" s="12">
        <v>286</v>
      </c>
      <c r="O290" s="12">
        <f t="shared" si="40"/>
        <v>64.349999999999994</v>
      </c>
      <c r="P290" s="12">
        <f t="shared" si="41"/>
        <v>107.25</v>
      </c>
      <c r="Q290" s="12">
        <f t="shared" si="42"/>
        <v>171.60000000000002</v>
      </c>
      <c r="R290" s="12">
        <f t="shared" si="43"/>
        <v>85.799999999999983</v>
      </c>
    </row>
    <row r="291" spans="8:18" x14ac:dyDescent="0.2">
      <c r="H291" s="12">
        <v>287</v>
      </c>
      <c r="I291" s="14">
        <f t="shared" si="36"/>
        <v>43.05</v>
      </c>
      <c r="J291" s="14">
        <f t="shared" si="37"/>
        <v>71.75</v>
      </c>
      <c r="K291" s="14">
        <f t="shared" si="38"/>
        <v>114.80000000000001</v>
      </c>
      <c r="L291" s="14">
        <f t="shared" si="39"/>
        <v>57.399999999999977</v>
      </c>
      <c r="N291" s="12">
        <v>287</v>
      </c>
      <c r="O291" s="12">
        <f t="shared" si="40"/>
        <v>64.574999999999989</v>
      </c>
      <c r="P291" s="12">
        <f t="shared" si="41"/>
        <v>107.625</v>
      </c>
      <c r="Q291" s="12">
        <f t="shared" si="42"/>
        <v>172.20000000000002</v>
      </c>
      <c r="R291" s="12">
        <f t="shared" si="43"/>
        <v>86.099999999999966</v>
      </c>
    </row>
    <row r="292" spans="8:18" x14ac:dyDescent="0.2">
      <c r="H292" s="12">
        <v>288</v>
      </c>
      <c r="I292" s="14">
        <f t="shared" si="36"/>
        <v>43.199999999999996</v>
      </c>
      <c r="J292" s="14">
        <f t="shared" si="37"/>
        <v>72</v>
      </c>
      <c r="K292" s="14">
        <f t="shared" si="38"/>
        <v>115.2</v>
      </c>
      <c r="L292" s="14">
        <f t="shared" si="39"/>
        <v>57.600000000000023</v>
      </c>
      <c r="N292" s="12">
        <v>288</v>
      </c>
      <c r="O292" s="12">
        <f t="shared" si="40"/>
        <v>64.8</v>
      </c>
      <c r="P292" s="12">
        <f t="shared" si="41"/>
        <v>108</v>
      </c>
      <c r="Q292" s="12">
        <f t="shared" si="42"/>
        <v>172.8</v>
      </c>
      <c r="R292" s="12">
        <f t="shared" si="43"/>
        <v>86.400000000000034</v>
      </c>
    </row>
    <row r="293" spans="8:18" x14ac:dyDescent="0.2">
      <c r="H293" s="12">
        <v>289</v>
      </c>
      <c r="I293" s="14">
        <f t="shared" si="36"/>
        <v>43.35</v>
      </c>
      <c r="J293" s="14">
        <f t="shared" si="37"/>
        <v>72.25</v>
      </c>
      <c r="K293" s="14">
        <f t="shared" si="38"/>
        <v>115.60000000000001</v>
      </c>
      <c r="L293" s="14">
        <f t="shared" si="39"/>
        <v>57.800000000000011</v>
      </c>
      <c r="N293" s="12">
        <v>289</v>
      </c>
      <c r="O293" s="12">
        <f t="shared" si="40"/>
        <v>65.025000000000006</v>
      </c>
      <c r="P293" s="12">
        <f t="shared" si="41"/>
        <v>108.375</v>
      </c>
      <c r="Q293" s="12">
        <f t="shared" si="42"/>
        <v>173.4</v>
      </c>
      <c r="R293" s="12">
        <f t="shared" si="43"/>
        <v>86.700000000000017</v>
      </c>
    </row>
    <row r="294" spans="8:18" x14ac:dyDescent="0.2">
      <c r="H294" s="12">
        <v>290</v>
      </c>
      <c r="I294" s="14">
        <f t="shared" si="36"/>
        <v>43.5</v>
      </c>
      <c r="J294" s="14">
        <f t="shared" si="37"/>
        <v>72.5</v>
      </c>
      <c r="K294" s="14">
        <f t="shared" si="38"/>
        <v>116</v>
      </c>
      <c r="L294" s="14">
        <f t="shared" si="39"/>
        <v>58</v>
      </c>
      <c r="N294" s="12">
        <v>290</v>
      </c>
      <c r="O294" s="12">
        <f t="shared" si="40"/>
        <v>65.25</v>
      </c>
      <c r="P294" s="12">
        <f t="shared" si="41"/>
        <v>108.75</v>
      </c>
      <c r="Q294" s="12">
        <f t="shared" si="42"/>
        <v>174</v>
      </c>
      <c r="R294" s="12">
        <f t="shared" si="43"/>
        <v>87</v>
      </c>
    </row>
    <row r="295" spans="8:18" x14ac:dyDescent="0.2">
      <c r="H295" s="12">
        <v>291</v>
      </c>
      <c r="I295" s="14">
        <f t="shared" si="36"/>
        <v>43.65</v>
      </c>
      <c r="J295" s="14">
        <f t="shared" si="37"/>
        <v>72.75</v>
      </c>
      <c r="K295" s="14">
        <f t="shared" si="38"/>
        <v>116.4</v>
      </c>
      <c r="L295" s="14">
        <f t="shared" si="39"/>
        <v>58.199999999999989</v>
      </c>
      <c r="N295" s="12">
        <v>291</v>
      </c>
      <c r="O295" s="12">
        <f t="shared" si="40"/>
        <v>65.474999999999994</v>
      </c>
      <c r="P295" s="12">
        <f t="shared" si="41"/>
        <v>109.125</v>
      </c>
      <c r="Q295" s="12">
        <f t="shared" si="42"/>
        <v>174.60000000000002</v>
      </c>
      <c r="R295" s="12">
        <f t="shared" si="43"/>
        <v>87.299999999999983</v>
      </c>
    </row>
    <row r="296" spans="8:18" x14ac:dyDescent="0.2">
      <c r="H296" s="12">
        <v>292</v>
      </c>
      <c r="I296" s="14">
        <f t="shared" si="36"/>
        <v>43.8</v>
      </c>
      <c r="J296" s="14">
        <f t="shared" si="37"/>
        <v>73</v>
      </c>
      <c r="K296" s="14">
        <f t="shared" si="38"/>
        <v>116.80000000000001</v>
      </c>
      <c r="L296" s="14">
        <f t="shared" si="39"/>
        <v>58.399999999999977</v>
      </c>
      <c r="N296" s="12">
        <v>292</v>
      </c>
      <c r="O296" s="12">
        <f t="shared" si="40"/>
        <v>65.699999999999989</v>
      </c>
      <c r="P296" s="12">
        <f t="shared" si="41"/>
        <v>109.5</v>
      </c>
      <c r="Q296" s="12">
        <f t="shared" si="42"/>
        <v>175.20000000000002</v>
      </c>
      <c r="R296" s="12">
        <f t="shared" si="43"/>
        <v>87.599999999999966</v>
      </c>
    </row>
    <row r="297" spans="8:18" x14ac:dyDescent="0.2">
      <c r="H297" s="12">
        <v>293</v>
      </c>
      <c r="I297" s="14">
        <f t="shared" si="36"/>
        <v>43.949999999999996</v>
      </c>
      <c r="J297" s="14">
        <f t="shared" si="37"/>
        <v>73.25</v>
      </c>
      <c r="K297" s="14">
        <f t="shared" si="38"/>
        <v>117.2</v>
      </c>
      <c r="L297" s="14">
        <f t="shared" si="39"/>
        <v>58.600000000000023</v>
      </c>
      <c r="N297" s="12">
        <v>293</v>
      </c>
      <c r="O297" s="12">
        <f t="shared" si="40"/>
        <v>65.924999999999997</v>
      </c>
      <c r="P297" s="12">
        <f t="shared" si="41"/>
        <v>109.875</v>
      </c>
      <c r="Q297" s="12">
        <f t="shared" si="42"/>
        <v>175.8</v>
      </c>
      <c r="R297" s="12">
        <f t="shared" si="43"/>
        <v>87.900000000000034</v>
      </c>
    </row>
    <row r="298" spans="8:18" x14ac:dyDescent="0.2">
      <c r="H298" s="12">
        <v>294</v>
      </c>
      <c r="I298" s="14">
        <f t="shared" si="36"/>
        <v>44.1</v>
      </c>
      <c r="J298" s="14">
        <f t="shared" si="37"/>
        <v>73.5</v>
      </c>
      <c r="K298" s="14">
        <f t="shared" si="38"/>
        <v>117.60000000000001</v>
      </c>
      <c r="L298" s="14">
        <f t="shared" si="39"/>
        <v>58.800000000000011</v>
      </c>
      <c r="N298" s="12">
        <v>294</v>
      </c>
      <c r="O298" s="12">
        <f t="shared" si="40"/>
        <v>66.150000000000006</v>
      </c>
      <c r="P298" s="12">
        <f t="shared" si="41"/>
        <v>110.25</v>
      </c>
      <c r="Q298" s="12">
        <f t="shared" si="42"/>
        <v>176.4</v>
      </c>
      <c r="R298" s="12">
        <f t="shared" si="43"/>
        <v>88.200000000000017</v>
      </c>
    </row>
    <row r="299" spans="8:18" x14ac:dyDescent="0.2">
      <c r="H299" s="12">
        <v>295</v>
      </c>
      <c r="I299" s="14">
        <f t="shared" si="36"/>
        <v>44.25</v>
      </c>
      <c r="J299" s="14">
        <f t="shared" si="37"/>
        <v>73.75</v>
      </c>
      <c r="K299" s="14">
        <f t="shared" si="38"/>
        <v>118</v>
      </c>
      <c r="L299" s="14">
        <f t="shared" si="39"/>
        <v>59</v>
      </c>
      <c r="N299" s="12">
        <v>295</v>
      </c>
      <c r="O299" s="12">
        <f t="shared" si="40"/>
        <v>66.375</v>
      </c>
      <c r="P299" s="12">
        <f t="shared" si="41"/>
        <v>110.625</v>
      </c>
      <c r="Q299" s="12">
        <f t="shared" si="42"/>
        <v>177</v>
      </c>
      <c r="R299" s="12">
        <f t="shared" si="43"/>
        <v>88.5</v>
      </c>
    </row>
    <row r="300" spans="8:18" x14ac:dyDescent="0.2">
      <c r="H300" s="12">
        <v>296</v>
      </c>
      <c r="I300" s="14">
        <f t="shared" si="36"/>
        <v>44.4</v>
      </c>
      <c r="J300" s="14">
        <f t="shared" si="37"/>
        <v>74</v>
      </c>
      <c r="K300" s="14">
        <f t="shared" si="38"/>
        <v>118.4</v>
      </c>
      <c r="L300" s="14">
        <f t="shared" si="39"/>
        <v>59.199999999999989</v>
      </c>
      <c r="N300" s="12">
        <v>296</v>
      </c>
      <c r="O300" s="12">
        <f t="shared" si="40"/>
        <v>66.599999999999994</v>
      </c>
      <c r="P300" s="12">
        <f t="shared" si="41"/>
        <v>111</v>
      </c>
      <c r="Q300" s="12">
        <f t="shared" si="42"/>
        <v>177.60000000000002</v>
      </c>
      <c r="R300" s="12">
        <f t="shared" si="43"/>
        <v>88.799999999999983</v>
      </c>
    </row>
    <row r="301" spans="8:18" x14ac:dyDescent="0.2">
      <c r="H301" s="12">
        <v>297</v>
      </c>
      <c r="I301" s="14">
        <f t="shared" si="36"/>
        <v>44.55</v>
      </c>
      <c r="J301" s="14">
        <f t="shared" si="37"/>
        <v>74.25</v>
      </c>
      <c r="K301" s="14">
        <f t="shared" si="38"/>
        <v>118.80000000000001</v>
      </c>
      <c r="L301" s="14">
        <f t="shared" si="39"/>
        <v>59.399999999999977</v>
      </c>
      <c r="N301" s="12">
        <v>297</v>
      </c>
      <c r="O301" s="12">
        <f t="shared" si="40"/>
        <v>66.824999999999989</v>
      </c>
      <c r="P301" s="12">
        <f t="shared" si="41"/>
        <v>111.375</v>
      </c>
      <c r="Q301" s="12">
        <f t="shared" si="42"/>
        <v>178.20000000000002</v>
      </c>
      <c r="R301" s="12">
        <f t="shared" si="43"/>
        <v>89.099999999999966</v>
      </c>
    </row>
    <row r="302" spans="8:18" x14ac:dyDescent="0.2">
      <c r="H302" s="12">
        <v>298</v>
      </c>
      <c r="I302" s="14">
        <f t="shared" si="36"/>
        <v>44.699999999999996</v>
      </c>
      <c r="J302" s="14">
        <f t="shared" si="37"/>
        <v>74.5</v>
      </c>
      <c r="K302" s="14">
        <f t="shared" si="38"/>
        <v>119.2</v>
      </c>
      <c r="L302" s="14">
        <f t="shared" si="39"/>
        <v>59.600000000000023</v>
      </c>
      <c r="N302" s="12">
        <v>298</v>
      </c>
      <c r="O302" s="12">
        <f t="shared" si="40"/>
        <v>67.05</v>
      </c>
      <c r="P302" s="12">
        <f t="shared" si="41"/>
        <v>111.75</v>
      </c>
      <c r="Q302" s="12">
        <f t="shared" si="42"/>
        <v>178.8</v>
      </c>
      <c r="R302" s="12">
        <f t="shared" si="43"/>
        <v>89.400000000000034</v>
      </c>
    </row>
    <row r="303" spans="8:18" x14ac:dyDescent="0.2">
      <c r="H303" s="12">
        <v>299</v>
      </c>
      <c r="I303" s="14">
        <f t="shared" si="36"/>
        <v>44.85</v>
      </c>
      <c r="J303" s="14">
        <f t="shared" si="37"/>
        <v>74.75</v>
      </c>
      <c r="K303" s="14">
        <f t="shared" si="38"/>
        <v>119.60000000000001</v>
      </c>
      <c r="L303" s="14">
        <f t="shared" si="39"/>
        <v>59.800000000000011</v>
      </c>
      <c r="N303" s="12">
        <v>299</v>
      </c>
      <c r="O303" s="12">
        <f t="shared" si="40"/>
        <v>67.275000000000006</v>
      </c>
      <c r="P303" s="12">
        <f t="shared" si="41"/>
        <v>112.125</v>
      </c>
      <c r="Q303" s="12">
        <f t="shared" si="42"/>
        <v>179.4</v>
      </c>
      <c r="R303" s="12">
        <f t="shared" si="43"/>
        <v>89.700000000000017</v>
      </c>
    </row>
    <row r="304" spans="8:18" x14ac:dyDescent="0.2">
      <c r="H304" s="12">
        <v>300</v>
      </c>
      <c r="I304" s="14">
        <f t="shared" si="36"/>
        <v>45</v>
      </c>
      <c r="J304" s="14">
        <f t="shared" si="37"/>
        <v>75</v>
      </c>
      <c r="K304" s="14">
        <f t="shared" si="38"/>
        <v>120</v>
      </c>
      <c r="L304" s="14">
        <f t="shared" si="39"/>
        <v>60</v>
      </c>
      <c r="N304" s="12">
        <v>300</v>
      </c>
      <c r="O304" s="12">
        <f t="shared" si="40"/>
        <v>67.5</v>
      </c>
      <c r="P304" s="12">
        <f t="shared" si="41"/>
        <v>112.5</v>
      </c>
      <c r="Q304" s="12">
        <f t="shared" si="42"/>
        <v>180</v>
      </c>
      <c r="R304" s="12">
        <f t="shared" si="43"/>
        <v>90</v>
      </c>
    </row>
  </sheetData>
  <sheetProtection selectLockedCells="1" selectUnlockedCells="1"/>
  <mergeCells count="6">
    <mergeCell ref="Z3:AD3"/>
    <mergeCell ref="B3:F3"/>
    <mergeCell ref="H3:L3"/>
    <mergeCell ref="B13:F13"/>
    <mergeCell ref="N3:R3"/>
    <mergeCell ref="T3:X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H40"/>
  <sheetViews>
    <sheetView topLeftCell="A16" workbookViewId="0">
      <selection activeCell="A5" sqref="A1:D1048576"/>
    </sheetView>
  </sheetViews>
  <sheetFormatPr defaultRowHeight="12.75" x14ac:dyDescent="0.2"/>
  <cols>
    <col min="1" max="1" width="69.42578125" style="1" customWidth="1"/>
    <col min="2" max="2" width="75.28515625" style="1" customWidth="1"/>
    <col min="3" max="5" width="28.28515625" style="1" customWidth="1"/>
    <col min="6" max="6" width="70" style="1" customWidth="1"/>
    <col min="7" max="16384" width="9.140625" style="1"/>
  </cols>
  <sheetData>
    <row r="4" spans="1:4" ht="15.75" x14ac:dyDescent="0.25">
      <c r="A4" s="245" t="s">
        <v>684</v>
      </c>
    </row>
    <row r="5" spans="1:4" ht="15.75" x14ac:dyDescent="0.25">
      <c r="A5" s="1" t="s">
        <v>685</v>
      </c>
      <c r="B5" s="250" t="s">
        <v>686</v>
      </c>
    </row>
    <row r="6" spans="1:4" ht="15.75" x14ac:dyDescent="0.25">
      <c r="A6" s="1" t="s">
        <v>687</v>
      </c>
      <c r="B6" s="250" t="s">
        <v>688</v>
      </c>
    </row>
    <row r="7" spans="1:4" ht="15.75" x14ac:dyDescent="0.25">
      <c r="A7" s="254" t="s">
        <v>707</v>
      </c>
      <c r="B7" s="250"/>
    </row>
    <row r="9" spans="1:4" ht="15.75" x14ac:dyDescent="0.25">
      <c r="A9" s="246" t="s">
        <v>703</v>
      </c>
    </row>
    <row r="10" spans="1:4" ht="15.75" x14ac:dyDescent="0.25">
      <c r="B10" s="247" t="s">
        <v>689</v>
      </c>
    </row>
    <row r="11" spans="1:4" ht="15.75" x14ac:dyDescent="0.25">
      <c r="B11" s="247" t="s">
        <v>690</v>
      </c>
    </row>
    <row r="12" spans="1:4" ht="15.75" x14ac:dyDescent="0.25">
      <c r="B12" s="248" t="s">
        <v>691</v>
      </c>
    </row>
    <row r="14" spans="1:4" ht="15.75" x14ac:dyDescent="0.25">
      <c r="A14" s="246" t="s">
        <v>692</v>
      </c>
    </row>
    <row r="15" spans="1:4" ht="15.75" x14ac:dyDescent="0.25">
      <c r="A15" s="247" t="s">
        <v>693</v>
      </c>
    </row>
    <row r="16" spans="1:4" ht="15.75" x14ac:dyDescent="0.25">
      <c r="B16" s="248" t="s">
        <v>694</v>
      </c>
      <c r="D16" s="249"/>
    </row>
    <row r="17" spans="1:4" x14ac:dyDescent="0.2">
      <c r="B17" s="249" t="s">
        <v>695</v>
      </c>
      <c r="D17" s="249"/>
    </row>
    <row r="18" spans="1:4" ht="15.75" x14ac:dyDescent="0.25">
      <c r="B18" s="248" t="s">
        <v>696</v>
      </c>
      <c r="D18" s="249"/>
    </row>
    <row r="20" spans="1:4" ht="15.75" x14ac:dyDescent="0.25">
      <c r="A20" s="245" t="s">
        <v>697</v>
      </c>
    </row>
    <row r="21" spans="1:4" ht="15.75" x14ac:dyDescent="0.25">
      <c r="B21" s="247" t="s">
        <v>698</v>
      </c>
    </row>
    <row r="22" spans="1:4" ht="15.75" x14ac:dyDescent="0.25">
      <c r="B22" s="247" t="s">
        <v>699</v>
      </c>
    </row>
    <row r="23" spans="1:4" ht="15.75" x14ac:dyDescent="0.25">
      <c r="B23" s="247" t="s">
        <v>700</v>
      </c>
    </row>
    <row r="24" spans="1:4" ht="15.75" x14ac:dyDescent="0.25">
      <c r="B24" s="247" t="s">
        <v>708</v>
      </c>
    </row>
    <row r="25" spans="1:4" ht="15.75" x14ac:dyDescent="0.25">
      <c r="B25" s="248" t="s">
        <v>701</v>
      </c>
    </row>
    <row r="31" spans="1:4" x14ac:dyDescent="0.2">
      <c r="A31" s="1" t="s">
        <v>702</v>
      </c>
    </row>
    <row r="34" spans="1:8" x14ac:dyDescent="0.2">
      <c r="B34" s="1" t="s">
        <v>691</v>
      </c>
    </row>
    <row r="36" spans="1:8" s="24" customFormat="1" ht="15.75" x14ac:dyDescent="0.2">
      <c r="A36" s="523" t="s">
        <v>596</v>
      </c>
      <c r="B36" s="524"/>
      <c r="C36" s="524"/>
      <c r="D36" s="524"/>
      <c r="E36" s="524"/>
      <c r="F36" s="524"/>
      <c r="G36" s="95"/>
      <c r="H36" s="95"/>
    </row>
    <row r="37" spans="1:8" s="24" customFormat="1" ht="30" customHeight="1" x14ac:dyDescent="0.2">
      <c r="A37" s="49" t="s">
        <v>704</v>
      </c>
      <c r="B37" s="40"/>
      <c r="C37" s="252"/>
      <c r="D37" s="252"/>
      <c r="E37" s="252"/>
      <c r="F37" s="253"/>
      <c r="G37" s="95"/>
      <c r="H37" s="95"/>
    </row>
    <row r="38" spans="1:8" s="24" customFormat="1" ht="30" customHeight="1" x14ac:dyDescent="0.2">
      <c r="A38" s="251" t="s">
        <v>705</v>
      </c>
      <c r="B38" s="227"/>
      <c r="C38" s="504"/>
      <c r="D38" s="552"/>
      <c r="E38" s="552"/>
      <c r="F38" s="505"/>
      <c r="G38" s="95"/>
      <c r="H38" s="95"/>
    </row>
    <row r="39" spans="1:8" s="24" customFormat="1" ht="30" customHeight="1" x14ac:dyDescent="0.2">
      <c r="A39" s="251" t="s">
        <v>706</v>
      </c>
      <c r="B39" s="227"/>
      <c r="C39" s="504"/>
      <c r="D39" s="552"/>
      <c r="E39" s="552"/>
      <c r="F39" s="505"/>
      <c r="G39" s="95"/>
      <c r="H39" s="95"/>
    </row>
    <row r="40" spans="1:8" s="24" customFormat="1" ht="30" customHeight="1" x14ac:dyDescent="0.2">
      <c r="A40" s="49" t="s">
        <v>408</v>
      </c>
      <c r="B40" s="496"/>
      <c r="C40" s="496"/>
      <c r="D40" s="496"/>
      <c r="E40" s="496"/>
      <c r="F40" s="496"/>
      <c r="G40" s="95"/>
      <c r="H40" s="95"/>
    </row>
  </sheetData>
  <mergeCells count="4">
    <mergeCell ref="A36:F36"/>
    <mergeCell ref="B40:F40"/>
    <mergeCell ref="C38:F38"/>
    <mergeCell ref="C39:F39"/>
  </mergeCells>
  <conditionalFormatting sqref="B37:F39">
    <cfRule type="expression" dxfId="1" priority="2">
      <formula>($B$44+$B$45+$B$46)&gt;0</formula>
    </cfRule>
  </conditionalFormatting>
  <conditionalFormatting sqref="B40:F40">
    <cfRule type="expression" dxfId="0" priority="1">
      <formula>$B$47&gt;0</formula>
    </cfRule>
  </conditionalFormatting>
  <dataValidations count="2">
    <dataValidation type="list" allowBlank="1" showInputMessage="1" showErrorMessage="1" sqref="B34">
      <formula1>$B$10:$B$12</formula1>
    </dataValidation>
    <dataValidation type="textLength" allowBlank="1" showInputMessage="1" showErrorMessage="1" error="Error: Exceeds Maximum Text Length of 255 Characters" sqref="B37:F40">
      <formula1>0</formula1>
      <formula2>255</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election activeCell="A5" sqref="A1:D1048576"/>
    </sheetView>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fitToPage="1"/>
  </sheetPr>
  <dimension ref="A1:N99"/>
  <sheetViews>
    <sheetView topLeftCell="A58" zoomScaleNormal="100" workbookViewId="0">
      <selection activeCell="D72" sqref="A1:D72"/>
    </sheetView>
  </sheetViews>
  <sheetFormatPr defaultRowHeight="12.75" x14ac:dyDescent="0.2"/>
  <cols>
    <col min="1" max="1" width="48.5703125" customWidth="1"/>
    <col min="2" max="2" width="25.85546875" customWidth="1"/>
    <col min="3" max="3" width="99.140625" customWidth="1"/>
    <col min="4" max="4" width="16.85546875" customWidth="1"/>
  </cols>
  <sheetData>
    <row r="1" spans="1:14" s="415" customFormat="1" ht="18" x14ac:dyDescent="0.2">
      <c r="A1" s="706" t="s">
        <v>939</v>
      </c>
      <c r="B1" s="706"/>
      <c r="C1" s="706"/>
      <c r="D1" s="706"/>
      <c r="E1" s="450"/>
      <c r="F1" s="450"/>
      <c r="G1" s="450"/>
      <c r="H1" s="450"/>
      <c r="I1" s="450"/>
      <c r="J1" s="450"/>
      <c r="K1" s="450"/>
      <c r="L1" s="450"/>
      <c r="M1" s="450"/>
      <c r="N1" s="450"/>
    </row>
    <row r="2" spans="1:14" s="466" customFormat="1" x14ac:dyDescent="0.2">
      <c r="A2" s="393"/>
      <c r="B2" s="392"/>
      <c r="D2" s="408"/>
      <c r="E2" s="392"/>
      <c r="F2" s="392"/>
      <c r="G2" s="392"/>
      <c r="H2" s="392"/>
      <c r="I2" s="392"/>
      <c r="J2" s="392"/>
      <c r="K2" s="392"/>
      <c r="L2" s="392"/>
      <c r="M2" s="392"/>
      <c r="N2" s="392"/>
    </row>
    <row r="3" spans="1:14" s="466" customFormat="1" x14ac:dyDescent="0.2">
      <c r="A3" s="393"/>
      <c r="B3" s="392"/>
      <c r="D3" s="408"/>
      <c r="E3" s="392"/>
      <c r="F3" s="392"/>
      <c r="G3" s="392"/>
      <c r="H3" s="392"/>
      <c r="I3" s="392"/>
      <c r="J3" s="392"/>
      <c r="K3" s="392"/>
      <c r="L3" s="392"/>
      <c r="M3" s="392"/>
      <c r="N3" s="392"/>
    </row>
    <row r="4" spans="1:14" s="466" customFormat="1" x14ac:dyDescent="0.2">
      <c r="A4" s="393"/>
      <c r="B4" s="392"/>
      <c r="D4" s="408"/>
      <c r="E4" s="392"/>
      <c r="F4" s="392"/>
      <c r="G4" s="392"/>
      <c r="H4" s="392"/>
      <c r="I4" s="392"/>
      <c r="J4" s="392"/>
      <c r="K4" s="392"/>
      <c r="L4" s="392"/>
      <c r="M4" s="392"/>
      <c r="N4" s="392"/>
    </row>
    <row r="5" spans="1:14" s="466" customFormat="1" x14ac:dyDescent="0.2">
      <c r="A5" s="393"/>
      <c r="B5" s="392"/>
      <c r="D5" s="408"/>
      <c r="E5" s="392"/>
      <c r="F5" s="392"/>
      <c r="G5" s="392"/>
      <c r="H5" s="392"/>
      <c r="I5" s="392"/>
      <c r="J5" s="392"/>
      <c r="K5" s="392"/>
      <c r="L5" s="392"/>
      <c r="M5" s="392"/>
      <c r="N5" s="392"/>
    </row>
    <row r="6" spans="1:14" s="466" customFormat="1" x14ac:dyDescent="0.2">
      <c r="A6" s="393"/>
      <c r="B6" s="392"/>
      <c r="D6" s="408"/>
      <c r="E6" s="392"/>
      <c r="F6" s="392"/>
      <c r="G6" s="392"/>
      <c r="H6" s="392"/>
      <c r="I6" s="392"/>
      <c r="J6" s="392"/>
      <c r="K6" s="392"/>
      <c r="L6" s="392"/>
      <c r="M6" s="392"/>
      <c r="N6" s="392"/>
    </row>
    <row r="7" spans="1:14" s="466" customFormat="1" ht="13.5" thickBot="1" x14ac:dyDescent="0.25">
      <c r="A7" s="393"/>
      <c r="B7" s="392"/>
      <c r="C7" s="406"/>
      <c r="D7" s="406"/>
      <c r="E7" s="392"/>
      <c r="F7" s="392"/>
      <c r="G7" s="392"/>
      <c r="H7" s="392"/>
      <c r="I7" s="392"/>
      <c r="J7" s="392"/>
      <c r="K7" s="392"/>
      <c r="L7" s="392"/>
      <c r="M7" s="392"/>
      <c r="N7" s="392"/>
    </row>
    <row r="8" spans="1:14" ht="234.75" customHeight="1" thickBot="1" x14ac:dyDescent="0.25">
      <c r="A8" s="407" t="s">
        <v>969</v>
      </c>
      <c r="B8" s="700"/>
      <c r="C8" s="701"/>
      <c r="D8" s="702"/>
      <c r="E8" s="392"/>
      <c r="F8" s="392"/>
      <c r="G8" s="392"/>
      <c r="H8" s="392"/>
      <c r="I8" s="392"/>
      <c r="J8" s="392"/>
      <c r="K8" s="392"/>
      <c r="L8" s="392"/>
      <c r="M8" s="392"/>
      <c r="N8" s="392"/>
    </row>
    <row r="9" spans="1:14" ht="23.25" customHeight="1" thickBot="1" x14ac:dyDescent="0.25">
      <c r="A9" s="417"/>
      <c r="B9" s="703"/>
      <c r="C9" s="704"/>
      <c r="D9" s="705"/>
      <c r="E9" s="395"/>
      <c r="F9" s="395"/>
      <c r="G9" s="395"/>
      <c r="H9" s="395"/>
      <c r="I9" s="395"/>
      <c r="J9" s="395"/>
      <c r="K9" s="395"/>
      <c r="L9" s="395"/>
      <c r="M9" s="395"/>
      <c r="N9" s="401"/>
    </row>
    <row r="10" spans="1:14" x14ac:dyDescent="0.2">
      <c r="E10" s="395"/>
      <c r="F10" s="395"/>
      <c r="G10" s="395"/>
      <c r="H10" s="395"/>
      <c r="I10" s="395"/>
      <c r="J10" s="395"/>
      <c r="K10" s="395"/>
      <c r="L10" s="395"/>
      <c r="M10" s="395"/>
      <c r="N10" s="392"/>
    </row>
    <row r="11" spans="1:14" x14ac:dyDescent="0.2">
      <c r="E11" s="395"/>
      <c r="F11" s="395"/>
      <c r="G11" s="395"/>
      <c r="H11" s="395"/>
      <c r="I11" s="395"/>
      <c r="J11" s="395"/>
      <c r="K11" s="395"/>
      <c r="L11" s="395"/>
      <c r="M11" s="395"/>
      <c r="N11" s="392"/>
    </row>
    <row r="12" spans="1:14" s="466" customFormat="1" x14ac:dyDescent="0.2">
      <c r="E12" s="459"/>
      <c r="F12" s="459"/>
      <c r="G12" s="459"/>
      <c r="H12" s="459"/>
      <c r="I12" s="459"/>
      <c r="J12" s="459"/>
      <c r="K12" s="459"/>
      <c r="L12" s="459"/>
      <c r="M12" s="459"/>
      <c r="N12" s="392"/>
    </row>
    <row r="13" spans="1:14" s="466" customFormat="1" x14ac:dyDescent="0.2">
      <c r="A13" s="393"/>
      <c r="B13" s="392"/>
      <c r="C13" s="406"/>
      <c r="D13" s="406"/>
      <c r="E13" s="392"/>
      <c r="F13" s="392"/>
      <c r="G13" s="392"/>
      <c r="H13" s="392"/>
      <c r="I13" s="392"/>
      <c r="J13" s="392"/>
      <c r="K13" s="392"/>
      <c r="L13" s="392"/>
      <c r="M13" s="392"/>
      <c r="N13" s="392"/>
    </row>
    <row r="14" spans="1:14" ht="12.75" customHeight="1" x14ac:dyDescent="0.2">
      <c r="A14" s="393"/>
      <c r="B14" s="392"/>
      <c r="C14" s="406"/>
      <c r="D14" s="406"/>
      <c r="E14" s="392"/>
      <c r="F14" s="392"/>
      <c r="G14" s="392"/>
      <c r="H14" s="392"/>
      <c r="I14" s="392"/>
      <c r="J14" s="392"/>
      <c r="K14" s="392"/>
      <c r="L14" s="392"/>
      <c r="M14" s="392"/>
      <c r="N14" s="392"/>
    </row>
    <row r="15" spans="1:14" ht="12.75" customHeight="1" x14ac:dyDescent="0.2">
      <c r="A15" s="393"/>
      <c r="B15" s="392"/>
      <c r="C15" s="406"/>
      <c r="D15" s="406"/>
      <c r="E15" s="392"/>
      <c r="F15" s="392"/>
      <c r="G15" s="392"/>
      <c r="H15" s="392"/>
      <c r="I15" s="392"/>
      <c r="J15" s="392"/>
      <c r="K15" s="392"/>
      <c r="L15" s="392"/>
      <c r="M15" s="392"/>
      <c r="N15" s="392"/>
    </row>
    <row r="16" spans="1:14" ht="12.75" customHeight="1" x14ac:dyDescent="0.2">
      <c r="A16" s="393"/>
      <c r="B16" s="392"/>
      <c r="C16" s="406"/>
      <c r="D16" s="406"/>
      <c r="E16" s="392"/>
      <c r="F16" s="392"/>
      <c r="G16" s="392"/>
      <c r="H16" s="392"/>
      <c r="I16" s="392"/>
      <c r="J16" s="392"/>
      <c r="K16" s="392"/>
      <c r="L16" s="392"/>
      <c r="M16" s="392"/>
      <c r="N16" s="392"/>
    </row>
    <row r="17" spans="1:14" s="389" customFormat="1" ht="13.5" customHeight="1" x14ac:dyDescent="0.2">
      <c r="A17" s="393"/>
      <c r="B17" s="392"/>
      <c r="C17" s="466"/>
      <c r="D17" s="408"/>
      <c r="E17" s="392"/>
      <c r="F17" s="392"/>
      <c r="G17" s="392"/>
      <c r="H17" s="392"/>
      <c r="I17" s="392"/>
      <c r="J17" s="392"/>
      <c r="K17" s="392"/>
      <c r="L17" s="392"/>
      <c r="M17" s="392"/>
      <c r="N17" s="392"/>
    </row>
    <row r="18" spans="1:14" s="466" customFormat="1" ht="13.5" thickBot="1" x14ac:dyDescent="0.25">
      <c r="A18" s="393" t="s">
        <v>938</v>
      </c>
      <c r="B18" s="392"/>
      <c r="C18" s="392"/>
      <c r="D18" s="392"/>
      <c r="E18" s="392"/>
      <c r="F18" s="392"/>
      <c r="G18" s="392"/>
      <c r="H18" s="392"/>
      <c r="I18" s="392"/>
      <c r="J18" s="392"/>
      <c r="K18" s="392"/>
      <c r="L18" s="392"/>
      <c r="M18" s="392"/>
      <c r="N18" s="392"/>
    </row>
    <row r="19" spans="1:14" s="466" customFormat="1" ht="12.75" customHeight="1" x14ac:dyDescent="0.25">
      <c r="A19" s="393"/>
      <c r="B19" s="392" t="s">
        <v>919</v>
      </c>
      <c r="C19" s="460"/>
      <c r="D19" s="461"/>
      <c r="E19" s="392"/>
      <c r="F19" s="392"/>
      <c r="G19" s="392"/>
      <c r="H19" s="392"/>
      <c r="I19" s="392"/>
      <c r="J19" s="392"/>
      <c r="K19" s="392"/>
      <c r="L19" s="392"/>
      <c r="M19" s="392"/>
      <c r="N19" s="392"/>
    </row>
    <row r="20" spans="1:14" s="466" customFormat="1" ht="12.75" customHeight="1" x14ac:dyDescent="0.25">
      <c r="A20" s="393"/>
      <c r="B20" s="392"/>
      <c r="C20" s="462"/>
      <c r="D20" s="463"/>
      <c r="E20" s="392"/>
      <c r="F20" s="392"/>
      <c r="G20" s="392"/>
      <c r="H20" s="392"/>
      <c r="I20" s="392"/>
      <c r="J20" s="392"/>
      <c r="K20" s="392"/>
      <c r="L20" s="392"/>
      <c r="M20" s="392"/>
      <c r="N20" s="392"/>
    </row>
    <row r="21" spans="1:14" s="466" customFormat="1" ht="12.75" customHeight="1" x14ac:dyDescent="0.25">
      <c r="A21" s="393"/>
      <c r="B21" s="392"/>
      <c r="C21" s="462"/>
      <c r="D21" s="463"/>
      <c r="E21" s="392"/>
      <c r="F21" s="392"/>
      <c r="G21" s="392"/>
      <c r="H21" s="392"/>
      <c r="I21" s="392"/>
      <c r="J21" s="392"/>
      <c r="K21" s="392"/>
      <c r="L21" s="392"/>
      <c r="M21" s="392"/>
      <c r="N21" s="392"/>
    </row>
    <row r="22" spans="1:14" s="466" customFormat="1" ht="12.75" customHeight="1" x14ac:dyDescent="0.25">
      <c r="A22" s="393"/>
      <c r="B22" s="392"/>
      <c r="C22" s="462"/>
      <c r="D22" s="463"/>
      <c r="E22" s="392"/>
      <c r="F22" s="392"/>
      <c r="G22" s="392"/>
      <c r="H22" s="392"/>
      <c r="I22" s="392"/>
      <c r="J22" s="392"/>
      <c r="K22" s="392"/>
      <c r="L22" s="392"/>
      <c r="M22" s="392"/>
      <c r="N22" s="392"/>
    </row>
    <row r="23" spans="1:14" s="466" customFormat="1" ht="12.75" customHeight="1" x14ac:dyDescent="0.25">
      <c r="A23" s="393"/>
      <c r="B23" s="392"/>
      <c r="C23" s="462"/>
      <c r="D23" s="463"/>
      <c r="E23" s="392"/>
      <c r="F23" s="392"/>
      <c r="G23" s="392"/>
      <c r="H23" s="392"/>
      <c r="I23" s="392"/>
      <c r="J23" s="392"/>
      <c r="K23" s="392"/>
      <c r="L23" s="392"/>
      <c r="M23" s="392"/>
      <c r="N23" s="392"/>
    </row>
    <row r="24" spans="1:14" s="466" customFormat="1" ht="12.75" customHeight="1" x14ac:dyDescent="0.25">
      <c r="A24" s="393"/>
      <c r="B24" s="392"/>
      <c r="C24" s="462"/>
      <c r="D24" s="463"/>
      <c r="E24" s="392"/>
      <c r="F24" s="392"/>
      <c r="G24" s="392"/>
      <c r="H24" s="392"/>
      <c r="I24" s="392"/>
      <c r="J24" s="392"/>
      <c r="K24" s="392"/>
      <c r="L24" s="392"/>
      <c r="M24" s="392"/>
      <c r="N24" s="392"/>
    </row>
    <row r="25" spans="1:14" s="466" customFormat="1" ht="12.75" customHeight="1" x14ac:dyDescent="0.25">
      <c r="A25" s="393"/>
      <c r="B25" s="392"/>
      <c r="C25" s="462"/>
      <c r="D25" s="463"/>
      <c r="E25" s="392"/>
      <c r="F25" s="392"/>
      <c r="G25" s="392"/>
      <c r="H25" s="392"/>
      <c r="I25" s="392"/>
      <c r="J25" s="392"/>
      <c r="K25" s="392"/>
      <c r="L25" s="392"/>
      <c r="M25" s="392"/>
      <c r="N25" s="392"/>
    </row>
    <row r="26" spans="1:14" s="389" customFormat="1" ht="12.75" customHeight="1" x14ac:dyDescent="0.25">
      <c r="A26" s="393"/>
      <c r="B26" s="392"/>
      <c r="C26" s="462"/>
      <c r="D26" s="463"/>
      <c r="E26" s="392"/>
      <c r="F26" s="392"/>
      <c r="G26" s="392"/>
      <c r="H26" s="392"/>
      <c r="I26" s="392"/>
      <c r="J26" s="392"/>
      <c r="K26" s="392"/>
      <c r="L26" s="392"/>
      <c r="M26" s="392"/>
      <c r="N26" s="392"/>
    </row>
    <row r="27" spans="1:14" s="466" customFormat="1" ht="12.75" customHeight="1" x14ac:dyDescent="0.25">
      <c r="A27" s="393"/>
      <c r="B27" s="392"/>
      <c r="C27" s="462"/>
      <c r="D27" s="463"/>
      <c r="E27" s="392"/>
      <c r="F27" s="392"/>
      <c r="G27" s="392"/>
      <c r="H27" s="392"/>
      <c r="I27" s="392"/>
      <c r="J27" s="392"/>
      <c r="K27" s="392"/>
      <c r="L27" s="392"/>
      <c r="M27" s="392"/>
      <c r="N27" s="392"/>
    </row>
    <row r="28" spans="1:14" ht="12.75" customHeight="1" x14ac:dyDescent="0.25">
      <c r="A28" s="393"/>
      <c r="B28" s="392"/>
      <c r="C28" s="462"/>
      <c r="D28" s="463"/>
      <c r="E28" s="392"/>
      <c r="F28" s="392"/>
      <c r="G28" s="392"/>
      <c r="H28" s="392"/>
      <c r="I28" s="392"/>
      <c r="J28" s="392"/>
      <c r="K28" s="392"/>
      <c r="L28" s="392"/>
      <c r="M28" s="392"/>
      <c r="N28" s="392"/>
    </row>
    <row r="29" spans="1:14" s="389" customFormat="1" ht="12.75" customHeight="1" x14ac:dyDescent="0.25">
      <c r="A29" s="393"/>
      <c r="B29" s="392"/>
      <c r="C29" s="462"/>
      <c r="D29" s="463"/>
      <c r="E29" s="392"/>
      <c r="F29" s="392"/>
      <c r="G29" s="392"/>
      <c r="H29" s="392"/>
      <c r="I29" s="392"/>
      <c r="J29" s="392"/>
      <c r="K29" s="392"/>
      <c r="L29" s="392"/>
      <c r="M29" s="392"/>
      <c r="N29" s="392"/>
    </row>
    <row r="30" spans="1:14" s="466" customFormat="1" ht="12.75" customHeight="1" x14ac:dyDescent="0.25">
      <c r="A30" s="393"/>
      <c r="B30" s="392"/>
      <c r="C30" s="462"/>
      <c r="D30" s="463"/>
      <c r="E30" s="392"/>
      <c r="F30" s="392"/>
      <c r="G30" s="392"/>
      <c r="H30" s="392"/>
      <c r="I30" s="392"/>
      <c r="J30" s="392"/>
      <c r="K30" s="392"/>
      <c r="L30" s="392"/>
      <c r="M30" s="392"/>
      <c r="N30" s="392"/>
    </row>
    <row r="31" spans="1:14" s="466" customFormat="1" ht="12.75" customHeight="1" x14ac:dyDescent="0.25">
      <c r="A31" s="393"/>
      <c r="B31" s="392"/>
      <c r="C31" s="462"/>
      <c r="D31" s="463"/>
      <c r="E31" s="392"/>
      <c r="F31" s="392"/>
      <c r="G31" s="392"/>
      <c r="H31" s="392"/>
      <c r="I31" s="392"/>
      <c r="J31" s="392"/>
      <c r="K31" s="392"/>
      <c r="L31" s="392"/>
      <c r="M31" s="392"/>
      <c r="N31" s="392"/>
    </row>
    <row r="32" spans="1:14" s="466" customFormat="1" ht="12.75" customHeight="1" x14ac:dyDescent="0.25">
      <c r="A32" s="393"/>
      <c r="B32" s="392"/>
      <c r="C32" s="462"/>
      <c r="D32" s="463"/>
      <c r="E32" s="392"/>
      <c r="F32" s="392"/>
      <c r="G32" s="392"/>
      <c r="H32" s="392"/>
      <c r="I32" s="392"/>
      <c r="J32" s="392"/>
      <c r="K32" s="392"/>
      <c r="L32" s="392"/>
      <c r="M32" s="392"/>
      <c r="N32" s="392"/>
    </row>
    <row r="33" spans="1:14" s="466" customFormat="1" ht="12.75" customHeight="1" x14ac:dyDescent="0.25">
      <c r="A33" s="393"/>
      <c r="B33" s="392"/>
      <c r="C33" s="462"/>
      <c r="D33" s="463"/>
      <c r="E33" s="392"/>
      <c r="F33" s="392"/>
      <c r="G33" s="392"/>
      <c r="H33" s="392"/>
      <c r="I33" s="392"/>
      <c r="J33" s="392"/>
      <c r="K33" s="392"/>
      <c r="L33" s="392"/>
      <c r="M33" s="392"/>
      <c r="N33" s="392"/>
    </row>
    <row r="34" spans="1:14" s="466" customFormat="1" ht="12.75" customHeight="1" thickBot="1" x14ac:dyDescent="0.3">
      <c r="A34" s="393"/>
      <c r="B34" s="392"/>
      <c r="C34" s="464"/>
      <c r="D34" s="465"/>
      <c r="E34" s="392"/>
      <c r="F34" s="392"/>
      <c r="G34" s="392"/>
      <c r="H34" s="392"/>
      <c r="I34" s="392"/>
      <c r="J34" s="392"/>
      <c r="K34" s="392"/>
      <c r="L34" s="392"/>
      <c r="M34" s="392"/>
      <c r="N34" s="392"/>
    </row>
    <row r="35" spans="1:14" s="466" customFormat="1" ht="12.75" customHeight="1" x14ac:dyDescent="0.2">
      <c r="A35" s="393"/>
      <c r="B35" s="392"/>
      <c r="C35" s="406"/>
      <c r="D35" s="406"/>
      <c r="E35" s="392"/>
      <c r="F35" s="392"/>
      <c r="G35" s="392"/>
      <c r="H35" s="392"/>
      <c r="I35" s="392"/>
      <c r="J35" s="392"/>
      <c r="K35" s="392"/>
      <c r="L35" s="392"/>
      <c r="M35" s="392"/>
      <c r="N35" s="392"/>
    </row>
    <row r="36" spans="1:14" s="466" customFormat="1" ht="12.75" customHeight="1" x14ac:dyDescent="0.2">
      <c r="A36" s="393"/>
      <c r="B36" s="392"/>
      <c r="C36" s="406"/>
      <c r="D36" s="406"/>
      <c r="E36" s="392"/>
      <c r="F36" s="392"/>
      <c r="G36" s="392"/>
      <c r="H36" s="392"/>
      <c r="I36" s="392"/>
      <c r="J36" s="392"/>
      <c r="K36" s="392"/>
      <c r="L36" s="392"/>
      <c r="M36" s="392"/>
      <c r="N36" s="392"/>
    </row>
    <row r="37" spans="1:14" s="466" customFormat="1" ht="12.75" customHeight="1" x14ac:dyDescent="0.2">
      <c r="A37" s="393"/>
      <c r="B37" s="392"/>
      <c r="D37" s="408"/>
      <c r="E37" s="392"/>
      <c r="F37" s="392"/>
      <c r="G37" s="392"/>
      <c r="H37" s="392"/>
      <c r="I37" s="392"/>
      <c r="J37" s="392"/>
      <c r="K37" s="392"/>
      <c r="L37" s="392"/>
      <c r="M37" s="392"/>
      <c r="N37" s="392"/>
    </row>
    <row r="38" spans="1:14" s="466" customFormat="1" ht="12.75" customHeight="1" x14ac:dyDescent="0.2">
      <c r="A38" s="393"/>
      <c r="B38" s="392"/>
      <c r="D38" s="408"/>
      <c r="E38" s="392"/>
      <c r="F38" s="392"/>
      <c r="G38" s="392"/>
      <c r="H38" s="392"/>
      <c r="I38" s="392"/>
      <c r="J38" s="392"/>
      <c r="K38" s="392"/>
      <c r="L38" s="392"/>
      <c r="M38" s="392"/>
      <c r="N38" s="392"/>
    </row>
    <row r="39" spans="1:14" s="467" customFormat="1" ht="12.75" customHeight="1" x14ac:dyDescent="0.2">
      <c r="A39" s="393"/>
      <c r="B39" s="392"/>
      <c r="D39" s="408"/>
      <c r="E39" s="392"/>
      <c r="F39" s="392"/>
      <c r="G39" s="392"/>
      <c r="H39" s="392"/>
      <c r="I39" s="392"/>
      <c r="J39" s="392"/>
      <c r="K39" s="392"/>
      <c r="L39" s="392"/>
      <c r="M39" s="392"/>
      <c r="N39" s="392"/>
    </row>
    <row r="40" spans="1:14" s="466" customFormat="1" ht="12.75" customHeight="1" x14ac:dyDescent="0.2">
      <c r="A40" s="393"/>
      <c r="B40" s="392"/>
      <c r="C40" s="406"/>
      <c r="D40" s="406"/>
      <c r="E40" s="392"/>
      <c r="F40" s="392"/>
      <c r="G40" s="392"/>
      <c r="H40" s="392"/>
      <c r="I40" s="392"/>
      <c r="J40" s="392"/>
      <c r="K40" s="392"/>
      <c r="L40" s="392"/>
      <c r="M40" s="392"/>
      <c r="N40" s="392"/>
    </row>
    <row r="41" spans="1:14" s="466" customFormat="1" ht="12.75" customHeight="1" x14ac:dyDescent="0.2">
      <c r="A41" s="393"/>
      <c r="B41" s="392"/>
      <c r="C41" s="406"/>
      <c r="D41" s="406"/>
      <c r="E41" s="392"/>
      <c r="F41" s="392"/>
      <c r="G41" s="392"/>
      <c r="H41" s="392"/>
      <c r="I41" s="392"/>
      <c r="J41" s="392"/>
      <c r="K41" s="392"/>
      <c r="L41" s="392"/>
      <c r="M41" s="392"/>
      <c r="N41" s="392"/>
    </row>
    <row r="42" spans="1:14" s="466" customFormat="1" ht="12.75" customHeight="1" x14ac:dyDescent="0.2">
      <c r="A42" s="393"/>
      <c r="B42" s="392"/>
      <c r="C42" s="406"/>
      <c r="D42" s="406"/>
      <c r="E42" s="392"/>
      <c r="F42" s="392"/>
      <c r="G42" s="392"/>
      <c r="H42" s="392"/>
      <c r="I42" s="392"/>
      <c r="J42" s="392"/>
      <c r="K42" s="392"/>
      <c r="L42" s="392"/>
      <c r="M42" s="392"/>
      <c r="N42" s="392"/>
    </row>
    <row r="43" spans="1:14" s="466" customFormat="1" ht="12.75" customHeight="1" thickBot="1" x14ac:dyDescent="0.25">
      <c r="A43" s="393"/>
      <c r="B43" s="392"/>
      <c r="C43" s="406"/>
      <c r="D43" s="406"/>
      <c r="E43" s="392"/>
      <c r="F43" s="392"/>
      <c r="G43" s="392"/>
      <c r="H43" s="392"/>
      <c r="I43" s="392"/>
      <c r="J43" s="392"/>
      <c r="K43" s="392"/>
      <c r="L43" s="392"/>
      <c r="M43" s="392"/>
      <c r="N43" s="392"/>
    </row>
    <row r="44" spans="1:14" ht="18.75" thickBot="1" x14ac:dyDescent="0.25">
      <c r="A44" s="697" t="s">
        <v>940</v>
      </c>
      <c r="B44" s="698"/>
      <c r="C44" s="699"/>
      <c r="D44" s="389"/>
      <c r="E44" s="395"/>
      <c r="F44" s="395"/>
      <c r="G44" s="395"/>
      <c r="H44" s="392"/>
      <c r="I44" s="392"/>
      <c r="J44" s="392"/>
      <c r="K44" s="392"/>
      <c r="L44" s="392"/>
      <c r="M44" s="392"/>
      <c r="N44" s="392"/>
    </row>
    <row r="45" spans="1:14" ht="18" x14ac:dyDescent="0.2">
      <c r="A45" s="419" t="s">
        <v>920</v>
      </c>
      <c r="B45" s="409" t="s">
        <v>921</v>
      </c>
      <c r="C45" s="420" t="s">
        <v>934</v>
      </c>
      <c r="D45" s="389"/>
      <c r="E45" s="395"/>
      <c r="F45" s="395"/>
      <c r="G45" s="395"/>
      <c r="H45" s="392"/>
      <c r="I45" s="392"/>
      <c r="J45" s="392"/>
      <c r="K45" s="392"/>
      <c r="L45" s="392"/>
      <c r="M45" s="392"/>
      <c r="N45" s="392"/>
    </row>
    <row r="46" spans="1:14" ht="75" customHeight="1" x14ac:dyDescent="0.2">
      <c r="A46" s="421"/>
      <c r="B46" s="391"/>
      <c r="C46" s="422" t="s">
        <v>941</v>
      </c>
      <c r="D46" s="389"/>
      <c r="E46" s="395"/>
      <c r="F46" s="395"/>
      <c r="G46" s="395"/>
      <c r="H46" s="392"/>
      <c r="I46" s="392"/>
      <c r="J46" s="392"/>
      <c r="K46" s="392"/>
      <c r="L46" s="392"/>
      <c r="M46" s="392"/>
      <c r="N46" s="392"/>
    </row>
    <row r="47" spans="1:14" ht="18" x14ac:dyDescent="0.2">
      <c r="A47" s="423"/>
      <c r="B47" s="390"/>
      <c r="C47" s="424"/>
      <c r="D47" s="389"/>
      <c r="E47" s="395"/>
      <c r="F47" s="395"/>
      <c r="G47" s="395"/>
      <c r="H47" s="392"/>
      <c r="I47" s="392"/>
      <c r="J47" s="392"/>
      <c r="K47" s="392"/>
      <c r="L47" s="392"/>
      <c r="M47" s="392"/>
      <c r="N47" s="392"/>
    </row>
    <row r="48" spans="1:14" s="389" customFormat="1" ht="33" customHeight="1" x14ac:dyDescent="0.2">
      <c r="A48" s="425" t="s">
        <v>958</v>
      </c>
      <c r="B48" s="440">
        <v>0</v>
      </c>
      <c r="C48" s="426"/>
      <c r="E48" s="430"/>
      <c r="F48" s="430"/>
      <c r="G48" s="430"/>
      <c r="H48" s="392"/>
      <c r="I48" s="392"/>
      <c r="J48" s="392"/>
      <c r="K48" s="392"/>
      <c r="L48" s="392"/>
      <c r="M48" s="392"/>
      <c r="N48" s="392"/>
    </row>
    <row r="49" spans="1:14" s="389" customFormat="1" ht="33" customHeight="1" x14ac:dyDescent="0.2">
      <c r="A49" s="425" t="s">
        <v>959</v>
      </c>
      <c r="B49" s="440">
        <v>0</v>
      </c>
      <c r="C49" s="426"/>
      <c r="E49" s="430"/>
      <c r="F49" s="430"/>
      <c r="G49" s="430"/>
      <c r="H49" s="392"/>
      <c r="I49" s="392"/>
      <c r="J49" s="392"/>
      <c r="K49" s="392"/>
      <c r="L49" s="392"/>
      <c r="M49" s="392"/>
      <c r="N49" s="392"/>
    </row>
    <row r="50" spans="1:14" ht="33" customHeight="1" x14ac:dyDescent="0.2">
      <c r="A50" s="425" t="s">
        <v>957</v>
      </c>
      <c r="B50" s="454">
        <f>SUM(B48+B49)</f>
        <v>0</v>
      </c>
      <c r="C50" s="443" t="s">
        <v>960</v>
      </c>
      <c r="D50" s="389"/>
      <c r="E50" s="395"/>
      <c r="F50" s="395"/>
      <c r="G50" s="395"/>
      <c r="H50" s="392"/>
      <c r="I50" s="392"/>
      <c r="J50" s="392"/>
      <c r="K50" s="392"/>
      <c r="L50" s="392"/>
      <c r="M50" s="392"/>
      <c r="N50" s="392"/>
    </row>
    <row r="51" spans="1:14" ht="20.25" customHeight="1" x14ac:dyDescent="0.2">
      <c r="A51" s="425" t="s">
        <v>922</v>
      </c>
      <c r="B51" s="440">
        <v>0</v>
      </c>
      <c r="C51" s="426"/>
      <c r="D51" s="389"/>
      <c r="E51" s="395"/>
      <c r="F51" s="395"/>
      <c r="G51" s="395"/>
      <c r="H51" s="392"/>
      <c r="I51" s="392"/>
      <c r="J51" s="392"/>
      <c r="K51" s="392"/>
      <c r="L51" s="392"/>
      <c r="M51" s="392"/>
      <c r="N51" s="392"/>
    </row>
    <row r="52" spans="1:14" ht="25.5" customHeight="1" x14ac:dyDescent="0.2">
      <c r="A52" s="425" t="s">
        <v>923</v>
      </c>
      <c r="B52" s="440">
        <v>0</v>
      </c>
      <c r="C52" s="426"/>
      <c r="D52" s="389"/>
      <c r="E52" s="395"/>
      <c r="F52" s="395"/>
      <c r="G52" s="395"/>
      <c r="H52" s="392"/>
      <c r="I52" s="392"/>
      <c r="J52" s="392"/>
      <c r="K52" s="392"/>
      <c r="L52" s="392"/>
      <c r="M52" s="392"/>
      <c r="N52" s="392"/>
    </row>
    <row r="53" spans="1:14" ht="20.25" customHeight="1" x14ac:dyDescent="0.2">
      <c r="A53" s="425" t="s">
        <v>924</v>
      </c>
      <c r="B53" s="440">
        <v>0</v>
      </c>
      <c r="C53" s="426"/>
      <c r="D53" s="389"/>
      <c r="E53" s="395"/>
      <c r="F53" s="395"/>
      <c r="G53" s="395"/>
      <c r="H53" s="392"/>
      <c r="I53" s="392"/>
      <c r="J53" s="392"/>
      <c r="K53" s="392"/>
      <c r="L53" s="392"/>
      <c r="M53" s="392"/>
      <c r="N53" s="392"/>
    </row>
    <row r="54" spans="1:14" ht="21" customHeight="1" x14ac:dyDescent="0.2">
      <c r="A54" s="425" t="s">
        <v>570</v>
      </c>
      <c r="B54" s="440">
        <v>0</v>
      </c>
      <c r="C54" s="426"/>
      <c r="D54" s="389"/>
      <c r="E54" s="395"/>
      <c r="F54" s="395"/>
      <c r="G54" s="395"/>
      <c r="H54" s="392"/>
      <c r="I54" s="392"/>
      <c r="J54" s="392"/>
      <c r="K54" s="392"/>
      <c r="L54" s="392"/>
      <c r="M54" s="392"/>
      <c r="N54" s="392"/>
    </row>
    <row r="55" spans="1:14" ht="26.25" customHeight="1" x14ac:dyDescent="0.2">
      <c r="A55" s="425" t="s">
        <v>12</v>
      </c>
      <c r="B55" s="440">
        <v>0</v>
      </c>
      <c r="C55" s="426"/>
      <c r="D55" s="389"/>
      <c r="E55" s="395"/>
      <c r="F55" s="395"/>
      <c r="G55" s="395"/>
      <c r="H55" s="392"/>
      <c r="I55" s="392"/>
      <c r="J55" s="392"/>
      <c r="K55" s="392"/>
      <c r="L55" s="392"/>
      <c r="M55" s="392"/>
      <c r="N55" s="392"/>
    </row>
    <row r="56" spans="1:14" ht="25.5" customHeight="1" x14ac:dyDescent="0.2">
      <c r="A56" s="425" t="s">
        <v>925</v>
      </c>
      <c r="B56" s="440">
        <v>0</v>
      </c>
      <c r="C56" s="426"/>
      <c r="D56" s="389"/>
      <c r="E56" s="395"/>
      <c r="F56" s="395"/>
      <c r="G56" s="395"/>
      <c r="H56" s="392"/>
      <c r="I56" s="392"/>
      <c r="J56" s="392"/>
      <c r="K56" s="392"/>
      <c r="L56" s="392"/>
      <c r="M56" s="392"/>
      <c r="N56" s="392"/>
    </row>
    <row r="57" spans="1:14" ht="21" customHeight="1" x14ac:dyDescent="0.2">
      <c r="A57" s="425" t="s">
        <v>926</v>
      </c>
      <c r="B57" s="440">
        <v>0</v>
      </c>
      <c r="C57" s="426"/>
      <c r="D57" s="389"/>
      <c r="E57" s="395"/>
      <c r="F57" s="395"/>
      <c r="G57" s="395"/>
      <c r="H57" s="392"/>
      <c r="I57" s="392"/>
      <c r="J57" s="392"/>
      <c r="K57" s="392"/>
      <c r="L57" s="392"/>
      <c r="M57" s="392"/>
      <c r="N57" s="392"/>
    </row>
    <row r="58" spans="1:14" ht="21.75" customHeight="1" x14ac:dyDescent="0.2">
      <c r="A58" s="425" t="s">
        <v>927</v>
      </c>
      <c r="B58" s="440">
        <v>0</v>
      </c>
      <c r="C58" s="426"/>
      <c r="D58" s="389"/>
      <c r="E58" s="395"/>
      <c r="F58" s="395"/>
      <c r="G58" s="395"/>
      <c r="H58" s="392"/>
      <c r="I58" s="392"/>
      <c r="J58" s="392"/>
      <c r="K58" s="392"/>
      <c r="L58" s="392"/>
      <c r="M58" s="392"/>
      <c r="N58" s="392"/>
    </row>
    <row r="59" spans="1:14" ht="21" customHeight="1" x14ac:dyDescent="0.2">
      <c r="A59" s="425" t="s">
        <v>928</v>
      </c>
      <c r="B59" s="440">
        <v>0</v>
      </c>
      <c r="C59" s="426"/>
      <c r="D59" s="389"/>
      <c r="E59" s="395"/>
      <c r="F59" s="395"/>
      <c r="G59" s="395"/>
      <c r="H59" s="392"/>
      <c r="I59" s="392"/>
      <c r="J59" s="392"/>
      <c r="K59" s="392"/>
      <c r="L59" s="392"/>
      <c r="M59" s="392"/>
      <c r="N59" s="392"/>
    </row>
    <row r="60" spans="1:14" ht="21.75" customHeight="1" x14ac:dyDescent="0.2">
      <c r="A60" s="425" t="s">
        <v>929</v>
      </c>
      <c r="B60" s="440">
        <v>0</v>
      </c>
      <c r="C60" s="426"/>
      <c r="D60" s="389"/>
      <c r="E60" s="395"/>
      <c r="F60" s="395"/>
      <c r="G60" s="395"/>
      <c r="H60" s="392"/>
      <c r="I60" s="392"/>
      <c r="J60" s="392"/>
      <c r="K60" s="392"/>
      <c r="L60" s="392"/>
      <c r="M60" s="392"/>
      <c r="N60" s="392"/>
    </row>
    <row r="61" spans="1:14" ht="22.5" customHeight="1" x14ac:dyDescent="0.2">
      <c r="A61" s="425" t="s">
        <v>547</v>
      </c>
      <c r="B61" s="440">
        <v>0</v>
      </c>
      <c r="C61" s="426"/>
      <c r="D61" s="389"/>
      <c r="E61" s="395"/>
      <c r="F61" s="395"/>
      <c r="G61" s="395"/>
      <c r="H61" s="392"/>
      <c r="I61" s="392"/>
      <c r="J61" s="392"/>
      <c r="K61" s="392"/>
      <c r="L61" s="392"/>
      <c r="M61" s="392"/>
      <c r="N61" s="392"/>
    </row>
    <row r="62" spans="1:14" s="389" customFormat="1" ht="21" customHeight="1" x14ac:dyDescent="0.2">
      <c r="A62" s="425" t="s">
        <v>548</v>
      </c>
      <c r="B62" s="440">
        <v>0</v>
      </c>
      <c r="C62" s="426"/>
      <c r="E62" s="414"/>
      <c r="F62" s="414"/>
      <c r="G62" s="414"/>
      <c r="H62" s="392"/>
      <c r="I62" s="392"/>
      <c r="J62" s="392"/>
      <c r="K62" s="392"/>
      <c r="L62" s="392"/>
      <c r="M62" s="392"/>
      <c r="N62" s="392"/>
    </row>
    <row r="63" spans="1:14" ht="31.5" customHeight="1" x14ac:dyDescent="0.2">
      <c r="A63" s="425" t="s">
        <v>942</v>
      </c>
      <c r="B63" s="440">
        <v>0</v>
      </c>
      <c r="C63" s="443" t="s">
        <v>949</v>
      </c>
      <c r="D63" s="389"/>
      <c r="E63" s="395"/>
      <c r="F63" s="395"/>
      <c r="G63" s="395"/>
      <c r="H63" s="392"/>
      <c r="I63" s="392"/>
      <c r="J63" s="392"/>
      <c r="K63" s="392"/>
      <c r="L63" s="392"/>
      <c r="M63" s="392"/>
      <c r="N63" s="392"/>
    </row>
    <row r="64" spans="1:14" ht="21" customHeight="1" x14ac:dyDescent="0.2">
      <c r="A64" s="423" t="s">
        <v>930</v>
      </c>
      <c r="B64" s="440">
        <v>0</v>
      </c>
      <c r="C64" s="426"/>
      <c r="D64" s="389"/>
      <c r="E64" s="395"/>
      <c r="F64" s="395"/>
      <c r="G64" s="395"/>
      <c r="H64" s="392"/>
      <c r="I64" s="392"/>
      <c r="J64" s="392"/>
      <c r="K64" s="392"/>
      <c r="L64" s="392"/>
      <c r="M64" s="392"/>
      <c r="N64" s="392"/>
    </row>
    <row r="65" spans="1:14" ht="22.5" customHeight="1" x14ac:dyDescent="0.2">
      <c r="A65" s="425" t="s">
        <v>931</v>
      </c>
      <c r="B65" s="440">
        <v>0</v>
      </c>
      <c r="C65" s="418"/>
      <c r="D65" s="389"/>
      <c r="E65" s="395"/>
      <c r="F65" s="395"/>
      <c r="G65" s="395"/>
      <c r="H65" s="392"/>
      <c r="I65" s="392"/>
      <c r="J65" s="392"/>
      <c r="K65" s="392"/>
      <c r="L65" s="392"/>
      <c r="M65" s="392"/>
      <c r="N65" s="392"/>
    </row>
    <row r="66" spans="1:14" ht="15.75" x14ac:dyDescent="0.2">
      <c r="A66" s="425"/>
      <c r="B66" s="440">
        <v>0</v>
      </c>
      <c r="C66" s="418"/>
      <c r="D66" s="389"/>
      <c r="E66" s="395"/>
      <c r="F66" s="395"/>
      <c r="G66" s="395"/>
      <c r="H66" s="392"/>
      <c r="I66" s="392"/>
      <c r="J66" s="392"/>
      <c r="K66" s="392"/>
      <c r="L66" s="392"/>
      <c r="M66" s="392"/>
      <c r="N66" s="392"/>
    </row>
    <row r="67" spans="1:14" ht="15.75" x14ac:dyDescent="0.2">
      <c r="A67" s="427"/>
      <c r="B67" s="440">
        <v>0</v>
      </c>
      <c r="C67" s="418"/>
      <c r="D67" s="389"/>
      <c r="E67" s="395"/>
      <c r="F67" s="395"/>
      <c r="G67" s="395"/>
      <c r="H67" s="392"/>
      <c r="I67" s="392"/>
      <c r="J67" s="392"/>
      <c r="K67" s="392"/>
      <c r="L67" s="392"/>
      <c r="M67" s="392"/>
      <c r="N67" s="392"/>
    </row>
    <row r="68" spans="1:14" ht="15.75" x14ac:dyDescent="0.2">
      <c r="A68" s="427"/>
      <c r="B68" s="440">
        <v>0</v>
      </c>
      <c r="C68" s="418"/>
      <c r="D68" s="389"/>
      <c r="E68" s="395"/>
      <c r="F68" s="395"/>
      <c r="G68" s="395"/>
      <c r="H68" s="392"/>
      <c r="I68" s="392"/>
      <c r="J68" s="392"/>
      <c r="K68" s="392"/>
      <c r="L68" s="392"/>
      <c r="M68" s="392"/>
      <c r="N68" s="392"/>
    </row>
    <row r="69" spans="1:14" ht="15.75" x14ac:dyDescent="0.2">
      <c r="A69" s="427"/>
      <c r="B69" s="440">
        <v>0</v>
      </c>
      <c r="C69" s="418"/>
      <c r="D69" s="389"/>
      <c r="E69" s="395"/>
      <c r="F69" s="395"/>
      <c r="G69" s="395"/>
      <c r="H69" s="392"/>
      <c r="I69" s="392"/>
      <c r="J69" s="392"/>
      <c r="K69" s="392"/>
      <c r="L69" s="392"/>
      <c r="M69" s="392"/>
      <c r="N69" s="392"/>
    </row>
    <row r="70" spans="1:14" ht="15.75" x14ac:dyDescent="0.2">
      <c r="A70" s="427"/>
      <c r="B70" s="440">
        <v>0</v>
      </c>
      <c r="C70" s="418"/>
      <c r="D70" s="389"/>
      <c r="E70" s="395"/>
      <c r="F70" s="395"/>
      <c r="G70" s="395"/>
      <c r="H70" s="392"/>
      <c r="I70" s="392"/>
      <c r="J70" s="392"/>
      <c r="K70" s="392"/>
      <c r="L70" s="392"/>
      <c r="M70" s="392"/>
      <c r="N70" s="392"/>
    </row>
    <row r="71" spans="1:14" ht="15.75" x14ac:dyDescent="0.2">
      <c r="A71" s="428"/>
      <c r="B71" s="440">
        <v>0</v>
      </c>
      <c r="C71" s="418"/>
      <c r="D71" s="389"/>
      <c r="E71" s="395"/>
      <c r="F71" s="395"/>
      <c r="G71" s="395"/>
      <c r="H71" s="392"/>
      <c r="I71" s="392"/>
      <c r="J71" s="392"/>
      <c r="K71" s="392"/>
      <c r="L71" s="392"/>
      <c r="M71" s="392"/>
      <c r="N71" s="392"/>
    </row>
    <row r="72" spans="1:14" s="451" customFormat="1" ht="48" customHeight="1" thickBot="1" x14ac:dyDescent="0.3">
      <c r="A72" s="455" t="s">
        <v>932</v>
      </c>
      <c r="B72" s="456">
        <f>SUM(B50:B71)</f>
        <v>0</v>
      </c>
      <c r="C72" s="457" t="s">
        <v>960</v>
      </c>
      <c r="E72" s="405"/>
      <c r="F72" s="405"/>
      <c r="G72" s="405"/>
      <c r="H72" s="458"/>
      <c r="I72" s="458"/>
      <c r="J72" s="458"/>
      <c r="K72" s="458"/>
      <c r="L72" s="458"/>
      <c r="M72" s="458"/>
      <c r="N72" s="458"/>
    </row>
    <row r="73" spans="1:14" x14ac:dyDescent="0.2">
      <c r="A73" s="396"/>
      <c r="B73" s="394"/>
      <c r="C73" s="392"/>
      <c r="D73" s="389"/>
      <c r="E73" s="395"/>
      <c r="F73" s="395"/>
      <c r="G73" s="395"/>
      <c r="H73" s="392"/>
      <c r="I73" s="392"/>
      <c r="J73" s="392"/>
      <c r="K73" s="392"/>
      <c r="L73" s="392"/>
      <c r="M73" s="392"/>
      <c r="N73" s="392"/>
    </row>
    <row r="74" spans="1:14" ht="15.75" x14ac:dyDescent="0.2">
      <c r="A74" s="411"/>
      <c r="B74" s="389"/>
      <c r="C74" s="392"/>
      <c r="D74" s="389"/>
      <c r="E74" s="395"/>
      <c r="F74" s="395"/>
      <c r="G74" s="395"/>
      <c r="H74" s="392"/>
      <c r="I74" s="392"/>
      <c r="J74" s="392"/>
      <c r="K74" s="392"/>
      <c r="L74" s="392"/>
      <c r="M74" s="392"/>
      <c r="N74" s="392"/>
    </row>
    <row r="75" spans="1:14" ht="15.75" x14ac:dyDescent="0.2">
      <c r="A75" s="412"/>
      <c r="B75" s="389"/>
      <c r="C75" s="413"/>
      <c r="D75" s="408"/>
      <c r="E75" s="395"/>
      <c r="F75" s="395"/>
      <c r="G75" s="395"/>
      <c r="H75" s="392"/>
      <c r="I75" s="392"/>
      <c r="J75" s="392"/>
      <c r="K75" s="392"/>
      <c r="L75" s="392"/>
      <c r="M75" s="392"/>
      <c r="N75" s="392"/>
    </row>
    <row r="76" spans="1:14" x14ac:dyDescent="0.2">
      <c r="A76" s="396"/>
      <c r="B76" s="394"/>
      <c r="C76" s="392"/>
      <c r="D76" s="392"/>
      <c r="E76" s="395"/>
      <c r="F76" s="395"/>
      <c r="G76" s="395"/>
      <c r="H76" s="392"/>
      <c r="I76" s="392"/>
      <c r="J76" s="392"/>
      <c r="K76" s="392"/>
      <c r="L76" s="392"/>
      <c r="M76" s="392"/>
      <c r="N76" s="392"/>
    </row>
    <row r="77" spans="1:14" ht="15.75" x14ac:dyDescent="0.25">
      <c r="A77" s="399"/>
      <c r="B77" s="404"/>
      <c r="C77" s="404"/>
      <c r="D77" s="404"/>
      <c r="E77" s="404"/>
      <c r="F77" s="404"/>
      <c r="G77" s="404"/>
      <c r="H77" s="404"/>
      <c r="I77" s="404"/>
      <c r="J77" s="404"/>
      <c r="K77" s="392"/>
      <c r="L77" s="392"/>
      <c r="M77" s="392"/>
      <c r="N77" s="392"/>
    </row>
    <row r="78" spans="1:14" x14ac:dyDescent="0.2">
      <c r="A78" s="397"/>
      <c r="B78" s="404"/>
      <c r="C78" s="404"/>
      <c r="D78" s="404"/>
      <c r="E78" s="404"/>
      <c r="F78" s="404"/>
      <c r="G78" s="404"/>
      <c r="H78" s="404"/>
      <c r="I78" s="404"/>
      <c r="J78" s="404"/>
      <c r="K78" s="392"/>
      <c r="L78" s="392"/>
      <c r="M78" s="392"/>
      <c r="N78" s="392"/>
    </row>
    <row r="79" spans="1:14" x14ac:dyDescent="0.2">
      <c r="A79" s="400"/>
      <c r="B79" s="392"/>
      <c r="C79" s="392"/>
      <c r="D79" s="392"/>
      <c r="E79" s="392"/>
      <c r="F79" s="392"/>
      <c r="G79" s="392"/>
      <c r="H79" s="392"/>
      <c r="I79" s="392"/>
      <c r="J79" s="392"/>
      <c r="K79" s="392"/>
      <c r="L79" s="392"/>
      <c r="M79" s="392"/>
      <c r="N79" s="392"/>
    </row>
    <row r="82" spans="1:9" x14ac:dyDescent="0.2">
      <c r="A82" s="389"/>
      <c r="B82" s="389"/>
      <c r="C82" s="389"/>
      <c r="D82" s="389"/>
      <c r="E82" s="389"/>
      <c r="F82" s="389"/>
      <c r="G82" s="389"/>
      <c r="H82" s="389"/>
      <c r="I82" s="389"/>
    </row>
    <row r="83" spans="1:9" ht="13.5" customHeight="1" x14ac:dyDescent="0.2">
      <c r="A83" s="403"/>
      <c r="B83" s="398"/>
      <c r="C83" s="398"/>
      <c r="D83" s="398"/>
      <c r="E83" s="398"/>
      <c r="F83" s="398"/>
      <c r="G83" s="398"/>
      <c r="H83" s="398"/>
      <c r="I83" s="398"/>
    </row>
    <row r="84" spans="1:9" x14ac:dyDescent="0.2">
      <c r="A84" s="410"/>
      <c r="B84" s="402"/>
      <c r="C84" s="402"/>
      <c r="D84" s="389"/>
      <c r="E84" s="389"/>
      <c r="F84" s="389"/>
      <c r="G84" s="389"/>
      <c r="H84" s="389"/>
      <c r="I84" s="389"/>
    </row>
    <row r="85" spans="1:9" x14ac:dyDescent="0.2">
      <c r="A85" s="392"/>
      <c r="B85" s="392"/>
      <c r="C85" s="392"/>
      <c r="D85" s="392"/>
      <c r="E85" s="389"/>
      <c r="F85" s="389"/>
      <c r="G85" s="389"/>
      <c r="H85" s="389"/>
      <c r="I85" s="389"/>
    </row>
    <row r="86" spans="1:9" x14ac:dyDescent="0.2">
      <c r="A86" s="392"/>
      <c r="B86" s="392"/>
      <c r="C86" s="392"/>
      <c r="D86" s="392"/>
      <c r="E86" s="389"/>
      <c r="F86" s="389"/>
      <c r="G86" s="389"/>
      <c r="H86" s="389"/>
      <c r="I86" s="389"/>
    </row>
    <row r="87" spans="1:9" x14ac:dyDescent="0.2">
      <c r="A87" s="392"/>
      <c r="B87" s="392"/>
      <c r="C87" s="392"/>
      <c r="D87" s="392"/>
      <c r="E87" s="389"/>
      <c r="F87" s="389"/>
      <c r="G87" s="389"/>
      <c r="H87" s="389"/>
      <c r="I87" s="389"/>
    </row>
    <row r="88" spans="1:9" x14ac:dyDescent="0.2">
      <c r="A88" s="392"/>
      <c r="B88" s="392"/>
      <c r="C88" s="392"/>
      <c r="D88" s="392"/>
      <c r="E88" s="389"/>
      <c r="F88" s="389"/>
      <c r="G88" s="389"/>
      <c r="H88" s="389"/>
      <c r="I88" s="389"/>
    </row>
    <row r="89" spans="1:9" x14ac:dyDescent="0.2">
      <c r="A89" s="392"/>
      <c r="B89" s="392"/>
      <c r="C89" s="392"/>
      <c r="D89" s="392"/>
      <c r="E89" s="389"/>
      <c r="F89" s="389"/>
      <c r="G89" s="389"/>
      <c r="H89" s="389"/>
      <c r="I89" s="389"/>
    </row>
    <row r="90" spans="1:9" x14ac:dyDescent="0.2">
      <c r="A90" s="392"/>
      <c r="B90" s="392"/>
      <c r="C90" s="392"/>
      <c r="D90" s="392"/>
      <c r="E90" s="389"/>
      <c r="F90" s="389"/>
      <c r="G90" s="389"/>
      <c r="H90" s="389"/>
      <c r="I90" s="389"/>
    </row>
    <row r="91" spans="1:9" x14ac:dyDescent="0.2">
      <c r="A91" s="392"/>
      <c r="B91" s="392"/>
      <c r="C91" s="392"/>
      <c r="D91" s="392"/>
      <c r="E91" s="389"/>
    </row>
    <row r="92" spans="1:9" x14ac:dyDescent="0.2">
      <c r="A92" s="392"/>
      <c r="B92" s="392"/>
      <c r="C92" s="392"/>
      <c r="D92" s="392"/>
      <c r="E92" s="389"/>
    </row>
    <row r="93" spans="1:9" x14ac:dyDescent="0.2">
      <c r="A93" s="392"/>
      <c r="B93" s="392"/>
      <c r="C93" s="392"/>
      <c r="D93" s="392"/>
      <c r="E93" s="389"/>
    </row>
    <row r="94" spans="1:9" x14ac:dyDescent="0.2">
      <c r="A94" s="389"/>
      <c r="B94" s="389"/>
      <c r="C94" s="389"/>
      <c r="D94" s="389"/>
      <c r="E94" s="389"/>
    </row>
    <row r="95" spans="1:9" x14ac:dyDescent="0.2">
      <c r="A95" s="389"/>
      <c r="B95" s="389"/>
      <c r="C95" s="389"/>
      <c r="D95" s="389"/>
      <c r="E95" s="389"/>
    </row>
    <row r="96" spans="1:9" x14ac:dyDescent="0.2">
      <c r="A96" s="389"/>
      <c r="B96" s="389"/>
      <c r="C96" s="389"/>
      <c r="D96" s="389"/>
      <c r="E96" s="389"/>
    </row>
    <row r="97" spans="1:5" x14ac:dyDescent="0.2">
      <c r="A97" s="389"/>
      <c r="B97" s="389"/>
      <c r="C97" s="389"/>
      <c r="D97" s="389"/>
      <c r="E97" s="389"/>
    </row>
    <row r="98" spans="1:5" x14ac:dyDescent="0.2">
      <c r="A98" s="389"/>
      <c r="B98" s="389"/>
      <c r="C98" s="389"/>
      <c r="D98" s="389"/>
      <c r="E98" s="389"/>
    </row>
    <row r="99" spans="1:5" x14ac:dyDescent="0.2">
      <c r="A99" s="389"/>
      <c r="B99" s="389"/>
      <c r="C99" s="389"/>
      <c r="D99" s="389"/>
      <c r="E99" s="389"/>
    </row>
  </sheetData>
  <mergeCells count="4">
    <mergeCell ref="A44:C44"/>
    <mergeCell ref="B8:D8"/>
    <mergeCell ref="B9:D9"/>
    <mergeCell ref="A1:D1"/>
  </mergeCells>
  <pageMargins left="0.7" right="0.7" top="0.75" bottom="0.75" header="0.3" footer="0.3"/>
  <pageSetup scale="65" fitToHeight="0" orientation="landscape"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O62"/>
  <sheetViews>
    <sheetView zoomScaleNormal="100" workbookViewId="0">
      <selection activeCell="B20" sqref="B20"/>
    </sheetView>
  </sheetViews>
  <sheetFormatPr defaultRowHeight="12.75" x14ac:dyDescent="0.2"/>
  <cols>
    <col min="1" max="1" width="28.7109375" customWidth="1"/>
    <col min="2" max="2" width="29" customWidth="1"/>
    <col min="3" max="3" width="11.42578125" style="435" customWidth="1"/>
    <col min="4" max="4" width="9.28515625" style="434" customWidth="1"/>
    <col min="5" max="5" width="13.7109375" style="432" customWidth="1"/>
    <col min="6" max="6" width="60.7109375" customWidth="1"/>
    <col min="7" max="7" width="29.28515625" customWidth="1"/>
    <col min="8" max="8" width="1.85546875" customWidth="1"/>
    <col min="9" max="9" width="4.85546875" style="431" customWidth="1"/>
    <col min="10" max="10" width="6" style="431" customWidth="1"/>
    <col min="11" max="11" width="4.28515625" style="431" customWidth="1"/>
    <col min="12" max="12" width="3.7109375" style="431" customWidth="1"/>
    <col min="13" max="13" width="4.140625" style="431" customWidth="1"/>
    <col min="14" max="14" width="32.85546875" style="431" customWidth="1"/>
    <col min="15" max="15" width="5" style="431" customWidth="1"/>
  </cols>
  <sheetData>
    <row r="1" spans="1:15" ht="18" x14ac:dyDescent="0.2">
      <c r="A1" s="707" t="s">
        <v>943</v>
      </c>
      <c r="B1" s="707"/>
      <c r="C1" s="707"/>
      <c r="D1" s="707"/>
      <c r="E1" s="707"/>
      <c r="F1" s="707"/>
      <c r="G1" s="707"/>
      <c r="H1" s="449"/>
      <c r="I1" s="449"/>
      <c r="J1" s="449"/>
      <c r="K1" s="449"/>
      <c r="L1" s="449"/>
      <c r="M1" s="449"/>
      <c r="N1" s="449"/>
    </row>
    <row r="2" spans="1:15" ht="12.75" customHeight="1" x14ac:dyDescent="0.2">
      <c r="A2" s="709" t="s">
        <v>944</v>
      </c>
      <c r="B2" s="710" t="s">
        <v>955</v>
      </c>
      <c r="C2" s="711" t="s">
        <v>945</v>
      </c>
      <c r="D2" s="712" t="s">
        <v>946</v>
      </c>
      <c r="E2" s="736" t="s">
        <v>947</v>
      </c>
      <c r="F2" s="710" t="s">
        <v>968</v>
      </c>
      <c r="G2" s="710" t="s">
        <v>967</v>
      </c>
      <c r="H2" s="429"/>
      <c r="O2" s="431" t="s">
        <v>3</v>
      </c>
    </row>
    <row r="3" spans="1:15" ht="45.75" customHeight="1" x14ac:dyDescent="0.2">
      <c r="A3" s="709"/>
      <c r="B3" s="710"/>
      <c r="C3" s="711"/>
      <c r="D3" s="712"/>
      <c r="E3" s="736"/>
      <c r="F3" s="710"/>
      <c r="G3" s="710"/>
      <c r="H3" s="429"/>
      <c r="O3" s="431" t="s">
        <v>4</v>
      </c>
    </row>
    <row r="4" spans="1:15" ht="53.25" customHeight="1" x14ac:dyDescent="0.2">
      <c r="E4" s="432">
        <f>SUM(C4*D4)</f>
        <v>0</v>
      </c>
      <c r="F4" s="403"/>
      <c r="N4" s="431" t="s">
        <v>950</v>
      </c>
    </row>
    <row r="5" spans="1:15" ht="47.25" customHeight="1" x14ac:dyDescent="0.2">
      <c r="E5" s="432">
        <f t="shared" ref="E5:E11" si="0">SUM(C5*D5)</f>
        <v>0</v>
      </c>
      <c r="F5" s="403"/>
      <c r="N5" s="431" t="s">
        <v>951</v>
      </c>
    </row>
    <row r="6" spans="1:15" ht="51.75" customHeight="1" x14ac:dyDescent="0.2">
      <c r="E6" s="432">
        <f t="shared" si="0"/>
        <v>0</v>
      </c>
      <c r="F6" s="403"/>
      <c r="N6" s="431" t="s">
        <v>952</v>
      </c>
    </row>
    <row r="7" spans="1:15" ht="53.25" customHeight="1" x14ac:dyDescent="0.2">
      <c r="E7" s="432">
        <f t="shared" si="0"/>
        <v>0</v>
      </c>
      <c r="F7" s="403"/>
      <c r="N7" s="431" t="s">
        <v>953</v>
      </c>
    </row>
    <row r="8" spans="1:15" ht="56.25" customHeight="1" x14ac:dyDescent="0.2">
      <c r="B8" s="416"/>
      <c r="E8" s="432">
        <f t="shared" si="0"/>
        <v>0</v>
      </c>
      <c r="F8" s="403"/>
      <c r="N8" s="431" t="s">
        <v>954</v>
      </c>
    </row>
    <row r="9" spans="1:15" ht="55.5" customHeight="1" x14ac:dyDescent="0.2">
      <c r="A9" s="389"/>
      <c r="B9" s="389"/>
      <c r="E9" s="432">
        <f t="shared" si="0"/>
        <v>0</v>
      </c>
      <c r="F9" s="403"/>
      <c r="G9" s="389"/>
    </row>
    <row r="10" spans="1:15" ht="48.75" customHeight="1" x14ac:dyDescent="0.2">
      <c r="A10" s="389"/>
      <c r="B10" s="389"/>
      <c r="E10" s="432">
        <f t="shared" si="0"/>
        <v>0</v>
      </c>
      <c r="F10" s="403"/>
      <c r="G10" s="389"/>
    </row>
    <row r="11" spans="1:15" ht="51.75" customHeight="1" x14ac:dyDescent="0.2">
      <c r="E11" s="432">
        <f t="shared" si="0"/>
        <v>0</v>
      </c>
      <c r="F11" s="403"/>
    </row>
    <row r="12" spans="1:15" ht="18.75" customHeight="1" thickBot="1" x14ac:dyDescent="0.25">
      <c r="B12" s="708" t="s">
        <v>948</v>
      </c>
      <c r="C12" s="708"/>
      <c r="D12" s="708"/>
      <c r="E12" s="433">
        <f>SUM(E4:E11)</f>
        <v>0</v>
      </c>
      <c r="F12" s="403"/>
    </row>
    <row r="13" spans="1:15" s="389" customFormat="1" ht="27" customHeight="1" thickTop="1" x14ac:dyDescent="0.2">
      <c r="A13" s="713" t="s">
        <v>965</v>
      </c>
      <c r="B13" s="714"/>
      <c r="C13" s="715"/>
      <c r="D13" s="715"/>
      <c r="E13" s="715"/>
      <c r="F13" s="715"/>
      <c r="G13" s="716"/>
      <c r="I13" s="431"/>
      <c r="J13" s="431"/>
      <c r="K13" s="431"/>
      <c r="L13" s="431"/>
      <c r="M13" s="431"/>
      <c r="N13" s="431"/>
      <c r="O13" s="431"/>
    </row>
    <row r="14" spans="1:15" x14ac:dyDescent="0.2">
      <c r="A14" s="713"/>
      <c r="B14" s="717"/>
      <c r="C14" s="718"/>
      <c r="D14" s="718"/>
      <c r="E14" s="718"/>
      <c r="F14" s="718"/>
      <c r="G14" s="719"/>
    </row>
    <row r="15" spans="1:15" s="389" customFormat="1" x14ac:dyDescent="0.2">
      <c r="A15" s="713"/>
      <c r="B15" s="717"/>
      <c r="C15" s="718"/>
      <c r="D15" s="718"/>
      <c r="E15" s="718"/>
      <c r="F15" s="718"/>
      <c r="G15" s="719"/>
      <c r="I15" s="431"/>
      <c r="J15" s="431"/>
      <c r="K15" s="431"/>
      <c r="L15" s="431"/>
      <c r="M15" s="431"/>
      <c r="N15" s="431"/>
      <c r="O15" s="431"/>
    </row>
    <row r="16" spans="1:15" s="389" customFormat="1" ht="11.25" customHeight="1" thickBot="1" x14ac:dyDescent="0.25">
      <c r="A16" s="713"/>
      <c r="B16" s="720"/>
      <c r="C16" s="721"/>
      <c r="D16" s="721"/>
      <c r="E16" s="721"/>
      <c r="F16" s="721"/>
      <c r="G16" s="722"/>
      <c r="I16" s="431"/>
      <c r="J16" s="431"/>
      <c r="K16" s="431"/>
      <c r="L16" s="431"/>
      <c r="M16" s="431"/>
      <c r="N16" s="431"/>
      <c r="O16" s="431"/>
    </row>
    <row r="17" spans="1:15" s="389" customFormat="1" ht="23.25" customHeight="1" thickTop="1" x14ac:dyDescent="0.2">
      <c r="A17" s="707" t="s">
        <v>962</v>
      </c>
      <c r="B17" s="707"/>
      <c r="C17" s="707"/>
      <c r="D17" s="707"/>
      <c r="E17" s="707"/>
      <c r="F17" s="707"/>
      <c r="G17" s="707"/>
      <c r="H17" s="453"/>
      <c r="I17" s="449"/>
      <c r="J17" s="449"/>
      <c r="K17" s="449"/>
      <c r="L17" s="449"/>
      <c r="M17" s="449"/>
      <c r="N17" s="449"/>
      <c r="O17" s="431"/>
    </row>
    <row r="18" spans="1:15" x14ac:dyDescent="0.2">
      <c r="A18" s="734" t="s">
        <v>964</v>
      </c>
      <c r="B18" s="735" t="s">
        <v>963</v>
      </c>
      <c r="C18" s="723" t="s">
        <v>966</v>
      </c>
      <c r="D18" s="724"/>
      <c r="E18" s="724"/>
      <c r="F18" s="724"/>
      <c r="G18" s="724"/>
      <c r="H18" s="451"/>
    </row>
    <row r="19" spans="1:15" ht="24" customHeight="1" thickBot="1" x14ac:dyDescent="0.25">
      <c r="A19" s="734"/>
      <c r="B19" s="735"/>
      <c r="C19" s="723"/>
      <c r="D19" s="724"/>
      <c r="E19" s="724"/>
      <c r="F19" s="724"/>
      <c r="G19" s="724"/>
      <c r="H19" s="452"/>
    </row>
    <row r="20" spans="1:15" ht="20.100000000000001" customHeight="1" thickTop="1" x14ac:dyDescent="0.2">
      <c r="A20" s="468"/>
      <c r="B20" s="469"/>
      <c r="C20" s="725"/>
      <c r="D20" s="726"/>
      <c r="E20" s="726"/>
      <c r="F20" s="726"/>
      <c r="G20" s="727"/>
    </row>
    <row r="21" spans="1:15" ht="18.75" customHeight="1" x14ac:dyDescent="0.2">
      <c r="A21" s="468"/>
      <c r="B21" s="469"/>
      <c r="C21" s="728"/>
      <c r="D21" s="729"/>
      <c r="E21" s="729"/>
      <c r="F21" s="729"/>
      <c r="G21" s="730"/>
    </row>
    <row r="22" spans="1:15" ht="20.25" customHeight="1" x14ac:dyDescent="0.2">
      <c r="A22" s="470"/>
      <c r="B22" s="469"/>
      <c r="C22" s="728"/>
      <c r="D22" s="729"/>
      <c r="E22" s="729"/>
      <c r="F22" s="729"/>
      <c r="G22" s="730"/>
    </row>
    <row r="23" spans="1:15" s="389" customFormat="1" ht="21" customHeight="1" x14ac:dyDescent="0.2">
      <c r="A23" s="468"/>
      <c r="B23" s="469"/>
      <c r="C23" s="728"/>
      <c r="D23" s="729"/>
      <c r="E23" s="729"/>
      <c r="F23" s="729"/>
      <c r="G23" s="730"/>
      <c r="I23" s="431"/>
      <c r="J23" s="431"/>
      <c r="K23" s="431"/>
      <c r="L23" s="431"/>
      <c r="M23" s="431"/>
      <c r="N23" s="431"/>
      <c r="O23" s="431"/>
    </row>
    <row r="24" spans="1:15" s="389" customFormat="1" ht="22.5" customHeight="1" x14ac:dyDescent="0.2">
      <c r="A24" s="468"/>
      <c r="B24" s="469"/>
      <c r="C24" s="728"/>
      <c r="D24" s="729"/>
      <c r="E24" s="729"/>
      <c r="F24" s="729"/>
      <c r="G24" s="730"/>
      <c r="I24" s="431"/>
      <c r="J24" s="431"/>
      <c r="K24" s="431"/>
      <c r="L24" s="431"/>
      <c r="M24" s="431"/>
      <c r="N24" s="431"/>
      <c r="O24" s="431"/>
    </row>
    <row r="25" spans="1:15" ht="23.25" customHeight="1" thickBot="1" x14ac:dyDescent="0.25">
      <c r="A25" s="471"/>
      <c r="B25" s="472"/>
      <c r="C25" s="731"/>
      <c r="D25" s="732"/>
      <c r="E25" s="732"/>
      <c r="F25" s="732"/>
      <c r="G25" s="733"/>
    </row>
    <row r="26" spans="1:15" ht="20.100000000000001" customHeight="1" thickTop="1" x14ac:dyDescent="0.2">
      <c r="B26" s="403"/>
      <c r="C26" s="445"/>
      <c r="D26" s="446"/>
      <c r="E26" s="447"/>
      <c r="F26" s="448"/>
      <c r="G26" s="448"/>
    </row>
    <row r="27" spans="1:15" ht="20.100000000000001" customHeight="1" x14ac:dyDescent="0.2">
      <c r="B27" s="403"/>
      <c r="C27" s="445"/>
      <c r="D27" s="446"/>
      <c r="E27" s="447"/>
      <c r="F27" s="448"/>
      <c r="G27" s="448"/>
    </row>
    <row r="28" spans="1:15" ht="20.100000000000001" customHeight="1" x14ac:dyDescent="0.2">
      <c r="B28" s="403"/>
      <c r="C28" s="445"/>
      <c r="D28" s="446"/>
      <c r="E28" s="447"/>
      <c r="F28" s="448"/>
      <c r="G28" s="448"/>
    </row>
    <row r="29" spans="1:15" ht="20.100000000000001" customHeight="1" x14ac:dyDescent="0.2">
      <c r="B29" s="403"/>
      <c r="C29" s="445"/>
      <c r="D29" s="446"/>
      <c r="E29" s="447"/>
      <c r="F29" s="448"/>
      <c r="G29" s="448"/>
    </row>
    <row r="30" spans="1:15" ht="20.100000000000001" customHeight="1" x14ac:dyDescent="0.2">
      <c r="B30" s="403"/>
      <c r="C30" s="445"/>
      <c r="D30" s="446"/>
      <c r="E30" s="447"/>
      <c r="F30" s="448"/>
      <c r="G30" s="448"/>
    </row>
    <row r="31" spans="1:15" ht="20.100000000000001" customHeight="1" x14ac:dyDescent="0.2">
      <c r="B31" s="403"/>
      <c r="C31" s="445"/>
      <c r="D31" s="446"/>
      <c r="E31" s="447"/>
      <c r="F31" s="448"/>
      <c r="G31" s="448"/>
    </row>
    <row r="32" spans="1:15" x14ac:dyDescent="0.2">
      <c r="C32" s="445"/>
      <c r="D32" s="446"/>
      <c r="E32" s="447"/>
      <c r="F32" s="448"/>
      <c r="G32" s="448"/>
    </row>
    <row r="33" spans="3:7" x14ac:dyDescent="0.2">
      <c r="C33" s="445"/>
      <c r="D33" s="446"/>
      <c r="E33" s="447"/>
      <c r="F33" s="448"/>
      <c r="G33" s="448"/>
    </row>
    <row r="34" spans="3:7" x14ac:dyDescent="0.2">
      <c r="C34" s="445"/>
      <c r="D34" s="446"/>
      <c r="E34" s="447"/>
      <c r="F34" s="448"/>
      <c r="G34" s="448"/>
    </row>
    <row r="35" spans="3:7" x14ac:dyDescent="0.2">
      <c r="C35" s="445"/>
      <c r="D35" s="446"/>
      <c r="E35" s="447"/>
      <c r="F35" s="448"/>
      <c r="G35" s="448"/>
    </row>
    <row r="36" spans="3:7" x14ac:dyDescent="0.2">
      <c r="C36" s="445"/>
      <c r="D36" s="446"/>
      <c r="E36" s="447"/>
      <c r="F36" s="448"/>
      <c r="G36" s="448"/>
    </row>
    <row r="37" spans="3:7" x14ac:dyDescent="0.2">
      <c r="C37" s="445"/>
      <c r="D37" s="446"/>
      <c r="E37" s="447"/>
      <c r="F37" s="448"/>
      <c r="G37" s="448"/>
    </row>
    <row r="38" spans="3:7" x14ac:dyDescent="0.2">
      <c r="C38" s="445"/>
      <c r="D38" s="446"/>
      <c r="E38" s="447"/>
      <c r="F38" s="448"/>
      <c r="G38" s="448"/>
    </row>
    <row r="39" spans="3:7" x14ac:dyDescent="0.2">
      <c r="C39" s="445"/>
      <c r="D39" s="446"/>
      <c r="E39" s="447"/>
      <c r="F39" s="448"/>
      <c r="G39" s="448"/>
    </row>
    <row r="40" spans="3:7" x14ac:dyDescent="0.2">
      <c r="C40" s="445"/>
      <c r="D40" s="446"/>
      <c r="E40" s="447"/>
      <c r="F40" s="448"/>
      <c r="G40" s="448"/>
    </row>
    <row r="41" spans="3:7" x14ac:dyDescent="0.2">
      <c r="C41" s="445"/>
      <c r="D41" s="446"/>
      <c r="E41" s="447"/>
      <c r="F41" s="448"/>
      <c r="G41" s="448"/>
    </row>
    <row r="42" spans="3:7" x14ac:dyDescent="0.2">
      <c r="C42" s="445"/>
      <c r="D42" s="446"/>
      <c r="E42" s="447"/>
      <c r="F42" s="448"/>
      <c r="G42" s="448"/>
    </row>
    <row r="43" spans="3:7" x14ac:dyDescent="0.2">
      <c r="C43" s="445"/>
      <c r="D43" s="446"/>
      <c r="E43" s="447"/>
      <c r="F43" s="448"/>
      <c r="G43" s="448"/>
    </row>
    <row r="44" spans="3:7" x14ac:dyDescent="0.2">
      <c r="C44" s="445"/>
      <c r="D44" s="446"/>
      <c r="E44" s="447"/>
      <c r="F44" s="448"/>
      <c r="G44" s="448"/>
    </row>
    <row r="45" spans="3:7" x14ac:dyDescent="0.2">
      <c r="C45" s="445"/>
      <c r="D45" s="446"/>
      <c r="E45" s="447"/>
      <c r="F45" s="448"/>
      <c r="G45" s="448"/>
    </row>
    <row r="46" spans="3:7" x14ac:dyDescent="0.2">
      <c r="C46" s="445"/>
      <c r="D46" s="446"/>
      <c r="E46" s="447"/>
      <c r="F46" s="448"/>
      <c r="G46" s="448"/>
    </row>
    <row r="47" spans="3:7" x14ac:dyDescent="0.2">
      <c r="C47" s="445"/>
      <c r="D47" s="446"/>
      <c r="E47" s="447"/>
      <c r="F47" s="448"/>
      <c r="G47" s="448"/>
    </row>
    <row r="48" spans="3:7" x14ac:dyDescent="0.2">
      <c r="C48" s="445"/>
      <c r="D48" s="446"/>
      <c r="E48" s="447"/>
      <c r="F48" s="448"/>
      <c r="G48" s="448"/>
    </row>
    <row r="49" spans="3:7" x14ac:dyDescent="0.2">
      <c r="C49" s="445"/>
      <c r="D49" s="446"/>
      <c r="E49" s="447"/>
      <c r="F49" s="448"/>
      <c r="G49" s="448"/>
    </row>
    <row r="50" spans="3:7" x14ac:dyDescent="0.2">
      <c r="C50" s="445"/>
      <c r="D50" s="446"/>
      <c r="E50" s="447"/>
      <c r="F50" s="448"/>
      <c r="G50" s="448"/>
    </row>
    <row r="51" spans="3:7" x14ac:dyDescent="0.2">
      <c r="C51" s="445"/>
      <c r="D51" s="446"/>
      <c r="E51" s="447"/>
      <c r="F51" s="448"/>
      <c r="G51" s="448"/>
    </row>
    <row r="52" spans="3:7" x14ac:dyDescent="0.2">
      <c r="C52" s="445"/>
      <c r="D52" s="446"/>
      <c r="E52" s="447"/>
      <c r="F52" s="448"/>
      <c r="G52" s="448"/>
    </row>
    <row r="53" spans="3:7" x14ac:dyDescent="0.2">
      <c r="C53" s="445"/>
      <c r="D53" s="446"/>
      <c r="E53" s="447"/>
      <c r="F53" s="448"/>
      <c r="G53" s="448"/>
    </row>
    <row r="54" spans="3:7" x14ac:dyDescent="0.2">
      <c r="C54" s="445"/>
      <c r="D54" s="446"/>
      <c r="E54" s="447"/>
      <c r="F54" s="448"/>
      <c r="G54" s="448"/>
    </row>
    <row r="55" spans="3:7" x14ac:dyDescent="0.2">
      <c r="C55" s="445"/>
      <c r="D55" s="446"/>
      <c r="E55" s="447"/>
      <c r="F55" s="448"/>
      <c r="G55" s="448"/>
    </row>
    <row r="56" spans="3:7" x14ac:dyDescent="0.2">
      <c r="C56" s="445"/>
      <c r="D56" s="446"/>
      <c r="E56" s="447"/>
      <c r="F56" s="448"/>
      <c r="G56" s="448"/>
    </row>
    <row r="57" spans="3:7" x14ac:dyDescent="0.2">
      <c r="C57" s="445"/>
      <c r="D57" s="446"/>
      <c r="E57" s="447"/>
      <c r="F57" s="448"/>
      <c r="G57" s="448"/>
    </row>
    <row r="58" spans="3:7" x14ac:dyDescent="0.2">
      <c r="C58" s="445"/>
      <c r="D58" s="446"/>
      <c r="E58" s="447"/>
      <c r="F58" s="448"/>
      <c r="G58" s="448"/>
    </row>
    <row r="59" spans="3:7" x14ac:dyDescent="0.2">
      <c r="C59" s="445"/>
      <c r="D59" s="446"/>
      <c r="E59" s="447"/>
      <c r="F59" s="448"/>
      <c r="G59" s="448"/>
    </row>
    <row r="60" spans="3:7" x14ac:dyDescent="0.2">
      <c r="C60" s="445"/>
      <c r="D60" s="446"/>
      <c r="E60" s="447"/>
      <c r="F60" s="448"/>
      <c r="G60" s="448"/>
    </row>
    <row r="61" spans="3:7" x14ac:dyDescent="0.2">
      <c r="C61" s="445"/>
      <c r="D61" s="446"/>
      <c r="E61" s="447"/>
      <c r="F61" s="448"/>
      <c r="G61" s="448"/>
    </row>
    <row r="62" spans="3:7" x14ac:dyDescent="0.2">
      <c r="C62" s="445"/>
      <c r="D62" s="446"/>
      <c r="E62" s="447"/>
      <c r="F62" s="448"/>
      <c r="G62" s="448"/>
    </row>
  </sheetData>
  <mergeCells count="16">
    <mergeCell ref="C18:G19"/>
    <mergeCell ref="C20:G25"/>
    <mergeCell ref="A18:A19"/>
    <mergeCell ref="B18:B19"/>
    <mergeCell ref="E2:E3"/>
    <mergeCell ref="F2:F3"/>
    <mergeCell ref="G2:G3"/>
    <mergeCell ref="A1:G1"/>
    <mergeCell ref="A17:G17"/>
    <mergeCell ref="B12:D12"/>
    <mergeCell ref="A2:A3"/>
    <mergeCell ref="B2:B3"/>
    <mergeCell ref="C2:C3"/>
    <mergeCell ref="D2:D3"/>
    <mergeCell ref="A13:A16"/>
    <mergeCell ref="B13:G16"/>
  </mergeCells>
  <dataValidations count="2">
    <dataValidation type="list" allowBlank="1" showInputMessage="1" showErrorMessage="1" sqref="G4:G11">
      <formula1>$O$2:$O$3</formula1>
    </dataValidation>
    <dataValidation type="list" allowBlank="1" showInputMessage="1" showErrorMessage="1" sqref="B4:B11">
      <formula1>$N$4:$N$8</formula1>
    </dataValidation>
  </dataValidations>
  <pageMargins left="0.7" right="0.7" top="0.75" bottom="0.75" header="0.3" footer="0.3"/>
  <pageSetup scale="68" fitToHeight="0"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N30"/>
  <sheetViews>
    <sheetView tabSelected="1" workbookViewId="0">
      <selection activeCell="D4" sqref="D4"/>
    </sheetView>
  </sheetViews>
  <sheetFormatPr defaultRowHeight="12.75" x14ac:dyDescent="0.2"/>
  <cols>
    <col min="1" max="1" width="43.7109375" bestFit="1" customWidth="1"/>
    <col min="2" max="2" width="25.7109375" customWidth="1"/>
    <col min="3" max="3" width="138.5703125" customWidth="1"/>
  </cols>
  <sheetData>
    <row r="1" spans="1:14" s="389" customFormat="1" ht="13.5" thickBot="1" x14ac:dyDescent="0.25">
      <c r="A1" s="396"/>
      <c r="B1" s="394"/>
      <c r="C1" s="405"/>
      <c r="D1" s="406"/>
      <c r="E1" s="430"/>
      <c r="F1" s="430"/>
      <c r="G1" s="430"/>
      <c r="H1" s="392"/>
      <c r="I1" s="392"/>
      <c r="J1" s="392"/>
      <c r="K1" s="392"/>
      <c r="L1" s="392"/>
      <c r="M1" s="392"/>
      <c r="N1" s="392"/>
    </row>
    <row r="2" spans="1:14" s="389" customFormat="1" ht="18.75" thickBot="1" x14ac:dyDescent="0.25">
      <c r="A2" s="697" t="s">
        <v>940</v>
      </c>
      <c r="B2" s="737"/>
      <c r="C2" s="738"/>
      <c r="E2" s="430"/>
      <c r="F2" s="430"/>
      <c r="G2" s="430"/>
      <c r="H2" s="392"/>
      <c r="I2" s="392"/>
      <c r="J2" s="392"/>
      <c r="K2" s="392"/>
      <c r="L2" s="392"/>
      <c r="M2" s="392"/>
      <c r="N2" s="392"/>
    </row>
    <row r="3" spans="1:14" s="389" customFormat="1" ht="18" x14ac:dyDescent="0.2">
      <c r="A3" s="419" t="s">
        <v>920</v>
      </c>
      <c r="B3" s="409" t="s">
        <v>921</v>
      </c>
      <c r="C3" s="420" t="s">
        <v>956</v>
      </c>
      <c r="E3" s="430"/>
      <c r="F3" s="430"/>
      <c r="G3" s="430"/>
      <c r="H3" s="392"/>
      <c r="I3" s="392"/>
      <c r="J3" s="392"/>
      <c r="K3" s="392"/>
      <c r="L3" s="392"/>
      <c r="M3" s="392"/>
      <c r="N3" s="392"/>
    </row>
    <row r="4" spans="1:14" s="389" customFormat="1" ht="65.25" customHeight="1" x14ac:dyDescent="0.2">
      <c r="A4" s="421"/>
      <c r="B4" s="391"/>
      <c r="C4" s="422" t="s">
        <v>961</v>
      </c>
      <c r="E4" s="430"/>
      <c r="F4" s="430"/>
      <c r="G4" s="430"/>
      <c r="H4" s="392"/>
      <c r="I4" s="392"/>
      <c r="J4" s="392"/>
      <c r="K4" s="392"/>
      <c r="L4" s="392"/>
      <c r="M4" s="392"/>
      <c r="N4" s="392"/>
    </row>
    <row r="5" spans="1:14" s="389" customFormat="1" ht="18" x14ac:dyDescent="0.2">
      <c r="A5" s="423"/>
      <c r="B5" s="390"/>
      <c r="C5" s="424"/>
      <c r="E5" s="430"/>
      <c r="F5" s="430"/>
      <c r="G5" s="430"/>
      <c r="H5" s="392"/>
      <c r="I5" s="392"/>
      <c r="J5" s="392"/>
      <c r="K5" s="392"/>
      <c r="L5" s="392"/>
      <c r="M5" s="392"/>
      <c r="N5" s="392"/>
    </row>
    <row r="6" spans="1:14" s="389" customFormat="1" ht="33" customHeight="1" x14ac:dyDescent="0.2">
      <c r="A6" s="425" t="s">
        <v>958</v>
      </c>
      <c r="B6" s="440">
        <v>0</v>
      </c>
      <c r="C6" s="426"/>
      <c r="E6" s="430"/>
      <c r="F6" s="430"/>
      <c r="G6" s="430"/>
      <c r="H6" s="392"/>
      <c r="I6" s="392"/>
      <c r="J6" s="392"/>
      <c r="K6" s="392"/>
      <c r="L6" s="392"/>
      <c r="M6" s="392"/>
      <c r="N6" s="392"/>
    </row>
    <row r="7" spans="1:14" s="389" customFormat="1" ht="33" customHeight="1" x14ac:dyDescent="0.2">
      <c r="A7" s="425" t="s">
        <v>959</v>
      </c>
      <c r="B7" s="440">
        <v>0</v>
      </c>
      <c r="C7" s="426"/>
      <c r="E7" s="430"/>
      <c r="F7" s="430"/>
      <c r="G7" s="430"/>
      <c r="H7" s="392"/>
      <c r="I7" s="392"/>
      <c r="J7" s="392"/>
      <c r="K7" s="392"/>
      <c r="L7" s="392"/>
      <c r="M7" s="392"/>
      <c r="N7" s="392"/>
    </row>
    <row r="8" spans="1:14" s="389" customFormat="1" ht="33" customHeight="1" x14ac:dyDescent="0.2">
      <c r="A8" s="425" t="s">
        <v>957</v>
      </c>
      <c r="B8" s="441">
        <f>SUM(B6+B7)</f>
        <v>0</v>
      </c>
      <c r="C8" s="443" t="s">
        <v>960</v>
      </c>
      <c r="E8" s="430"/>
      <c r="F8" s="430"/>
      <c r="G8" s="430"/>
      <c r="H8" s="392"/>
      <c r="I8" s="392"/>
      <c r="J8" s="392"/>
      <c r="K8" s="392"/>
      <c r="L8" s="392"/>
      <c r="M8" s="392"/>
      <c r="N8" s="392"/>
    </row>
    <row r="9" spans="1:14" s="389" customFormat="1" ht="20.25" customHeight="1" x14ac:dyDescent="0.2">
      <c r="A9" s="425" t="s">
        <v>922</v>
      </c>
      <c r="B9" s="440">
        <v>0</v>
      </c>
      <c r="C9" s="426"/>
      <c r="E9" s="430"/>
      <c r="F9" s="430"/>
      <c r="G9" s="430"/>
      <c r="H9" s="392"/>
      <c r="I9" s="392"/>
      <c r="J9" s="392"/>
      <c r="K9" s="392"/>
      <c r="L9" s="392"/>
      <c r="M9" s="392"/>
      <c r="N9" s="392"/>
    </row>
    <row r="10" spans="1:14" s="389" customFormat="1" ht="25.5" customHeight="1" x14ac:dyDescent="0.2">
      <c r="A10" s="425" t="s">
        <v>923</v>
      </c>
      <c r="B10" s="440">
        <v>0</v>
      </c>
      <c r="C10" s="426"/>
      <c r="E10" s="430"/>
      <c r="F10" s="430"/>
      <c r="G10" s="430"/>
      <c r="H10" s="392"/>
      <c r="I10" s="392"/>
      <c r="J10" s="392"/>
      <c r="K10" s="392"/>
      <c r="L10" s="392"/>
      <c r="M10" s="392"/>
      <c r="N10" s="392"/>
    </row>
    <row r="11" spans="1:14" s="389" customFormat="1" ht="20.25" customHeight="1" x14ac:dyDescent="0.2">
      <c r="A11" s="425" t="s">
        <v>924</v>
      </c>
      <c r="B11" s="440">
        <v>0</v>
      </c>
      <c r="C11" s="426"/>
      <c r="E11" s="430"/>
      <c r="F11" s="430"/>
      <c r="G11" s="430"/>
      <c r="H11" s="392"/>
      <c r="I11" s="392"/>
      <c r="J11" s="392"/>
      <c r="K11" s="392"/>
      <c r="L11" s="392"/>
      <c r="M11" s="392"/>
      <c r="N11" s="392"/>
    </row>
    <row r="12" spans="1:14" s="389" customFormat="1" ht="21" customHeight="1" x14ac:dyDescent="0.2">
      <c r="A12" s="425" t="s">
        <v>570</v>
      </c>
      <c r="B12" s="440">
        <v>0</v>
      </c>
      <c r="C12" s="426"/>
      <c r="E12" s="430"/>
      <c r="F12" s="430"/>
      <c r="G12" s="430"/>
      <c r="H12" s="392"/>
      <c r="I12" s="392"/>
      <c r="J12" s="392"/>
      <c r="K12" s="392"/>
      <c r="L12" s="392"/>
      <c r="M12" s="392"/>
      <c r="N12" s="392"/>
    </row>
    <row r="13" spans="1:14" s="389" customFormat="1" ht="26.25" customHeight="1" x14ac:dyDescent="0.2">
      <c r="A13" s="425" t="s">
        <v>12</v>
      </c>
      <c r="B13" s="440">
        <v>0</v>
      </c>
      <c r="C13" s="426"/>
      <c r="E13" s="430"/>
      <c r="F13" s="430"/>
      <c r="G13" s="430"/>
      <c r="H13" s="392"/>
      <c r="I13" s="392"/>
      <c r="J13" s="392"/>
      <c r="K13" s="392"/>
      <c r="L13" s="392"/>
      <c r="M13" s="392"/>
      <c r="N13" s="392"/>
    </row>
    <row r="14" spans="1:14" s="389" customFormat="1" ht="25.5" customHeight="1" x14ac:dyDescent="0.2">
      <c r="A14" s="425" t="s">
        <v>925</v>
      </c>
      <c r="B14" s="440">
        <v>0</v>
      </c>
      <c r="C14" s="426"/>
      <c r="E14" s="430"/>
      <c r="F14" s="430"/>
      <c r="G14" s="430"/>
      <c r="H14" s="392"/>
      <c r="I14" s="392"/>
      <c r="J14" s="392"/>
      <c r="K14" s="392"/>
      <c r="L14" s="392"/>
      <c r="M14" s="392"/>
      <c r="N14" s="392"/>
    </row>
    <row r="15" spans="1:14" s="389" customFormat="1" ht="21" customHeight="1" x14ac:dyDescent="0.2">
      <c r="A15" s="425" t="s">
        <v>926</v>
      </c>
      <c r="B15" s="440">
        <v>0</v>
      </c>
      <c r="C15" s="426"/>
      <c r="E15" s="430"/>
      <c r="F15" s="430"/>
      <c r="G15" s="430"/>
      <c r="H15" s="392"/>
      <c r="I15" s="392"/>
      <c r="J15" s="392"/>
      <c r="K15" s="392"/>
      <c r="L15" s="392"/>
      <c r="M15" s="392"/>
      <c r="N15" s="392"/>
    </row>
    <row r="16" spans="1:14" s="389" customFormat="1" ht="21.75" customHeight="1" x14ac:dyDescent="0.2">
      <c r="A16" s="425" t="s">
        <v>927</v>
      </c>
      <c r="B16" s="440">
        <v>0</v>
      </c>
      <c r="C16" s="426"/>
      <c r="E16" s="430"/>
      <c r="F16" s="430"/>
      <c r="G16" s="430"/>
      <c r="H16" s="392"/>
      <c r="I16" s="392"/>
      <c r="J16" s="392"/>
      <c r="K16" s="392"/>
      <c r="L16" s="392"/>
      <c r="M16" s="392"/>
      <c r="N16" s="392"/>
    </row>
    <row r="17" spans="1:14" s="389" customFormat="1" ht="21" customHeight="1" x14ac:dyDescent="0.2">
      <c r="A17" s="425" t="s">
        <v>928</v>
      </c>
      <c r="B17" s="440">
        <v>0</v>
      </c>
      <c r="C17" s="426"/>
      <c r="E17" s="430"/>
      <c r="F17" s="430"/>
      <c r="G17" s="430"/>
      <c r="H17" s="392"/>
      <c r="I17" s="392"/>
      <c r="J17" s="392"/>
      <c r="K17" s="392"/>
      <c r="L17" s="392"/>
      <c r="M17" s="392"/>
      <c r="N17" s="392"/>
    </row>
    <row r="18" spans="1:14" s="389" customFormat="1" ht="21.75" customHeight="1" x14ac:dyDescent="0.2">
      <c r="A18" s="425" t="s">
        <v>929</v>
      </c>
      <c r="B18" s="440">
        <v>0</v>
      </c>
      <c r="C18" s="426"/>
      <c r="E18" s="430"/>
      <c r="F18" s="430"/>
      <c r="G18" s="430"/>
      <c r="H18" s="392"/>
      <c r="I18" s="392"/>
      <c r="J18" s="392"/>
      <c r="K18" s="392"/>
      <c r="L18" s="392"/>
      <c r="M18" s="392"/>
      <c r="N18" s="392"/>
    </row>
    <row r="19" spans="1:14" s="389" customFormat="1" ht="22.5" customHeight="1" x14ac:dyDescent="0.2">
      <c r="A19" s="425" t="s">
        <v>547</v>
      </c>
      <c r="B19" s="440">
        <v>0</v>
      </c>
      <c r="C19" s="426"/>
      <c r="E19" s="430"/>
      <c r="F19" s="430"/>
      <c r="G19" s="430"/>
      <c r="H19" s="392"/>
      <c r="I19" s="392"/>
      <c r="J19" s="392"/>
      <c r="K19" s="392"/>
      <c r="L19" s="392"/>
      <c r="M19" s="392"/>
      <c r="N19" s="392"/>
    </row>
    <row r="20" spans="1:14" s="389" customFormat="1" ht="21" customHeight="1" x14ac:dyDescent="0.2">
      <c r="A20" s="425" t="s">
        <v>548</v>
      </c>
      <c r="B20" s="440">
        <v>0</v>
      </c>
      <c r="C20" s="426"/>
      <c r="E20" s="430"/>
      <c r="F20" s="430"/>
      <c r="G20" s="430"/>
      <c r="H20" s="392"/>
      <c r="I20" s="392"/>
      <c r="J20" s="392"/>
      <c r="K20" s="392"/>
      <c r="L20" s="392"/>
      <c r="M20" s="392"/>
      <c r="N20" s="392"/>
    </row>
    <row r="21" spans="1:14" s="389" customFormat="1" ht="31.5" customHeight="1" x14ac:dyDescent="0.2">
      <c r="A21" s="425" t="s">
        <v>942</v>
      </c>
      <c r="B21" s="440">
        <v>0</v>
      </c>
      <c r="C21" s="443" t="s">
        <v>949</v>
      </c>
      <c r="E21" s="430"/>
      <c r="F21" s="430"/>
      <c r="G21" s="430"/>
      <c r="H21" s="392"/>
      <c r="I21" s="392"/>
      <c r="J21" s="392"/>
      <c r="K21" s="392"/>
      <c r="L21" s="392"/>
      <c r="M21" s="392"/>
      <c r="N21" s="392"/>
    </row>
    <row r="22" spans="1:14" s="389" customFormat="1" ht="21" customHeight="1" x14ac:dyDescent="0.2">
      <c r="A22" s="423" t="s">
        <v>930</v>
      </c>
      <c r="B22" s="440">
        <v>0</v>
      </c>
      <c r="C22" s="426"/>
      <c r="E22" s="430"/>
      <c r="F22" s="430"/>
      <c r="G22" s="430"/>
      <c r="H22" s="392"/>
      <c r="I22" s="392"/>
      <c r="J22" s="392"/>
      <c r="K22" s="392"/>
      <c r="L22" s="392"/>
      <c r="M22" s="392"/>
      <c r="N22" s="392"/>
    </row>
    <row r="23" spans="1:14" s="389" customFormat="1" ht="22.5" customHeight="1" x14ac:dyDescent="0.2">
      <c r="A23" s="425" t="s">
        <v>931</v>
      </c>
      <c r="B23" s="440">
        <v>0</v>
      </c>
      <c r="C23" s="418"/>
      <c r="E23" s="430"/>
      <c r="F23" s="430"/>
      <c r="G23" s="430"/>
      <c r="H23" s="392"/>
      <c r="I23" s="392"/>
      <c r="J23" s="392"/>
      <c r="K23" s="392"/>
      <c r="L23" s="392"/>
      <c r="M23" s="392"/>
      <c r="N23" s="392"/>
    </row>
    <row r="24" spans="1:14" s="389" customFormat="1" ht="15.75" x14ac:dyDescent="0.2">
      <c r="A24" s="425"/>
      <c r="B24" s="440">
        <v>0</v>
      </c>
      <c r="C24" s="418"/>
      <c r="E24" s="430"/>
      <c r="F24" s="430"/>
      <c r="G24" s="430"/>
      <c r="H24" s="392"/>
      <c r="I24" s="392"/>
      <c r="J24" s="392"/>
      <c r="K24" s="392"/>
      <c r="L24" s="392"/>
      <c r="M24" s="392"/>
      <c r="N24" s="392"/>
    </row>
    <row r="25" spans="1:14" s="389" customFormat="1" ht="15.75" x14ac:dyDescent="0.2">
      <c r="A25" s="427"/>
      <c r="B25" s="440">
        <v>0</v>
      </c>
      <c r="C25" s="418"/>
      <c r="E25" s="430"/>
      <c r="F25" s="430"/>
      <c r="G25" s="430"/>
      <c r="H25" s="392"/>
      <c r="I25" s="392"/>
      <c r="J25" s="392"/>
      <c r="K25" s="392"/>
      <c r="L25" s="392"/>
      <c r="M25" s="392"/>
      <c r="N25" s="392"/>
    </row>
    <row r="26" spans="1:14" s="389" customFormat="1" ht="15.75" x14ac:dyDescent="0.2">
      <c r="A26" s="427"/>
      <c r="B26" s="440">
        <v>0</v>
      </c>
      <c r="C26" s="418"/>
      <c r="E26" s="430"/>
      <c r="F26" s="430"/>
      <c r="G26" s="430"/>
      <c r="H26" s="392"/>
      <c r="I26" s="392"/>
      <c r="J26" s="392"/>
      <c r="K26" s="392"/>
      <c r="L26" s="392"/>
      <c r="M26" s="392"/>
      <c r="N26" s="392"/>
    </row>
    <row r="27" spans="1:14" s="389" customFormat="1" ht="15.75" x14ac:dyDescent="0.2">
      <c r="A27" s="427"/>
      <c r="B27" s="440">
        <v>0</v>
      </c>
      <c r="C27" s="418"/>
      <c r="E27" s="430"/>
      <c r="F27" s="430"/>
      <c r="G27" s="430"/>
      <c r="H27" s="392"/>
      <c r="I27" s="392"/>
      <c r="J27" s="392"/>
      <c r="K27" s="392"/>
      <c r="L27" s="392"/>
      <c r="M27" s="392"/>
      <c r="N27" s="392"/>
    </row>
    <row r="28" spans="1:14" s="389" customFormat="1" ht="15.75" x14ac:dyDescent="0.2">
      <c r="A28" s="427"/>
      <c r="B28" s="440">
        <v>0</v>
      </c>
      <c r="C28" s="418"/>
      <c r="E28" s="430"/>
      <c r="F28" s="430"/>
      <c r="G28" s="430"/>
      <c r="H28" s="392"/>
      <c r="I28" s="392"/>
      <c r="J28" s="392"/>
      <c r="K28" s="392"/>
      <c r="L28" s="392"/>
      <c r="M28" s="392"/>
      <c r="N28" s="392"/>
    </row>
    <row r="29" spans="1:14" s="389" customFormat="1" ht="15.75" x14ac:dyDescent="0.2">
      <c r="A29" s="428"/>
      <c r="B29" s="440">
        <v>0</v>
      </c>
      <c r="C29" s="418"/>
      <c r="E29" s="430"/>
      <c r="F29" s="430"/>
      <c r="G29" s="430"/>
      <c r="H29" s="392"/>
      <c r="I29" s="392"/>
      <c r="J29" s="392"/>
      <c r="K29" s="392"/>
      <c r="L29" s="392"/>
      <c r="M29" s="392"/>
      <c r="N29" s="392"/>
    </row>
    <row r="30" spans="1:14" s="437" customFormat="1" ht="48" customHeight="1" thickBot="1" x14ac:dyDescent="0.3">
      <c r="A30" s="436" t="s">
        <v>932</v>
      </c>
      <c r="B30" s="442">
        <f>SUM(B8:B29)</f>
        <v>0</v>
      </c>
      <c r="C30" s="444" t="s">
        <v>960</v>
      </c>
      <c r="E30" s="438"/>
      <c r="F30" s="438"/>
      <c r="G30" s="438"/>
      <c r="H30" s="439"/>
      <c r="I30" s="439"/>
      <c r="J30" s="439"/>
      <c r="K30" s="439"/>
      <c r="L30" s="439"/>
      <c r="M30" s="439"/>
      <c r="N30" s="439"/>
    </row>
  </sheetData>
  <mergeCells count="1">
    <mergeCell ref="A2:C2"/>
  </mergeCells>
  <pageMargins left="0.7" right="0.7" top="0.75" bottom="0.75" header="0.3" footer="0.3"/>
  <pageSetup scale="6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39997558519241921"/>
  </sheetPr>
  <dimension ref="A1"/>
  <sheetViews>
    <sheetView workbookViewId="0">
      <selection activeCell="F42" sqref="F42"/>
    </sheetView>
  </sheetViews>
  <sheetFormatPr defaultRowHeight="12.7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39997558519241921"/>
  </sheetPr>
  <dimension ref="A1"/>
  <sheetViews>
    <sheetView workbookViewId="0">
      <selection activeCell="F42" sqref="F42"/>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AR4"/>
  <sheetViews>
    <sheetView topLeftCell="AE1" workbookViewId="0">
      <selection activeCell="A3" sqref="A3:XFD3"/>
    </sheetView>
  </sheetViews>
  <sheetFormatPr defaultRowHeight="12.75" x14ac:dyDescent="0.2"/>
  <cols>
    <col min="1" max="19" width="23.7109375" style="258" customWidth="1"/>
    <col min="20" max="20" width="9.140625" style="258"/>
    <col min="21" max="26" width="15.7109375" style="258" customWidth="1"/>
    <col min="27" max="27" width="15.7109375" style="268" customWidth="1"/>
    <col min="28" max="44" width="15.7109375" style="258" customWidth="1"/>
    <col min="45" max="16384" width="9.140625" style="258"/>
  </cols>
  <sheetData>
    <row r="2" spans="1:44" ht="123.75" x14ac:dyDescent="0.25">
      <c r="A2" s="273" t="s">
        <v>587</v>
      </c>
      <c r="B2" s="273" t="s">
        <v>588</v>
      </c>
      <c r="C2" s="273" t="s">
        <v>678</v>
      </c>
      <c r="D2" s="274" t="s">
        <v>679</v>
      </c>
      <c r="E2" s="275" t="s">
        <v>680</v>
      </c>
      <c r="F2" s="273" t="s">
        <v>589</v>
      </c>
      <c r="G2" s="273" t="s">
        <v>682</v>
      </c>
      <c r="H2" s="273" t="s">
        <v>681</v>
      </c>
      <c r="I2" s="273" t="s">
        <v>671</v>
      </c>
      <c r="J2" s="273" t="s">
        <v>578</v>
      </c>
      <c r="K2" s="273" t="s">
        <v>579</v>
      </c>
      <c r="L2" s="273" t="s">
        <v>580</v>
      </c>
      <c r="M2" s="273" t="s">
        <v>581</v>
      </c>
      <c r="N2" s="273" t="s">
        <v>726</v>
      </c>
      <c r="O2" s="273" t="s">
        <v>683</v>
      </c>
      <c r="P2" s="273" t="s">
        <v>582</v>
      </c>
      <c r="Q2" s="273" t="s">
        <v>583</v>
      </c>
      <c r="R2" s="273" t="s">
        <v>584</v>
      </c>
      <c r="S2" s="273" t="s">
        <v>585</v>
      </c>
      <c r="U2" s="276" t="s">
        <v>672</v>
      </c>
      <c r="V2" s="276" t="s">
        <v>673</v>
      </c>
      <c r="W2" s="276" t="s">
        <v>674</v>
      </c>
      <c r="X2" s="276" t="s">
        <v>675</v>
      </c>
      <c r="Y2" s="276" t="s">
        <v>727</v>
      </c>
      <c r="Z2" s="276" t="s">
        <v>676</v>
      </c>
      <c r="AA2" s="277" t="s">
        <v>677</v>
      </c>
      <c r="AB2" s="278" t="s">
        <v>568</v>
      </c>
      <c r="AC2" s="278" t="s">
        <v>545</v>
      </c>
      <c r="AD2" s="278" t="s">
        <v>447</v>
      </c>
      <c r="AE2" s="278" t="s">
        <v>446</v>
      </c>
      <c r="AF2" s="279" t="s">
        <v>440</v>
      </c>
      <c r="AG2" s="279" t="s">
        <v>441</v>
      </c>
      <c r="AH2" s="279" t="s">
        <v>442</v>
      </c>
      <c r="AI2" s="278" t="s">
        <v>449</v>
      </c>
      <c r="AJ2" s="278" t="s">
        <v>444</v>
      </c>
      <c r="AK2" s="278" t="s">
        <v>445</v>
      </c>
      <c r="AL2" s="278" t="s">
        <v>450</v>
      </c>
      <c r="AM2" s="280" t="s">
        <v>494</v>
      </c>
      <c r="AN2" s="280" t="s">
        <v>495</v>
      </c>
      <c r="AO2" s="281" t="s">
        <v>484</v>
      </c>
      <c r="AP2" s="276" t="s">
        <v>485</v>
      </c>
      <c r="AQ2" s="267" t="s">
        <v>731</v>
      </c>
      <c r="AR2" s="276" t="s">
        <v>486</v>
      </c>
    </row>
    <row r="3" spans="1:44" s="260" customFormat="1" ht="15.75" customHeight="1" x14ac:dyDescent="0.2">
      <c r="B3" s="40" t="s">
        <v>722</v>
      </c>
      <c r="C3" s="40" t="s">
        <v>593</v>
      </c>
      <c r="D3" s="282" t="s">
        <v>524</v>
      </c>
      <c r="E3" s="282" t="s">
        <v>530</v>
      </c>
      <c r="F3" s="40" t="s">
        <v>723</v>
      </c>
      <c r="G3" s="40" t="s">
        <v>4</v>
      </c>
      <c r="H3" s="40"/>
      <c r="I3" s="283">
        <v>41034</v>
      </c>
      <c r="J3" s="283">
        <v>41066</v>
      </c>
      <c r="K3" s="40" t="s">
        <v>513</v>
      </c>
      <c r="L3" s="40" t="s">
        <v>17</v>
      </c>
      <c r="M3" s="40"/>
      <c r="O3" s="284"/>
      <c r="P3" s="40"/>
      <c r="Q3" s="40"/>
      <c r="R3" s="40" t="s">
        <v>2</v>
      </c>
      <c r="S3" s="40" t="s">
        <v>3</v>
      </c>
      <c r="U3" s="285"/>
      <c r="V3" s="285"/>
      <c r="W3" s="285">
        <v>200</v>
      </c>
      <c r="X3" s="115">
        <f>SUM(U3:W3)</f>
        <v>200</v>
      </c>
      <c r="Y3" s="115">
        <f>AU3</f>
        <v>0</v>
      </c>
      <c r="Z3" s="286">
        <f>AU3</f>
        <v>0</v>
      </c>
      <c r="AA3" s="287"/>
      <c r="AB3" s="31"/>
      <c r="AC3" s="33"/>
      <c r="AD3" s="33"/>
      <c r="AE3" s="34"/>
      <c r="AF3" s="33"/>
      <c r="AG3" s="33"/>
      <c r="AH3" s="33"/>
      <c r="AI3" s="33"/>
      <c r="AJ3" s="33"/>
      <c r="AK3" s="33">
        <v>500000</v>
      </c>
      <c r="AL3" s="33">
        <v>5000000</v>
      </c>
      <c r="AM3" s="33">
        <v>6999</v>
      </c>
      <c r="AN3" s="33">
        <v>41000</v>
      </c>
      <c r="AO3" s="33"/>
      <c r="AP3" s="57"/>
      <c r="AQ3" s="33"/>
      <c r="AR3" s="288">
        <f>SUM(AB3:AP3)</f>
        <v>5547999</v>
      </c>
    </row>
    <row r="4" spans="1:44" ht="12.75" customHeight="1" x14ac:dyDescent="0.2">
      <c r="U4" s="269"/>
      <c r="V4" s="269"/>
      <c r="W4" s="270"/>
      <c r="X4" s="271"/>
      <c r="Y4" s="271"/>
      <c r="Z4" s="272"/>
    </row>
  </sheetData>
  <conditionalFormatting sqref="D3:E3">
    <cfRule type="expression" dxfId="122" priority="12">
      <formula>#REF!="Conference Request"</formula>
    </cfRule>
  </conditionalFormatting>
  <conditionalFormatting sqref="H3">
    <cfRule type="expression" dxfId="121" priority="16">
      <formula>#REF!="NO"</formula>
    </cfRule>
  </conditionalFormatting>
  <conditionalFormatting sqref="I3:L3">
    <cfRule type="expression" dxfId="120" priority="17">
      <formula>#REF!="YES"</formula>
    </cfRule>
  </conditionalFormatting>
  <conditionalFormatting sqref="X3:Y3 X4">
    <cfRule type="expression" dxfId="119" priority="1">
      <formula>$B$10="Conference Request"</formula>
    </cfRule>
  </conditionalFormatting>
  <conditionalFormatting sqref="AF3">
    <cfRule type="expression" dxfId="118" priority="6">
      <formula>$B$42&gt;$D$67</formula>
    </cfRule>
  </conditionalFormatting>
  <conditionalFormatting sqref="AG3">
    <cfRule type="expression" dxfId="117" priority="5">
      <formula>$B$43&gt;$D$68</formula>
    </cfRule>
  </conditionalFormatting>
  <conditionalFormatting sqref="AH3">
    <cfRule type="expression" dxfId="116" priority="4">
      <formula>$B$44&gt;$D$69</formula>
    </cfRule>
  </conditionalFormatting>
  <conditionalFormatting sqref="AM3">
    <cfRule type="expression" dxfId="115" priority="3">
      <formula>$B$49&gt;$D$74</formula>
    </cfRule>
  </conditionalFormatting>
  <conditionalFormatting sqref="AN3">
    <cfRule type="expression" dxfId="114" priority="2">
      <formula>$B$50&gt;$D$75</formula>
    </cfRule>
  </conditionalFormatting>
  <conditionalFormatting sqref="AB3:AC3">
    <cfRule type="expression" dxfId="113" priority="18">
      <formula>$B$38+$B$39&gt;$D$73</formula>
    </cfRule>
  </conditionalFormatting>
  <dataValidations count="22">
    <dataValidation type="decimal" allowBlank="1" showInputMessage="1" showErrorMessage="1" sqref="AR3 AP3">
      <formula1>0</formula1>
      <formula2>9.99999999999999E+30</formula2>
    </dataValidation>
    <dataValidation type="list" allowBlank="1" showInputMessage="1" showErrorMessage="1" sqref="O3 S3 G3">
      <formula1>YES_NO</formula1>
    </dataValidation>
    <dataValidation type="list" allowBlank="1" showInputMessage="1" showErrorMessage="1" sqref="R3">
      <formula1>Facility</formula1>
    </dataValidation>
    <dataValidation type="list" allowBlank="1" showInputMessage="1" showErrorMessage="1" sqref="B3">
      <formula1>COMPONENTSA</formula1>
    </dataValidation>
    <dataValidation type="list" allowBlank="1" showInputMessage="1" showErrorMessage="1" sqref="C3">
      <formula1>type</formula1>
    </dataValidation>
    <dataValidation type="list" allowBlank="1" showErrorMessage="1" sqref="E3">
      <formula1>YEAR</formula1>
    </dataValidation>
    <dataValidation type="list" allowBlank="1" showErrorMessage="1" sqref="D3">
      <formula1>PERIOD1</formula1>
    </dataValidation>
    <dataValidation type="textLength" allowBlank="1" showInputMessage="1" showErrorMessage="1" sqref="F3">
      <formula1>0</formula1>
      <formula2>255</formula2>
    </dataValidation>
    <dataValidation type="list" allowBlank="1" showInputMessage="1" showErrorMessage="1" prompt="State in which conference is being held" sqref="L3">
      <formula1>States</formula1>
    </dataValidation>
    <dataValidation type="list" allowBlank="1" showInputMessage="1" showErrorMessage="1" prompt="Country in which conference is being held" sqref="K3">
      <formula1>country_1</formula1>
    </dataValidation>
    <dataValidation type="date" operator="greaterThan" allowBlank="1" showInputMessage="1" showErrorMessage="1" sqref="I3:J3">
      <formula1>367</formula1>
    </dataValidation>
    <dataValidation type="textLength" allowBlank="1" showInputMessage="1" showErrorMessage="1" error="Error: Exceeds Maximum Text Length of 255 Characters" sqref="M3">
      <formula1>0</formula1>
      <formula2>255</formula2>
    </dataValidation>
    <dataValidation type="whole" operator="greaterThanOrEqual" allowBlank="1" showInputMessage="1" showErrorMessage="1" error="Numeric format must be used for this cell" sqref="U3:W4">
      <formula1>0</formula1>
    </dataValidation>
    <dataValidation allowBlank="1" showInputMessage="1" showErrorMessage="1" prompt="Enter Description of Other Itemized Other Cost (as detailed as possible)" sqref="AQ2"/>
    <dataValidation type="decimal" allowBlank="1" showInputMessage="1" showErrorMessage="1" error="Numeric format must be used for this cell" sqref="AF3 AD3 AH3">
      <formula1>0</formula1>
      <formula2>9.99999999999999E+29</formula2>
    </dataValidation>
    <dataValidation type="decimal" allowBlank="1" showInputMessage="1" showErrorMessage="1" error="Numeric format must be used for this cell" sqref="AJ3">
      <formula1>0</formula1>
      <formula2>9.99999999999999E+27</formula2>
    </dataValidation>
    <dataValidation type="decimal" allowBlank="1" showInputMessage="1" showErrorMessage="1" error="Numeric format must be used for this cell" sqref="AB3 AM3:AO3">
      <formula1>0</formula1>
      <formula2>9.99999999999999E+25</formula2>
    </dataValidation>
    <dataValidation type="decimal" allowBlank="1" showInputMessage="1" showErrorMessage="1" error="Numeric format must be used for this cell" sqref="AL3 AQ3">
      <formula1>0</formula1>
      <formula2>9.99999999999999E+33</formula2>
    </dataValidation>
    <dataValidation type="decimal" allowBlank="1" showInputMessage="1" showErrorMessage="1" error="Numeric format must be used for this cell" promptTitle=" " sqref="AI3">
      <formula1>0</formula1>
      <formula2>9.99999999999999E+31</formula2>
    </dataValidation>
    <dataValidation type="decimal" allowBlank="1" showInputMessage="1" showErrorMessage="1" error="Numeric format must be used for this cell" sqref="AK3">
      <formula1>0</formula1>
      <formula2>9.99999999999999E+36</formula2>
    </dataValidation>
    <dataValidation type="decimal" allowBlank="1" showInputMessage="1" showErrorMessage="1" error="Numeric format must be used for this cell" sqref="AG3">
      <formula1>0</formula1>
      <formula2>9.99999999999999E+28</formula2>
    </dataValidation>
    <dataValidation type="decimal" allowBlank="1" showInputMessage="1" showErrorMessage="1" error="Numeric format must be used for this cell" sqref="AC3">
      <formula1>0</formula1>
      <formula2>9.99999999999999E+21</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H148"/>
  <sheetViews>
    <sheetView zoomScale="80" zoomScaleNormal="80" zoomScaleSheetLayoutView="80" zoomScalePageLayoutView="40" workbookViewId="0">
      <selection activeCell="F8" sqref="F8"/>
    </sheetView>
  </sheetViews>
  <sheetFormatPr defaultRowHeight="15.75" x14ac:dyDescent="0.2"/>
  <cols>
    <col min="1" max="1" width="69.42578125" style="24" customWidth="1"/>
    <col min="2" max="3" width="28.28515625" style="24" customWidth="1"/>
    <col min="4" max="4" width="28.28515625" style="25" customWidth="1"/>
    <col min="5" max="5" width="28.28515625" style="24" customWidth="1"/>
    <col min="6" max="6" width="70" style="24" customWidth="1"/>
    <col min="7" max="8" width="32.85546875" style="95" customWidth="1"/>
    <col min="9" max="16" width="32.85546875" style="24" customWidth="1"/>
    <col min="17" max="16384" width="9.140625" style="24"/>
  </cols>
  <sheetData>
    <row r="1" spans="1:6" ht="16.5" customHeight="1" x14ac:dyDescent="0.2">
      <c r="A1" s="23"/>
    </row>
    <row r="2" spans="1:6" ht="51" customHeight="1" x14ac:dyDescent="0.2">
      <c r="A2" s="473" t="s">
        <v>569</v>
      </c>
      <c r="B2" s="473"/>
      <c r="C2" s="473"/>
      <c r="D2" s="473"/>
      <c r="E2" s="473"/>
      <c r="F2" s="473"/>
    </row>
    <row r="4" spans="1:6" ht="16.5" customHeight="1" x14ac:dyDescent="0.2">
      <c r="A4" s="555" t="s">
        <v>670</v>
      </c>
      <c r="B4" s="555"/>
      <c r="C4" s="555"/>
      <c r="D4" s="555"/>
      <c r="E4" s="555"/>
      <c r="F4" s="555"/>
    </row>
    <row r="5" spans="1:6" ht="16.5" customHeight="1" x14ac:dyDescent="0.2">
      <c r="A5" s="555" t="s">
        <v>668</v>
      </c>
      <c r="B5" s="555"/>
      <c r="C5" s="555"/>
      <c r="D5" s="555"/>
      <c r="E5" s="555"/>
      <c r="F5" s="555"/>
    </row>
    <row r="6" spans="1:6" ht="16.5" customHeight="1" x14ac:dyDescent="0.2">
      <c r="A6" s="242" t="s">
        <v>669</v>
      </c>
      <c r="B6" s="242"/>
      <c r="C6" s="242"/>
      <c r="D6" s="242"/>
      <c r="E6" s="242"/>
      <c r="F6" s="242"/>
    </row>
    <row r="7" spans="1:6" ht="42" customHeight="1" x14ac:dyDescent="0.2">
      <c r="A7" s="556" t="s">
        <v>380</v>
      </c>
      <c r="B7" s="557"/>
      <c r="C7" s="557"/>
      <c r="D7" s="557"/>
      <c r="E7" s="557"/>
    </row>
    <row r="8" spans="1:6" x14ac:dyDescent="0.2">
      <c r="A8" s="26" t="s">
        <v>587</v>
      </c>
      <c r="B8" s="496" t="s">
        <v>724</v>
      </c>
      <c r="C8" s="496"/>
      <c r="D8" s="496"/>
      <c r="E8" s="496"/>
    </row>
    <row r="9" spans="1:6" x14ac:dyDescent="0.2">
      <c r="A9" s="26" t="s">
        <v>588</v>
      </c>
      <c r="B9" s="496" t="s">
        <v>732</v>
      </c>
      <c r="C9" s="496"/>
      <c r="D9" s="496"/>
      <c r="E9" s="496"/>
    </row>
    <row r="10" spans="1:6" ht="31.5" x14ac:dyDescent="0.2">
      <c r="A10" s="26" t="s">
        <v>678</v>
      </c>
      <c r="B10" s="496" t="s">
        <v>593</v>
      </c>
      <c r="C10" s="496"/>
      <c r="D10" s="496"/>
      <c r="E10" s="496"/>
    </row>
    <row r="11" spans="1:6" ht="36" customHeight="1" x14ac:dyDescent="0.2">
      <c r="A11" s="151" t="s">
        <v>679</v>
      </c>
      <c r="B11" s="509" t="s">
        <v>524</v>
      </c>
      <c r="C11" s="509"/>
      <c r="D11" s="509"/>
      <c r="E11" s="509"/>
      <c r="F11" s="558"/>
    </row>
    <row r="12" spans="1:6" x14ac:dyDescent="0.2">
      <c r="A12" s="243" t="s">
        <v>680</v>
      </c>
      <c r="B12" s="509" t="s">
        <v>530</v>
      </c>
      <c r="C12" s="509"/>
      <c r="D12" s="509"/>
      <c r="E12" s="509"/>
      <c r="F12" s="558"/>
    </row>
    <row r="13" spans="1:6" x14ac:dyDescent="0.2">
      <c r="A13" s="26" t="s">
        <v>589</v>
      </c>
      <c r="B13" s="496" t="s">
        <v>723</v>
      </c>
      <c r="C13" s="496"/>
      <c r="D13" s="496"/>
      <c r="E13" s="496"/>
      <c r="F13" s="73"/>
    </row>
    <row r="14" spans="1:6" ht="30.75" x14ac:dyDescent="0.2">
      <c r="A14" s="26" t="s">
        <v>682</v>
      </c>
      <c r="B14" s="496" t="s">
        <v>4</v>
      </c>
      <c r="C14" s="496"/>
      <c r="D14" s="496"/>
      <c r="E14" s="496"/>
      <c r="F14" s="73"/>
    </row>
    <row r="15" spans="1:6" ht="55.5" customHeight="1" x14ac:dyDescent="0.2">
      <c r="A15" s="26" t="s">
        <v>681</v>
      </c>
      <c r="B15" s="496"/>
      <c r="C15" s="496"/>
      <c r="D15" s="496"/>
      <c r="E15" s="496"/>
      <c r="F15" s="73"/>
    </row>
    <row r="16" spans="1:6" x14ac:dyDescent="0.2">
      <c r="A16" s="26" t="s">
        <v>671</v>
      </c>
      <c r="B16" s="553">
        <v>41034</v>
      </c>
      <c r="C16" s="553"/>
      <c r="D16" s="553"/>
      <c r="E16" s="553"/>
      <c r="F16" s="164"/>
    </row>
    <row r="17" spans="1:6" x14ac:dyDescent="0.2">
      <c r="A17" s="26" t="s">
        <v>578</v>
      </c>
      <c r="B17" s="553">
        <v>41066</v>
      </c>
      <c r="C17" s="553"/>
      <c r="D17" s="553"/>
      <c r="E17" s="553"/>
      <c r="F17" s="164"/>
    </row>
    <row r="18" spans="1:6" x14ac:dyDescent="0.2">
      <c r="A18" s="26" t="s">
        <v>579</v>
      </c>
      <c r="B18" s="496" t="s">
        <v>513</v>
      </c>
      <c r="C18" s="496"/>
      <c r="D18" s="496"/>
      <c r="E18" s="496"/>
      <c r="F18" s="73"/>
    </row>
    <row r="19" spans="1:6" x14ac:dyDescent="0.2">
      <c r="A19" s="26" t="s">
        <v>580</v>
      </c>
      <c r="B19" s="496" t="s">
        <v>17</v>
      </c>
      <c r="C19" s="496"/>
      <c r="D19" s="496"/>
      <c r="E19" s="496"/>
      <c r="F19" s="73"/>
    </row>
    <row r="20" spans="1:6" x14ac:dyDescent="0.2">
      <c r="A20" s="26" t="s">
        <v>581</v>
      </c>
      <c r="B20" s="496"/>
      <c r="C20" s="496"/>
      <c r="D20" s="496"/>
      <c r="E20" s="496"/>
      <c r="F20" s="73"/>
    </row>
    <row r="21" spans="1:6" ht="81.75" customHeight="1" x14ac:dyDescent="0.2">
      <c r="A21" s="26" t="s">
        <v>726</v>
      </c>
      <c r="B21" s="496"/>
      <c r="C21" s="496"/>
      <c r="D21" s="496"/>
      <c r="E21" s="496"/>
      <c r="F21" s="73"/>
    </row>
    <row r="22" spans="1:6" ht="46.5" customHeight="1" x14ac:dyDescent="0.2">
      <c r="A22" s="244" t="s">
        <v>683</v>
      </c>
      <c r="B22" s="554"/>
      <c r="C22" s="554"/>
      <c r="D22" s="554"/>
      <c r="E22" s="554"/>
      <c r="F22" s="73"/>
    </row>
    <row r="23" spans="1:6" x14ac:dyDescent="0.2">
      <c r="A23" s="26" t="s">
        <v>582</v>
      </c>
      <c r="B23" s="496"/>
      <c r="C23" s="496"/>
      <c r="D23" s="496"/>
      <c r="E23" s="496"/>
      <c r="F23" s="73"/>
    </row>
    <row r="24" spans="1:6" x14ac:dyDescent="0.2">
      <c r="A24" s="26" t="s">
        <v>583</v>
      </c>
      <c r="B24" s="496"/>
      <c r="C24" s="496"/>
      <c r="D24" s="496"/>
      <c r="E24" s="496"/>
      <c r="F24" s="73"/>
    </row>
    <row r="25" spans="1:6" x14ac:dyDescent="0.2">
      <c r="A25" s="26" t="s">
        <v>584</v>
      </c>
      <c r="B25" s="496" t="s">
        <v>2</v>
      </c>
      <c r="C25" s="496"/>
      <c r="D25" s="496"/>
      <c r="E25" s="496"/>
      <c r="F25" s="73"/>
    </row>
    <row r="26" spans="1:6" x14ac:dyDescent="0.2">
      <c r="A26" s="26" t="s">
        <v>585</v>
      </c>
      <c r="B26" s="504"/>
      <c r="C26" s="552"/>
      <c r="D26" s="552"/>
      <c r="E26" s="505"/>
    </row>
    <row r="27" spans="1:6" x14ac:dyDescent="0.2">
      <c r="A27" s="119"/>
      <c r="B27" s="549" t="s">
        <v>514</v>
      </c>
      <c r="C27" s="550"/>
      <c r="D27" s="549" t="s">
        <v>515</v>
      </c>
      <c r="E27" s="551"/>
    </row>
    <row r="28" spans="1:6" x14ac:dyDescent="0.2">
      <c r="A28" s="26" t="s">
        <v>672</v>
      </c>
      <c r="B28" s="544"/>
      <c r="C28" s="545"/>
      <c r="D28" s="546"/>
      <c r="E28" s="546"/>
    </row>
    <row r="29" spans="1:6" x14ac:dyDescent="0.2">
      <c r="A29" s="26" t="s">
        <v>673</v>
      </c>
      <c r="B29" s="544"/>
      <c r="C29" s="545"/>
      <c r="D29" s="546"/>
      <c r="E29" s="546"/>
    </row>
    <row r="30" spans="1:6" x14ac:dyDescent="0.2">
      <c r="A30" s="26" t="s">
        <v>674</v>
      </c>
      <c r="B30" s="544">
        <v>200</v>
      </c>
      <c r="C30" s="545"/>
      <c r="D30" s="546"/>
      <c r="E30" s="546"/>
      <c r="F30" s="203"/>
    </row>
    <row r="31" spans="1:6" x14ac:dyDescent="0.2">
      <c r="A31" s="26" t="s">
        <v>675</v>
      </c>
      <c r="B31" s="533">
        <f>SUM(B28:B30)</f>
        <v>200</v>
      </c>
      <c r="C31" s="533"/>
      <c r="D31" s="533">
        <f>SUM(D28:D30)</f>
        <v>0</v>
      </c>
      <c r="E31" s="533"/>
    </row>
    <row r="32" spans="1:6" x14ac:dyDescent="0.2">
      <c r="A32" s="26" t="s">
        <v>727</v>
      </c>
      <c r="B32" s="547">
        <f>B58</f>
        <v>5547999</v>
      </c>
      <c r="C32" s="548"/>
      <c r="D32" s="547">
        <f>D58</f>
        <v>0</v>
      </c>
      <c r="E32" s="548"/>
    </row>
    <row r="33" spans="1:8" x14ac:dyDescent="0.2">
      <c r="A33" s="26" t="s">
        <v>676</v>
      </c>
      <c r="B33" s="530">
        <f>B58</f>
        <v>5547999</v>
      </c>
      <c r="C33" s="531"/>
      <c r="D33" s="532">
        <f>D58</f>
        <v>0</v>
      </c>
      <c r="E33" s="532"/>
      <c r="F33" s="203"/>
    </row>
    <row r="34" spans="1:8" x14ac:dyDescent="0.2">
      <c r="A34" s="234" t="s">
        <v>677</v>
      </c>
      <c r="B34" s="533" t="str">
        <f>IF(B25="Non-federal",IF(B28/B31&gt;50%,"YES","NO"),"NO")</f>
        <v>NO</v>
      </c>
      <c r="C34" s="533"/>
      <c r="D34" s="533"/>
      <c r="E34" s="533"/>
    </row>
    <row r="35" spans="1:8" s="27" customFormat="1" x14ac:dyDescent="0.2">
      <c r="A35" s="92"/>
      <c r="C35" s="28"/>
      <c r="D35" s="29"/>
      <c r="G35" s="235"/>
      <c r="H35" s="235"/>
    </row>
    <row r="36" spans="1:8" s="27" customFormat="1" ht="26.25" customHeight="1" x14ac:dyDescent="0.2">
      <c r="A36" s="534" t="s">
        <v>577</v>
      </c>
      <c r="B36" s="536" t="s">
        <v>514</v>
      </c>
      <c r="C36" s="536"/>
      <c r="D36" s="537" t="s">
        <v>575</v>
      </c>
      <c r="E36" s="538"/>
      <c r="F36" s="539"/>
      <c r="G36" s="235"/>
      <c r="H36" s="235"/>
    </row>
    <row r="37" spans="1:8" ht="45" customHeight="1" x14ac:dyDescent="0.2">
      <c r="A37" s="535"/>
      <c r="B37" s="152" t="s">
        <v>542</v>
      </c>
      <c r="C37" s="152" t="s">
        <v>464</v>
      </c>
      <c r="D37" s="152" t="s">
        <v>543</v>
      </c>
      <c r="E37" s="154" t="s">
        <v>576</v>
      </c>
      <c r="F37" s="154" t="s">
        <v>591</v>
      </c>
      <c r="G37" s="207"/>
    </row>
    <row r="38" spans="1:8" x14ac:dyDescent="0.2">
      <c r="A38" s="30" t="s">
        <v>568</v>
      </c>
      <c r="B38" s="31"/>
      <c r="C38" s="32">
        <f>IF(B58=0,0%,B38/$B$58)</f>
        <v>0</v>
      </c>
      <c r="D38" s="31"/>
      <c r="E38" s="155">
        <f>D38-B38</f>
        <v>0</v>
      </c>
      <c r="F38" s="160"/>
      <c r="G38" s="208" t="b">
        <f>IF((E38+B38)&gt;0,IFERROR((E38/B38)&gt;0.1,TRUE),FALSE)</f>
        <v>0</v>
      </c>
    </row>
    <row r="39" spans="1:8" x14ac:dyDescent="0.2">
      <c r="A39" s="30" t="s">
        <v>545</v>
      </c>
      <c r="B39" s="33"/>
      <c r="C39" s="32">
        <f>IF(B58=0,0%,B39/B58)</f>
        <v>0</v>
      </c>
      <c r="D39" s="33"/>
      <c r="E39" s="156">
        <f t="shared" ref="E39:E40" si="0">D39-B39</f>
        <v>0</v>
      </c>
      <c r="F39" s="160"/>
      <c r="G39" s="208" t="b">
        <f>IF((E39+B39)&gt;0,IFERROR((E39/B39)&gt;0.1,TRUE),FALSE)</f>
        <v>0</v>
      </c>
    </row>
    <row r="40" spans="1:8" x14ac:dyDescent="0.2">
      <c r="A40" s="30" t="s">
        <v>447</v>
      </c>
      <c r="B40" s="33"/>
      <c r="C40" s="32">
        <f>IF(B58=0,0%,B40/B58)</f>
        <v>0</v>
      </c>
      <c r="D40" s="33"/>
      <c r="E40" s="156">
        <f t="shared" si="0"/>
        <v>0</v>
      </c>
      <c r="F40" s="160"/>
      <c r="G40" s="208" t="b">
        <f t="shared" ref="G40:G58" si="1">IF((E40+B40)&gt;0,IFERROR((E40/B40)&gt;0.1,TRUE),FALSE)</f>
        <v>0</v>
      </c>
    </row>
    <row r="41" spans="1:8" x14ac:dyDescent="0.2">
      <c r="A41" s="30" t="s">
        <v>446</v>
      </c>
      <c r="B41" s="34"/>
      <c r="C41" s="35"/>
      <c r="D41" s="34"/>
      <c r="E41" s="157"/>
      <c r="F41" s="160"/>
      <c r="G41" s="208"/>
    </row>
    <row r="42" spans="1:8" x14ac:dyDescent="0.2">
      <c r="A42" s="36" t="s">
        <v>440</v>
      </c>
      <c r="B42" s="33"/>
      <c r="C42" s="32">
        <f>IF($B$58=0,0%,B42/B58)</f>
        <v>0</v>
      </c>
      <c r="D42" s="33"/>
      <c r="E42" s="156">
        <f>D42-B42</f>
        <v>0</v>
      </c>
      <c r="F42" s="160"/>
      <c r="G42" s="208" t="b">
        <f t="shared" si="1"/>
        <v>0</v>
      </c>
    </row>
    <row r="43" spans="1:8" x14ac:dyDescent="0.2">
      <c r="A43" s="36" t="s">
        <v>441</v>
      </c>
      <c r="B43" s="33"/>
      <c r="C43" s="32">
        <f>IF($B$58=0,0%,B43/B58)</f>
        <v>0</v>
      </c>
      <c r="D43" s="33"/>
      <c r="E43" s="156">
        <f t="shared" ref="E43:E51" si="2">D43-B43</f>
        <v>0</v>
      </c>
      <c r="F43" s="160"/>
      <c r="G43" s="208" t="b">
        <f t="shared" si="1"/>
        <v>0</v>
      </c>
    </row>
    <row r="44" spans="1:8" x14ac:dyDescent="0.2">
      <c r="A44" s="36" t="s">
        <v>442</v>
      </c>
      <c r="B44" s="33"/>
      <c r="C44" s="32">
        <f>IF($B$58=0,0%,B44/B58)</f>
        <v>0</v>
      </c>
      <c r="D44" s="33"/>
      <c r="E44" s="156">
        <f t="shared" si="2"/>
        <v>0</v>
      </c>
      <c r="F44" s="160"/>
      <c r="G44" s="208" t="b">
        <f t="shared" si="1"/>
        <v>0</v>
      </c>
    </row>
    <row r="45" spans="1:8" x14ac:dyDescent="0.2">
      <c r="A45" s="30" t="s">
        <v>449</v>
      </c>
      <c r="B45" s="33"/>
      <c r="C45" s="32">
        <f>IF($B$58=0,0%,B45/B58)</f>
        <v>0</v>
      </c>
      <c r="D45" s="33"/>
      <c r="E45" s="156">
        <f t="shared" si="2"/>
        <v>0</v>
      </c>
      <c r="F45" s="160"/>
      <c r="G45" s="208" t="b">
        <f t="shared" si="1"/>
        <v>0</v>
      </c>
    </row>
    <row r="46" spans="1:8" x14ac:dyDescent="0.2">
      <c r="A46" s="30" t="s">
        <v>444</v>
      </c>
      <c r="B46" s="33"/>
      <c r="C46" s="32">
        <f>IF($B$58=0,0%,B46/B58)</f>
        <v>0</v>
      </c>
      <c r="D46" s="33"/>
      <c r="E46" s="156">
        <f t="shared" si="2"/>
        <v>0</v>
      </c>
      <c r="F46" s="160"/>
      <c r="G46" s="208" t="b">
        <f t="shared" si="1"/>
        <v>0</v>
      </c>
    </row>
    <row r="47" spans="1:8" x14ac:dyDescent="0.2">
      <c r="A47" s="30" t="s">
        <v>445</v>
      </c>
      <c r="B47" s="33">
        <v>500000</v>
      </c>
      <c r="C47" s="32">
        <f>IF($B$58=0,0%,B47/B58)</f>
        <v>9.0122582934856338E-2</v>
      </c>
      <c r="D47" s="33"/>
      <c r="E47" s="156">
        <f t="shared" si="2"/>
        <v>-500000</v>
      </c>
      <c r="F47" s="160"/>
      <c r="G47" s="208" t="b">
        <f t="shared" si="1"/>
        <v>0</v>
      </c>
    </row>
    <row r="48" spans="1:8" x14ac:dyDescent="0.2">
      <c r="A48" s="30" t="s">
        <v>450</v>
      </c>
      <c r="B48" s="33">
        <v>5000000</v>
      </c>
      <c r="C48" s="32">
        <f>IF($B$58=0,0%,B48/B58)</f>
        <v>0.90122582934856332</v>
      </c>
      <c r="D48" s="33"/>
      <c r="E48" s="156">
        <f t="shared" si="2"/>
        <v>-5000000</v>
      </c>
      <c r="F48" s="160"/>
      <c r="G48" s="208" t="b">
        <f t="shared" si="1"/>
        <v>0</v>
      </c>
    </row>
    <row r="49" spans="1:7" x14ac:dyDescent="0.2">
      <c r="A49" s="109" t="s">
        <v>494</v>
      </c>
      <c r="B49" s="33">
        <v>6999</v>
      </c>
      <c r="C49" s="32">
        <f>IF($B$58=0,0%,B49/B58)</f>
        <v>1.261535915922119E-3</v>
      </c>
      <c r="D49" s="33"/>
      <c r="E49" s="156">
        <f t="shared" si="2"/>
        <v>-6999</v>
      </c>
      <c r="F49" s="160"/>
      <c r="G49" s="208" t="b">
        <f t="shared" si="1"/>
        <v>0</v>
      </c>
    </row>
    <row r="50" spans="1:7" x14ac:dyDescent="0.2">
      <c r="A50" s="109" t="s">
        <v>495</v>
      </c>
      <c r="B50" s="33">
        <v>41000</v>
      </c>
      <c r="C50" s="32">
        <f>IF($B$58=0,0%,B50/B58)</f>
        <v>7.3900518006582193E-3</v>
      </c>
      <c r="D50" s="33"/>
      <c r="E50" s="156">
        <f t="shared" si="2"/>
        <v>-41000</v>
      </c>
      <c r="F50" s="160"/>
      <c r="G50" s="208" t="b">
        <f t="shared" si="1"/>
        <v>0</v>
      </c>
    </row>
    <row r="51" spans="1:7" x14ac:dyDescent="0.2">
      <c r="A51" s="234" t="s">
        <v>484</v>
      </c>
      <c r="B51" s="33"/>
      <c r="C51" s="32">
        <f>IF($B$58=0,0%,B51/B58)</f>
        <v>0</v>
      </c>
      <c r="D51" s="33"/>
      <c r="E51" s="156">
        <f t="shared" si="2"/>
        <v>0</v>
      </c>
      <c r="F51" s="160"/>
      <c r="G51" s="208" t="b">
        <f t="shared" si="1"/>
        <v>0</v>
      </c>
    </row>
    <row r="52" spans="1:7" x14ac:dyDescent="0.2">
      <c r="A52" s="26" t="s">
        <v>485</v>
      </c>
      <c r="B52" s="37"/>
      <c r="C52" s="38" t="str">
        <f>IF(B58=0,"", IF(B52=0,"", B52/$B$58))</f>
        <v/>
      </c>
      <c r="D52" s="37"/>
      <c r="E52" s="37"/>
      <c r="F52" s="160"/>
      <c r="G52" s="208"/>
    </row>
    <row r="53" spans="1:7" x14ac:dyDescent="0.2">
      <c r="A53" s="39"/>
      <c r="B53" s="33"/>
      <c r="C53" s="32">
        <f>IF($B$58=0,0%,B53/B58)</f>
        <v>0</v>
      </c>
      <c r="D53" s="33"/>
      <c r="E53" s="156">
        <f>D53-B53</f>
        <v>0</v>
      </c>
      <c r="F53" s="160"/>
      <c r="G53" s="208" t="b">
        <f t="shared" si="1"/>
        <v>0</v>
      </c>
    </row>
    <row r="54" spans="1:7" x14ac:dyDescent="0.2">
      <c r="A54" s="39"/>
      <c r="B54" s="33"/>
      <c r="C54" s="32">
        <f>IF($B$58=0,0%,B54/B58)</f>
        <v>0</v>
      </c>
      <c r="D54" s="33"/>
      <c r="E54" s="156">
        <f t="shared" ref="E54:E57" si="3">D54-B54</f>
        <v>0</v>
      </c>
      <c r="F54" s="160"/>
      <c r="G54" s="208" t="b">
        <f t="shared" si="1"/>
        <v>0</v>
      </c>
    </row>
    <row r="55" spans="1:7" x14ac:dyDescent="0.2">
      <c r="A55" s="39"/>
      <c r="B55" s="33"/>
      <c r="C55" s="32">
        <f>IF($B$58=0,0%,B55/B58)</f>
        <v>0</v>
      </c>
      <c r="D55" s="33"/>
      <c r="E55" s="156">
        <f t="shared" si="3"/>
        <v>0</v>
      </c>
      <c r="F55" s="160"/>
      <c r="G55" s="208" t="b">
        <f t="shared" si="1"/>
        <v>0</v>
      </c>
    </row>
    <row r="56" spans="1:7" x14ac:dyDescent="0.2">
      <c r="A56" s="39"/>
      <c r="B56" s="33"/>
      <c r="C56" s="32">
        <f>IF($B$58=0,0%,B56/B58)</f>
        <v>0</v>
      </c>
      <c r="D56" s="33"/>
      <c r="E56" s="156">
        <f t="shared" si="3"/>
        <v>0</v>
      </c>
      <c r="F56" s="160"/>
      <c r="G56" s="208" t="b">
        <f t="shared" si="1"/>
        <v>0</v>
      </c>
    </row>
    <row r="57" spans="1:7" ht="16.5" thickBot="1" x14ac:dyDescent="0.25">
      <c r="A57" s="39"/>
      <c r="B57" s="41"/>
      <c r="C57" s="42">
        <f>IF($B$58=0,0%,B57/B58)</f>
        <v>0</v>
      </c>
      <c r="D57" s="41"/>
      <c r="E57" s="158">
        <f t="shared" si="3"/>
        <v>0</v>
      </c>
      <c r="F57" s="160"/>
      <c r="G57" s="208" t="b">
        <f t="shared" si="1"/>
        <v>0</v>
      </c>
    </row>
    <row r="58" spans="1:7" ht="16.5" thickBot="1" x14ac:dyDescent="0.25">
      <c r="A58" s="26" t="s">
        <v>486</v>
      </c>
      <c r="B58" s="43">
        <f>SUM(B38:B57)</f>
        <v>5547999</v>
      </c>
      <c r="C58" s="44">
        <f>IF($B$58=0,0%,SUM(C38:C57))</f>
        <v>1</v>
      </c>
      <c r="D58" s="43">
        <f>SUM(D38:D57)</f>
        <v>0</v>
      </c>
      <c r="E58" s="159">
        <f>SUM(E38:E57)</f>
        <v>-5547999</v>
      </c>
      <c r="F58" s="160"/>
      <c r="G58" s="208" t="b">
        <f t="shared" si="1"/>
        <v>0</v>
      </c>
    </row>
    <row r="59" spans="1:7" ht="8.25" customHeight="1" thickTop="1" x14ac:dyDescent="0.2">
      <c r="A59" s="27"/>
      <c r="B59" s="120"/>
      <c r="C59" s="121"/>
      <c r="D59" s="120"/>
      <c r="E59" s="122"/>
    </row>
    <row r="60" spans="1:7" x14ac:dyDescent="0.2">
      <c r="A60" s="540" t="s">
        <v>384</v>
      </c>
      <c r="B60" s="540"/>
      <c r="C60" s="540"/>
      <c r="D60" s="162"/>
    </row>
    <row r="61" spans="1:7" ht="30.75" customHeight="1" x14ac:dyDescent="0.2">
      <c r="A61" s="48" t="s">
        <v>385</v>
      </c>
      <c r="B61" s="541" t="s">
        <v>465</v>
      </c>
      <c r="C61" s="541"/>
      <c r="D61" s="161"/>
    </row>
    <row r="62" spans="1:7" x14ac:dyDescent="0.2">
      <c r="A62" s="49" t="s">
        <v>394</v>
      </c>
      <c r="B62" s="51" t="s">
        <v>402</v>
      </c>
      <c r="C62" s="52"/>
      <c r="D62" s="163" t="str">
        <f>IF(B18="United States (Continental)","YES", "NO")</f>
        <v>NO</v>
      </c>
    </row>
    <row r="63" spans="1:7" x14ac:dyDescent="0.2">
      <c r="A63" s="49" t="s">
        <v>395</v>
      </c>
      <c r="B63" s="51" t="s">
        <v>403</v>
      </c>
      <c r="C63" s="52"/>
      <c r="D63" s="163" t="str">
        <f>IF(B18="United States (Hawaii or Alaska)","YES",IF(B18="American Samoa","YES",IF(B18="Guam","YES",IF(B18="Cuba - Guantanamo Bay","YES",IF(B18="Marshall Islands","YES",IF(B18="Micronesia, Federated States of","YES",IF(B18="Midway Islands","YES",IF(B18="Northern Mariana Islands","YES",IF(B18="Palau","YES",IF(B18="Puerto Rico","YES",IF(B18="Virgin Islands (US)","Yes",IF(B18="Wake Island","YES","NO"))))))))))))</f>
        <v>NO</v>
      </c>
    </row>
    <row r="64" spans="1:7" x14ac:dyDescent="0.2">
      <c r="A64" s="49" t="s">
        <v>396</v>
      </c>
      <c r="B64" s="51" t="s">
        <v>404</v>
      </c>
      <c r="C64" s="52"/>
      <c r="D64" s="163" t="str">
        <f>IF(D62="YES","NO",IF(D63="YES","NO","YES"))</f>
        <v>YES</v>
      </c>
    </row>
    <row r="65" spans="1:7" x14ac:dyDescent="0.2">
      <c r="A65" s="53"/>
      <c r="B65" s="54"/>
      <c r="C65" s="55"/>
      <c r="D65" s="47"/>
    </row>
    <row r="66" spans="1:7" ht="15.75" customHeight="1" x14ac:dyDescent="0.2">
      <c r="A66" s="48" t="s">
        <v>397</v>
      </c>
      <c r="B66" s="239" t="s">
        <v>386</v>
      </c>
      <c r="C66" s="241" t="s">
        <v>438</v>
      </c>
      <c r="D66" s="56" t="s">
        <v>439</v>
      </c>
    </row>
    <row r="67" spans="1:7" x14ac:dyDescent="0.2">
      <c r="A67" s="49" t="s">
        <v>398</v>
      </c>
      <c r="B67" s="181">
        <v>600</v>
      </c>
      <c r="C67" s="182" t="e">
        <f>IF($D$62="yes",VLOOKUP($C$62,MEI!$B$15:$F$20,2),IF($D$64="YES",VLOOKUP($C$64,MEI!$N$5:$R$304,2),IF($D$63="yes",VLOOKUP($C$63,MEI!$Z$5:$AD$68,2))))</f>
        <v>#N/A</v>
      </c>
      <c r="D67" s="182" t="e">
        <f>B67*C67</f>
        <v>#N/A</v>
      </c>
      <c r="E67" s="542"/>
      <c r="F67" s="543"/>
    </row>
    <row r="68" spans="1:7" x14ac:dyDescent="0.2">
      <c r="A68" s="49" t="s">
        <v>399</v>
      </c>
      <c r="B68" s="40"/>
      <c r="C68" s="57" t="e">
        <f>IF($D$62="yes",VLOOKUP($C$62,MEI!$B$15:$F$20,3),IF($D$64="YES",VLOOKUP($C$64,MEI!$N$5:$R$304,3),IF($D$63="yes",VLOOKUP($C$63,MEI!$Z$5:$AD$68,3))))</f>
        <v>#N/A</v>
      </c>
      <c r="D68" s="57" t="e">
        <f t="shared" ref="D68:D69" si="4">B68*C68</f>
        <v>#N/A</v>
      </c>
    </row>
    <row r="69" spans="1:7" x14ac:dyDescent="0.2">
      <c r="A69" s="49" t="s">
        <v>400</v>
      </c>
      <c r="B69" s="40"/>
      <c r="C69" s="57" t="e">
        <f>IF($D$62="yes",VLOOKUP($C$62,MEI!$B$15:$F$20,4),IF($D$64="YES",VLOOKUP($C$64,MEI!$N$5:$R$304,4),IF($D$63="yes",VLOOKUP($C$63,MEI!$Z$5:$AD$68,4))))</f>
        <v>#N/A</v>
      </c>
      <c r="D69" s="57" t="e">
        <f t="shared" si="4"/>
        <v>#N/A</v>
      </c>
    </row>
    <row r="70" spans="1:7" x14ac:dyDescent="0.2">
      <c r="A70" s="45"/>
      <c r="B70" s="73"/>
      <c r="C70" s="113"/>
      <c r="D70" s="113"/>
    </row>
    <row r="71" spans="1:7" x14ac:dyDescent="0.2">
      <c r="A71" s="523" t="s">
        <v>491</v>
      </c>
      <c r="B71" s="524"/>
      <c r="C71" s="524"/>
      <c r="D71" s="524"/>
    </row>
    <row r="72" spans="1:7" ht="15.75" customHeight="1" x14ac:dyDescent="0.2">
      <c r="A72" s="240" t="s">
        <v>492</v>
      </c>
      <c r="B72" s="114" t="s">
        <v>393</v>
      </c>
      <c r="C72" s="241" t="s">
        <v>438</v>
      </c>
      <c r="D72" s="114" t="s">
        <v>439</v>
      </c>
    </row>
    <row r="73" spans="1:7" x14ac:dyDescent="0.2">
      <c r="A73" s="26" t="s">
        <v>544</v>
      </c>
      <c r="B73" s="115">
        <f>B31</f>
        <v>200</v>
      </c>
      <c r="C73" s="26">
        <v>25</v>
      </c>
      <c r="D73" s="116">
        <f>IF((B73*C73*((B17-B16)+1))&lt;20000,(B73*C73*((B17-B16)+1)),20000)</f>
        <v>20000</v>
      </c>
      <c r="E73" s="262"/>
    </row>
    <row r="74" spans="1:7" x14ac:dyDescent="0.2">
      <c r="A74" s="49" t="s">
        <v>489</v>
      </c>
      <c r="B74" s="115">
        <f>B31</f>
        <v>200</v>
      </c>
      <c r="C74" s="26">
        <v>50</v>
      </c>
      <c r="D74" s="116">
        <f>IF((B74*C74)&lt;7000,(B74*C74),7000)</f>
        <v>7000</v>
      </c>
      <c r="E74" s="261"/>
    </row>
    <row r="75" spans="1:7" x14ac:dyDescent="0.2">
      <c r="A75" s="49" t="s">
        <v>490</v>
      </c>
      <c r="B75" s="115">
        <f>B31</f>
        <v>200</v>
      </c>
      <c r="C75" s="26">
        <v>200</v>
      </c>
      <c r="D75" s="116">
        <f>IF((B75*C75)&lt;40000,(B75*C75),40000)</f>
        <v>40000</v>
      </c>
      <c r="E75" s="261"/>
    </row>
    <row r="76" spans="1:7" ht="9" customHeight="1" x14ac:dyDescent="0.2">
      <c r="A76" s="58"/>
      <c r="B76" s="58"/>
      <c r="C76" s="46"/>
      <c r="D76" s="47"/>
    </row>
    <row r="77" spans="1:7" ht="15.75" customHeight="1" x14ac:dyDescent="0.2">
      <c r="A77" s="523" t="s">
        <v>597</v>
      </c>
      <c r="B77" s="524"/>
      <c r="C77" s="524"/>
      <c r="D77" s="524"/>
      <c r="E77" s="524"/>
      <c r="F77" s="524"/>
    </row>
    <row r="78" spans="1:7" ht="30" customHeight="1" x14ac:dyDescent="0.25">
      <c r="A78" s="26" t="s">
        <v>498</v>
      </c>
      <c r="B78" s="522"/>
      <c r="C78" s="522"/>
      <c r="D78" s="522"/>
      <c r="E78" s="522"/>
      <c r="F78" s="522"/>
      <c r="G78" s="247"/>
    </row>
    <row r="79" spans="1:7" ht="30" customHeight="1" x14ac:dyDescent="0.25">
      <c r="A79" s="49" t="s">
        <v>489</v>
      </c>
      <c r="B79" s="522"/>
      <c r="C79" s="522"/>
      <c r="D79" s="522"/>
      <c r="E79" s="522"/>
      <c r="F79" s="522"/>
      <c r="G79" s="247"/>
    </row>
    <row r="80" spans="1:7" ht="30" customHeight="1" x14ac:dyDescent="0.2">
      <c r="A80" s="49" t="s">
        <v>490</v>
      </c>
      <c r="B80" s="522"/>
      <c r="C80" s="522"/>
      <c r="D80" s="522"/>
      <c r="E80" s="522"/>
      <c r="F80" s="522"/>
    </row>
    <row r="81" spans="1:6" x14ac:dyDescent="0.2">
      <c r="A81" s="58"/>
      <c r="B81" s="58"/>
      <c r="C81" s="46"/>
      <c r="D81" s="47"/>
    </row>
    <row r="82" spans="1:6" x14ac:dyDescent="0.2">
      <c r="A82" s="523" t="s">
        <v>596</v>
      </c>
      <c r="B82" s="524"/>
      <c r="C82" s="524"/>
      <c r="D82" s="524"/>
      <c r="E82" s="524"/>
      <c r="F82" s="524"/>
    </row>
    <row r="83" spans="1:6" ht="30" customHeight="1" x14ac:dyDescent="0.2">
      <c r="A83" s="49" t="s">
        <v>433</v>
      </c>
      <c r="B83" s="525"/>
      <c r="C83" s="525"/>
      <c r="D83" s="525"/>
      <c r="E83" s="525"/>
      <c r="F83" s="525"/>
    </row>
    <row r="84" spans="1:6" ht="30" customHeight="1" x14ac:dyDescent="0.2">
      <c r="A84" s="49" t="s">
        <v>408</v>
      </c>
      <c r="B84" s="525"/>
      <c r="C84" s="525"/>
      <c r="D84" s="525"/>
      <c r="E84" s="525"/>
      <c r="F84" s="525"/>
    </row>
    <row r="85" spans="1:6" x14ac:dyDescent="0.2">
      <c r="A85" s="59"/>
      <c r="B85" s="60"/>
      <c r="C85" s="59"/>
      <c r="D85" s="61"/>
    </row>
    <row r="86" spans="1:6" ht="15.75" customHeight="1" x14ac:dyDescent="0.2">
      <c r="A86" s="526" t="s">
        <v>598</v>
      </c>
      <c r="B86" s="527"/>
      <c r="C86" s="527"/>
      <c r="D86" s="527"/>
      <c r="E86" s="527"/>
      <c r="F86" s="527"/>
    </row>
    <row r="87" spans="1:6" ht="21.75" customHeight="1" x14ac:dyDescent="0.2">
      <c r="A87" s="62" t="s">
        <v>466</v>
      </c>
      <c r="B87" s="525"/>
      <c r="C87" s="525"/>
      <c r="D87" s="525"/>
      <c r="E87" s="525"/>
      <c r="F87" s="525"/>
    </row>
    <row r="88" spans="1:6" x14ac:dyDescent="0.2">
      <c r="A88" s="45"/>
      <c r="B88" s="45"/>
      <c r="C88" s="63"/>
      <c r="D88" s="63"/>
    </row>
    <row r="89" spans="1:6" x14ac:dyDescent="0.2">
      <c r="A89" s="528" t="s">
        <v>499</v>
      </c>
      <c r="B89" s="528"/>
      <c r="C89" s="528"/>
      <c r="D89" s="528"/>
      <c r="E89" s="528"/>
      <c r="F89" s="528"/>
    </row>
    <row r="90" spans="1:6" ht="30" customHeight="1" x14ac:dyDescent="0.2">
      <c r="A90" s="64" t="s">
        <v>389</v>
      </c>
      <c r="B90" s="64" t="s">
        <v>467</v>
      </c>
      <c r="C90" s="64" t="s">
        <v>390</v>
      </c>
      <c r="D90" s="64" t="s">
        <v>427</v>
      </c>
      <c r="E90" s="529" t="s">
        <v>426</v>
      </c>
      <c r="F90" s="529"/>
    </row>
    <row r="91" spans="1:6" ht="15.75" customHeight="1" x14ac:dyDescent="0.2">
      <c r="A91" s="65" t="str">
        <f>CONCATENATE("1. ",B24)</f>
        <v xml:space="preserve">1. </v>
      </c>
      <c r="B91" s="66" t="str">
        <f>B25</f>
        <v>Non-federal</v>
      </c>
      <c r="C91" s="67">
        <f>B58</f>
        <v>5547999</v>
      </c>
      <c r="D91" s="68" t="s">
        <v>15</v>
      </c>
      <c r="E91" s="515"/>
      <c r="F91" s="515"/>
    </row>
    <row r="92" spans="1:6" ht="15.75" customHeight="1" x14ac:dyDescent="0.2">
      <c r="A92" s="153"/>
      <c r="B92" s="70"/>
      <c r="C92" s="71"/>
      <c r="D92" s="68" t="str">
        <f>IF(A92&gt;0,"NO","")</f>
        <v/>
      </c>
      <c r="E92" s="515"/>
      <c r="F92" s="515"/>
    </row>
    <row r="93" spans="1:6" ht="15.75" customHeight="1" x14ac:dyDescent="0.2">
      <c r="A93" s="153"/>
      <c r="B93" s="70"/>
      <c r="C93" s="71"/>
      <c r="D93" s="68" t="str">
        <f t="shared" ref="D93:D104" si="5">IF(A93&gt;0,"NO","")</f>
        <v/>
      </c>
      <c r="E93" s="515"/>
      <c r="F93" s="515"/>
    </row>
    <row r="94" spans="1:6" ht="15.75" customHeight="1" x14ac:dyDescent="0.2">
      <c r="A94" s="153"/>
      <c r="B94" s="70"/>
      <c r="C94" s="71"/>
      <c r="D94" s="68" t="str">
        <f t="shared" si="5"/>
        <v/>
      </c>
      <c r="E94" s="515"/>
      <c r="F94" s="515"/>
    </row>
    <row r="95" spans="1:6" ht="15.75" customHeight="1" x14ac:dyDescent="0.2">
      <c r="A95" s="72"/>
      <c r="B95" s="70"/>
      <c r="C95" s="71"/>
      <c r="D95" s="68" t="str">
        <f t="shared" si="5"/>
        <v/>
      </c>
      <c r="E95" s="515"/>
      <c r="F95" s="515"/>
    </row>
    <row r="96" spans="1:6" ht="15.75" customHeight="1" x14ac:dyDescent="0.2">
      <c r="A96" s="72"/>
      <c r="B96" s="70"/>
      <c r="C96" s="71"/>
      <c r="D96" s="68" t="str">
        <f t="shared" si="5"/>
        <v/>
      </c>
      <c r="E96" s="515"/>
      <c r="F96" s="515"/>
    </row>
    <row r="97" spans="1:8" ht="15.75" customHeight="1" x14ac:dyDescent="0.2">
      <c r="A97" s="72"/>
      <c r="B97" s="70"/>
      <c r="C97" s="71"/>
      <c r="D97" s="68"/>
      <c r="E97" s="263"/>
      <c r="F97" s="264"/>
    </row>
    <row r="98" spans="1:8" ht="15.75" customHeight="1" x14ac:dyDescent="0.2">
      <c r="A98" s="72"/>
      <c r="B98" s="70"/>
      <c r="C98" s="71"/>
      <c r="D98" s="68"/>
      <c r="E98" s="263"/>
      <c r="F98" s="264"/>
    </row>
    <row r="99" spans="1:8" ht="15.75" customHeight="1" x14ac:dyDescent="0.2">
      <c r="A99" s="72"/>
      <c r="B99" s="70"/>
      <c r="C99" s="71"/>
      <c r="D99" s="68"/>
      <c r="E99" s="516"/>
      <c r="F99" s="517"/>
    </row>
    <row r="100" spans="1:8" ht="15.75" customHeight="1" x14ac:dyDescent="0.2">
      <c r="A100" s="72"/>
      <c r="B100" s="70"/>
      <c r="C100" s="71"/>
      <c r="D100" s="68" t="str">
        <f t="shared" si="5"/>
        <v/>
      </c>
      <c r="E100" s="515"/>
      <c r="F100" s="515"/>
    </row>
    <row r="101" spans="1:8" ht="15.75" customHeight="1" x14ac:dyDescent="0.2">
      <c r="A101" s="153"/>
      <c r="B101" s="70"/>
      <c r="C101" s="71"/>
      <c r="D101" s="68" t="str">
        <f t="shared" si="5"/>
        <v/>
      </c>
      <c r="E101" s="515"/>
      <c r="F101" s="515"/>
    </row>
    <row r="102" spans="1:8" ht="15.75" customHeight="1" x14ac:dyDescent="0.2">
      <c r="A102" s="153"/>
      <c r="B102" s="70"/>
      <c r="C102" s="71"/>
      <c r="D102" s="68" t="str">
        <f t="shared" si="5"/>
        <v/>
      </c>
      <c r="E102" s="515"/>
      <c r="F102" s="515"/>
    </row>
    <row r="103" spans="1:8" ht="15.75" customHeight="1" x14ac:dyDescent="0.2">
      <c r="A103" s="153"/>
      <c r="B103" s="70"/>
      <c r="C103" s="71"/>
      <c r="D103" s="68" t="str">
        <f t="shared" si="5"/>
        <v/>
      </c>
      <c r="E103" s="515"/>
      <c r="F103" s="515"/>
    </row>
    <row r="104" spans="1:8" ht="15.75" customHeight="1" x14ac:dyDescent="0.2">
      <c r="A104" s="153"/>
      <c r="B104" s="70"/>
      <c r="C104" s="71"/>
      <c r="D104" s="68" t="str">
        <f t="shared" si="5"/>
        <v/>
      </c>
      <c r="E104" s="515"/>
      <c r="F104" s="515"/>
    </row>
    <row r="105" spans="1:8" x14ac:dyDescent="0.2">
      <c r="A105" s="73"/>
      <c r="B105" s="75"/>
      <c r="C105" s="75"/>
      <c r="D105" s="76"/>
    </row>
    <row r="106" spans="1:8" x14ac:dyDescent="0.2">
      <c r="A106" s="518" t="s">
        <v>500</v>
      </c>
      <c r="B106" s="518"/>
      <c r="C106" s="518"/>
      <c r="D106" s="58"/>
    </row>
    <row r="107" spans="1:8" s="77" customFormat="1" ht="30" customHeight="1" x14ac:dyDescent="0.2">
      <c r="A107" s="64" t="s">
        <v>391</v>
      </c>
      <c r="B107" s="64" t="s">
        <v>392</v>
      </c>
      <c r="C107" s="64" t="s">
        <v>393</v>
      </c>
      <c r="G107" s="206"/>
      <c r="H107" s="206"/>
    </row>
    <row r="108" spans="1:8" x14ac:dyDescent="0.2">
      <c r="A108" s="236"/>
      <c r="B108" s="236"/>
      <c r="C108" s="40"/>
      <c r="D108" s="24"/>
    </row>
    <row r="109" spans="1:8" x14ac:dyDescent="0.2">
      <c r="A109" s="236"/>
      <c r="B109" s="236"/>
      <c r="C109" s="40"/>
      <c r="D109" s="24"/>
    </row>
    <row r="110" spans="1:8" x14ac:dyDescent="0.2">
      <c r="A110" s="236"/>
      <c r="B110" s="236"/>
      <c r="C110" s="40"/>
      <c r="D110" s="24"/>
    </row>
    <row r="111" spans="1:8" x14ac:dyDescent="0.2">
      <c r="A111" s="236"/>
      <c r="B111" s="236"/>
      <c r="C111" s="40"/>
      <c r="D111" s="24"/>
    </row>
    <row r="112" spans="1:8" x14ac:dyDescent="0.2">
      <c r="A112" s="236"/>
      <c r="B112" s="236"/>
      <c r="C112" s="40"/>
      <c r="D112" s="24"/>
    </row>
    <row r="113" spans="1:4" x14ac:dyDescent="0.2">
      <c r="A113" s="236"/>
      <c r="B113" s="236"/>
      <c r="C113" s="40"/>
      <c r="D113" s="24"/>
    </row>
    <row r="114" spans="1:4" x14ac:dyDescent="0.2">
      <c r="A114" s="236"/>
      <c r="B114" s="236"/>
      <c r="C114" s="40"/>
      <c r="D114" s="24"/>
    </row>
    <row r="115" spans="1:4" x14ac:dyDescent="0.2">
      <c r="A115" s="236"/>
      <c r="B115" s="236"/>
      <c r="C115" s="40"/>
      <c r="D115" s="24"/>
    </row>
    <row r="116" spans="1:4" x14ac:dyDescent="0.2">
      <c r="A116" s="236"/>
      <c r="B116" s="236"/>
      <c r="C116" s="40"/>
      <c r="D116" s="24"/>
    </row>
    <row r="117" spans="1:4" x14ac:dyDescent="0.2">
      <c r="A117" s="236"/>
      <c r="B117" s="236"/>
      <c r="C117" s="40"/>
      <c r="D117" s="24"/>
    </row>
    <row r="118" spans="1:4" x14ac:dyDescent="0.2">
      <c r="A118" s="236"/>
      <c r="B118" s="236"/>
      <c r="C118" s="40"/>
      <c r="D118" s="24"/>
    </row>
    <row r="119" spans="1:4" x14ac:dyDescent="0.2">
      <c r="A119" s="236"/>
      <c r="B119" s="236"/>
      <c r="C119" s="40"/>
      <c r="D119" s="24"/>
    </row>
    <row r="120" spans="1:4" x14ac:dyDescent="0.2">
      <c r="A120" s="236"/>
      <c r="B120" s="236"/>
      <c r="C120" s="40"/>
      <c r="D120" s="24"/>
    </row>
    <row r="121" spans="1:4" x14ac:dyDescent="0.2">
      <c r="A121" s="236"/>
      <c r="B121" s="236"/>
      <c r="C121" s="40"/>
      <c r="D121" s="24"/>
    </row>
    <row r="122" spans="1:4" x14ac:dyDescent="0.2">
      <c r="A122" s="236"/>
      <c r="B122" s="236"/>
      <c r="C122" s="40"/>
      <c r="D122" s="24"/>
    </row>
    <row r="123" spans="1:4" x14ac:dyDescent="0.2">
      <c r="A123" s="236"/>
      <c r="B123" s="236"/>
      <c r="C123" s="40"/>
      <c r="D123" s="24"/>
    </row>
    <row r="124" spans="1:4" x14ac:dyDescent="0.2">
      <c r="A124" s="236"/>
      <c r="B124" s="236"/>
      <c r="C124" s="40"/>
      <c r="D124" s="24"/>
    </row>
    <row r="125" spans="1:4" x14ac:dyDescent="0.2">
      <c r="A125" s="236"/>
      <c r="B125" s="236"/>
      <c r="C125" s="40"/>
      <c r="D125" s="24"/>
    </row>
    <row r="126" spans="1:4" x14ac:dyDescent="0.2">
      <c r="A126" s="236"/>
      <c r="B126" s="236"/>
      <c r="C126" s="40"/>
      <c r="D126" s="24"/>
    </row>
    <row r="127" spans="1:4" x14ac:dyDescent="0.2">
      <c r="A127" s="236"/>
      <c r="B127" s="236"/>
      <c r="C127" s="40"/>
      <c r="D127" s="24"/>
    </row>
    <row r="128" spans="1:4" x14ac:dyDescent="0.2">
      <c r="A128" s="65" t="s">
        <v>428</v>
      </c>
      <c r="B128" s="50"/>
      <c r="C128" s="49">
        <f>SUM(C108:C127)</f>
        <v>0</v>
      </c>
      <c r="D128" s="24"/>
    </row>
    <row r="129" spans="1:4" x14ac:dyDescent="0.2">
      <c r="A129" s="74"/>
      <c r="B129" s="74"/>
      <c r="C129" s="73"/>
      <c r="D129" s="24"/>
    </row>
    <row r="130" spans="1:4" x14ac:dyDescent="0.2">
      <c r="A130" s="171" t="s">
        <v>590</v>
      </c>
      <c r="B130" s="172"/>
      <c r="C130" s="173"/>
      <c r="D130" s="24"/>
    </row>
    <row r="131" spans="1:4" x14ac:dyDescent="0.2">
      <c r="A131" s="519" t="s">
        <v>541</v>
      </c>
      <c r="B131" s="520"/>
      <c r="C131" s="521"/>
      <c r="D131" s="58"/>
    </row>
    <row r="132" spans="1:4" x14ac:dyDescent="0.2">
      <c r="A132" s="148" t="s">
        <v>516</v>
      </c>
      <c r="B132" s="513" t="s">
        <v>517</v>
      </c>
      <c r="C132" s="514"/>
      <c r="D132" s="58"/>
    </row>
    <row r="133" spans="1:4" x14ac:dyDescent="0.2">
      <c r="A133" s="26" t="s">
        <v>518</v>
      </c>
      <c r="B133" s="502"/>
      <c r="C133" s="503"/>
    </row>
    <row r="134" spans="1:4" x14ac:dyDescent="0.2">
      <c r="A134" s="30" t="s">
        <v>519</v>
      </c>
      <c r="B134" s="504"/>
      <c r="C134" s="505"/>
      <c r="D134" s="25" t="s">
        <v>725</v>
      </c>
    </row>
    <row r="135" spans="1:4" ht="31.5" x14ac:dyDescent="0.2">
      <c r="A135" s="30" t="s">
        <v>520</v>
      </c>
      <c r="B135" s="504"/>
      <c r="C135" s="505"/>
      <c r="D135" s="25" t="s">
        <v>725</v>
      </c>
    </row>
    <row r="136" spans="1:4" x14ac:dyDescent="0.2">
      <c r="A136" s="30"/>
      <c r="B136" s="237"/>
      <c r="C136" s="238"/>
    </row>
    <row r="137" spans="1:4" x14ac:dyDescent="0.2">
      <c r="A137" s="506" t="s">
        <v>521</v>
      </c>
      <c r="B137" s="507"/>
      <c r="C137" s="508"/>
    </row>
    <row r="138" spans="1:4" x14ac:dyDescent="0.2">
      <c r="A138" s="151" t="s">
        <v>730</v>
      </c>
      <c r="B138" s="509"/>
      <c r="C138" s="509"/>
    </row>
    <row r="139" spans="1:4" x14ac:dyDescent="0.2">
      <c r="A139" s="151" t="s">
        <v>728</v>
      </c>
      <c r="B139" s="509"/>
      <c r="C139" s="509"/>
    </row>
    <row r="140" spans="1:4" x14ac:dyDescent="0.2">
      <c r="A140" s="151" t="s">
        <v>729</v>
      </c>
      <c r="B140" s="510"/>
      <c r="C140" s="511"/>
    </row>
    <row r="141" spans="1:4" x14ac:dyDescent="0.2">
      <c r="A141" s="265"/>
      <c r="B141" s="266"/>
      <c r="C141" s="266"/>
    </row>
    <row r="142" spans="1:4" x14ac:dyDescent="0.2">
      <c r="A142" s="74"/>
      <c r="D142" s="24"/>
    </row>
    <row r="143" spans="1:4" x14ac:dyDescent="0.2">
      <c r="A143" s="506" t="s">
        <v>526</v>
      </c>
      <c r="B143" s="507"/>
      <c r="C143" s="508"/>
      <c r="D143" s="58"/>
    </row>
    <row r="144" spans="1:4" x14ac:dyDescent="0.2">
      <c r="A144" s="79" t="s">
        <v>350</v>
      </c>
      <c r="B144" s="512"/>
      <c r="C144" s="512"/>
      <c r="D144" s="58"/>
    </row>
    <row r="145" spans="1:4" x14ac:dyDescent="0.2">
      <c r="A145" s="80" t="s">
        <v>351</v>
      </c>
      <c r="B145" s="501"/>
      <c r="C145" s="501"/>
      <c r="D145" s="58"/>
    </row>
    <row r="146" spans="1:4" x14ac:dyDescent="0.2">
      <c r="A146" s="79" t="s">
        <v>352</v>
      </c>
      <c r="B146" s="512"/>
      <c r="C146" s="512"/>
      <c r="D146" s="58"/>
    </row>
    <row r="147" spans="1:4" x14ac:dyDescent="0.2">
      <c r="A147" s="79" t="s">
        <v>353</v>
      </c>
      <c r="B147" s="501"/>
      <c r="C147" s="501"/>
      <c r="D147" s="58"/>
    </row>
    <row r="148" spans="1:4" x14ac:dyDescent="0.2">
      <c r="A148" s="45"/>
      <c r="B148" s="59"/>
      <c r="C148" s="59"/>
      <c r="D148" s="58"/>
    </row>
  </sheetData>
  <sheetProtection formatRows="0" selectLockedCells="1"/>
  <dataConsolidate/>
  <mergeCells count="84">
    <mergeCell ref="B14:E14"/>
    <mergeCell ref="A2:F2"/>
    <mergeCell ref="A4:F4"/>
    <mergeCell ref="A5:F5"/>
    <mergeCell ref="A7:E7"/>
    <mergeCell ref="B8:E8"/>
    <mergeCell ref="B9:E9"/>
    <mergeCell ref="B10:E10"/>
    <mergeCell ref="B11:E11"/>
    <mergeCell ref="F11:F12"/>
    <mergeCell ref="B12:E12"/>
    <mergeCell ref="B13:E13"/>
    <mergeCell ref="B26:E26"/>
    <mergeCell ref="B15:E15"/>
    <mergeCell ref="B16:E16"/>
    <mergeCell ref="B17:E17"/>
    <mergeCell ref="B18:E18"/>
    <mergeCell ref="B19:E19"/>
    <mergeCell ref="B20:E20"/>
    <mergeCell ref="B21:E21"/>
    <mergeCell ref="B22:E22"/>
    <mergeCell ref="B23:E23"/>
    <mergeCell ref="B24:E24"/>
    <mergeCell ref="B25:E25"/>
    <mergeCell ref="B27:C27"/>
    <mergeCell ref="D27:E27"/>
    <mergeCell ref="B28:C28"/>
    <mergeCell ref="D28:E28"/>
    <mergeCell ref="B29:C29"/>
    <mergeCell ref="D29:E29"/>
    <mergeCell ref="B30:C30"/>
    <mergeCell ref="D30:E30"/>
    <mergeCell ref="B31:C31"/>
    <mergeCell ref="D31:E31"/>
    <mergeCell ref="B32:C32"/>
    <mergeCell ref="D32:E32"/>
    <mergeCell ref="B78:F78"/>
    <mergeCell ref="B33:C33"/>
    <mergeCell ref="D33:E33"/>
    <mergeCell ref="B34:E34"/>
    <mergeCell ref="A36:A37"/>
    <mergeCell ref="B36:C36"/>
    <mergeCell ref="D36:F36"/>
    <mergeCell ref="A60:C60"/>
    <mergeCell ref="B61:C61"/>
    <mergeCell ref="E67:F67"/>
    <mergeCell ref="A71:D71"/>
    <mergeCell ref="A77:F77"/>
    <mergeCell ref="E93:F93"/>
    <mergeCell ref="B79:F79"/>
    <mergeCell ref="B80:F80"/>
    <mergeCell ref="A82:F82"/>
    <mergeCell ref="B83:F83"/>
    <mergeCell ref="B84:F84"/>
    <mergeCell ref="A86:F86"/>
    <mergeCell ref="B87:F87"/>
    <mergeCell ref="A89:F89"/>
    <mergeCell ref="E90:F90"/>
    <mergeCell ref="E91:F91"/>
    <mergeCell ref="E92:F92"/>
    <mergeCell ref="B132:C132"/>
    <mergeCell ref="E94:F94"/>
    <mergeCell ref="E95:F95"/>
    <mergeCell ref="E96:F96"/>
    <mergeCell ref="E99:F99"/>
    <mergeCell ref="E100:F100"/>
    <mergeCell ref="E101:F101"/>
    <mergeCell ref="E102:F102"/>
    <mergeCell ref="E103:F103"/>
    <mergeCell ref="E104:F104"/>
    <mergeCell ref="A106:C106"/>
    <mergeCell ref="A131:C131"/>
    <mergeCell ref="B147:C147"/>
    <mergeCell ref="B133:C133"/>
    <mergeCell ref="B134:C134"/>
    <mergeCell ref="B135:C135"/>
    <mergeCell ref="A137:C137"/>
    <mergeCell ref="B138:C138"/>
    <mergeCell ref="B139:C139"/>
    <mergeCell ref="B140:C140"/>
    <mergeCell ref="A143:C143"/>
    <mergeCell ref="B144:C144"/>
    <mergeCell ref="B145:C145"/>
    <mergeCell ref="B146:C146"/>
  </mergeCells>
  <conditionalFormatting sqref="C128">
    <cfRule type="cellIs" dxfId="112" priority="42" operator="lessThan">
      <formula>$B$31</formula>
    </cfRule>
    <cfRule type="cellIs" dxfId="111" priority="43" operator="greaterThan">
      <formula>$B$31</formula>
    </cfRule>
  </conditionalFormatting>
  <conditionalFormatting sqref="B16:B20">
    <cfRule type="expression" dxfId="110" priority="41">
      <formula>$B$14="YES"</formula>
    </cfRule>
  </conditionalFormatting>
  <conditionalFormatting sqref="B15">
    <cfRule type="expression" dxfId="109" priority="39">
      <formula>$B$14="NO"</formula>
    </cfRule>
  </conditionalFormatting>
  <conditionalFormatting sqref="F38">
    <cfRule type="expression" dxfId="108" priority="38">
      <formula>$G$38=TRUE</formula>
    </cfRule>
  </conditionalFormatting>
  <conditionalFormatting sqref="F39">
    <cfRule type="expression" dxfId="107" priority="37">
      <formula>$G$39=TRUE</formula>
    </cfRule>
  </conditionalFormatting>
  <conditionalFormatting sqref="F40">
    <cfRule type="expression" dxfId="106" priority="36">
      <formula>$G$40=TRUE</formula>
    </cfRule>
  </conditionalFormatting>
  <conditionalFormatting sqref="F42">
    <cfRule type="expression" dxfId="105" priority="35">
      <formula>$G$42=TRUE</formula>
    </cfRule>
  </conditionalFormatting>
  <conditionalFormatting sqref="F43">
    <cfRule type="expression" dxfId="104" priority="34">
      <formula>$G$43=TRUE</formula>
    </cfRule>
  </conditionalFormatting>
  <conditionalFormatting sqref="F44">
    <cfRule type="expression" dxfId="103" priority="33">
      <formula>$G$44=TRUE</formula>
    </cfRule>
  </conditionalFormatting>
  <conditionalFormatting sqref="F45">
    <cfRule type="expression" dxfId="102" priority="32">
      <formula>$G$45=TRUE</formula>
    </cfRule>
  </conditionalFormatting>
  <conditionalFormatting sqref="F46">
    <cfRule type="expression" dxfId="101" priority="31">
      <formula>$G$46=TRUE</formula>
    </cfRule>
  </conditionalFormatting>
  <conditionalFormatting sqref="F47">
    <cfRule type="expression" dxfId="100" priority="30">
      <formula>$G$47=TRUE</formula>
    </cfRule>
  </conditionalFormatting>
  <conditionalFormatting sqref="F48">
    <cfRule type="expression" dxfId="99" priority="29">
      <formula>$G$48=TRUE</formula>
    </cfRule>
  </conditionalFormatting>
  <conditionalFormatting sqref="F49">
    <cfRule type="expression" dxfId="98" priority="28">
      <formula>$G$49=TRUE</formula>
    </cfRule>
  </conditionalFormatting>
  <conditionalFormatting sqref="F50">
    <cfRule type="expression" dxfId="97" priority="27">
      <formula>$G$50=TRUE</formula>
    </cfRule>
  </conditionalFormatting>
  <conditionalFormatting sqref="F51">
    <cfRule type="expression" dxfId="96" priority="26">
      <formula>$G$51=TRUE</formula>
    </cfRule>
  </conditionalFormatting>
  <conditionalFormatting sqref="F53">
    <cfRule type="expression" dxfId="95" priority="25">
      <formula>$G$53=TRUE</formula>
    </cfRule>
  </conditionalFormatting>
  <conditionalFormatting sqref="F54">
    <cfRule type="expression" dxfId="94" priority="24">
      <formula>$G$54=TRUE</formula>
    </cfRule>
  </conditionalFormatting>
  <conditionalFormatting sqref="F55">
    <cfRule type="expression" dxfId="93" priority="23">
      <formula>$G$55=TRUE</formula>
    </cfRule>
  </conditionalFormatting>
  <conditionalFormatting sqref="F56">
    <cfRule type="expression" dxfId="92" priority="22">
      <formula>$G$56=TRUE</formula>
    </cfRule>
  </conditionalFormatting>
  <conditionalFormatting sqref="F57">
    <cfRule type="expression" dxfId="91" priority="21">
      <formula>$G$57=TRUE</formula>
    </cfRule>
  </conditionalFormatting>
  <conditionalFormatting sqref="F58">
    <cfRule type="expression" dxfId="90" priority="20">
      <formula>$G$58=TRUE</formula>
    </cfRule>
  </conditionalFormatting>
  <conditionalFormatting sqref="C62">
    <cfRule type="expression" dxfId="89" priority="19">
      <formula>$D$62="NO"</formula>
    </cfRule>
  </conditionalFormatting>
  <conditionalFormatting sqref="C63">
    <cfRule type="expression" priority="17">
      <formula>$D$63="NO"</formula>
    </cfRule>
    <cfRule type="expression" dxfId="88" priority="18">
      <formula>$D$63="NO"</formula>
    </cfRule>
  </conditionalFormatting>
  <conditionalFormatting sqref="C64">
    <cfRule type="expression" dxfId="87" priority="16">
      <formula>$D$64="NO"</formula>
    </cfRule>
  </conditionalFormatting>
  <conditionalFormatting sqref="B78:F78">
    <cfRule type="expression" dxfId="86" priority="15">
      <formula>($B$38+$B$39)&gt;$D$73</formula>
    </cfRule>
  </conditionalFormatting>
  <conditionalFormatting sqref="B79:F79">
    <cfRule type="expression" dxfId="85" priority="14">
      <formula>$B$49&gt;$D$74</formula>
    </cfRule>
  </conditionalFormatting>
  <conditionalFormatting sqref="B80:F80">
    <cfRule type="expression" dxfId="84" priority="13">
      <formula>$B$50&gt;$D$75</formula>
    </cfRule>
  </conditionalFormatting>
  <conditionalFormatting sqref="B83:F83">
    <cfRule type="expression" dxfId="83" priority="12">
      <formula>($B$42+$B$43+$B$44)&gt;0</formula>
    </cfRule>
  </conditionalFormatting>
  <conditionalFormatting sqref="B84:F84">
    <cfRule type="expression" dxfId="82" priority="11">
      <formula>#REF!&gt;0</formula>
    </cfRule>
  </conditionalFormatting>
  <conditionalFormatting sqref="B87:F87">
    <cfRule type="expression" dxfId="81" priority="10">
      <formula>$B$25="Non-federal"</formula>
    </cfRule>
  </conditionalFormatting>
  <conditionalFormatting sqref="B133:C135 D38:E58 D28:E33 B31:B32 C31">
    <cfRule type="expression" dxfId="80" priority="9">
      <formula>$B$10="Conference Request"</formula>
    </cfRule>
  </conditionalFormatting>
  <conditionalFormatting sqref="B11:E12">
    <cfRule type="expression" dxfId="79" priority="8">
      <formula>$B$10="Conference Request"</formula>
    </cfRule>
  </conditionalFormatting>
  <conditionalFormatting sqref="B42">
    <cfRule type="expression" dxfId="78" priority="7">
      <formula>$B$42&gt;$D$67</formula>
    </cfRule>
  </conditionalFormatting>
  <conditionalFormatting sqref="B43">
    <cfRule type="expression" dxfId="77" priority="6">
      <formula>$B$43&gt;$D$68</formula>
    </cfRule>
  </conditionalFormatting>
  <conditionalFormatting sqref="B44">
    <cfRule type="expression" dxfId="76" priority="5">
      <formula>$B$44&gt;$D$69</formula>
    </cfRule>
  </conditionalFormatting>
  <conditionalFormatting sqref="D67:D70">
    <cfRule type="expression" dxfId="75" priority="4">
      <formula>ISERROR($D$67:$D$69)</formula>
    </cfRule>
  </conditionalFormatting>
  <conditionalFormatting sqref="B49">
    <cfRule type="expression" dxfId="74" priority="3">
      <formula>$B$49&gt;$D$74</formula>
    </cfRule>
  </conditionalFormatting>
  <conditionalFormatting sqref="B50">
    <cfRule type="expression" dxfId="73" priority="2">
      <formula>$B$50&gt;$D$75</formula>
    </cfRule>
  </conditionalFormatting>
  <conditionalFormatting sqref="B38:B39">
    <cfRule type="expression" dxfId="72" priority="1">
      <formula>$B$38+$B$39&gt;$D$73</formula>
    </cfRule>
  </conditionalFormatting>
  <conditionalFormatting sqref="A60:F75">
    <cfRule type="expression" dxfId="71" priority="44">
      <formula>$B$14="yes"</formula>
    </cfRule>
  </conditionalFormatting>
  <dataValidations count="40">
    <dataValidation type="date" operator="greaterThan" allowBlank="1" showInputMessage="1" showErrorMessage="1" sqref="B16:E17">
      <formula1>367</formula1>
    </dataValidation>
    <dataValidation type="whole" operator="greaterThanOrEqual" allowBlank="1" showInputMessage="1" showErrorMessage="1" error="Numeric format must be used for this cell" sqref="B28:E30">
      <formula1>0</formula1>
    </dataValidation>
    <dataValidation type="list" allowBlank="1" showInputMessage="1" showErrorMessage="1" sqref="B25:E25">
      <formula1>Facility</formula1>
    </dataValidation>
    <dataValidation type="textLength" allowBlank="1" showInputMessage="1" showErrorMessage="1" sqref="B13:E13">
      <formula1>0</formula1>
      <formula2>255</formula2>
    </dataValidation>
    <dataValidation type="list" allowBlank="1" showInputMessage="1" showErrorMessage="1" sqref="B9:E9">
      <formula1>co</formula1>
    </dataValidation>
    <dataValidation type="list" allowBlank="1" showErrorMessage="1" sqref="B11:E11">
      <formula1>PERIOD1</formula1>
    </dataValidation>
    <dataValidation type="list" allowBlank="1" showErrorMessage="1" sqref="B12:E12">
      <formula1>YEAR</formula1>
    </dataValidation>
    <dataValidation type="list" allowBlank="1" showInputMessage="1" showErrorMessage="1" prompt="Country in which conference is being held" sqref="B18">
      <formula1>country_1</formula1>
    </dataValidation>
    <dataValidation type="list" allowBlank="1" showInputMessage="1" showErrorMessage="1" prompt="State in which conference is being held" sqref="B19">
      <formula1>States</formula1>
    </dataValidation>
    <dataValidation allowBlank="1" showInputMessage="1" showErrorMessage="1" prompt="City in which conference is being held" sqref="B20"/>
    <dataValidation type="list" allowBlank="1" showInputMessage="1" showErrorMessage="1" sqref="B10:E10">
      <formula1>type</formula1>
    </dataValidation>
    <dataValidation type="decimal" allowBlank="1" showInputMessage="1" showErrorMessage="1" error="Numeric format must be used for this cell" sqref="D39 B39">
      <formula1>0</formula1>
      <formula2>9.99999999999999E+21</formula2>
    </dataValidation>
    <dataValidation type="decimal" allowBlank="1" showInputMessage="1" showErrorMessage="1" error="Numeric format must be used for this cell" sqref="D43 B43">
      <formula1>0</formula1>
      <formula2>9.99999999999999E+28</formula2>
    </dataValidation>
    <dataValidation type="decimal" allowBlank="1" showInputMessage="1" showErrorMessage="1" error="Numeric format must be used for this cell" sqref="D47 B47">
      <formula1>0</formula1>
      <formula2>9.99999999999999E+36</formula2>
    </dataValidation>
    <dataValidation type="decimal" allowBlank="1" showInputMessage="1" showErrorMessage="1" error="Numeric format must be used for this cell" promptTitle=" " sqref="D45 B45">
      <formula1>0</formula1>
      <formula2>9.99999999999999E+31</formula2>
    </dataValidation>
    <dataValidation type="decimal" allowBlank="1" showInputMessage="1" showErrorMessage="1" error="Numeric format must be used for this cell" sqref="D53 B48 B53 D48 E53:E57">
      <formula1>0</formula1>
      <formula2>9.99999999999999E+33</formula2>
    </dataValidation>
    <dataValidation type="decimal" allowBlank="1" showInputMessage="1" showErrorMessage="1" error="Numeric format must be used for this cell" sqref="D49:D51 B38 E38:E40 D38 B49:B51">
      <formula1>0</formula1>
      <formula2>9.99999999999999E+25</formula2>
    </dataValidation>
    <dataValidation type="decimal" allowBlank="1" showInputMessage="1" showErrorMessage="1" error="Numeric format must be used for this cell" sqref="D55 B46 B55 D46">
      <formula1>0</formula1>
      <formula2>9.99999999999999E+27</formula2>
    </dataValidation>
    <dataValidation type="decimal" allowBlank="1" showInputMessage="1" showErrorMessage="1" error="Numeric format must be used for this cell" sqref="D57 B57">
      <formula1>0</formula1>
      <formula2>9.99999999999999E+26</formula2>
    </dataValidation>
    <dataValidation type="decimal" allowBlank="1" showInputMessage="1" showErrorMessage="1" error="Numeric format must be used for this cell" sqref="D56 D44 B42 D42 D40 B44 B40 E42:E51 B54 B56 D54">
      <formula1>0</formula1>
      <formula2>9.99999999999999E+29</formula2>
    </dataValidation>
    <dataValidation type="decimal" allowBlank="1" showInputMessage="1" showErrorMessage="1" sqref="B52 D52:E52 D58:E59 B58:B59">
      <formula1>0</formula1>
      <formula2>9.99999999999999E+30</formula2>
    </dataValidation>
    <dataValidation type="list" allowBlank="1" showInputMessage="1" showErrorMessage="1" sqref="C63">
      <formula1>DOD_Meal</formula1>
    </dataValidation>
    <dataValidation type="list" allowBlank="1" showInputMessage="1" showErrorMessage="1" sqref="C62">
      <formula1>GSA_Meal</formula1>
    </dataValidation>
    <dataValidation type="list" allowBlank="1" showInputMessage="1" showErrorMessage="1" sqref="C64">
      <formula1>State_Meals</formula1>
    </dataValidation>
    <dataValidation type="whole" allowBlank="1" showInputMessage="1" showErrorMessage="1" error="Meals provided cannot exceed total number of attendees * total number of days conference held" sqref="B69">
      <formula1>0</formula1>
      <formula2>B31*((B17-B16)+1)</formula2>
    </dataValidation>
    <dataValidation type="whole" allowBlank="1" showInputMessage="1" showErrorMessage="1" error="Meals provided cannot exceed total number of attendees * total number of days conference held" sqref="B67">
      <formula1>0</formula1>
      <formula2>B31*((B17-B16)+1)</formula2>
    </dataValidation>
    <dataValidation type="whole" allowBlank="1" showInputMessage="1" showErrorMessage="1" error="Meals provided cannot exceed total number of attendees * total number of days conference held" sqref="B68">
      <formula1>0</formula1>
      <formula2>B31*((B17-B16)+1)</formula2>
    </dataValidation>
    <dataValidation type="list" allowBlank="1" showInputMessage="1" showErrorMessage="1" sqref="B87:F87">
      <formula1>Facility_Justification</formula1>
    </dataValidation>
    <dataValidation type="list" allowBlank="1" showInputMessage="1" showErrorMessage="1" sqref="B134:C135 B26:E26 B22 B14">
      <formula1>YES_NO</formula1>
    </dataValidation>
    <dataValidation type="whole" allowBlank="1" showInputMessage="1" showErrorMessage="1" error="Numeric Format Must Be Used For This Cell" sqref="C108:C128">
      <formula1>0</formula1>
      <formula2>1E+33</formula2>
    </dataValidation>
    <dataValidation type="textLength" allowBlank="1" showInputMessage="1" showErrorMessage="1" error="Error: Exceeds Maximum Text Length of 255 Characters" sqref="E91:F104 B83:F84 B78:F80 F38:F58 B21:E21">
      <formula1>0</formula1>
      <formula2>255</formula2>
    </dataValidation>
    <dataValidation type="list" showInputMessage="1" showErrorMessage="1" sqref="B91:B104">
      <formula1>Facility</formula1>
    </dataValidation>
    <dataValidation type="decimal" allowBlank="1" showInputMessage="1" showErrorMessage="1" error="Invalid Entry: Only numeric values may be entered" sqref="C91:C104">
      <formula1>0</formula1>
      <formula2>1E+29</formula2>
    </dataValidation>
    <dataValidation allowBlank="1" showInputMessage="1" showErrorMessage="1" prompt="Choose from drop down if the facility considered is a Federal or non-Federal facility" sqref="B90"/>
    <dataValidation allowBlank="1" showInputMessage="1" showErrorMessage="1" prompt="Provide the total estimated cost of this facility" sqref="C90"/>
    <dataValidation allowBlank="1" showInputMessage="1" showErrorMessage="1" prompt="Provide a short description for why this facility was not chosen " sqref="E90"/>
    <dataValidation allowBlank="1" showErrorMessage="1" sqref="B138:B141"/>
    <dataValidation type="whole" allowBlank="1" showInputMessage="1" showErrorMessage="1" error="Refreshments  provided cannot exceed total number of attendees" sqref="B70">
      <formula1>0</formula1>
      <formula2>B34</formula2>
    </dataValidation>
    <dataValidation allowBlank="1" showInputMessage="1" showErrorMessage="1" prompt="Enter Description of Other Itemized Other Cost (as detailed as possible)" sqref="A53:A57"/>
    <dataValidation allowBlank="1" showInputMessage="1" showErrorMessage="1" prompt="Provide the name and location of the facilities considered for this conference" sqref="A90"/>
  </dataValidations>
  <hyperlinks>
    <hyperlink ref="B62" r:id="rId1"/>
    <hyperlink ref="B63" r:id="rId2"/>
    <hyperlink ref="B64" r:id="rId3"/>
  </hyperlinks>
  <pageMargins left="0.25" right="0.25" top="0.25" bottom="0.25" header="0.25" footer="0.25"/>
  <pageSetup scale="41" fitToHeight="2" orientation="portrait" r:id="rId4"/>
  <headerFooter alignWithMargins="0">
    <oddFooter>&amp;LAs of February 14, 2012&amp;CDOJ JMD, FMPRG Finance Staff &amp;R&amp;P</oddFooter>
  </headerFooter>
  <rowBreaks count="1" manualBreakCount="1">
    <brk id="87" max="5"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S141"/>
  <sheetViews>
    <sheetView topLeftCell="A114" zoomScaleNormal="100" zoomScaleSheetLayoutView="80" zoomScalePageLayoutView="40" workbookViewId="0">
      <selection activeCell="B18" sqref="B18:J18"/>
    </sheetView>
  </sheetViews>
  <sheetFormatPr defaultRowHeight="15.75" x14ac:dyDescent="0.2"/>
  <cols>
    <col min="1" max="1" width="41.140625" style="24" customWidth="1"/>
    <col min="2" max="5" width="16.28515625" style="24" customWidth="1"/>
    <col min="6" max="6" width="1.140625" style="24" customWidth="1"/>
    <col min="7" max="9" width="16.28515625" style="25" customWidth="1"/>
    <col min="10" max="10" width="16.28515625" style="24" customWidth="1"/>
    <col min="11" max="11" width="38.85546875" style="24" customWidth="1"/>
    <col min="12" max="12" width="32.85546875" style="95" customWidth="1"/>
    <col min="13" max="20" width="32.85546875" style="24" customWidth="1"/>
    <col min="21" max="16384" width="9.140625" style="24"/>
  </cols>
  <sheetData>
    <row r="1" spans="1:11" x14ac:dyDescent="0.2">
      <c r="A1" s="23"/>
    </row>
    <row r="2" spans="1:11" ht="49.5" customHeight="1" x14ac:dyDescent="0.2">
      <c r="A2" s="473" t="s">
        <v>569</v>
      </c>
      <c r="B2" s="473"/>
      <c r="C2" s="473"/>
      <c r="D2" s="473"/>
      <c r="E2" s="473"/>
      <c r="F2" s="473"/>
      <c r="G2" s="473"/>
      <c r="H2" s="473"/>
      <c r="I2" s="473"/>
      <c r="J2" s="473"/>
      <c r="K2" s="473"/>
    </row>
    <row r="3" spans="1:11" ht="21.75" customHeight="1" x14ac:dyDescent="0.2"/>
    <row r="4" spans="1:11" x14ac:dyDescent="0.2">
      <c r="A4" s="474" t="s">
        <v>902</v>
      </c>
      <c r="B4" s="474"/>
      <c r="C4" s="474"/>
      <c r="D4" s="474"/>
      <c r="E4" s="474"/>
      <c r="F4" s="474"/>
      <c r="G4" s="474"/>
      <c r="H4" s="474"/>
      <c r="I4" s="474"/>
      <c r="J4" s="474"/>
      <c r="K4" s="474"/>
    </row>
    <row r="5" spans="1:11" x14ac:dyDescent="0.2">
      <c r="A5" s="370" t="s">
        <v>903</v>
      </c>
      <c r="B5" s="348"/>
      <c r="C5" s="348"/>
      <c r="D5" s="348"/>
      <c r="E5" s="348"/>
      <c r="F5" s="348"/>
      <c r="G5" s="348"/>
      <c r="H5" s="348"/>
      <c r="I5" s="348"/>
      <c r="J5" s="348"/>
      <c r="K5" s="348"/>
    </row>
    <row r="6" spans="1:11" x14ac:dyDescent="0.2">
      <c r="A6" s="370" t="s">
        <v>904</v>
      </c>
      <c r="B6" s="348"/>
      <c r="C6" s="348"/>
      <c r="D6" s="348"/>
      <c r="E6" s="348"/>
      <c r="F6" s="348"/>
      <c r="G6" s="348"/>
      <c r="H6" s="348"/>
      <c r="I6" s="348"/>
      <c r="J6" s="348"/>
      <c r="K6" s="348"/>
    </row>
    <row r="7" spans="1:11" ht="9" customHeight="1" x14ac:dyDescent="0.2">
      <c r="A7" s="290"/>
      <c r="B7" s="290"/>
      <c r="C7" s="311"/>
      <c r="D7" s="311"/>
      <c r="E7" s="290"/>
      <c r="F7" s="332"/>
      <c r="G7" s="290"/>
      <c r="H7" s="311"/>
      <c r="I7" s="311"/>
      <c r="J7" s="290"/>
      <c r="K7" s="290"/>
    </row>
    <row r="8" spans="1:11" x14ac:dyDescent="0.2">
      <c r="A8" s="609" t="s">
        <v>812</v>
      </c>
      <c r="B8" s="610"/>
      <c r="C8" s="610"/>
      <c r="D8" s="610"/>
      <c r="E8" s="610"/>
      <c r="F8" s="610"/>
      <c r="G8" s="610"/>
      <c r="H8" s="610"/>
      <c r="I8" s="610"/>
      <c r="J8" s="611"/>
    </row>
    <row r="9" spans="1:11" x14ac:dyDescent="0.2">
      <c r="A9" s="356" t="s">
        <v>733</v>
      </c>
      <c r="B9" s="618"/>
      <c r="C9" s="618"/>
      <c r="D9" s="618"/>
      <c r="E9" s="618"/>
      <c r="F9" s="618"/>
      <c r="G9" s="618"/>
      <c r="H9" s="618"/>
      <c r="I9" s="618"/>
      <c r="J9" s="618"/>
    </row>
    <row r="10" spans="1:11" x14ac:dyDescent="0.2">
      <c r="A10" s="357" t="s">
        <v>735</v>
      </c>
      <c r="B10" s="619"/>
      <c r="C10" s="619"/>
      <c r="D10" s="619"/>
      <c r="E10" s="619"/>
      <c r="F10" s="619"/>
      <c r="G10" s="619"/>
      <c r="H10" s="619"/>
      <c r="I10" s="619"/>
      <c r="J10" s="619"/>
    </row>
    <row r="11" spans="1:11" x14ac:dyDescent="0.2">
      <c r="A11" s="356"/>
      <c r="B11" s="612"/>
      <c r="C11" s="613"/>
      <c r="D11" s="613"/>
      <c r="E11" s="613"/>
      <c r="F11" s="613"/>
      <c r="G11" s="613"/>
      <c r="H11" s="613"/>
      <c r="I11" s="613"/>
      <c r="J11" s="614"/>
    </row>
    <row r="12" spans="1:11" x14ac:dyDescent="0.2">
      <c r="A12" s="356"/>
      <c r="B12" s="615"/>
      <c r="C12" s="616"/>
      <c r="D12" s="616"/>
      <c r="E12" s="616"/>
      <c r="F12" s="616"/>
      <c r="G12" s="616"/>
      <c r="H12" s="616"/>
      <c r="I12" s="616"/>
      <c r="J12" s="617"/>
    </row>
    <row r="13" spans="1:11" x14ac:dyDescent="0.2">
      <c r="A13" s="355"/>
      <c r="B13" s="351"/>
      <c r="C13" s="351"/>
      <c r="D13" s="351"/>
      <c r="E13" s="351"/>
      <c r="F13" s="351"/>
      <c r="G13" s="352"/>
      <c r="H13" s="353"/>
      <c r="I13" s="353"/>
      <c r="J13" s="95"/>
    </row>
    <row r="14" spans="1:11" x14ac:dyDescent="0.2">
      <c r="A14" s="609" t="s">
        <v>813</v>
      </c>
      <c r="B14" s="610"/>
      <c r="C14" s="610"/>
      <c r="D14" s="610"/>
      <c r="E14" s="610"/>
      <c r="F14" s="610"/>
      <c r="G14" s="610"/>
      <c r="H14" s="610"/>
      <c r="I14" s="610"/>
      <c r="J14" s="611"/>
    </row>
    <row r="15" spans="1:11" x14ac:dyDescent="0.2">
      <c r="A15" s="282" t="s">
        <v>935</v>
      </c>
      <c r="B15" s="598"/>
      <c r="C15" s="598"/>
      <c r="D15" s="598"/>
      <c r="E15" s="598"/>
      <c r="F15" s="598"/>
      <c r="G15" s="598"/>
      <c r="H15" s="598"/>
      <c r="I15" s="598"/>
      <c r="J15" s="598"/>
    </row>
    <row r="16" spans="1:11" ht="23.25" customHeight="1" x14ac:dyDescent="0.2">
      <c r="A16" s="282" t="s">
        <v>933</v>
      </c>
      <c r="B16" s="598"/>
      <c r="C16" s="598"/>
      <c r="D16" s="598"/>
      <c r="E16" s="598"/>
      <c r="F16" s="598"/>
      <c r="G16" s="598"/>
      <c r="H16" s="598"/>
      <c r="I16" s="598"/>
      <c r="J16" s="598"/>
    </row>
    <row r="17" spans="1:11" ht="22.5" customHeight="1" x14ac:dyDescent="0.2">
      <c r="A17" s="282" t="s">
        <v>937</v>
      </c>
      <c r="B17" s="595"/>
      <c r="C17" s="596"/>
      <c r="D17" s="596"/>
      <c r="E17" s="596"/>
      <c r="F17" s="596"/>
      <c r="G17" s="596"/>
      <c r="H17" s="596"/>
      <c r="I17" s="596"/>
      <c r="J17" s="597"/>
    </row>
    <row r="18" spans="1:11" ht="24.75" customHeight="1" x14ac:dyDescent="0.2">
      <c r="A18" s="282" t="s">
        <v>936</v>
      </c>
      <c r="B18" s="598"/>
      <c r="C18" s="598"/>
      <c r="D18" s="598"/>
      <c r="E18" s="598"/>
      <c r="F18" s="598"/>
      <c r="G18" s="598"/>
      <c r="H18" s="598"/>
      <c r="I18" s="598"/>
      <c r="J18" s="598"/>
    </row>
    <row r="19" spans="1:11" x14ac:dyDescent="0.2">
      <c r="A19" s="354"/>
      <c r="B19" s="333"/>
      <c r="C19" s="333"/>
      <c r="D19" s="333"/>
      <c r="E19" s="333"/>
      <c r="F19" s="333"/>
      <c r="G19" s="58"/>
      <c r="H19" s="58"/>
      <c r="I19" s="58"/>
    </row>
    <row r="20" spans="1:11" x14ac:dyDescent="0.2">
      <c r="A20" s="599" t="s">
        <v>380</v>
      </c>
      <c r="B20" s="600"/>
      <c r="C20" s="600"/>
      <c r="D20" s="600"/>
      <c r="E20" s="600"/>
      <c r="F20" s="600"/>
      <c r="G20" s="600"/>
      <c r="H20" s="600"/>
      <c r="I20" s="600"/>
      <c r="J20" s="601"/>
    </row>
    <row r="21" spans="1:11" x14ac:dyDescent="0.2">
      <c r="A21" s="26" t="s">
        <v>790</v>
      </c>
      <c r="B21" s="578"/>
      <c r="C21" s="578"/>
      <c r="D21" s="578"/>
      <c r="E21" s="578"/>
      <c r="F21" s="578"/>
      <c r="G21" s="578"/>
      <c r="H21" s="578"/>
      <c r="I21" s="578"/>
      <c r="J21" s="578"/>
    </row>
    <row r="22" spans="1:11" x14ac:dyDescent="0.2">
      <c r="A22" s="26" t="s">
        <v>815</v>
      </c>
      <c r="B22" s="578"/>
      <c r="C22" s="578"/>
      <c r="D22" s="578"/>
      <c r="E22" s="578"/>
      <c r="F22" s="578"/>
      <c r="G22" s="578"/>
      <c r="H22" s="578"/>
      <c r="I22" s="578"/>
      <c r="J22" s="578"/>
    </row>
    <row r="23" spans="1:11" ht="31.5" x14ac:dyDescent="0.2">
      <c r="A23" s="26" t="s">
        <v>825</v>
      </c>
      <c r="B23" s="578"/>
      <c r="C23" s="578"/>
      <c r="D23" s="578"/>
      <c r="E23" s="578"/>
      <c r="F23" s="578"/>
      <c r="G23" s="578"/>
      <c r="H23" s="578"/>
      <c r="I23" s="578"/>
      <c r="J23" s="578"/>
    </row>
    <row r="24" spans="1:11" x14ac:dyDescent="0.2">
      <c r="A24" s="26" t="s">
        <v>826</v>
      </c>
      <c r="B24" s="578"/>
      <c r="C24" s="578"/>
      <c r="D24" s="578"/>
      <c r="E24" s="578"/>
      <c r="F24" s="578"/>
      <c r="G24" s="578"/>
      <c r="H24" s="578"/>
      <c r="I24" s="578"/>
      <c r="J24" s="578"/>
    </row>
    <row r="25" spans="1:11" ht="47.25" x14ac:dyDescent="0.2">
      <c r="A25" s="26" t="s">
        <v>898</v>
      </c>
      <c r="B25" s="586"/>
      <c r="C25" s="587"/>
      <c r="D25" s="587"/>
      <c r="E25" s="587"/>
      <c r="F25" s="587"/>
      <c r="G25" s="587"/>
      <c r="H25" s="587"/>
      <c r="I25" s="587"/>
      <c r="J25" s="588"/>
      <c r="K25" s="261"/>
    </row>
    <row r="26" spans="1:11" ht="41.25" customHeight="1" x14ac:dyDescent="0.2">
      <c r="A26" s="26" t="s">
        <v>824</v>
      </c>
      <c r="B26" s="578"/>
      <c r="C26" s="578"/>
      <c r="D26" s="578"/>
      <c r="E26" s="578"/>
      <c r="F26" s="578"/>
      <c r="G26" s="578"/>
      <c r="H26" s="578"/>
      <c r="I26" s="578"/>
      <c r="J26" s="578"/>
      <c r="K26" s="294"/>
    </row>
    <row r="27" spans="1:11" ht="45.75" x14ac:dyDescent="0.2">
      <c r="A27" s="26" t="s">
        <v>918</v>
      </c>
      <c r="B27" s="586"/>
      <c r="C27" s="587"/>
      <c r="D27" s="587"/>
      <c r="E27" s="587"/>
      <c r="F27" s="587"/>
      <c r="G27" s="587"/>
      <c r="H27" s="587"/>
      <c r="I27" s="587"/>
      <c r="J27" s="588"/>
      <c r="K27" s="73"/>
    </row>
    <row r="28" spans="1:11" ht="48" customHeight="1" x14ac:dyDescent="0.2">
      <c r="A28" s="26" t="s">
        <v>829</v>
      </c>
      <c r="B28" s="586"/>
      <c r="C28" s="587"/>
      <c r="D28" s="587"/>
      <c r="E28" s="587"/>
      <c r="F28" s="587"/>
      <c r="G28" s="587"/>
      <c r="H28" s="587"/>
      <c r="I28" s="587"/>
      <c r="J28" s="588"/>
      <c r="K28" s="73"/>
    </row>
    <row r="29" spans="1:11" x14ac:dyDescent="0.2">
      <c r="A29" s="26" t="s">
        <v>827</v>
      </c>
      <c r="B29" s="605"/>
      <c r="C29" s="606"/>
      <c r="D29" s="606"/>
      <c r="E29" s="606"/>
      <c r="F29" s="606"/>
      <c r="G29" s="606"/>
      <c r="H29" s="606"/>
      <c r="I29" s="606"/>
      <c r="J29" s="607"/>
      <c r="K29" s="164"/>
    </row>
    <row r="30" spans="1:11" x14ac:dyDescent="0.2">
      <c r="A30" s="26" t="s">
        <v>828</v>
      </c>
      <c r="B30" s="608"/>
      <c r="C30" s="608"/>
      <c r="D30" s="608"/>
      <c r="E30" s="608"/>
      <c r="F30" s="608"/>
      <c r="G30" s="608"/>
      <c r="H30" s="608"/>
      <c r="I30" s="608"/>
      <c r="J30" s="608"/>
      <c r="K30" s="164"/>
    </row>
    <row r="31" spans="1:11" x14ac:dyDescent="0.2">
      <c r="A31" s="26" t="s">
        <v>814</v>
      </c>
      <c r="B31" s="578"/>
      <c r="C31" s="578"/>
      <c r="D31" s="578"/>
      <c r="E31" s="578"/>
      <c r="F31" s="578"/>
      <c r="G31" s="578"/>
      <c r="H31" s="578"/>
      <c r="I31" s="578"/>
      <c r="J31" s="578"/>
      <c r="K31" s="73"/>
    </row>
    <row r="32" spans="1:11" ht="30.75" x14ac:dyDescent="0.2">
      <c r="A32" s="26" t="s">
        <v>791</v>
      </c>
      <c r="B32" s="578"/>
      <c r="C32" s="578"/>
      <c r="D32" s="578"/>
      <c r="E32" s="578"/>
      <c r="F32" s="578"/>
      <c r="G32" s="578"/>
      <c r="H32" s="578"/>
      <c r="I32" s="578"/>
      <c r="J32" s="578"/>
      <c r="K32" s="73"/>
    </row>
    <row r="33" spans="1:11" x14ac:dyDescent="0.2">
      <c r="A33" s="26" t="s">
        <v>792</v>
      </c>
      <c r="B33" s="586"/>
      <c r="C33" s="587"/>
      <c r="D33" s="587"/>
      <c r="E33" s="587"/>
      <c r="F33" s="587"/>
      <c r="G33" s="587"/>
      <c r="H33" s="587"/>
      <c r="I33" s="587"/>
      <c r="J33" s="588"/>
      <c r="K33" s="73"/>
    </row>
    <row r="34" spans="1:11" ht="50.1" customHeight="1" x14ac:dyDescent="0.2">
      <c r="A34" s="26" t="s">
        <v>822</v>
      </c>
      <c r="B34" s="578"/>
      <c r="C34" s="578"/>
      <c r="D34" s="578"/>
      <c r="E34" s="578"/>
      <c r="F34" s="578"/>
      <c r="G34" s="578"/>
      <c r="H34" s="578"/>
      <c r="I34" s="578"/>
      <c r="J34" s="578"/>
      <c r="K34" s="73"/>
    </row>
    <row r="35" spans="1:11" x14ac:dyDescent="0.2">
      <c r="A35" s="26" t="s">
        <v>793</v>
      </c>
      <c r="B35" s="578"/>
      <c r="C35" s="578"/>
      <c r="D35" s="578"/>
      <c r="E35" s="578"/>
      <c r="F35" s="578"/>
      <c r="G35" s="578"/>
      <c r="H35" s="578"/>
      <c r="I35" s="578"/>
      <c r="J35" s="578"/>
      <c r="K35" s="73"/>
    </row>
    <row r="36" spans="1:11" x14ac:dyDescent="0.2">
      <c r="A36" s="26" t="s">
        <v>794</v>
      </c>
      <c r="B36" s="578"/>
      <c r="C36" s="578"/>
      <c r="D36" s="578"/>
      <c r="E36" s="578"/>
      <c r="F36" s="578"/>
      <c r="G36" s="578"/>
      <c r="H36" s="578"/>
      <c r="I36" s="578"/>
      <c r="J36" s="578"/>
      <c r="K36" s="73"/>
    </row>
    <row r="37" spans="1:11" ht="30.75" x14ac:dyDescent="0.2">
      <c r="A37" s="26" t="s">
        <v>906</v>
      </c>
      <c r="B37" s="578"/>
      <c r="C37" s="578"/>
      <c r="D37" s="578"/>
      <c r="E37" s="578"/>
      <c r="F37" s="578"/>
      <c r="G37" s="578"/>
      <c r="H37" s="578"/>
      <c r="I37" s="578"/>
      <c r="J37" s="578"/>
      <c r="K37" s="73"/>
    </row>
    <row r="38" spans="1:11" ht="30.75" x14ac:dyDescent="0.2">
      <c r="A38" s="26" t="s">
        <v>816</v>
      </c>
      <c r="B38" s="586"/>
      <c r="C38" s="587"/>
      <c r="D38" s="587"/>
      <c r="E38" s="587"/>
      <c r="F38" s="587"/>
      <c r="G38" s="587"/>
      <c r="H38" s="587"/>
      <c r="I38" s="587"/>
      <c r="J38" s="588"/>
    </row>
    <row r="39" spans="1:11" ht="30.75" x14ac:dyDescent="0.2">
      <c r="A39" s="151" t="s">
        <v>823</v>
      </c>
      <c r="B39" s="592"/>
      <c r="C39" s="593"/>
      <c r="D39" s="593"/>
      <c r="E39" s="593"/>
      <c r="F39" s="593"/>
      <c r="G39" s="593"/>
      <c r="H39" s="593"/>
      <c r="I39" s="593"/>
      <c r="J39" s="594"/>
      <c r="K39" s="295"/>
    </row>
    <row r="40" spans="1:11" x14ac:dyDescent="0.2">
      <c r="A40" s="358"/>
      <c r="B40" s="602" t="s">
        <v>514</v>
      </c>
      <c r="C40" s="603"/>
      <c r="D40" s="603"/>
      <c r="E40" s="604"/>
      <c r="F40" s="383"/>
      <c r="G40" s="602" t="s">
        <v>515</v>
      </c>
      <c r="H40" s="603"/>
      <c r="I40" s="603"/>
      <c r="J40" s="604"/>
    </row>
    <row r="41" spans="1:11" x14ac:dyDescent="0.2">
      <c r="A41" s="26" t="s">
        <v>795</v>
      </c>
      <c r="B41" s="564"/>
      <c r="C41" s="565"/>
      <c r="D41" s="565"/>
      <c r="E41" s="566"/>
      <c r="F41" s="347"/>
      <c r="G41" s="565"/>
      <c r="H41" s="565"/>
      <c r="I41" s="565"/>
      <c r="J41" s="566"/>
    </row>
    <row r="42" spans="1:11" x14ac:dyDescent="0.2">
      <c r="A42" s="26" t="s">
        <v>796</v>
      </c>
      <c r="B42" s="564"/>
      <c r="C42" s="565"/>
      <c r="D42" s="565"/>
      <c r="E42" s="566"/>
      <c r="F42" s="347"/>
      <c r="G42" s="566"/>
      <c r="H42" s="582"/>
      <c r="I42" s="582"/>
      <c r="J42" s="582"/>
    </row>
    <row r="43" spans="1:11" x14ac:dyDescent="0.2">
      <c r="A43" s="26" t="s">
        <v>797</v>
      </c>
      <c r="B43" s="564"/>
      <c r="C43" s="565"/>
      <c r="D43" s="565"/>
      <c r="E43" s="566"/>
      <c r="F43" s="347"/>
      <c r="G43" s="566"/>
      <c r="H43" s="582"/>
      <c r="I43" s="582"/>
      <c r="J43" s="582"/>
      <c r="K43" s="203"/>
    </row>
    <row r="44" spans="1:11" ht="30.75" x14ac:dyDescent="0.2">
      <c r="A44" s="26" t="s">
        <v>817</v>
      </c>
      <c r="B44" s="580">
        <f>SUM(B41:B43)</f>
        <v>0</v>
      </c>
      <c r="C44" s="580"/>
      <c r="D44" s="580"/>
      <c r="E44" s="580"/>
      <c r="F44" s="347"/>
      <c r="G44" s="576">
        <f>SUM(G41:G43)</f>
        <v>0</v>
      </c>
      <c r="H44" s="580"/>
      <c r="I44" s="580"/>
      <c r="J44" s="580"/>
    </row>
    <row r="45" spans="1:11" ht="31.5" x14ac:dyDescent="0.2">
      <c r="A45" s="26" t="s">
        <v>901</v>
      </c>
      <c r="B45" s="564"/>
      <c r="C45" s="565"/>
      <c r="D45" s="565"/>
      <c r="E45" s="566"/>
      <c r="F45" s="347"/>
      <c r="G45" s="565"/>
      <c r="H45" s="565"/>
      <c r="I45" s="565"/>
      <c r="J45" s="566"/>
    </row>
    <row r="46" spans="1:11" ht="30.75" x14ac:dyDescent="0.2">
      <c r="A46" s="26" t="s">
        <v>911</v>
      </c>
      <c r="B46" s="561">
        <f>D77</f>
        <v>0</v>
      </c>
      <c r="C46" s="562"/>
      <c r="D46" s="562"/>
      <c r="E46" s="563"/>
      <c r="F46" s="341"/>
      <c r="G46" s="563">
        <f>I77</f>
        <v>0</v>
      </c>
      <c r="H46" s="581"/>
      <c r="I46" s="581"/>
      <c r="J46" s="581"/>
      <c r="K46" s="203"/>
    </row>
    <row r="47" spans="1:11" ht="31.5" x14ac:dyDescent="0.2">
      <c r="A47" s="372" t="s">
        <v>897</v>
      </c>
      <c r="B47" s="574" t="str">
        <f>IF(B37="Non-federal",IF(B41/B44&gt;50%,"Yes","No"),"No")</f>
        <v>No</v>
      </c>
      <c r="C47" s="575"/>
      <c r="D47" s="575"/>
      <c r="E47" s="575"/>
      <c r="F47" s="575"/>
      <c r="G47" s="575"/>
      <c r="H47" s="575"/>
      <c r="I47" s="575"/>
      <c r="J47" s="576"/>
    </row>
    <row r="48" spans="1:11" ht="6" customHeight="1" x14ac:dyDescent="0.2">
      <c r="A48" s="289"/>
      <c r="B48" s="293"/>
      <c r="C48" s="293"/>
      <c r="D48" s="293"/>
      <c r="E48" s="293"/>
      <c r="F48" s="293"/>
      <c r="G48" s="293"/>
      <c r="H48" s="293"/>
      <c r="I48" s="293"/>
      <c r="J48" s="293"/>
    </row>
    <row r="49" spans="1:19" x14ac:dyDescent="0.2">
      <c r="A49" s="624" t="s">
        <v>739</v>
      </c>
      <c r="B49" s="624"/>
      <c r="C49" s="624"/>
      <c r="D49" s="624"/>
      <c r="E49" s="624"/>
      <c r="F49" s="624"/>
      <c r="G49" s="624"/>
      <c r="H49" s="624"/>
      <c r="I49" s="624"/>
      <c r="J49" s="624"/>
    </row>
    <row r="50" spans="1:19" ht="31.5" x14ac:dyDescent="0.2">
      <c r="A50" s="30" t="s">
        <v>818</v>
      </c>
      <c r="B50" s="578"/>
      <c r="C50" s="578"/>
      <c r="D50" s="578"/>
      <c r="E50" s="578"/>
      <c r="F50" s="578"/>
      <c r="G50" s="578"/>
      <c r="H50" s="578"/>
      <c r="I50" s="578"/>
      <c r="J50" s="578"/>
      <c r="K50" s="25"/>
    </row>
    <row r="51" spans="1:19" ht="47.25" x14ac:dyDescent="0.2">
      <c r="A51" s="26" t="s">
        <v>819</v>
      </c>
      <c r="B51" s="578"/>
      <c r="C51" s="578"/>
      <c r="D51" s="578"/>
      <c r="E51" s="578"/>
      <c r="F51" s="578"/>
      <c r="G51" s="578"/>
      <c r="H51" s="578"/>
      <c r="I51" s="578"/>
      <c r="J51" s="578"/>
      <c r="K51" s="25"/>
    </row>
    <row r="52" spans="1:19" ht="6.75" customHeight="1" x14ac:dyDescent="0.2">
      <c r="A52" s="349"/>
      <c r="B52" s="292"/>
      <c r="C52" s="292"/>
      <c r="D52" s="292"/>
      <c r="E52" s="292"/>
      <c r="F52" s="292"/>
      <c r="G52" s="292"/>
      <c r="H52" s="292"/>
      <c r="I52" s="292"/>
      <c r="J52" s="292"/>
    </row>
    <row r="53" spans="1:19" ht="19.5" x14ac:dyDescent="0.2">
      <c r="A53" s="577" t="s">
        <v>789</v>
      </c>
      <c r="B53" s="577"/>
      <c r="C53" s="577"/>
      <c r="D53" s="577"/>
      <c r="E53" s="577"/>
      <c r="F53" s="577"/>
      <c r="G53" s="577"/>
      <c r="H53" s="577"/>
      <c r="I53" s="577"/>
      <c r="J53" s="577"/>
      <c r="K53" s="577"/>
    </row>
    <row r="54" spans="1:19" s="27" customFormat="1" ht="18.75" x14ac:dyDescent="0.2">
      <c r="A54" s="570" t="s">
        <v>768</v>
      </c>
      <c r="B54" s="568" t="s">
        <v>514</v>
      </c>
      <c r="C54" s="569"/>
      <c r="D54" s="569"/>
      <c r="E54" s="569"/>
      <c r="F54" s="339"/>
      <c r="G54" s="572" t="s">
        <v>575</v>
      </c>
      <c r="H54" s="572"/>
      <c r="I54" s="572"/>
      <c r="J54" s="572"/>
      <c r="K54" s="573"/>
      <c r="L54" s="329"/>
    </row>
    <row r="55" spans="1:19" ht="66.75" customHeight="1" x14ac:dyDescent="0.2">
      <c r="A55" s="571"/>
      <c r="B55" s="359" t="s">
        <v>799</v>
      </c>
      <c r="C55" s="359" t="s">
        <v>800</v>
      </c>
      <c r="D55" s="359" t="s">
        <v>803</v>
      </c>
      <c r="E55" s="359" t="s">
        <v>804</v>
      </c>
      <c r="F55" s="371"/>
      <c r="G55" s="360" t="s">
        <v>801</v>
      </c>
      <c r="H55" s="359" t="s">
        <v>802</v>
      </c>
      <c r="I55" s="359" t="s">
        <v>805</v>
      </c>
      <c r="J55" s="361" t="s">
        <v>806</v>
      </c>
      <c r="K55" s="359" t="s">
        <v>798</v>
      </c>
      <c r="L55" s="344"/>
      <c r="M55" s="345"/>
      <c r="N55" s="345"/>
      <c r="O55" s="345"/>
      <c r="P55" s="345"/>
      <c r="Q55" s="345"/>
      <c r="R55" s="345"/>
      <c r="S55" s="345"/>
    </row>
    <row r="56" spans="1:19" ht="31.5" x14ac:dyDescent="0.2">
      <c r="A56" s="30" t="s">
        <v>568</v>
      </c>
      <c r="B56" s="31"/>
      <c r="C56" s="31"/>
      <c r="D56" s="57">
        <f t="shared" ref="D56:D60" si="0">B56+C56</f>
        <v>0</v>
      </c>
      <c r="E56" s="312">
        <f>IF($D$77=0,0%,D56/$D$77)</f>
        <v>0</v>
      </c>
      <c r="F56" s="340"/>
      <c r="G56" s="334"/>
      <c r="H56" s="314"/>
      <c r="I56" s="156">
        <f t="shared" ref="I56:I58" si="1">G56+H56</f>
        <v>0</v>
      </c>
      <c r="J56" s="155">
        <f>I56-D56</f>
        <v>0</v>
      </c>
      <c r="K56" s="330"/>
      <c r="L56" s="342"/>
      <c r="M56" s="261"/>
      <c r="N56" s="261"/>
      <c r="O56" s="345"/>
      <c r="P56" s="346" t="e">
        <f>IF(AND(Q56="TRUE",R56="TRUE"),"TRUE","FALSE")</f>
        <v>#DIV/0!</v>
      </c>
      <c r="Q56" s="345" t="str">
        <f>IF(J56&gt;1000,"TRUE","FALSE")</f>
        <v>FALSE</v>
      </c>
      <c r="R56" s="345" t="e">
        <f>IF(AND(I56&gt;0,D56&lt;1),"TRUE",IF((J56/D56)&gt;0.1,"TRUE","FALSE"))</f>
        <v>#DIV/0!</v>
      </c>
      <c r="S56" s="345"/>
    </row>
    <row r="57" spans="1:19" x14ac:dyDescent="0.2">
      <c r="A57" s="30" t="s">
        <v>909</v>
      </c>
      <c r="B57" s="33"/>
      <c r="C57" s="33"/>
      <c r="D57" s="57">
        <f t="shared" si="0"/>
        <v>0</v>
      </c>
      <c r="E57" s="312">
        <f>IF($D$77=0,0%,D57/$D$77)</f>
        <v>0</v>
      </c>
      <c r="F57" s="340"/>
      <c r="G57" s="335"/>
      <c r="H57" s="314"/>
      <c r="I57" s="156">
        <f t="shared" si="1"/>
        <v>0</v>
      </c>
      <c r="J57" s="156">
        <f t="shared" ref="J57:J76" si="2">I57-D57</f>
        <v>0</v>
      </c>
      <c r="K57" s="330"/>
      <c r="L57" s="342"/>
      <c r="M57" s="261"/>
      <c r="N57" s="261"/>
      <c r="O57" s="345"/>
      <c r="P57" s="346" t="e">
        <f t="shared" ref="P57:P77" si="3">IF(AND(Q57="TRUE",R57="TRUE"),"TRUE","FALSE")</f>
        <v>#DIV/0!</v>
      </c>
      <c r="Q57" s="345" t="str">
        <f>IF(J57&gt;1000,"TRUE","FALSE")</f>
        <v>FALSE</v>
      </c>
      <c r="R57" s="345" t="e">
        <f>IF(AND(I57&gt;0,D57&lt;1),"TRUE",IF((J57/D57)&gt;0.1,"TRUE","FALSE"))</f>
        <v>#DIV/0!</v>
      </c>
      <c r="S57" s="345"/>
    </row>
    <row r="58" spans="1:19" x14ac:dyDescent="0.2">
      <c r="A58" s="30" t="s">
        <v>447</v>
      </c>
      <c r="B58" s="33"/>
      <c r="C58" s="33"/>
      <c r="D58" s="57">
        <f t="shared" si="0"/>
        <v>0</v>
      </c>
      <c r="E58" s="312">
        <f>IF($D$77=0,0%,D58/$D$77)</f>
        <v>0</v>
      </c>
      <c r="F58" s="340"/>
      <c r="G58" s="335"/>
      <c r="H58" s="314"/>
      <c r="I58" s="156">
        <f t="shared" si="1"/>
        <v>0</v>
      </c>
      <c r="J58" s="156">
        <f t="shared" si="2"/>
        <v>0</v>
      </c>
      <c r="K58" s="330"/>
      <c r="L58" s="342"/>
      <c r="M58" s="261"/>
      <c r="N58" s="261"/>
      <c r="O58" s="345"/>
      <c r="P58" s="346" t="e">
        <f t="shared" si="3"/>
        <v>#DIV/0!</v>
      </c>
      <c r="Q58" s="345" t="str">
        <f>IF(J58&gt;1000,"TRUE","FALSE")</f>
        <v>FALSE</v>
      </c>
      <c r="R58" s="345" t="e">
        <f>IF(AND(I58&gt;0,D58&lt;1),"TRUE",IF((J58/D58)&gt;0.1,"TRUE","FALSE"))</f>
        <v>#DIV/0!</v>
      </c>
      <c r="S58" s="345"/>
    </row>
    <row r="59" spans="1:19" x14ac:dyDescent="0.2">
      <c r="A59" s="30" t="s">
        <v>899</v>
      </c>
      <c r="B59" s="34"/>
      <c r="C59" s="34"/>
      <c r="D59" s="291"/>
      <c r="E59" s="38"/>
      <c r="F59" s="340"/>
      <c r="G59" s="336"/>
      <c r="H59" s="315"/>
      <c r="I59" s="157"/>
      <c r="J59" s="157"/>
      <c r="K59" s="160"/>
      <c r="L59" s="342"/>
      <c r="M59" s="261"/>
      <c r="N59" s="261"/>
      <c r="O59" s="345"/>
      <c r="P59" s="346"/>
      <c r="Q59" s="345"/>
      <c r="R59" s="345"/>
      <c r="S59" s="345"/>
    </row>
    <row r="60" spans="1:19" x14ac:dyDescent="0.2">
      <c r="A60" s="36" t="s">
        <v>440</v>
      </c>
      <c r="B60" s="33"/>
      <c r="C60" s="33"/>
      <c r="D60" s="57">
        <f t="shared" si="0"/>
        <v>0</v>
      </c>
      <c r="E60" s="312">
        <f t="shared" ref="E60:E70" si="4">IF($D$77=0,0%,D60/$D$77)</f>
        <v>0</v>
      </c>
      <c r="F60" s="340"/>
      <c r="G60" s="335"/>
      <c r="H60" s="314"/>
      <c r="I60" s="156">
        <f>G60+H60</f>
        <v>0</v>
      </c>
      <c r="J60" s="156">
        <f t="shared" si="2"/>
        <v>0</v>
      </c>
      <c r="K60" s="330"/>
      <c r="L60" s="342"/>
      <c r="M60" s="261"/>
      <c r="N60" s="261"/>
      <c r="O60" s="345"/>
      <c r="P60" s="346" t="e">
        <f t="shared" si="3"/>
        <v>#DIV/0!</v>
      </c>
      <c r="Q60" s="345" t="str">
        <f t="shared" ref="Q60:Q70" si="5">IF(J60&gt;1000,"TRUE","FALSE")</f>
        <v>FALSE</v>
      </c>
      <c r="R60" s="345" t="e">
        <f t="shared" ref="R60:R70" si="6">IF(AND(I60&gt;0,D60&lt;1),"TRUE",IF((J60/D60)&gt;0.1,"TRUE","FALSE"))</f>
        <v>#DIV/0!</v>
      </c>
      <c r="S60" s="345"/>
    </row>
    <row r="61" spans="1:19" x14ac:dyDescent="0.2">
      <c r="A61" s="36" t="s">
        <v>441</v>
      </c>
      <c r="B61" s="33"/>
      <c r="C61" s="33"/>
      <c r="D61" s="57">
        <f t="shared" ref="D61:D70" si="7">B61+C61</f>
        <v>0</v>
      </c>
      <c r="E61" s="312">
        <f t="shared" si="4"/>
        <v>0</v>
      </c>
      <c r="F61" s="340"/>
      <c r="G61" s="335"/>
      <c r="H61" s="314"/>
      <c r="I61" s="156">
        <f t="shared" ref="I61:I70" si="8">G61+H61</f>
        <v>0</v>
      </c>
      <c r="J61" s="156">
        <f t="shared" si="2"/>
        <v>0</v>
      </c>
      <c r="K61" s="330"/>
      <c r="L61" s="342"/>
      <c r="M61" s="261"/>
      <c r="N61" s="261"/>
      <c r="O61" s="345"/>
      <c r="P61" s="346" t="e">
        <f t="shared" si="3"/>
        <v>#DIV/0!</v>
      </c>
      <c r="Q61" s="345" t="str">
        <f t="shared" si="5"/>
        <v>FALSE</v>
      </c>
      <c r="R61" s="345" t="e">
        <f t="shared" si="6"/>
        <v>#DIV/0!</v>
      </c>
      <c r="S61" s="345"/>
    </row>
    <row r="62" spans="1:19" x14ac:dyDescent="0.2">
      <c r="A62" s="36" t="s">
        <v>442</v>
      </c>
      <c r="B62" s="33"/>
      <c r="C62" s="33"/>
      <c r="D62" s="57">
        <f t="shared" si="7"/>
        <v>0</v>
      </c>
      <c r="E62" s="312">
        <f t="shared" si="4"/>
        <v>0</v>
      </c>
      <c r="F62" s="340"/>
      <c r="G62" s="335"/>
      <c r="H62" s="314"/>
      <c r="I62" s="156">
        <f t="shared" si="8"/>
        <v>0</v>
      </c>
      <c r="J62" s="156">
        <f t="shared" si="2"/>
        <v>0</v>
      </c>
      <c r="K62" s="330"/>
      <c r="L62" s="342"/>
      <c r="M62" s="261"/>
      <c r="N62" s="261"/>
      <c r="O62" s="345"/>
      <c r="P62" s="346" t="e">
        <f t="shared" si="3"/>
        <v>#DIV/0!</v>
      </c>
      <c r="Q62" s="345" t="str">
        <f t="shared" si="5"/>
        <v>FALSE</v>
      </c>
      <c r="R62" s="345" t="e">
        <f t="shared" si="6"/>
        <v>#DIV/0!</v>
      </c>
      <c r="S62" s="345"/>
    </row>
    <row r="63" spans="1:19" x14ac:dyDescent="0.2">
      <c r="A63" s="30" t="s">
        <v>910</v>
      </c>
      <c r="B63" s="33"/>
      <c r="C63" s="33"/>
      <c r="D63" s="57">
        <f t="shared" si="7"/>
        <v>0</v>
      </c>
      <c r="E63" s="312">
        <f t="shared" si="4"/>
        <v>0</v>
      </c>
      <c r="F63" s="340"/>
      <c r="G63" s="335"/>
      <c r="H63" s="314"/>
      <c r="I63" s="156">
        <f t="shared" si="8"/>
        <v>0</v>
      </c>
      <c r="J63" s="156">
        <f t="shared" si="2"/>
        <v>0</v>
      </c>
      <c r="K63" s="330"/>
      <c r="L63" s="342"/>
      <c r="M63" s="261"/>
      <c r="N63" s="261"/>
      <c r="O63" s="345"/>
      <c r="P63" s="346" t="e">
        <f t="shared" si="3"/>
        <v>#DIV/0!</v>
      </c>
      <c r="Q63" s="345" t="str">
        <f t="shared" si="5"/>
        <v>FALSE</v>
      </c>
      <c r="R63" s="345" t="e">
        <f t="shared" si="6"/>
        <v>#DIV/0!</v>
      </c>
      <c r="S63" s="345"/>
    </row>
    <row r="64" spans="1:19" x14ac:dyDescent="0.2">
      <c r="A64" s="30" t="s">
        <v>449</v>
      </c>
      <c r="B64" s="33"/>
      <c r="C64" s="33"/>
      <c r="D64" s="57">
        <f t="shared" si="7"/>
        <v>0</v>
      </c>
      <c r="E64" s="312">
        <f t="shared" si="4"/>
        <v>0</v>
      </c>
      <c r="F64" s="340"/>
      <c r="G64" s="335"/>
      <c r="H64" s="314"/>
      <c r="I64" s="156">
        <f t="shared" si="8"/>
        <v>0</v>
      </c>
      <c r="J64" s="156">
        <f t="shared" si="2"/>
        <v>0</v>
      </c>
      <c r="K64" s="330"/>
      <c r="L64" s="342"/>
      <c r="M64" s="261"/>
      <c r="N64" s="261"/>
      <c r="O64" s="345"/>
      <c r="P64" s="346" t="e">
        <f t="shared" si="3"/>
        <v>#DIV/0!</v>
      </c>
      <c r="Q64" s="345" t="str">
        <f t="shared" si="5"/>
        <v>FALSE</v>
      </c>
      <c r="R64" s="345" t="e">
        <f t="shared" si="6"/>
        <v>#DIV/0!</v>
      </c>
      <c r="S64" s="345"/>
    </row>
    <row r="65" spans="1:19" x14ac:dyDescent="0.2">
      <c r="A65" s="30" t="s">
        <v>444</v>
      </c>
      <c r="B65" s="33"/>
      <c r="C65" s="33"/>
      <c r="D65" s="57">
        <f t="shared" si="7"/>
        <v>0</v>
      </c>
      <c r="E65" s="312">
        <f t="shared" si="4"/>
        <v>0</v>
      </c>
      <c r="F65" s="340"/>
      <c r="G65" s="335"/>
      <c r="H65" s="314"/>
      <c r="I65" s="156">
        <f t="shared" si="8"/>
        <v>0</v>
      </c>
      <c r="J65" s="156">
        <f t="shared" si="2"/>
        <v>0</v>
      </c>
      <c r="K65" s="330"/>
      <c r="L65" s="342"/>
      <c r="M65" s="261"/>
      <c r="N65" s="261"/>
      <c r="O65" s="345"/>
      <c r="P65" s="346" t="e">
        <f t="shared" si="3"/>
        <v>#DIV/0!</v>
      </c>
      <c r="Q65" s="345" t="str">
        <f t="shared" si="5"/>
        <v>FALSE</v>
      </c>
      <c r="R65" s="345" t="e">
        <f t="shared" si="6"/>
        <v>#DIV/0!</v>
      </c>
      <c r="S65" s="345"/>
    </row>
    <row r="66" spans="1:19" x14ac:dyDescent="0.2">
      <c r="A66" s="30" t="s">
        <v>810</v>
      </c>
      <c r="B66" s="33"/>
      <c r="C66" s="33"/>
      <c r="D66" s="57">
        <f t="shared" si="7"/>
        <v>0</v>
      </c>
      <c r="E66" s="312">
        <f t="shared" si="4"/>
        <v>0</v>
      </c>
      <c r="F66" s="340"/>
      <c r="G66" s="335"/>
      <c r="H66" s="314"/>
      <c r="I66" s="156">
        <f t="shared" si="8"/>
        <v>0</v>
      </c>
      <c r="J66" s="156">
        <f t="shared" si="2"/>
        <v>0</v>
      </c>
      <c r="K66" s="330"/>
      <c r="L66" s="342"/>
      <c r="M66" s="261"/>
      <c r="N66" s="261"/>
      <c r="O66" s="345"/>
      <c r="P66" s="346" t="e">
        <f t="shared" si="3"/>
        <v>#DIV/0!</v>
      </c>
      <c r="Q66" s="345" t="str">
        <f t="shared" si="5"/>
        <v>FALSE</v>
      </c>
      <c r="R66" s="345" t="e">
        <f t="shared" si="6"/>
        <v>#DIV/0!</v>
      </c>
      <c r="S66" s="345"/>
    </row>
    <row r="67" spans="1:19" x14ac:dyDescent="0.2">
      <c r="A67" s="30" t="s">
        <v>811</v>
      </c>
      <c r="B67" s="33"/>
      <c r="C67" s="33"/>
      <c r="D67" s="57">
        <f t="shared" si="7"/>
        <v>0</v>
      </c>
      <c r="E67" s="312">
        <f t="shared" si="4"/>
        <v>0</v>
      </c>
      <c r="F67" s="340"/>
      <c r="G67" s="335"/>
      <c r="H67" s="314"/>
      <c r="I67" s="156">
        <f t="shared" si="8"/>
        <v>0</v>
      </c>
      <c r="J67" s="156">
        <f t="shared" si="2"/>
        <v>0</v>
      </c>
      <c r="K67" s="330"/>
      <c r="L67" s="342"/>
      <c r="M67" s="261"/>
      <c r="N67" s="261"/>
      <c r="O67" s="345"/>
      <c r="P67" s="346" t="e">
        <f t="shared" si="3"/>
        <v>#DIV/0!</v>
      </c>
      <c r="Q67" s="345" t="str">
        <f t="shared" si="5"/>
        <v>FALSE</v>
      </c>
      <c r="R67" s="345" t="e">
        <f t="shared" si="6"/>
        <v>#DIV/0!</v>
      </c>
      <c r="S67" s="345"/>
    </row>
    <row r="68" spans="1:19" x14ac:dyDescent="0.2">
      <c r="A68" s="109" t="s">
        <v>494</v>
      </c>
      <c r="B68" s="33"/>
      <c r="C68" s="33"/>
      <c r="D68" s="57">
        <f t="shared" si="7"/>
        <v>0</v>
      </c>
      <c r="E68" s="312">
        <f t="shared" si="4"/>
        <v>0</v>
      </c>
      <c r="F68" s="340"/>
      <c r="G68" s="335"/>
      <c r="H68" s="314"/>
      <c r="I68" s="156">
        <f t="shared" si="8"/>
        <v>0</v>
      </c>
      <c r="J68" s="156">
        <f t="shared" si="2"/>
        <v>0</v>
      </c>
      <c r="K68" s="330"/>
      <c r="L68" s="342"/>
      <c r="M68" s="261"/>
      <c r="N68" s="261"/>
      <c r="O68" s="345"/>
      <c r="P68" s="346" t="e">
        <f t="shared" si="3"/>
        <v>#DIV/0!</v>
      </c>
      <c r="Q68" s="345" t="str">
        <f t="shared" si="5"/>
        <v>FALSE</v>
      </c>
      <c r="R68" s="345" t="e">
        <f t="shared" si="6"/>
        <v>#DIV/0!</v>
      </c>
      <c r="S68" s="345"/>
    </row>
    <row r="69" spans="1:19" x14ac:dyDescent="0.2">
      <c r="A69" s="109" t="s">
        <v>495</v>
      </c>
      <c r="B69" s="33"/>
      <c r="C69" s="33"/>
      <c r="D69" s="57">
        <f t="shared" si="7"/>
        <v>0</v>
      </c>
      <c r="E69" s="312">
        <f t="shared" si="4"/>
        <v>0</v>
      </c>
      <c r="F69" s="340"/>
      <c r="G69" s="335"/>
      <c r="H69" s="314"/>
      <c r="I69" s="156">
        <f t="shared" si="8"/>
        <v>0</v>
      </c>
      <c r="J69" s="156">
        <f t="shared" si="2"/>
        <v>0</v>
      </c>
      <c r="K69" s="330"/>
      <c r="L69" s="342"/>
      <c r="M69" s="261"/>
      <c r="N69" s="261"/>
      <c r="O69" s="345"/>
      <c r="P69" s="346" t="e">
        <f t="shared" si="3"/>
        <v>#DIV/0!</v>
      </c>
      <c r="Q69" s="345" t="str">
        <f t="shared" si="5"/>
        <v>FALSE</v>
      </c>
      <c r="R69" s="345" t="e">
        <f t="shared" si="6"/>
        <v>#DIV/0!</v>
      </c>
      <c r="S69" s="345"/>
    </row>
    <row r="70" spans="1:19" ht="31.5" x14ac:dyDescent="0.2">
      <c r="A70" s="331" t="s">
        <v>788</v>
      </c>
      <c r="B70" s="33"/>
      <c r="C70" s="33"/>
      <c r="D70" s="57">
        <f t="shared" si="7"/>
        <v>0</v>
      </c>
      <c r="E70" s="312">
        <f t="shared" si="4"/>
        <v>0</v>
      </c>
      <c r="F70" s="340"/>
      <c r="G70" s="335"/>
      <c r="H70" s="314"/>
      <c r="I70" s="156">
        <f t="shared" si="8"/>
        <v>0</v>
      </c>
      <c r="J70" s="156">
        <f t="shared" si="2"/>
        <v>0</v>
      </c>
      <c r="K70" s="330"/>
      <c r="L70" s="342"/>
      <c r="M70" s="261"/>
      <c r="N70" s="261"/>
      <c r="O70" s="345"/>
      <c r="P70" s="346" t="e">
        <f t="shared" si="3"/>
        <v>#DIV/0!</v>
      </c>
      <c r="Q70" s="345" t="str">
        <f t="shared" si="5"/>
        <v>FALSE</v>
      </c>
      <c r="R70" s="345" t="e">
        <f t="shared" si="6"/>
        <v>#DIV/0!</v>
      </c>
      <c r="S70" s="345"/>
    </row>
    <row r="71" spans="1:19" x14ac:dyDescent="0.2">
      <c r="A71" s="26" t="s">
        <v>820</v>
      </c>
      <c r="B71" s="37"/>
      <c r="C71" s="37"/>
      <c r="D71" s="37"/>
      <c r="E71" s="325" t="str">
        <f>IF(B77=0,"", IF(B71=0,"", B71/$B$77))</f>
        <v/>
      </c>
      <c r="F71" s="340"/>
      <c r="G71" s="37"/>
      <c r="H71" s="37"/>
      <c r="I71" s="37"/>
      <c r="J71" s="37"/>
      <c r="K71" s="160"/>
      <c r="L71" s="342"/>
      <c r="M71" s="261"/>
      <c r="N71" s="261"/>
      <c r="O71" s="345"/>
      <c r="P71" s="346"/>
      <c r="Q71" s="345"/>
      <c r="R71" s="345"/>
      <c r="S71" s="345"/>
    </row>
    <row r="72" spans="1:19" x14ac:dyDescent="0.2">
      <c r="A72" s="39"/>
      <c r="B72" s="33"/>
      <c r="C72" s="33"/>
      <c r="D72" s="57">
        <f>B72+C72</f>
        <v>0</v>
      </c>
      <c r="E72" s="312">
        <f>IF($D$77=0,0%,D72/$D$77)</f>
        <v>0</v>
      </c>
      <c r="F72" s="340"/>
      <c r="G72" s="335"/>
      <c r="H72" s="314"/>
      <c r="I72" s="156">
        <f>G72+H72</f>
        <v>0</v>
      </c>
      <c r="J72" s="156">
        <f t="shared" si="2"/>
        <v>0</v>
      </c>
      <c r="K72" s="330"/>
      <c r="O72" s="345"/>
      <c r="P72" s="346" t="e">
        <f t="shared" si="3"/>
        <v>#DIV/0!</v>
      </c>
      <c r="Q72" s="345" t="str">
        <f t="shared" ref="Q72:Q77" si="9">IF(J72&gt;1000,"TRUE","FALSE")</f>
        <v>FALSE</v>
      </c>
      <c r="R72" s="345" t="e">
        <f t="shared" ref="R72:R77" si="10">IF(AND(I72&gt;0,D72&lt;1),"TRUE",IF((J72/D72)&gt;0.1,"TRUE","FALSE"))</f>
        <v>#DIV/0!</v>
      </c>
      <c r="S72" s="345"/>
    </row>
    <row r="73" spans="1:19" x14ac:dyDescent="0.2">
      <c r="A73" s="39"/>
      <c r="B73" s="33"/>
      <c r="C73" s="33"/>
      <c r="D73" s="57">
        <f t="shared" ref="D73:D75" si="11">B73+C73</f>
        <v>0</v>
      </c>
      <c r="E73" s="312">
        <f>IF($D$77=0,0%,D73/$D$77)</f>
        <v>0</v>
      </c>
      <c r="F73" s="340"/>
      <c r="G73" s="335"/>
      <c r="H73" s="314"/>
      <c r="I73" s="156">
        <f t="shared" ref="I73:I76" si="12">G73+H73</f>
        <v>0</v>
      </c>
      <c r="J73" s="156">
        <f t="shared" si="2"/>
        <v>0</v>
      </c>
      <c r="K73" s="330"/>
      <c r="O73" s="345"/>
      <c r="P73" s="346" t="e">
        <f t="shared" si="3"/>
        <v>#DIV/0!</v>
      </c>
      <c r="Q73" s="345" t="str">
        <f t="shared" si="9"/>
        <v>FALSE</v>
      </c>
      <c r="R73" s="345" t="e">
        <f t="shared" si="10"/>
        <v>#DIV/0!</v>
      </c>
      <c r="S73" s="345"/>
    </row>
    <row r="74" spans="1:19" x14ac:dyDescent="0.2">
      <c r="A74" s="39"/>
      <c r="B74" s="33"/>
      <c r="C74" s="33"/>
      <c r="D74" s="57">
        <f t="shared" si="11"/>
        <v>0</v>
      </c>
      <c r="E74" s="312">
        <f>IF($D$77=0,0%,D74/$D$77)</f>
        <v>0</v>
      </c>
      <c r="F74" s="340"/>
      <c r="G74" s="335"/>
      <c r="H74" s="314"/>
      <c r="I74" s="156">
        <f t="shared" si="12"/>
        <v>0</v>
      </c>
      <c r="J74" s="156">
        <f t="shared" si="2"/>
        <v>0</v>
      </c>
      <c r="K74" s="330"/>
      <c r="O74" s="345"/>
      <c r="P74" s="346" t="e">
        <f t="shared" si="3"/>
        <v>#DIV/0!</v>
      </c>
      <c r="Q74" s="345" t="str">
        <f t="shared" si="9"/>
        <v>FALSE</v>
      </c>
      <c r="R74" s="345" t="e">
        <f t="shared" si="10"/>
        <v>#DIV/0!</v>
      </c>
      <c r="S74" s="345"/>
    </row>
    <row r="75" spans="1:19" x14ac:dyDescent="0.2">
      <c r="A75" s="39"/>
      <c r="B75" s="33"/>
      <c r="C75" s="33"/>
      <c r="D75" s="57">
        <f t="shared" si="11"/>
        <v>0</v>
      </c>
      <c r="E75" s="312">
        <f>IF($D$77=0,0%,D75/$D$77)</f>
        <v>0</v>
      </c>
      <c r="F75" s="340"/>
      <c r="G75" s="335"/>
      <c r="H75" s="314"/>
      <c r="I75" s="156">
        <f t="shared" si="12"/>
        <v>0</v>
      </c>
      <c r="J75" s="156">
        <f t="shared" si="2"/>
        <v>0</v>
      </c>
      <c r="K75" s="330"/>
      <c r="O75" s="345"/>
      <c r="P75" s="346" t="e">
        <f t="shared" si="3"/>
        <v>#DIV/0!</v>
      </c>
      <c r="Q75" s="345" t="str">
        <f t="shared" si="9"/>
        <v>FALSE</v>
      </c>
      <c r="R75" s="345" t="e">
        <f t="shared" si="10"/>
        <v>#DIV/0!</v>
      </c>
      <c r="S75" s="345"/>
    </row>
    <row r="76" spans="1:19" ht="16.5" thickBot="1" x14ac:dyDescent="0.25">
      <c r="A76" s="39"/>
      <c r="B76" s="41"/>
      <c r="C76" s="41"/>
      <c r="D76" s="319">
        <f>B76+C76</f>
        <v>0</v>
      </c>
      <c r="E76" s="326">
        <f>IF($D$77=0,0%,D76/$D$77)</f>
        <v>0</v>
      </c>
      <c r="F76" s="340"/>
      <c r="G76" s="337"/>
      <c r="H76" s="337"/>
      <c r="I76" s="319">
        <f t="shared" si="12"/>
        <v>0</v>
      </c>
      <c r="J76" s="158">
        <f t="shared" si="2"/>
        <v>0</v>
      </c>
      <c r="K76" s="330"/>
      <c r="O76" s="345"/>
      <c r="P76" s="346" t="e">
        <f t="shared" si="3"/>
        <v>#DIV/0!</v>
      </c>
      <c r="Q76" s="345" t="str">
        <f t="shared" si="9"/>
        <v>FALSE</v>
      </c>
      <c r="R76" s="345" t="e">
        <f t="shared" si="10"/>
        <v>#DIV/0!</v>
      </c>
      <c r="S76" s="345"/>
    </row>
    <row r="77" spans="1:19" ht="31.5" thickBot="1" x14ac:dyDescent="0.25">
      <c r="A77" s="26" t="s">
        <v>821</v>
      </c>
      <c r="B77" s="43">
        <f>SUM(B56:B76)</f>
        <v>0</v>
      </c>
      <c r="C77" s="43">
        <f t="shared" ref="C77:D77" si="13">SUM(C56:C76)</f>
        <v>0</v>
      </c>
      <c r="D77" s="320">
        <f t="shared" si="13"/>
        <v>0</v>
      </c>
      <c r="E77" s="321">
        <f>IF($D$77=0,0%,SUM(E56:E76))</f>
        <v>0</v>
      </c>
      <c r="F77" s="321"/>
      <c r="G77" s="338">
        <f>SUM(G56:G76)</f>
        <v>0</v>
      </c>
      <c r="H77" s="338">
        <f t="shared" ref="H77:I77" si="14">SUM(H56:H76)</f>
        <v>0</v>
      </c>
      <c r="I77" s="320">
        <f t="shared" si="14"/>
        <v>0</v>
      </c>
      <c r="J77" s="320">
        <f>SUM(J56:J76)</f>
        <v>0</v>
      </c>
      <c r="K77" s="330"/>
      <c r="O77" s="345"/>
      <c r="P77" s="346" t="e">
        <f t="shared" si="3"/>
        <v>#DIV/0!</v>
      </c>
      <c r="Q77" s="345" t="str">
        <f t="shared" si="9"/>
        <v>FALSE</v>
      </c>
      <c r="R77" s="345" t="e">
        <f t="shared" si="10"/>
        <v>#DIV/0!</v>
      </c>
      <c r="S77" s="345"/>
    </row>
    <row r="78" spans="1:19" ht="5.25" customHeight="1" thickTop="1" x14ac:dyDescent="0.2">
      <c r="A78" s="27"/>
      <c r="B78" s="120"/>
      <c r="C78" s="120"/>
      <c r="D78" s="120"/>
      <c r="E78" s="121"/>
      <c r="F78" s="121"/>
      <c r="G78" s="120"/>
      <c r="H78" s="120"/>
      <c r="I78" s="120"/>
      <c r="J78" s="122"/>
      <c r="L78" s="343"/>
      <c r="O78" s="345"/>
      <c r="P78" s="345"/>
      <c r="Q78" s="345"/>
      <c r="R78" s="345"/>
      <c r="S78" s="345"/>
    </row>
    <row r="79" spans="1:19" ht="15.75" customHeight="1" x14ac:dyDescent="0.2">
      <c r="A79" s="567" t="s">
        <v>384</v>
      </c>
      <c r="B79" s="567"/>
      <c r="C79" s="567"/>
      <c r="D79" s="567"/>
      <c r="E79" s="567"/>
      <c r="F79" s="121"/>
      <c r="G79" s="162"/>
      <c r="H79" s="162"/>
      <c r="I79" s="162"/>
      <c r="L79" s="342"/>
      <c r="O79" s="345"/>
      <c r="P79" s="345"/>
      <c r="Q79" s="345"/>
      <c r="R79" s="345"/>
      <c r="S79" s="345"/>
    </row>
    <row r="80" spans="1:19" ht="15.75" customHeight="1" x14ac:dyDescent="0.2">
      <c r="A80" s="381" t="s">
        <v>385</v>
      </c>
      <c r="B80" s="589" t="s">
        <v>807</v>
      </c>
      <c r="C80" s="589"/>
      <c r="D80" s="589"/>
      <c r="E80" s="589"/>
      <c r="F80" s="121"/>
      <c r="G80" s="161"/>
      <c r="H80" s="161"/>
      <c r="I80" s="161"/>
      <c r="L80" s="207"/>
      <c r="O80" s="345"/>
      <c r="P80" s="345"/>
      <c r="Q80" s="345"/>
      <c r="R80" s="345"/>
      <c r="S80" s="345"/>
    </row>
    <row r="81" spans="1:19" ht="25.5" customHeight="1" x14ac:dyDescent="0.2">
      <c r="A81" s="49" t="s">
        <v>742</v>
      </c>
      <c r="B81" s="579" t="s">
        <v>402</v>
      </c>
      <c r="C81" s="579"/>
      <c r="D81" s="591"/>
      <c r="E81" s="591"/>
      <c r="F81" s="380"/>
      <c r="G81" s="163" t="str">
        <f>IF(B31="United States (Continental)","YES", "NO")</f>
        <v>NO</v>
      </c>
      <c r="H81" s="380"/>
      <c r="I81" s="163"/>
      <c r="L81" s="207"/>
      <c r="O81" s="345"/>
      <c r="P81" s="345"/>
      <c r="Q81" s="345"/>
      <c r="R81" s="345"/>
      <c r="S81" s="345"/>
    </row>
    <row r="82" spans="1:19" ht="31.5" x14ac:dyDescent="0.2">
      <c r="A82" s="49" t="s">
        <v>743</v>
      </c>
      <c r="B82" s="579" t="s">
        <v>403</v>
      </c>
      <c r="C82" s="579"/>
      <c r="D82" s="591"/>
      <c r="E82" s="591"/>
      <c r="F82" s="380"/>
      <c r="G82" s="163" t="str">
        <f>IF(B31="United States (Hawaii or Alaska)","YES",IF(B31="U.S Possessions &amp; Territories","YES","NO"))</f>
        <v>NO</v>
      </c>
      <c r="H82" s="380"/>
      <c r="I82" s="163"/>
      <c r="L82" s="207"/>
      <c r="O82" s="345"/>
      <c r="P82" s="345"/>
      <c r="Q82" s="345"/>
      <c r="R82" s="345"/>
      <c r="S82" s="345"/>
    </row>
    <row r="83" spans="1:19" ht="25.5" customHeight="1" x14ac:dyDescent="0.2">
      <c r="A83" s="49" t="s">
        <v>396</v>
      </c>
      <c r="B83" s="579" t="s">
        <v>404</v>
      </c>
      <c r="C83" s="579"/>
      <c r="D83" s="591"/>
      <c r="E83" s="591"/>
      <c r="F83" s="380"/>
      <c r="G83" s="163" t="str">
        <f>IF(G81="YES","NO",IF(G82="YES","NO","YES"))</f>
        <v>YES</v>
      </c>
      <c r="H83" s="380"/>
      <c r="I83" s="163"/>
      <c r="L83" s="207"/>
    </row>
    <row r="84" spans="1:19" ht="6" customHeight="1" x14ac:dyDescent="0.2">
      <c r="A84" s="117"/>
      <c r="B84" s="313"/>
      <c r="C84" s="313"/>
      <c r="D84" s="313"/>
      <c r="E84" s="318"/>
      <c r="F84" s="318"/>
      <c r="G84" s="318"/>
      <c r="H84" s="318"/>
      <c r="I84" s="318"/>
      <c r="J84" s="318"/>
      <c r="K84" s="27"/>
    </row>
    <row r="85" spans="1:19" ht="60.75" customHeight="1" x14ac:dyDescent="0.2">
      <c r="A85" s="362" t="s">
        <v>736</v>
      </c>
      <c r="B85" s="374" t="s">
        <v>900</v>
      </c>
      <c r="C85" s="366" t="s">
        <v>393</v>
      </c>
      <c r="D85" s="363" t="s">
        <v>438</v>
      </c>
      <c r="E85" s="364" t="s">
        <v>439</v>
      </c>
      <c r="F85" s="27"/>
      <c r="G85" s="29"/>
      <c r="H85" s="377"/>
      <c r="I85" s="317"/>
      <c r="J85" s="27"/>
      <c r="K85" s="27"/>
    </row>
    <row r="86" spans="1:19" x14ac:dyDescent="0.2">
      <c r="A86" s="49" t="s">
        <v>398</v>
      </c>
      <c r="B86" s="375"/>
      <c r="C86" s="376">
        <f>B44</f>
        <v>0</v>
      </c>
      <c r="D86" s="297" t="e">
        <f>IF($G$81="yes",VLOOKUP($D$81,MEI!$B$15:$F$20,2),IF($G$83="YES",VLOOKUP($D$83,MEI!$N$5:$R$304,2),IF($G$82="yes",VLOOKUP($D$82,MEI!$Z$5:$AD$68,2))))</f>
        <v>#N/A</v>
      </c>
      <c r="E86" s="297" t="e">
        <f>B86*D86*C86</f>
        <v>#N/A</v>
      </c>
      <c r="F86" s="27"/>
      <c r="G86" s="29"/>
      <c r="H86" s="377"/>
      <c r="I86" s="316"/>
      <c r="J86" s="27"/>
      <c r="K86" s="27"/>
    </row>
    <row r="87" spans="1:19" x14ac:dyDescent="0.2">
      <c r="A87" s="49" t="s">
        <v>399</v>
      </c>
      <c r="B87" s="375"/>
      <c r="C87" s="376">
        <f>B44</f>
        <v>0</v>
      </c>
      <c r="D87" s="297" t="e">
        <f>IF($G$81="yes",VLOOKUP($D$81,MEI!$B$15:$F$20,3),IF($G$83="YES",VLOOKUP($D$83,MEI!$N$5:$R$304,3),IF($G$82="yes",VLOOKUP($D$82,MEI!$Z$5:$AD$68,3))))</f>
        <v>#N/A</v>
      </c>
      <c r="E87" s="297" t="e">
        <f t="shared" ref="E87:E88" si="15">B87*D87*C87</f>
        <v>#N/A</v>
      </c>
      <c r="F87" s="27"/>
      <c r="G87" s="29"/>
      <c r="H87" s="377"/>
      <c r="I87" s="316"/>
      <c r="J87" s="27"/>
      <c r="K87" s="27"/>
    </row>
    <row r="88" spans="1:19" x14ac:dyDescent="0.2">
      <c r="A88" s="49" t="s">
        <v>400</v>
      </c>
      <c r="B88" s="375"/>
      <c r="C88" s="376">
        <f>B44</f>
        <v>0</v>
      </c>
      <c r="D88" s="297" t="e">
        <f>IF($G$81="yes",VLOOKUP($D$81,MEI!$B$15:$F$20,4),IF($G$83="YES",VLOOKUP($D$83,MEI!$N$5:$R$304,4),IF($G$82="yes",VLOOKUP($D$82,MEI!$Z$5:$AD$68,4))))</f>
        <v>#N/A</v>
      </c>
      <c r="E88" s="297" t="e">
        <f t="shared" si="15"/>
        <v>#N/A</v>
      </c>
      <c r="H88" s="261"/>
      <c r="I88" s="316"/>
    </row>
    <row r="89" spans="1:19" ht="6" customHeight="1" x14ac:dyDescent="0.2">
      <c r="A89" s="53"/>
      <c r="B89" s="54"/>
      <c r="C89" s="313"/>
      <c r="D89" s="313"/>
      <c r="E89" s="318"/>
      <c r="F89" s="318"/>
      <c r="G89" s="318"/>
      <c r="H89" s="318"/>
      <c r="I89" s="318"/>
      <c r="J89" s="318"/>
      <c r="K89" s="27"/>
    </row>
    <row r="90" spans="1:19" x14ac:dyDescent="0.2">
      <c r="A90" s="567" t="s">
        <v>491</v>
      </c>
      <c r="B90" s="567"/>
      <c r="C90" s="567"/>
      <c r="D90" s="567"/>
      <c r="H90" s="24"/>
      <c r="I90" s="113"/>
    </row>
    <row r="91" spans="1:19" ht="47.25" x14ac:dyDescent="0.2">
      <c r="A91" s="365" t="s">
        <v>492</v>
      </c>
      <c r="B91" s="366" t="s">
        <v>393</v>
      </c>
      <c r="C91" s="363" t="s">
        <v>438</v>
      </c>
      <c r="D91" s="366" t="s">
        <v>439</v>
      </c>
      <c r="E91" s="345"/>
      <c r="F91" s="345"/>
      <c r="G91" s="369"/>
      <c r="H91" s="345"/>
      <c r="I91" s="379"/>
    </row>
    <row r="92" spans="1:19" ht="31.5" x14ac:dyDescent="0.2">
      <c r="A92" s="26" t="s">
        <v>907</v>
      </c>
      <c r="B92" s="386">
        <f>B44</f>
        <v>0</v>
      </c>
      <c r="C92" s="310">
        <v>25</v>
      </c>
      <c r="D92" s="116">
        <f>IF(E92="TRUE",G92,"N/A")</f>
        <v>0</v>
      </c>
      <c r="E92" s="345" t="str">
        <f>IF(B27="YES","N/A","TRUE")</f>
        <v>TRUE</v>
      </c>
      <c r="F92" s="345"/>
      <c r="G92" s="369">
        <f>IF((B92*C92*((B30-B29)+1))&lt;20000,(B92*C92*((B30-B29)+1)),20000)</f>
        <v>0</v>
      </c>
      <c r="H92" s="369"/>
      <c r="J92" s="262"/>
    </row>
    <row r="93" spans="1:19" x14ac:dyDescent="0.2">
      <c r="A93" s="49" t="s">
        <v>773</v>
      </c>
      <c r="B93" s="350">
        <f>B44</f>
        <v>0</v>
      </c>
      <c r="C93" s="310">
        <v>50</v>
      </c>
      <c r="D93" s="116">
        <f>IF((B93*C93)&lt;8750,(B93*C93),8750)</f>
        <v>0</v>
      </c>
      <c r="E93" s="345"/>
      <c r="F93" s="345"/>
      <c r="G93" s="369"/>
      <c r="H93" s="345"/>
      <c r="I93" s="379"/>
      <c r="J93" s="261"/>
    </row>
    <row r="94" spans="1:19" x14ac:dyDescent="0.2">
      <c r="A94" s="49" t="s">
        <v>774</v>
      </c>
      <c r="B94" s="350">
        <f>B44</f>
        <v>0</v>
      </c>
      <c r="C94" s="310">
        <v>200</v>
      </c>
      <c r="D94" s="116">
        <f>IF((B94*C94)&lt;35000,(B94*C94),35000)</f>
        <v>0</v>
      </c>
      <c r="F94" s="378"/>
      <c r="H94" s="378"/>
      <c r="I94" s="379"/>
      <c r="J94" s="261"/>
    </row>
    <row r="95" spans="1:19" ht="6" customHeight="1" x14ac:dyDescent="0.2">
      <c r="A95" s="53"/>
      <c r="B95" s="54"/>
      <c r="C95" s="313"/>
      <c r="D95" s="313"/>
      <c r="E95" s="318"/>
      <c r="F95" s="318"/>
      <c r="G95" s="318"/>
      <c r="H95" s="318"/>
      <c r="I95" s="318"/>
      <c r="J95" s="318"/>
      <c r="K95" s="27"/>
    </row>
    <row r="96" spans="1:19" x14ac:dyDescent="0.2">
      <c r="A96" s="567" t="s">
        <v>808</v>
      </c>
      <c r="B96" s="567"/>
      <c r="C96" s="567"/>
      <c r="D96" s="567"/>
      <c r="E96" s="567"/>
      <c r="F96" s="567"/>
      <c r="G96" s="567"/>
      <c r="H96" s="567"/>
      <c r="I96" s="567"/>
      <c r="J96" s="567"/>
      <c r="K96" s="567"/>
    </row>
    <row r="97" spans="1:12" ht="48" customHeight="1" x14ac:dyDescent="0.25">
      <c r="A97" s="26" t="s">
        <v>908</v>
      </c>
      <c r="B97" s="620"/>
      <c r="C97" s="620"/>
      <c r="D97" s="620"/>
      <c r="E97" s="620"/>
      <c r="F97" s="620"/>
      <c r="G97" s="620"/>
      <c r="H97" s="620"/>
      <c r="I97" s="620"/>
      <c r="J97" s="620"/>
      <c r="K97" s="620"/>
      <c r="L97" s="247"/>
    </row>
    <row r="98" spans="1:12" ht="48" customHeight="1" x14ac:dyDescent="0.2">
      <c r="A98" s="49" t="s">
        <v>769</v>
      </c>
      <c r="B98" s="620"/>
      <c r="C98" s="620"/>
      <c r="D98" s="620"/>
      <c r="E98" s="620"/>
      <c r="F98" s="620"/>
      <c r="G98" s="620"/>
      <c r="H98" s="620"/>
      <c r="I98" s="620"/>
      <c r="J98" s="620"/>
      <c r="K98" s="620"/>
    </row>
    <row r="99" spans="1:12" ht="48" customHeight="1" x14ac:dyDescent="0.25">
      <c r="A99" s="49" t="s">
        <v>770</v>
      </c>
      <c r="B99" s="620"/>
      <c r="C99" s="620"/>
      <c r="D99" s="620"/>
      <c r="E99" s="620"/>
      <c r="F99" s="620"/>
      <c r="G99" s="620"/>
      <c r="H99" s="620"/>
      <c r="I99" s="620"/>
      <c r="J99" s="620"/>
      <c r="K99" s="620"/>
      <c r="L99" s="247"/>
    </row>
    <row r="100" spans="1:12" ht="48" customHeight="1" x14ac:dyDescent="0.2">
      <c r="A100" s="49" t="s">
        <v>771</v>
      </c>
      <c r="B100" s="620"/>
      <c r="C100" s="620"/>
      <c r="D100" s="620"/>
      <c r="E100" s="620"/>
      <c r="F100" s="620"/>
      <c r="G100" s="620"/>
      <c r="H100" s="620"/>
      <c r="I100" s="620"/>
      <c r="J100" s="620"/>
      <c r="K100" s="620"/>
    </row>
    <row r="101" spans="1:12" ht="6" customHeight="1" x14ac:dyDescent="0.2">
      <c r="A101" s="382"/>
      <c r="B101" s="313"/>
      <c r="C101" s="313"/>
      <c r="D101" s="313"/>
      <c r="E101" s="318"/>
      <c r="F101" s="318"/>
      <c r="G101" s="318"/>
      <c r="H101" s="318"/>
      <c r="I101" s="318"/>
      <c r="J101" s="318"/>
      <c r="K101" s="27"/>
    </row>
    <row r="102" spans="1:12" x14ac:dyDescent="0.2">
      <c r="A102" s="567" t="s">
        <v>737</v>
      </c>
      <c r="B102" s="567"/>
      <c r="C102" s="567"/>
      <c r="D102" s="567"/>
      <c r="E102" s="567"/>
      <c r="F102" s="567"/>
      <c r="G102" s="567"/>
      <c r="H102" s="567"/>
      <c r="I102" s="567"/>
      <c r="J102" s="567"/>
      <c r="K102" s="567"/>
    </row>
    <row r="103" spans="1:12" ht="48" customHeight="1" x14ac:dyDescent="0.2">
      <c r="A103" s="49" t="s">
        <v>740</v>
      </c>
      <c r="B103" s="621"/>
      <c r="C103" s="622"/>
      <c r="D103" s="622"/>
      <c r="E103" s="622"/>
      <c r="F103" s="622"/>
      <c r="G103" s="622"/>
      <c r="H103" s="622"/>
      <c r="I103" s="622"/>
      <c r="J103" s="622"/>
      <c r="K103" s="623"/>
    </row>
    <row r="104" spans="1:12" ht="6" customHeight="1" x14ac:dyDescent="0.2">
      <c r="A104" s="53"/>
      <c r="B104" s="54"/>
      <c r="C104" s="313"/>
      <c r="D104" s="313"/>
      <c r="E104" s="318"/>
      <c r="F104" s="318"/>
      <c r="G104" s="318"/>
      <c r="H104" s="318"/>
      <c r="I104" s="318"/>
      <c r="J104" s="318"/>
      <c r="K104" s="27"/>
    </row>
    <row r="105" spans="1:12" x14ac:dyDescent="0.2">
      <c r="A105" s="590" t="s">
        <v>598</v>
      </c>
      <c r="B105" s="590"/>
      <c r="C105" s="590"/>
      <c r="D105" s="590"/>
      <c r="E105" s="590"/>
      <c r="F105" s="590"/>
      <c r="G105" s="590"/>
      <c r="H105" s="590"/>
      <c r="I105" s="590"/>
      <c r="J105" s="590"/>
      <c r="K105" s="590"/>
    </row>
    <row r="106" spans="1:12" ht="30.75" x14ac:dyDescent="0.2">
      <c r="A106" s="62" t="s">
        <v>772</v>
      </c>
      <c r="B106" s="621"/>
      <c r="C106" s="622"/>
      <c r="D106" s="622"/>
      <c r="E106" s="622"/>
      <c r="F106" s="622"/>
      <c r="G106" s="622"/>
      <c r="H106" s="622"/>
      <c r="I106" s="622"/>
      <c r="J106" s="622"/>
      <c r="K106" s="623"/>
    </row>
    <row r="107" spans="1:12" ht="6" customHeight="1" x14ac:dyDescent="0.2">
      <c r="A107" s="53"/>
      <c r="B107" s="54"/>
      <c r="C107" s="313"/>
      <c r="D107" s="313"/>
      <c r="E107" s="318"/>
      <c r="F107" s="318"/>
      <c r="G107" s="318"/>
      <c r="H107" s="318"/>
      <c r="I107" s="318"/>
      <c r="J107" s="318"/>
      <c r="K107" s="27"/>
    </row>
    <row r="108" spans="1:12" x14ac:dyDescent="0.2">
      <c r="A108" s="590" t="s">
        <v>499</v>
      </c>
      <c r="B108" s="590"/>
      <c r="C108" s="590"/>
      <c r="D108" s="590"/>
      <c r="E108" s="590"/>
      <c r="F108" s="590"/>
      <c r="G108" s="590"/>
      <c r="H108" s="590"/>
      <c r="I108" s="590"/>
      <c r="J108" s="590"/>
      <c r="K108" s="590"/>
    </row>
    <row r="109" spans="1:12" ht="45" x14ac:dyDescent="0.2">
      <c r="A109" s="367" t="s">
        <v>741</v>
      </c>
      <c r="B109" s="367" t="s">
        <v>809</v>
      </c>
      <c r="C109" s="367" t="s">
        <v>390</v>
      </c>
      <c r="D109" s="367" t="s">
        <v>427</v>
      </c>
      <c r="E109" s="584" t="s">
        <v>426</v>
      </c>
      <c r="F109" s="585"/>
      <c r="G109" s="585"/>
      <c r="H109" s="585"/>
      <c r="I109" s="585"/>
      <c r="J109" s="585"/>
      <c r="K109" s="585"/>
    </row>
    <row r="110" spans="1:12" ht="48" customHeight="1" x14ac:dyDescent="0.2">
      <c r="A110" s="65" t="str">
        <f>CONCATENATE("",B36)</f>
        <v/>
      </c>
      <c r="B110" s="66">
        <f>B37</f>
        <v>0</v>
      </c>
      <c r="C110" s="67">
        <f>D77</f>
        <v>0</v>
      </c>
      <c r="D110" s="68" t="s">
        <v>15</v>
      </c>
      <c r="E110" s="586"/>
      <c r="F110" s="587"/>
      <c r="G110" s="587"/>
      <c r="H110" s="587"/>
      <c r="I110" s="587"/>
      <c r="J110" s="587"/>
      <c r="K110" s="588"/>
    </row>
    <row r="111" spans="1:12" ht="48" customHeight="1" x14ac:dyDescent="0.2">
      <c r="A111" s="373"/>
      <c r="B111" s="70"/>
      <c r="C111" s="71"/>
      <c r="D111" s="68" t="str">
        <f t="shared" ref="D111:D116" si="16">IF(A111&gt;0,"NO","")</f>
        <v/>
      </c>
      <c r="E111" s="578"/>
      <c r="F111" s="578"/>
      <c r="G111" s="578"/>
      <c r="H111" s="578"/>
      <c r="I111" s="578"/>
      <c r="J111" s="578"/>
      <c r="K111" s="578"/>
    </row>
    <row r="112" spans="1:12" ht="48" customHeight="1" x14ac:dyDescent="0.2">
      <c r="A112" s="153"/>
      <c r="B112" s="70"/>
      <c r="C112" s="71"/>
      <c r="D112" s="68" t="str">
        <f t="shared" si="16"/>
        <v/>
      </c>
      <c r="E112" s="578"/>
      <c r="F112" s="578"/>
      <c r="G112" s="578"/>
      <c r="H112" s="578"/>
      <c r="I112" s="578"/>
      <c r="J112" s="578"/>
      <c r="K112" s="578"/>
    </row>
    <row r="113" spans="1:12" ht="48" customHeight="1" x14ac:dyDescent="0.2">
      <c r="A113" s="153"/>
      <c r="B113" s="70"/>
      <c r="C113" s="71"/>
      <c r="D113" s="68" t="str">
        <f t="shared" si="16"/>
        <v/>
      </c>
      <c r="E113" s="578"/>
      <c r="F113" s="578"/>
      <c r="G113" s="578"/>
      <c r="H113" s="578"/>
      <c r="I113" s="578"/>
      <c r="J113" s="578"/>
      <c r="K113" s="578"/>
    </row>
    <row r="114" spans="1:12" ht="48" customHeight="1" x14ac:dyDescent="0.2">
      <c r="A114" s="72"/>
      <c r="B114" s="70"/>
      <c r="C114" s="71"/>
      <c r="D114" s="68" t="str">
        <f t="shared" si="16"/>
        <v/>
      </c>
      <c r="E114" s="578"/>
      <c r="F114" s="578"/>
      <c r="G114" s="578"/>
      <c r="H114" s="578"/>
      <c r="I114" s="578"/>
      <c r="J114" s="578"/>
      <c r="K114" s="578"/>
    </row>
    <row r="115" spans="1:12" ht="48" customHeight="1" x14ac:dyDescent="0.2">
      <c r="A115" s="72"/>
      <c r="B115" s="70"/>
      <c r="C115" s="71"/>
      <c r="D115" s="68" t="str">
        <f t="shared" si="16"/>
        <v/>
      </c>
      <c r="E115" s="578"/>
      <c r="F115" s="578"/>
      <c r="G115" s="578"/>
      <c r="H115" s="578"/>
      <c r="I115" s="578"/>
      <c r="J115" s="578"/>
      <c r="K115" s="578"/>
    </row>
    <row r="116" spans="1:12" ht="48" customHeight="1" x14ac:dyDescent="0.2">
      <c r="A116" s="72"/>
      <c r="B116" s="70"/>
      <c r="C116" s="71"/>
      <c r="D116" s="68" t="str">
        <f t="shared" si="16"/>
        <v/>
      </c>
      <c r="E116" s="578"/>
      <c r="F116" s="578"/>
      <c r="G116" s="578"/>
      <c r="H116" s="578"/>
      <c r="I116" s="578"/>
      <c r="J116" s="578"/>
      <c r="K116" s="578"/>
    </row>
    <row r="117" spans="1:12" ht="9" customHeight="1" x14ac:dyDescent="0.2">
      <c r="A117" s="73"/>
      <c r="B117" s="75"/>
      <c r="C117" s="75"/>
      <c r="D117" s="75"/>
      <c r="E117" s="75"/>
      <c r="F117" s="75"/>
      <c r="G117" s="76"/>
      <c r="H117" s="76"/>
      <c r="I117" s="76"/>
    </row>
    <row r="118" spans="1:12" ht="15.75" customHeight="1" x14ac:dyDescent="0.2">
      <c r="A118" s="590" t="s">
        <v>738</v>
      </c>
      <c r="B118" s="590"/>
      <c r="C118" s="590"/>
      <c r="D118" s="590"/>
      <c r="E118" s="75"/>
      <c r="F118" s="75"/>
      <c r="G118" s="58"/>
      <c r="H118" s="58"/>
      <c r="I118" s="58"/>
    </row>
    <row r="119" spans="1:12" s="77" customFormat="1" ht="47.25" customHeight="1" x14ac:dyDescent="0.2">
      <c r="A119" s="388" t="s">
        <v>391</v>
      </c>
      <c r="B119" s="583" t="s">
        <v>392</v>
      </c>
      <c r="C119" s="583"/>
      <c r="D119" s="388" t="s">
        <v>393</v>
      </c>
      <c r="E119" s="75"/>
      <c r="F119" s="75"/>
      <c r="L119" s="206"/>
    </row>
    <row r="120" spans="1:12" x14ac:dyDescent="0.2">
      <c r="A120" s="387"/>
      <c r="B120" s="578"/>
      <c r="C120" s="578"/>
      <c r="D120" s="40"/>
      <c r="E120" s="75"/>
      <c r="F120" s="75"/>
      <c r="G120" s="24"/>
      <c r="H120" s="24"/>
      <c r="I120" s="24"/>
    </row>
    <row r="121" spans="1:12" x14ac:dyDescent="0.2">
      <c r="A121" s="387"/>
      <c r="B121" s="578"/>
      <c r="C121" s="578"/>
      <c r="D121" s="40"/>
      <c r="E121" s="75"/>
      <c r="F121" s="75"/>
      <c r="G121" s="24"/>
      <c r="H121" s="24"/>
      <c r="I121" s="24"/>
    </row>
    <row r="122" spans="1:12" x14ac:dyDescent="0.2">
      <c r="A122" s="387"/>
      <c r="B122" s="578"/>
      <c r="C122" s="578"/>
      <c r="D122" s="40"/>
      <c r="E122" s="75"/>
      <c r="F122" s="75"/>
      <c r="G122" s="24"/>
      <c r="H122" s="24"/>
      <c r="I122" s="24"/>
    </row>
    <row r="123" spans="1:12" x14ac:dyDescent="0.2">
      <c r="A123" s="387"/>
      <c r="B123" s="578"/>
      <c r="C123" s="578"/>
      <c r="D123" s="40"/>
      <c r="E123" s="75"/>
      <c r="F123" s="75"/>
      <c r="G123" s="24"/>
      <c r="H123" s="24"/>
      <c r="I123" s="24"/>
    </row>
    <row r="124" spans="1:12" x14ac:dyDescent="0.2">
      <c r="A124" s="387"/>
      <c r="B124" s="578"/>
      <c r="C124" s="578"/>
      <c r="D124" s="40"/>
      <c r="E124" s="75"/>
      <c r="F124" s="75"/>
      <c r="G124" s="24"/>
      <c r="H124" s="24"/>
      <c r="I124" s="24"/>
    </row>
    <row r="125" spans="1:12" x14ac:dyDescent="0.2">
      <c r="A125" s="387"/>
      <c r="B125" s="578"/>
      <c r="C125" s="578"/>
      <c r="D125" s="40"/>
      <c r="E125" s="75"/>
      <c r="F125" s="75"/>
      <c r="G125" s="24"/>
      <c r="H125" s="24"/>
      <c r="I125" s="24"/>
    </row>
    <row r="126" spans="1:12" x14ac:dyDescent="0.2">
      <c r="A126" s="387"/>
      <c r="B126" s="578"/>
      <c r="C126" s="578"/>
      <c r="D126" s="40"/>
      <c r="E126" s="75"/>
      <c r="F126" s="75"/>
      <c r="G126" s="24"/>
      <c r="H126" s="24"/>
      <c r="I126" s="24"/>
    </row>
    <row r="127" spans="1:12" x14ac:dyDescent="0.2">
      <c r="A127" s="387"/>
      <c r="B127" s="578"/>
      <c r="C127" s="578"/>
      <c r="D127" s="40"/>
      <c r="E127" s="75"/>
      <c r="F127" s="75"/>
      <c r="G127" s="24"/>
      <c r="H127" s="24"/>
      <c r="I127" s="24"/>
    </row>
    <row r="128" spans="1:12" x14ac:dyDescent="0.2">
      <c r="A128" s="387"/>
      <c r="B128" s="578"/>
      <c r="C128" s="578"/>
      <c r="D128" s="40"/>
      <c r="E128" s="75"/>
      <c r="F128" s="75"/>
      <c r="G128" s="24"/>
      <c r="H128" s="24"/>
      <c r="I128" s="24"/>
    </row>
    <row r="129" spans="1:9" x14ac:dyDescent="0.2">
      <c r="A129" s="387"/>
      <c r="B129" s="578"/>
      <c r="C129" s="578"/>
      <c r="D129" s="40"/>
      <c r="E129" s="75"/>
      <c r="F129" s="75"/>
      <c r="G129" s="24"/>
      <c r="H129" s="24"/>
      <c r="I129" s="24"/>
    </row>
    <row r="130" spans="1:9" x14ac:dyDescent="0.2">
      <c r="A130" s="387"/>
      <c r="B130" s="578"/>
      <c r="C130" s="578"/>
      <c r="D130" s="40"/>
      <c r="E130" s="75"/>
      <c r="F130" s="75"/>
      <c r="G130" s="24"/>
      <c r="H130" s="24"/>
      <c r="I130" s="24"/>
    </row>
    <row r="131" spans="1:9" x14ac:dyDescent="0.2">
      <c r="A131" s="387"/>
      <c r="B131" s="578"/>
      <c r="C131" s="578"/>
      <c r="D131" s="40"/>
      <c r="E131" s="75"/>
      <c r="F131" s="75"/>
      <c r="G131" s="24"/>
      <c r="H131" s="24"/>
      <c r="I131" s="24"/>
    </row>
    <row r="132" spans="1:9" x14ac:dyDescent="0.2">
      <c r="A132" s="387"/>
      <c r="B132" s="578"/>
      <c r="C132" s="578"/>
      <c r="D132" s="40"/>
      <c r="E132" s="75"/>
      <c r="F132" s="75"/>
      <c r="G132" s="24"/>
      <c r="H132" s="24"/>
      <c r="I132" s="24"/>
    </row>
    <row r="133" spans="1:9" x14ac:dyDescent="0.2">
      <c r="A133" s="387"/>
      <c r="B133" s="578"/>
      <c r="C133" s="578"/>
      <c r="D133" s="40"/>
      <c r="E133" s="75"/>
      <c r="F133" s="75"/>
      <c r="G133" s="24"/>
      <c r="H133" s="24"/>
      <c r="I133" s="24"/>
    </row>
    <row r="134" spans="1:9" x14ac:dyDescent="0.2">
      <c r="A134" s="387"/>
      <c r="B134" s="578"/>
      <c r="C134" s="578"/>
      <c r="D134" s="40"/>
      <c r="E134" s="75"/>
      <c r="F134" s="75"/>
      <c r="G134" s="24"/>
      <c r="H134" s="24"/>
      <c r="I134" s="24"/>
    </row>
    <row r="135" spans="1:9" x14ac:dyDescent="0.2">
      <c r="A135" s="387"/>
      <c r="B135" s="578"/>
      <c r="C135" s="578"/>
      <c r="D135" s="40"/>
      <c r="E135" s="75"/>
      <c r="F135" s="75"/>
      <c r="G135" s="24"/>
      <c r="H135" s="24"/>
      <c r="I135" s="24"/>
    </row>
    <row r="136" spans="1:9" x14ac:dyDescent="0.2">
      <c r="A136" s="387"/>
      <c r="B136" s="578"/>
      <c r="C136" s="578"/>
      <c r="D136" s="40"/>
      <c r="E136" s="75"/>
      <c r="F136" s="75"/>
      <c r="G136" s="24"/>
      <c r="H136" s="24"/>
      <c r="I136" s="24"/>
    </row>
    <row r="137" spans="1:9" x14ac:dyDescent="0.2">
      <c r="A137" s="387"/>
      <c r="B137" s="578"/>
      <c r="C137" s="578"/>
      <c r="D137" s="40"/>
      <c r="E137" s="75"/>
      <c r="F137" s="75"/>
      <c r="G137" s="24"/>
      <c r="H137" s="24"/>
      <c r="I137" s="24"/>
    </row>
    <row r="138" spans="1:9" ht="16.5" thickBot="1" x14ac:dyDescent="0.25">
      <c r="A138" s="387"/>
      <c r="B138" s="578"/>
      <c r="C138" s="578"/>
      <c r="D138" s="384"/>
      <c r="E138" s="75"/>
      <c r="F138" s="75"/>
      <c r="G138" s="24"/>
      <c r="H138" s="24"/>
      <c r="I138" s="24"/>
    </row>
    <row r="139" spans="1:9" ht="18.75" customHeight="1" thickBot="1" x14ac:dyDescent="0.25">
      <c r="A139" s="559" t="s">
        <v>912</v>
      </c>
      <c r="B139" s="559"/>
      <c r="C139" s="560"/>
      <c r="D139" s="385">
        <f>SUM(D120:D138)</f>
        <v>0</v>
      </c>
      <c r="E139" s="75"/>
      <c r="F139" s="75"/>
      <c r="G139" s="24"/>
      <c r="H139" s="24"/>
      <c r="I139" s="24"/>
    </row>
    <row r="140" spans="1:9" x14ac:dyDescent="0.2">
      <c r="A140" s="74"/>
      <c r="B140" s="74"/>
      <c r="C140" s="74"/>
      <c r="D140" s="75"/>
      <c r="E140" s="75"/>
      <c r="F140" s="75"/>
      <c r="G140" s="24"/>
      <c r="H140" s="24"/>
      <c r="I140" s="24"/>
    </row>
    <row r="141" spans="1:9" x14ac:dyDescent="0.2">
      <c r="A141" s="45"/>
      <c r="B141" s="59"/>
      <c r="C141" s="59"/>
      <c r="D141" s="59"/>
      <c r="E141" s="59"/>
      <c r="F141" s="59"/>
      <c r="G141" s="58"/>
      <c r="H141" s="58"/>
      <c r="I141" s="58"/>
    </row>
  </sheetData>
  <sheetProtection password="C29E" sheet="1" objects="1" scenarios="1" formatRows="0" selectLockedCells="1"/>
  <dataConsolidate/>
  <mergeCells count="103">
    <mergeCell ref="B130:C130"/>
    <mergeCell ref="B131:C131"/>
    <mergeCell ref="B132:C132"/>
    <mergeCell ref="B123:C123"/>
    <mergeCell ref="B124:C124"/>
    <mergeCell ref="B125:C125"/>
    <mergeCell ref="B126:C126"/>
    <mergeCell ref="B9:J9"/>
    <mergeCell ref="B10:J10"/>
    <mergeCell ref="A108:K108"/>
    <mergeCell ref="B97:K97"/>
    <mergeCell ref="B99:K99"/>
    <mergeCell ref="B103:K103"/>
    <mergeCell ref="A102:K102"/>
    <mergeCell ref="B98:K98"/>
    <mergeCell ref="A105:K105"/>
    <mergeCell ref="B106:K106"/>
    <mergeCell ref="B100:K100"/>
    <mergeCell ref="B50:J50"/>
    <mergeCell ref="A49:J49"/>
    <mergeCell ref="B45:E45"/>
    <mergeCell ref="G45:J45"/>
    <mergeCell ref="B38:J38"/>
    <mergeCell ref="G40:J40"/>
    <mergeCell ref="A2:K2"/>
    <mergeCell ref="B28:J28"/>
    <mergeCell ref="G41:J41"/>
    <mergeCell ref="A4:K4"/>
    <mergeCell ref="B21:J21"/>
    <mergeCell ref="A20:J20"/>
    <mergeCell ref="B41:E41"/>
    <mergeCell ref="B40:E40"/>
    <mergeCell ref="B29:J29"/>
    <mergeCell ref="B30:J30"/>
    <mergeCell ref="B31:J31"/>
    <mergeCell ref="B32:J32"/>
    <mergeCell ref="B22:J22"/>
    <mergeCell ref="A8:J8"/>
    <mergeCell ref="B24:J24"/>
    <mergeCell ref="A14:J14"/>
    <mergeCell ref="B11:J11"/>
    <mergeCell ref="B12:J12"/>
    <mergeCell ref="B23:J23"/>
    <mergeCell ref="B18:J18"/>
    <mergeCell ref="B34:J34"/>
    <mergeCell ref="B35:J35"/>
    <mergeCell ref="B36:J36"/>
    <mergeCell ref="B37:J37"/>
    <mergeCell ref="B39:J39"/>
    <mergeCell ref="B17:J17"/>
    <mergeCell ref="B27:J27"/>
    <mergeCell ref="B33:J33"/>
    <mergeCell ref="B15:J15"/>
    <mergeCell ref="B16:J16"/>
    <mergeCell ref="B26:J26"/>
    <mergeCell ref="B25:J25"/>
    <mergeCell ref="G42:J42"/>
    <mergeCell ref="B44:E44"/>
    <mergeCell ref="B43:E43"/>
    <mergeCell ref="G46:J46"/>
    <mergeCell ref="G43:J43"/>
    <mergeCell ref="B119:C119"/>
    <mergeCell ref="B120:C120"/>
    <mergeCell ref="E114:K114"/>
    <mergeCell ref="E115:K115"/>
    <mergeCell ref="E116:K116"/>
    <mergeCell ref="E109:K109"/>
    <mergeCell ref="E110:K110"/>
    <mergeCell ref="E111:K111"/>
    <mergeCell ref="E112:K112"/>
    <mergeCell ref="E113:K113"/>
    <mergeCell ref="B80:E80"/>
    <mergeCell ref="A79:E79"/>
    <mergeCell ref="A118:D118"/>
    <mergeCell ref="D81:E81"/>
    <mergeCell ref="D82:E82"/>
    <mergeCell ref="D83:E83"/>
    <mergeCell ref="B81:C81"/>
    <mergeCell ref="G44:J44"/>
    <mergeCell ref="A139:C139"/>
    <mergeCell ref="B46:E46"/>
    <mergeCell ref="B42:E42"/>
    <mergeCell ref="A96:K96"/>
    <mergeCell ref="B54:E54"/>
    <mergeCell ref="A54:A55"/>
    <mergeCell ref="G54:K54"/>
    <mergeCell ref="B47:J47"/>
    <mergeCell ref="A90:D90"/>
    <mergeCell ref="A53:K53"/>
    <mergeCell ref="B51:J51"/>
    <mergeCell ref="B127:C127"/>
    <mergeCell ref="B121:C121"/>
    <mergeCell ref="B122:C122"/>
    <mergeCell ref="B138:C138"/>
    <mergeCell ref="B82:C82"/>
    <mergeCell ref="B83:C83"/>
    <mergeCell ref="B133:C133"/>
    <mergeCell ref="B134:C134"/>
    <mergeCell ref="B135:C135"/>
    <mergeCell ref="B136:C136"/>
    <mergeCell ref="B137:C137"/>
    <mergeCell ref="B128:C128"/>
    <mergeCell ref="B129:C129"/>
  </mergeCells>
  <conditionalFormatting sqref="D139">
    <cfRule type="expression" dxfId="70" priority="1">
      <formula>$D$139&lt;$B$44</formula>
    </cfRule>
    <cfRule type="cellIs" dxfId="69" priority="95" operator="greaterThan">
      <formula>$B$44</formula>
    </cfRule>
  </conditionalFormatting>
  <conditionalFormatting sqref="B29:J33 A97:K97 A92:D92 C84 D85:E88 C89:D89 A95:D95 A104:D104 A107:D107 A101:D101 B36 D81:D84 A79:A89 B80:B89 C85:C88 E84">
    <cfRule type="expression" dxfId="68" priority="82">
      <formula>$B$27="YES"</formula>
    </cfRule>
  </conditionalFormatting>
  <conditionalFormatting sqref="B28:D28">
    <cfRule type="expression" dxfId="67" priority="63">
      <formula>$B$27="NO"</formula>
    </cfRule>
  </conditionalFormatting>
  <conditionalFormatting sqref="B103:K103">
    <cfRule type="expression" dxfId="66" priority="37">
      <formula>($B$60+$B$61+$B$62)&gt;0</formula>
    </cfRule>
  </conditionalFormatting>
  <conditionalFormatting sqref="B106:K106">
    <cfRule type="expression" dxfId="65" priority="35">
      <formula>$B$37="Non-federal"</formula>
    </cfRule>
  </conditionalFormatting>
  <conditionalFormatting sqref="B24:J24 A50:J51 A39:J39 G41:I46 J42:J46 G56:K77">
    <cfRule type="expression" dxfId="64" priority="196">
      <formula>$B$23="Conference Request"</formula>
    </cfRule>
  </conditionalFormatting>
  <conditionalFormatting sqref="B39:J39">
    <cfRule type="expression" dxfId="63" priority="29">
      <formula>$B$23="Conference Request"</formula>
    </cfRule>
  </conditionalFormatting>
  <conditionalFormatting sqref="D63">
    <cfRule type="expression" dxfId="62" priority="21">
      <formula>$D$63&gt;0</formula>
    </cfRule>
  </conditionalFormatting>
  <conditionalFormatting sqref="B98:K98">
    <cfRule type="expression" dxfId="61" priority="20">
      <formula>$B$63&gt;0</formula>
    </cfRule>
  </conditionalFormatting>
  <conditionalFormatting sqref="B99:K99">
    <cfRule type="expression" dxfId="60" priority="425">
      <formula>$B$68&gt;$D$93</formula>
    </cfRule>
  </conditionalFormatting>
  <conditionalFormatting sqref="B100">
    <cfRule type="expression" dxfId="59" priority="426">
      <formula>$B$69&gt;$D$94</formula>
    </cfRule>
  </conditionalFormatting>
  <conditionalFormatting sqref="I63">
    <cfRule type="expression" dxfId="58" priority="19">
      <formula>$I$63&gt;0</formula>
    </cfRule>
  </conditionalFormatting>
  <conditionalFormatting sqref="D68">
    <cfRule type="expression" dxfId="57" priority="474">
      <formula>$D$68&gt;$D$93</formula>
    </cfRule>
  </conditionalFormatting>
  <conditionalFormatting sqref="D69">
    <cfRule type="expression" dxfId="56" priority="475">
      <formula>$D$69&gt;$D$94</formula>
    </cfRule>
  </conditionalFormatting>
  <conditionalFormatting sqref="I68">
    <cfRule type="expression" dxfId="55" priority="478">
      <formula>$I$68&gt;$D$93</formula>
    </cfRule>
  </conditionalFormatting>
  <conditionalFormatting sqref="I69">
    <cfRule type="expression" dxfId="54" priority="479">
      <formula>$I$69&gt;$D$94</formula>
    </cfRule>
  </conditionalFormatting>
  <conditionalFormatting sqref="B97:K97">
    <cfRule type="expression" dxfId="53" priority="528">
      <formula>($B$56+$B$57)&gt;$D$92</formula>
    </cfRule>
  </conditionalFormatting>
  <conditionalFormatting sqref="D56:D57">
    <cfRule type="expression" dxfId="52" priority="540">
      <formula>$D$56+$D$57&gt;$D$92</formula>
    </cfRule>
  </conditionalFormatting>
  <conditionalFormatting sqref="I56:I57">
    <cfRule type="expression" dxfId="51" priority="541">
      <formula>$I$56+$I$57&gt;$D$92</formula>
    </cfRule>
  </conditionalFormatting>
  <conditionalFormatting sqref="K56:K57">
    <cfRule type="expression" dxfId="50" priority="546">
      <formula>$I$56+$I$57&gt;$D$92</formula>
    </cfRule>
  </conditionalFormatting>
  <conditionalFormatting sqref="K56">
    <cfRule type="expression" dxfId="49" priority="554">
      <formula>$P$56="TRUE"</formula>
    </cfRule>
  </conditionalFormatting>
  <conditionalFormatting sqref="K57">
    <cfRule type="expression" dxfId="48" priority="555">
      <formula>$P$57="TRUE"</formula>
    </cfRule>
  </conditionalFormatting>
  <conditionalFormatting sqref="K58">
    <cfRule type="expression" dxfId="47" priority="556">
      <formula>$P$58="TRUE"</formula>
    </cfRule>
  </conditionalFormatting>
  <conditionalFormatting sqref="K63">
    <cfRule type="expression" dxfId="46" priority="561">
      <formula>$I$63&gt;0</formula>
    </cfRule>
    <cfRule type="expression" dxfId="45" priority="562">
      <formula>$P$63="TRUE"</formula>
    </cfRule>
  </conditionalFormatting>
  <conditionalFormatting sqref="K64">
    <cfRule type="expression" dxfId="44" priority="563">
      <formula>$P$64="TRUE"</formula>
    </cfRule>
  </conditionalFormatting>
  <conditionalFormatting sqref="K65">
    <cfRule type="expression" dxfId="43" priority="564">
      <formula>$P$65="TRUE"</formula>
    </cfRule>
  </conditionalFormatting>
  <conditionalFormatting sqref="K66">
    <cfRule type="expression" dxfId="42" priority="565">
      <formula>$P$66="TRUE"</formula>
    </cfRule>
  </conditionalFormatting>
  <conditionalFormatting sqref="K67">
    <cfRule type="expression" dxfId="41" priority="566">
      <formula>$P$67="TRUE"</formula>
    </cfRule>
  </conditionalFormatting>
  <conditionalFormatting sqref="K68">
    <cfRule type="expression" dxfId="40" priority="567">
      <formula>$I$68&gt;$D$93</formula>
    </cfRule>
    <cfRule type="expression" dxfId="39" priority="568">
      <formula>$P$68="TRUE"</formula>
    </cfRule>
  </conditionalFormatting>
  <conditionalFormatting sqref="K69">
    <cfRule type="expression" dxfId="38" priority="569">
      <formula>$I$69&gt;$D$94</formula>
    </cfRule>
    <cfRule type="expression" dxfId="37" priority="570">
      <formula>$P$69="TRUE"</formula>
    </cfRule>
  </conditionalFormatting>
  <conditionalFormatting sqref="K70">
    <cfRule type="expression" dxfId="36" priority="571">
      <formula>$P$70="TRUE"</formula>
    </cfRule>
  </conditionalFormatting>
  <conditionalFormatting sqref="K72">
    <cfRule type="expression" dxfId="35" priority="572">
      <formula>$P$72="TRUE"</formula>
    </cfRule>
  </conditionalFormatting>
  <conditionalFormatting sqref="K73">
    <cfRule type="expression" dxfId="34" priority="573">
      <formula>$P$73="TRUE"</formula>
    </cfRule>
  </conditionalFormatting>
  <conditionalFormatting sqref="K74">
    <cfRule type="expression" dxfId="33" priority="574">
      <formula>$P$74="TRUE"</formula>
    </cfRule>
  </conditionalFormatting>
  <conditionalFormatting sqref="K75">
    <cfRule type="expression" dxfId="32" priority="575">
      <formula>$P$75="TRUE"</formula>
    </cfRule>
  </conditionalFormatting>
  <conditionalFormatting sqref="K76">
    <cfRule type="expression" dxfId="31" priority="576">
      <formula>$P$76="TRUE"</formula>
    </cfRule>
  </conditionalFormatting>
  <conditionalFormatting sqref="K77">
    <cfRule type="expression" dxfId="30" priority="577">
      <formula>$P$77="TRUE"</formula>
    </cfRule>
  </conditionalFormatting>
  <conditionalFormatting sqref="D89 E86:E88 I86:I90 H89">
    <cfRule type="expression" dxfId="29" priority="635">
      <formula>ISERROR($E$86:$E$88)</formula>
    </cfRule>
  </conditionalFormatting>
  <conditionalFormatting sqref="D61">
    <cfRule type="expression" dxfId="28" priority="646">
      <formula>$D$61&gt;$E$87</formula>
    </cfRule>
  </conditionalFormatting>
  <conditionalFormatting sqref="D62">
    <cfRule type="expression" dxfId="27" priority="647">
      <formula>$D$62&gt;$E$88</formula>
    </cfRule>
  </conditionalFormatting>
  <conditionalFormatting sqref="I60">
    <cfRule type="expression" dxfId="26" priority="648">
      <formula>$I$60&gt;$E$86</formula>
    </cfRule>
  </conditionalFormatting>
  <conditionalFormatting sqref="I61">
    <cfRule type="expression" dxfId="25" priority="649">
      <formula>$I$61&gt;$E$87</formula>
    </cfRule>
  </conditionalFormatting>
  <conditionalFormatting sqref="I62">
    <cfRule type="expression" dxfId="24" priority="650">
      <formula>$I$62&gt;$E$88</formula>
    </cfRule>
  </conditionalFormatting>
  <conditionalFormatting sqref="D60">
    <cfRule type="expression" dxfId="23" priority="655">
      <formula>$D$60&gt;$E$86</formula>
    </cfRule>
  </conditionalFormatting>
  <conditionalFormatting sqref="K60">
    <cfRule type="expression" dxfId="22" priority="663">
      <formula>$I$60&gt;$E$86</formula>
    </cfRule>
    <cfRule type="expression" dxfId="21" priority="664">
      <formula>$P$60="TRUE"</formula>
    </cfRule>
  </conditionalFormatting>
  <conditionalFormatting sqref="K61">
    <cfRule type="expression" dxfId="20" priority="665">
      <formula>$I$61&gt;$E$87</formula>
    </cfRule>
    <cfRule type="expression" dxfId="19" priority="666">
      <formula>$P$61="TRUE"</formula>
    </cfRule>
  </conditionalFormatting>
  <conditionalFormatting sqref="K62">
    <cfRule type="expression" dxfId="18" priority="684">
      <formula>$I$62&gt;$E$88</formula>
    </cfRule>
    <cfRule type="expression" dxfId="17" priority="685">
      <formula>$P$62="TRUE"</formula>
    </cfRule>
  </conditionalFormatting>
  <conditionalFormatting sqref="D81">
    <cfRule type="expression" dxfId="16" priority="712">
      <formula>$G$81="NO"</formula>
    </cfRule>
  </conditionalFormatting>
  <conditionalFormatting sqref="D82">
    <cfRule type="expression" priority="713">
      <formula>$G$82="NO"</formula>
    </cfRule>
    <cfRule type="expression" dxfId="15" priority="714">
      <formula>$G$82="NO"</formula>
    </cfRule>
  </conditionalFormatting>
  <conditionalFormatting sqref="D83">
    <cfRule type="expression" dxfId="14" priority="715">
      <formula>$G$83="NO"</formula>
    </cfRule>
  </conditionalFormatting>
  <dataValidations xWindow="719" yWindow="844" count="38">
    <dataValidation type="date" operator="greaterThanOrEqual" allowBlank="1" showInputMessage="1" showErrorMessage="1" sqref="B30:J30">
      <formula1>B29</formula1>
    </dataValidation>
    <dataValidation type="date" operator="lessThan" allowBlank="1" showInputMessage="1" showErrorMessage="1" sqref="B29:J29">
      <formula1>B30</formula1>
    </dataValidation>
    <dataValidation type="list" allowBlank="1" showInputMessage="1" showErrorMessage="1" sqref="D83">
      <formula1>State_Meals</formula1>
    </dataValidation>
    <dataValidation type="list" allowBlank="1" showInputMessage="1" showErrorMessage="1" sqref="D81">
      <formula1>GSA_Meal</formula1>
    </dataValidation>
    <dataValidation type="list" allowBlank="1" showInputMessage="1" showErrorMessage="1" sqref="D82">
      <formula1>DOD_Meal</formula1>
    </dataValidation>
    <dataValidation allowBlank="1" showInputMessage="1" showErrorMessage="1" error="Meals provided cannot exceed total number of attendees * total number of days conference held" sqref="B87:B88"/>
    <dataValidation allowBlank="1" showInputMessage="1" showErrorMessage="1" error="Meals  cannot exceed total number of attendees * total number of days conference held" sqref="B86"/>
    <dataValidation type="whole" allowBlank="1" showInputMessage="1" showErrorMessage="1" error="Numeric Format Must Be Used For This Cell" sqref="D120:D139">
      <formula1>0</formula1>
      <formula2>1E+33</formula2>
    </dataValidation>
    <dataValidation allowBlank="1" showInputMessage="1" showErrorMessage="1" prompt="Provide a short description for why this facility was not chosen " sqref="E109:F109"/>
    <dataValidation type="textLength" allowBlank="1" showInputMessage="1" showErrorMessage="1" error="Error: Exceeds Maximum Text Length of 255 Characters" sqref="B103:K103 E110:F116 K56:K77 B34:J34 B97:K100">
      <formula1>0</formula1>
      <formula2>255</formula2>
    </dataValidation>
    <dataValidation allowBlank="1" showInputMessage="1" showErrorMessage="1" prompt="Provide the total estimated cost of this facility" sqref="C109"/>
    <dataValidation type="decimal" allowBlank="1" showInputMessage="1" showErrorMessage="1" error="Invalid Entry: Only numeric values may be entered" sqref="C110:C116">
      <formula1>0</formula1>
      <formula2>1E+29</formula2>
    </dataValidation>
    <dataValidation allowBlank="1" showInputMessage="1" showErrorMessage="1" prompt="Choose from drop down if the facility considered is a Federal or non-Federal facility" sqref="B109"/>
    <dataValidation type="list" showInputMessage="1" showErrorMessage="1" sqref="B110:B116">
      <formula1>Facility</formula1>
    </dataValidation>
    <dataValidation allowBlank="1" showInputMessage="1" showErrorMessage="1" prompt="Provide the name and location of the facilities considered for this conference" sqref="A109"/>
    <dataValidation type="list" allowBlank="1" showInputMessage="1" showErrorMessage="1" sqref="B106:K106">
      <formula1>Facility_Justification</formula1>
    </dataValidation>
    <dataValidation type="decimal" allowBlank="1" showInputMessage="1" showErrorMessage="1" sqref="B71:D71 G71:J71 B77:D78 G77:J78">
      <formula1>0</formula1>
      <formula2>9.99999999999999E+30</formula2>
    </dataValidation>
    <dataValidation type="decimal" allowBlank="1" showInputMessage="1" showErrorMessage="1" error="Numeric format must be used for this cell" sqref="G62:G63 D61:D70 I60:I70 B62:C63 G60 G58 B58:C58 B75:C75 G75 B73:C73 G73 B60:C60">
      <formula1>0</formula1>
      <formula2>9.99999999999999E+29</formula2>
    </dataValidation>
    <dataValidation type="decimal" allowBlank="1" showInputMessage="1" showErrorMessage="1" error="Numeric format must be used for this cell" sqref="B76:D76 G76">
      <formula1>0</formula1>
      <formula2>9.99999999999999E+26</formula2>
    </dataValidation>
    <dataValidation type="decimal" allowBlank="1" showInputMessage="1" showErrorMessage="1" error="Numeric format must be used for this cell" sqref="G65 G74 B65:C65 B74:C74">
      <formula1>0</formula1>
      <formula2>9.99999999999999E+27</formula2>
    </dataValidation>
    <dataValidation type="decimal" allowBlank="1" showInputMessage="1" showErrorMessage="1" error="Numeric format must be used for this cell" sqref="G67 I72:I76 G72 B67:C67 D73:D75 B72:D72">
      <formula1>0</formula1>
      <formula2>9.99999999999999E+33</formula2>
    </dataValidation>
    <dataValidation allowBlank="1" showInputMessage="1" showErrorMessage="1" error="Numeric format must be used for this cell" sqref="J72:J76 J56:J58 J60:J70"/>
    <dataValidation type="decimal" allowBlank="1" showInputMessage="1" showErrorMessage="1" error="Numeric format must be used for this cell" sqref="I56:I58 G68:G70 D56:D58 G56:H56 B68:C70 B56:C56 H57:H58 H60:H70 H72:H76 D60">
      <formula1>0</formula1>
      <formula2>9.99999999999999E+25</formula2>
    </dataValidation>
    <dataValidation type="decimal" allowBlank="1" showInputMessage="1" showErrorMessage="1" error="Numeric format must be used for this cell" promptTitle=" " sqref="B64:C64 G64">
      <formula1>0</formula1>
      <formula2>9.99999999999999E+31</formula2>
    </dataValidation>
    <dataValidation type="decimal" allowBlank="1" showInputMessage="1" showErrorMessage="1" error="Numeric format must be used for this cell" sqref="B66:C66 G66">
      <formula1>0</formula1>
      <formula2>9.99999999999999E+36</formula2>
    </dataValidation>
    <dataValidation type="decimal" allowBlank="1" showInputMessage="1" showErrorMessage="1" error="Numeric format must be used for this cell" sqref="B61:C61 G61">
      <formula1>0</formula1>
      <formula2>9.99999999999999E+28</formula2>
    </dataValidation>
    <dataValidation type="decimal" allowBlank="1" showInputMessage="1" showErrorMessage="1" error="Numeric format must be used for this cell" sqref="B57:C57 G57">
      <formula1>0</formula1>
      <formula2>9.99999999999999E+21</formula2>
    </dataValidation>
    <dataValidation type="list" allowBlank="1" showInputMessage="1" showErrorMessage="1" sqref="B27:D27 B51:D51 B38:J38">
      <formula1>YES_NO</formula1>
    </dataValidation>
    <dataValidation type="list" allowBlank="1" showErrorMessage="1" sqref="B39:J39">
      <formula1>RP</formula1>
    </dataValidation>
    <dataValidation type="list" allowBlank="1" showInputMessage="1" showErrorMessage="1" sqref="B37:J37">
      <formula1>Facility</formula1>
    </dataValidation>
    <dataValidation type="whole" operator="greaterThanOrEqual" allowBlank="1" showInputMessage="1" showErrorMessage="1" error="Numeric format must be used for this cell" sqref="B41:I43 J42:J43">
      <formula1>0</formula1>
    </dataValidation>
    <dataValidation type="textLength" allowBlank="1" showInputMessage="1" showErrorMessage="1" sqref="B26:J26">
      <formula1>0</formula1>
      <formula2>255</formula2>
    </dataValidation>
    <dataValidation type="list" allowBlank="1" showInputMessage="1" showErrorMessage="1" sqref="B23:J23">
      <formula1>type</formula1>
    </dataValidation>
    <dataValidation type="list" allowBlank="1" showInputMessage="1" showErrorMessage="1" sqref="B22:J22">
      <formula1>co</formula1>
    </dataValidation>
    <dataValidation type="list" allowBlank="1" showInputMessage="1" showErrorMessage="1" sqref="B32:J32">
      <formula1>statess</formula1>
    </dataValidation>
    <dataValidation type="list" allowBlank="1" showInputMessage="1" showErrorMessage="1" sqref="B31:J31">
      <formula1>COU</formula1>
    </dataValidation>
    <dataValidation allowBlank="1" showErrorMessage="1" sqref="B15:D18"/>
    <dataValidation type="list" allowBlank="1" showInputMessage="1" showErrorMessage="1" sqref="B50:J50">
      <formula1>ynn</formula1>
    </dataValidation>
  </dataValidations>
  <hyperlinks>
    <hyperlink ref="B81" r:id="rId1"/>
    <hyperlink ref="B82" r:id="rId2"/>
    <hyperlink ref="B83" r:id="rId3"/>
  </hyperlinks>
  <printOptions horizontalCentered="1"/>
  <pageMargins left="0.5" right="0" top="0.25" bottom="0.5" header="0.25" footer="0"/>
  <pageSetup scale="63" fitToHeight="0" orientation="landscape" r:id="rId4"/>
  <headerFooter alignWithMargins="0">
    <oddFooter>&amp;LAs of: June 13, 2012&amp;CJMD Finance Staff&amp;R&amp;P of  &amp;N</oddFooter>
  </headerFooter>
  <rowBreaks count="4" manualBreakCount="4">
    <brk id="52" max="10" man="1"/>
    <brk id="77" max="10" man="1"/>
    <brk id="100" max="10" man="1"/>
    <brk id="117" max="10"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G120"/>
  <sheetViews>
    <sheetView zoomScaleNormal="100" workbookViewId="0">
      <selection activeCell="F11" sqref="F11"/>
    </sheetView>
  </sheetViews>
  <sheetFormatPr defaultRowHeight="15.75" x14ac:dyDescent="0.25"/>
  <cols>
    <col min="1" max="1" width="61.28515625" style="124" customWidth="1"/>
    <col min="2" max="2" width="58" style="124" hidden="1" customWidth="1"/>
    <col min="3" max="3" width="29.28515625" style="124" hidden="1" customWidth="1"/>
    <col min="4" max="5" width="11" style="124" customWidth="1"/>
    <col min="6" max="6" width="14" style="124" customWidth="1"/>
    <col min="7" max="8" width="11" style="124" customWidth="1"/>
    <col min="9" max="9" width="17.28515625" style="124" bestFit="1" customWidth="1"/>
    <col min="10" max="11" width="11" style="124" customWidth="1"/>
    <col min="12" max="12" width="14" style="124" customWidth="1"/>
    <col min="13" max="14" width="11" style="124" customWidth="1"/>
    <col min="15" max="15" width="14" style="124" customWidth="1"/>
    <col min="16" max="17" width="11" style="124" customWidth="1"/>
    <col min="18" max="18" width="14" style="124" customWidth="1"/>
    <col min="19" max="20" width="11" style="124" customWidth="1"/>
    <col min="21" max="21" width="14" style="124" customWidth="1"/>
    <col min="22" max="23" width="11" style="124" customWidth="1"/>
    <col min="24" max="24" width="14" style="124" customWidth="1"/>
    <col min="25" max="26" width="11" style="124" customWidth="1"/>
    <col min="27" max="27" width="14" style="124" customWidth="1"/>
    <col min="28" max="29" width="11" style="124" customWidth="1"/>
    <col min="30" max="30" width="14" style="124" customWidth="1"/>
    <col min="31" max="32" width="11" style="124" customWidth="1"/>
    <col min="33" max="33" width="14" style="124" customWidth="1"/>
    <col min="34" max="16384" width="9.140625" style="124"/>
  </cols>
  <sheetData>
    <row r="1" spans="1:33" s="24" customFormat="1" ht="53.25" customHeight="1" x14ac:dyDescent="0.2">
      <c r="A1" s="473" t="s">
        <v>571</v>
      </c>
      <c r="B1" s="473"/>
      <c r="C1" s="473"/>
      <c r="D1" s="473"/>
      <c r="E1" s="473"/>
      <c r="F1" s="473"/>
      <c r="G1" s="473"/>
      <c r="H1" s="473"/>
      <c r="I1" s="473"/>
      <c r="J1" s="473"/>
      <c r="K1" s="473"/>
      <c r="L1" s="473"/>
      <c r="M1" s="473"/>
      <c r="N1" s="473"/>
      <c r="O1" s="473"/>
    </row>
    <row r="2" spans="1:33" ht="21" customHeight="1" x14ac:dyDescent="0.35">
      <c r="A2" s="150"/>
    </row>
    <row r="3" spans="1:33" x14ac:dyDescent="0.25">
      <c r="A3" s="127" t="s">
        <v>567</v>
      </c>
      <c r="B3" s="140"/>
      <c r="C3" s="128" t="s">
        <v>555</v>
      </c>
      <c r="D3" s="631" t="s">
        <v>550</v>
      </c>
      <c r="E3" s="632"/>
      <c r="F3" s="633"/>
      <c r="G3" s="631" t="s">
        <v>551</v>
      </c>
      <c r="H3" s="632"/>
      <c r="I3" s="633"/>
      <c r="J3" s="631" t="s">
        <v>552</v>
      </c>
      <c r="K3" s="632"/>
      <c r="L3" s="633"/>
      <c r="M3" s="631" t="s">
        <v>553</v>
      </c>
      <c r="N3" s="632"/>
      <c r="O3" s="633"/>
      <c r="P3" s="631" t="s">
        <v>554</v>
      </c>
      <c r="Q3" s="632"/>
      <c r="R3" s="633"/>
      <c r="S3" s="631" t="s">
        <v>560</v>
      </c>
      <c r="T3" s="632"/>
      <c r="U3" s="633"/>
      <c r="V3" s="631" t="s">
        <v>561</v>
      </c>
      <c r="W3" s="632"/>
      <c r="X3" s="633"/>
      <c r="Y3" s="631" t="s">
        <v>562</v>
      </c>
      <c r="Z3" s="632"/>
      <c r="AA3" s="633"/>
      <c r="AB3" s="631" t="s">
        <v>563</v>
      </c>
      <c r="AC3" s="632"/>
      <c r="AD3" s="633"/>
      <c r="AE3" s="631" t="s">
        <v>564</v>
      </c>
      <c r="AF3" s="632"/>
      <c r="AG3" s="633"/>
    </row>
    <row r="4" spans="1:33" x14ac:dyDescent="0.25">
      <c r="A4" s="123" t="s">
        <v>572</v>
      </c>
      <c r="B4" s="141"/>
      <c r="C4" s="138"/>
      <c r="D4" s="634"/>
      <c r="E4" s="635"/>
      <c r="F4" s="636"/>
      <c r="G4" s="634"/>
      <c r="H4" s="635"/>
      <c r="I4" s="636"/>
      <c r="J4" s="634"/>
      <c r="K4" s="635"/>
      <c r="L4" s="636"/>
      <c r="M4" s="634"/>
      <c r="N4" s="635"/>
      <c r="O4" s="636"/>
      <c r="P4" s="634"/>
      <c r="Q4" s="635"/>
      <c r="R4" s="636"/>
      <c r="S4" s="634"/>
      <c r="T4" s="635"/>
      <c r="U4" s="636"/>
      <c r="V4" s="634"/>
      <c r="W4" s="635"/>
      <c r="X4" s="636"/>
      <c r="Y4" s="634"/>
      <c r="Z4" s="635"/>
      <c r="AA4" s="636"/>
      <c r="AB4" s="634"/>
      <c r="AC4" s="635"/>
      <c r="AD4" s="636"/>
      <c r="AE4" s="634"/>
      <c r="AF4" s="635"/>
      <c r="AG4" s="636"/>
    </row>
    <row r="5" spans="1:33" x14ac:dyDescent="0.25">
      <c r="A5" s="123" t="s">
        <v>573</v>
      </c>
      <c r="B5" s="141"/>
      <c r="C5" s="146">
        <f>SUM(D5:AG5)</f>
        <v>0</v>
      </c>
      <c r="D5" s="634"/>
      <c r="E5" s="635"/>
      <c r="F5" s="636"/>
      <c r="G5" s="634"/>
      <c r="H5" s="635"/>
      <c r="I5" s="636"/>
      <c r="J5" s="634"/>
      <c r="K5" s="635"/>
      <c r="L5" s="636"/>
      <c r="M5" s="634"/>
      <c r="N5" s="635"/>
      <c r="O5" s="636"/>
      <c r="P5" s="634"/>
      <c r="Q5" s="635"/>
      <c r="R5" s="636"/>
      <c r="S5" s="634"/>
      <c r="T5" s="635"/>
      <c r="U5" s="636"/>
      <c r="V5" s="634"/>
      <c r="W5" s="635"/>
      <c r="X5" s="636"/>
      <c r="Y5" s="634"/>
      <c r="Z5" s="635"/>
      <c r="AA5" s="636"/>
      <c r="AB5" s="634"/>
      <c r="AC5" s="635"/>
      <c r="AD5" s="636"/>
      <c r="AE5" s="634"/>
      <c r="AF5" s="635"/>
      <c r="AG5" s="636"/>
    </row>
    <row r="6" spans="1:33" x14ac:dyDescent="0.25">
      <c r="A6" s="123" t="s">
        <v>556</v>
      </c>
      <c r="B6" s="141"/>
      <c r="C6" s="146">
        <f>SUM(D6:AG6)</f>
        <v>0</v>
      </c>
      <c r="D6" s="634"/>
      <c r="E6" s="635"/>
      <c r="F6" s="636"/>
      <c r="G6" s="634"/>
      <c r="H6" s="635"/>
      <c r="I6" s="636"/>
      <c r="J6" s="634"/>
      <c r="K6" s="635"/>
      <c r="L6" s="636"/>
      <c r="M6" s="634"/>
      <c r="N6" s="635"/>
      <c r="O6" s="636"/>
      <c r="P6" s="634"/>
      <c r="Q6" s="635"/>
      <c r="R6" s="636"/>
      <c r="S6" s="634"/>
      <c r="T6" s="635"/>
      <c r="U6" s="636"/>
      <c r="V6" s="634"/>
      <c r="W6" s="635"/>
      <c r="X6" s="636"/>
      <c r="Y6" s="634"/>
      <c r="Z6" s="635"/>
      <c r="AA6" s="636"/>
      <c r="AB6" s="634"/>
      <c r="AC6" s="635"/>
      <c r="AD6" s="636"/>
      <c r="AE6" s="634"/>
      <c r="AF6" s="635"/>
      <c r="AG6" s="636"/>
    </row>
    <row r="7" spans="1:33" x14ac:dyDescent="0.25">
      <c r="A7" s="123" t="s">
        <v>574</v>
      </c>
      <c r="B7" s="141"/>
      <c r="C7" s="144"/>
      <c r="D7" s="634"/>
      <c r="E7" s="635"/>
      <c r="F7" s="636"/>
      <c r="G7" s="634"/>
      <c r="H7" s="635"/>
      <c r="I7" s="636"/>
      <c r="J7" s="634"/>
      <c r="K7" s="635"/>
      <c r="L7" s="636"/>
      <c r="M7" s="634"/>
      <c r="N7" s="635"/>
      <c r="O7" s="636"/>
      <c r="P7" s="634"/>
      <c r="Q7" s="635"/>
      <c r="R7" s="636"/>
      <c r="S7" s="634"/>
      <c r="T7" s="635"/>
      <c r="U7" s="636"/>
      <c r="V7" s="634"/>
      <c r="W7" s="635"/>
      <c r="X7" s="636"/>
      <c r="Y7" s="634"/>
      <c r="Z7" s="635"/>
      <c r="AA7" s="636"/>
      <c r="AB7" s="634"/>
      <c r="AC7" s="635"/>
      <c r="AD7" s="636"/>
      <c r="AE7" s="634"/>
      <c r="AF7" s="635"/>
      <c r="AG7" s="636"/>
    </row>
    <row r="8" spans="1:33" x14ac:dyDescent="0.25">
      <c r="A8" s="123" t="s">
        <v>565</v>
      </c>
      <c r="B8" s="141"/>
      <c r="C8" s="146">
        <f>SUM(D8:AG8)</f>
        <v>815</v>
      </c>
      <c r="D8" s="628">
        <v>30</v>
      </c>
      <c r="E8" s="629"/>
      <c r="F8" s="630"/>
      <c r="G8" s="628">
        <v>500</v>
      </c>
      <c r="H8" s="629"/>
      <c r="I8" s="630"/>
      <c r="J8" s="628">
        <v>45</v>
      </c>
      <c r="K8" s="629"/>
      <c r="L8" s="630"/>
      <c r="M8" s="628">
        <v>200</v>
      </c>
      <c r="N8" s="629"/>
      <c r="O8" s="630"/>
      <c r="P8" s="628">
        <v>40</v>
      </c>
      <c r="Q8" s="629"/>
      <c r="R8" s="630"/>
      <c r="S8" s="628"/>
      <c r="T8" s="629"/>
      <c r="U8" s="630"/>
      <c r="V8" s="628"/>
      <c r="W8" s="629"/>
      <c r="X8" s="630"/>
      <c r="Y8" s="628"/>
      <c r="Z8" s="629"/>
      <c r="AA8" s="630"/>
      <c r="AB8" s="628"/>
      <c r="AC8" s="629"/>
      <c r="AD8" s="630"/>
      <c r="AE8" s="628"/>
      <c r="AF8" s="629"/>
      <c r="AG8" s="630"/>
    </row>
    <row r="9" spans="1:33" ht="6.75" customHeight="1" x14ac:dyDescent="0.25">
      <c r="A9" s="131"/>
      <c r="B9" s="142"/>
      <c r="C9" s="137"/>
      <c r="D9" s="132"/>
      <c r="E9" s="134"/>
      <c r="F9" s="133"/>
      <c r="G9" s="132"/>
      <c r="H9" s="134"/>
      <c r="I9" s="133"/>
      <c r="J9" s="132"/>
      <c r="K9" s="134"/>
      <c r="L9" s="133"/>
      <c r="M9" s="132"/>
      <c r="N9" s="134"/>
      <c r="O9" s="133"/>
      <c r="P9" s="132"/>
      <c r="Q9" s="134"/>
      <c r="R9" s="133"/>
      <c r="S9" s="132"/>
      <c r="T9" s="134"/>
      <c r="U9" s="133"/>
      <c r="V9" s="132"/>
      <c r="W9" s="134"/>
      <c r="X9" s="133"/>
      <c r="Y9" s="132"/>
      <c r="Z9" s="134"/>
      <c r="AA9" s="133"/>
      <c r="AB9" s="132"/>
      <c r="AC9" s="134"/>
      <c r="AD9" s="133"/>
      <c r="AE9" s="132"/>
      <c r="AF9" s="134"/>
      <c r="AG9" s="133"/>
    </row>
    <row r="10" spans="1:33" ht="31.5" x14ac:dyDescent="0.25">
      <c r="A10" s="123" t="s">
        <v>549</v>
      </c>
      <c r="B10" s="123"/>
      <c r="C10" s="138"/>
      <c r="D10" s="50" t="s">
        <v>557</v>
      </c>
      <c r="E10" s="130" t="s">
        <v>558</v>
      </c>
      <c r="F10" s="135" t="s">
        <v>566</v>
      </c>
      <c r="G10" s="50" t="s">
        <v>557</v>
      </c>
      <c r="H10" s="130" t="s">
        <v>558</v>
      </c>
      <c r="I10" s="135" t="s">
        <v>566</v>
      </c>
      <c r="J10" s="50" t="s">
        <v>557</v>
      </c>
      <c r="K10" s="130" t="s">
        <v>558</v>
      </c>
      <c r="L10" s="135" t="s">
        <v>566</v>
      </c>
      <c r="M10" s="50" t="s">
        <v>557</v>
      </c>
      <c r="N10" s="130" t="s">
        <v>558</v>
      </c>
      <c r="O10" s="135" t="s">
        <v>566</v>
      </c>
      <c r="P10" s="50" t="s">
        <v>557</v>
      </c>
      <c r="Q10" s="130" t="s">
        <v>558</v>
      </c>
      <c r="R10" s="135" t="s">
        <v>566</v>
      </c>
      <c r="S10" s="50" t="s">
        <v>557</v>
      </c>
      <c r="T10" s="130" t="s">
        <v>558</v>
      </c>
      <c r="U10" s="145" t="s">
        <v>566</v>
      </c>
      <c r="V10" s="50" t="s">
        <v>557</v>
      </c>
      <c r="W10" s="130" t="s">
        <v>558</v>
      </c>
      <c r="X10" s="145" t="s">
        <v>566</v>
      </c>
      <c r="Y10" s="50" t="s">
        <v>557</v>
      </c>
      <c r="Z10" s="130" t="s">
        <v>558</v>
      </c>
      <c r="AA10" s="145" t="s">
        <v>566</v>
      </c>
      <c r="AB10" s="50" t="s">
        <v>557</v>
      </c>
      <c r="AC10" s="130" t="s">
        <v>558</v>
      </c>
      <c r="AD10" s="145" t="s">
        <v>566</v>
      </c>
      <c r="AE10" s="50" t="s">
        <v>557</v>
      </c>
      <c r="AF10" s="130" t="s">
        <v>558</v>
      </c>
      <c r="AG10" s="145" t="s">
        <v>566</v>
      </c>
    </row>
    <row r="11" spans="1:33" x14ac:dyDescent="0.25">
      <c r="A11" s="126" t="s">
        <v>11</v>
      </c>
      <c r="B11" s="126"/>
      <c r="C11" s="136">
        <f>SUM(F11,I11,L11,O11,R11,U11,X11,AA11,AD11,AG11)</f>
        <v>0</v>
      </c>
      <c r="D11" s="126"/>
      <c r="E11" s="147">
        <f>IF(D7&gt;1,VLOOKUP(D7,MEI!$N$5:$R$304,2),0)</f>
        <v>0</v>
      </c>
      <c r="F11" s="136">
        <f>D11*E11</f>
        <v>0</v>
      </c>
      <c r="G11" s="126"/>
      <c r="H11" s="147">
        <f>IF(G7&gt;1,VLOOKUP(G7,MEI!$N$5:$R$304,2),0)</f>
        <v>0</v>
      </c>
      <c r="I11" s="136">
        <f>G11*H11</f>
        <v>0</v>
      </c>
      <c r="J11" s="126"/>
      <c r="K11" s="147">
        <f>IF(J7&gt;1,VLOOKUP(J7,MEI!$N$5:$R$304,2),0)</f>
        <v>0</v>
      </c>
      <c r="L11" s="136">
        <f>J11*K11</f>
        <v>0</v>
      </c>
      <c r="M11" s="126"/>
      <c r="N11" s="147">
        <f>IF(M7&gt;1,VLOOKUP(M7,MEI!$N$5:$R$304,2),0)</f>
        <v>0</v>
      </c>
      <c r="O11" s="136">
        <f>M11*N11</f>
        <v>0</v>
      </c>
      <c r="P11" s="126"/>
      <c r="Q11" s="147">
        <f>IF(P7&gt;1,VLOOKUP(P7,MEI!$N$5:$R$304,2),0)</f>
        <v>0</v>
      </c>
      <c r="R11" s="136">
        <f>P11*Q11</f>
        <v>0</v>
      </c>
      <c r="S11" s="126"/>
      <c r="T11" s="147">
        <f>IF(S7&gt;1,VLOOKUP(S7,MEI!$N$5:$R$304,2),0)</f>
        <v>0</v>
      </c>
      <c r="U11" s="136">
        <f>S11*T11</f>
        <v>0</v>
      </c>
      <c r="V11" s="126"/>
      <c r="W11" s="147">
        <f>IF(V7&gt;1,VLOOKUP(V7,MEI!$N$5:$R$304,2),0)</f>
        <v>0</v>
      </c>
      <c r="X11" s="136">
        <f>V11*W11</f>
        <v>0</v>
      </c>
      <c r="Y11" s="126"/>
      <c r="Z11" s="147">
        <f>IF(Y7&gt;1,VLOOKUP(Y7,MEI!$N$5:$R$304,2),0)</f>
        <v>0</v>
      </c>
      <c r="AA11" s="136">
        <f>Y11*Z11</f>
        <v>0</v>
      </c>
      <c r="AB11" s="126"/>
      <c r="AC11" s="147">
        <f>IF(AB7&gt;1,VLOOKUP(AB7,MEI!$N$5:$R$304,2),0)</f>
        <v>0</v>
      </c>
      <c r="AD11" s="136">
        <f>AB11*AC11</f>
        <v>0</v>
      </c>
      <c r="AE11" s="126"/>
      <c r="AF11" s="147">
        <f>IF(AE7&gt;1,VLOOKUP(AE7,MEI!$N$5:$R$304,2),0)</f>
        <v>0</v>
      </c>
      <c r="AG11" s="136">
        <f>AE11*AF11</f>
        <v>0</v>
      </c>
    </row>
    <row r="12" spans="1:33" x14ac:dyDescent="0.25">
      <c r="A12" s="126" t="s">
        <v>570</v>
      </c>
      <c r="B12" s="126"/>
      <c r="C12" s="136">
        <f t="shared" ref="C12:C14" si="0">SUM(F12,I12,L12,O12,R12,U12,X12,AA12,AD12,AG12)</f>
        <v>0</v>
      </c>
      <c r="D12" s="126"/>
      <c r="E12" s="147">
        <f>IF(D7&gt;1,VLOOKUP(D7,MEI!$N$5:$R$304,3),0)</f>
        <v>0</v>
      </c>
      <c r="F12" s="136">
        <f t="shared" ref="F12:F14" si="1">D12*E12</f>
        <v>0</v>
      </c>
      <c r="G12" s="126"/>
      <c r="H12" s="147">
        <f>IF(G7&gt;1,VLOOKUP(G7,MEI!$N$5:$R$304,3),0)</f>
        <v>0</v>
      </c>
      <c r="I12" s="136">
        <f t="shared" ref="I12:I14" si="2">G12*H12</f>
        <v>0</v>
      </c>
      <c r="J12" s="126"/>
      <c r="K12" s="147">
        <f>IF(J7&gt;1,VLOOKUP(J7,MEI!$N$5:$R$304,3),0)</f>
        <v>0</v>
      </c>
      <c r="L12" s="136">
        <f t="shared" ref="L12:L14" si="3">J12*K12</f>
        <v>0</v>
      </c>
      <c r="M12" s="126"/>
      <c r="N12" s="147">
        <f>IF(M7&gt;1,VLOOKUP(M7,MEI!$N$5:$R$304,3),0)</f>
        <v>0</v>
      </c>
      <c r="O12" s="136">
        <f t="shared" ref="O12:O14" si="4">M12*N12</f>
        <v>0</v>
      </c>
      <c r="P12" s="126"/>
      <c r="Q12" s="147">
        <f>IF(P7&gt;1,VLOOKUP(P7,MEI!$N$5:$R$304,3),0)</f>
        <v>0</v>
      </c>
      <c r="R12" s="136">
        <f t="shared" ref="R12:R14" si="5">P12*Q12</f>
        <v>0</v>
      </c>
      <c r="S12" s="126"/>
      <c r="T12" s="147">
        <f>IF(S7&gt;1,VLOOKUP(S7,MEI!$N$5:$R$304,3),0)</f>
        <v>0</v>
      </c>
      <c r="U12" s="136">
        <f t="shared" ref="U12:U14" si="6">S12*T12</f>
        <v>0</v>
      </c>
      <c r="V12" s="126"/>
      <c r="W12" s="147">
        <f>IF(V7&gt;1,VLOOKUP(V7,MEI!$N$5:$R$304,3),0)</f>
        <v>0</v>
      </c>
      <c r="X12" s="136">
        <f t="shared" ref="X12:X14" si="7">V12*W12</f>
        <v>0</v>
      </c>
      <c r="Y12" s="126"/>
      <c r="Z12" s="147">
        <f>IF(Y7&gt;1,VLOOKUP(Y7,MEI!$N$5:$R$304,3),0)</f>
        <v>0</v>
      </c>
      <c r="AA12" s="136">
        <f t="shared" ref="AA12:AA14" si="8">Y12*Z12</f>
        <v>0</v>
      </c>
      <c r="AB12" s="126"/>
      <c r="AC12" s="147">
        <f>IF(AB7&gt;1,VLOOKUP(AB7,MEI!$N$5:$R$304,3),0)</f>
        <v>0</v>
      </c>
      <c r="AD12" s="136">
        <f t="shared" ref="AD12:AD14" si="9">AB12*AC12</f>
        <v>0</v>
      </c>
      <c r="AE12" s="126"/>
      <c r="AF12" s="147">
        <f>IF(AE7&gt;1,VLOOKUP(AE7,MEI!$N$5:$R$304,3),0)</f>
        <v>0</v>
      </c>
      <c r="AG12" s="136">
        <f t="shared" ref="AG12:AG14" si="10">AE12*AF12</f>
        <v>0</v>
      </c>
    </row>
    <row r="13" spans="1:33" x14ac:dyDescent="0.25">
      <c r="A13" s="126" t="s">
        <v>12</v>
      </c>
      <c r="B13" s="126"/>
      <c r="C13" s="136">
        <f t="shared" si="0"/>
        <v>0</v>
      </c>
      <c r="D13" s="126"/>
      <c r="E13" s="147">
        <f>IF(D7&gt;1,VLOOKUP(D7,MEI!$N$5:$R$304,4),0)</f>
        <v>0</v>
      </c>
      <c r="F13" s="136">
        <f t="shared" si="1"/>
        <v>0</v>
      </c>
      <c r="G13" s="126"/>
      <c r="H13" s="147">
        <f>IF(G7&gt;1,VLOOKUP(G7,MEI!$N$5:$R$304,4),0)</f>
        <v>0</v>
      </c>
      <c r="I13" s="136">
        <f t="shared" si="2"/>
        <v>0</v>
      </c>
      <c r="J13" s="126"/>
      <c r="K13" s="147">
        <f>IF(J7&gt;1,VLOOKUP(J7,MEI!$N$5:$R$304,4),0)</f>
        <v>0</v>
      </c>
      <c r="L13" s="136">
        <f t="shared" si="3"/>
        <v>0</v>
      </c>
      <c r="M13" s="126"/>
      <c r="N13" s="147">
        <f>IF(M7&gt;1,VLOOKUP(M7,MEI!$N$5:$R$304,4),0)</f>
        <v>0</v>
      </c>
      <c r="O13" s="136">
        <f t="shared" si="4"/>
        <v>0</v>
      </c>
      <c r="P13" s="126"/>
      <c r="Q13" s="147">
        <f>IF(P7&gt;1,VLOOKUP(P7,MEI!$N$5:$R$304,4),0)</f>
        <v>0</v>
      </c>
      <c r="R13" s="136">
        <f t="shared" si="5"/>
        <v>0</v>
      </c>
      <c r="S13" s="126"/>
      <c r="T13" s="147">
        <f>IF(S7&gt;1,VLOOKUP(S7,MEI!$N$5:$R$304,4),0)</f>
        <v>0</v>
      </c>
      <c r="U13" s="136">
        <f t="shared" si="6"/>
        <v>0</v>
      </c>
      <c r="V13" s="126"/>
      <c r="W13" s="147">
        <f>IF(V7&gt;1,VLOOKUP(V7,MEI!$N$5:$R$304,4),0)</f>
        <v>0</v>
      </c>
      <c r="X13" s="136">
        <f t="shared" si="7"/>
        <v>0</v>
      </c>
      <c r="Y13" s="126"/>
      <c r="Z13" s="147">
        <f>IF(Y7&gt;1,VLOOKUP(Y7,MEI!$N$5:$R$304,4),0)</f>
        <v>0</v>
      </c>
      <c r="AA13" s="136">
        <f t="shared" si="8"/>
        <v>0</v>
      </c>
      <c r="AB13" s="126"/>
      <c r="AC13" s="147">
        <f>IF(AB7&gt;1,VLOOKUP(AB7,MEI!$N$5:$R$304,4),0)</f>
        <v>0</v>
      </c>
      <c r="AD13" s="136">
        <f t="shared" si="9"/>
        <v>0</v>
      </c>
      <c r="AE13" s="126"/>
      <c r="AF13" s="147">
        <f>IF(AE7&gt;1,VLOOKUP(AE7,MEI!$N$5:$R$304,4),0)</f>
        <v>0</v>
      </c>
      <c r="AG13" s="136">
        <f t="shared" si="10"/>
        <v>0</v>
      </c>
    </row>
    <row r="14" spans="1:33" x14ac:dyDescent="0.25">
      <c r="A14" s="126" t="s">
        <v>13</v>
      </c>
      <c r="B14" s="126"/>
      <c r="C14" s="136">
        <f t="shared" si="0"/>
        <v>0</v>
      </c>
      <c r="D14" s="126"/>
      <c r="E14" s="147">
        <f>(D7*0.5*0.23)</f>
        <v>0</v>
      </c>
      <c r="F14" s="136">
        <f t="shared" si="1"/>
        <v>0</v>
      </c>
      <c r="G14" s="126"/>
      <c r="H14" s="147">
        <f>(G7*0.5*0.23)</f>
        <v>0</v>
      </c>
      <c r="I14" s="136">
        <f t="shared" si="2"/>
        <v>0</v>
      </c>
      <c r="J14" s="126"/>
      <c r="K14" s="147">
        <f>(J7*0.5*0.23)</f>
        <v>0</v>
      </c>
      <c r="L14" s="136">
        <f t="shared" si="3"/>
        <v>0</v>
      </c>
      <c r="M14" s="126"/>
      <c r="N14" s="147">
        <f>(M7*0.5*0.23)</f>
        <v>0</v>
      </c>
      <c r="O14" s="136">
        <f t="shared" si="4"/>
        <v>0</v>
      </c>
      <c r="P14" s="126"/>
      <c r="Q14" s="147">
        <f>(P7*0.5*0.23)</f>
        <v>0</v>
      </c>
      <c r="R14" s="136">
        <f t="shared" si="5"/>
        <v>0</v>
      </c>
      <c r="S14" s="126"/>
      <c r="T14" s="147">
        <f>(S7*0.5*0.23)</f>
        <v>0</v>
      </c>
      <c r="U14" s="136">
        <f t="shared" si="6"/>
        <v>0</v>
      </c>
      <c r="V14" s="126"/>
      <c r="W14" s="147">
        <f>(V7*0.5*0.23)</f>
        <v>0</v>
      </c>
      <c r="X14" s="136">
        <f t="shared" si="7"/>
        <v>0</v>
      </c>
      <c r="Y14" s="126"/>
      <c r="Z14" s="147">
        <f>(Y7*0.5*0.23)</f>
        <v>0</v>
      </c>
      <c r="AA14" s="136">
        <f t="shared" si="8"/>
        <v>0</v>
      </c>
      <c r="AB14" s="126"/>
      <c r="AC14" s="147">
        <f>(AB7*0.5*0.23)</f>
        <v>0</v>
      </c>
      <c r="AD14" s="136">
        <f t="shared" si="9"/>
        <v>0</v>
      </c>
      <c r="AE14" s="126"/>
      <c r="AF14" s="147">
        <f>(AE7*0.5*0.23)</f>
        <v>0</v>
      </c>
      <c r="AG14" s="136">
        <f t="shared" si="10"/>
        <v>0</v>
      </c>
    </row>
    <row r="15" spans="1:33" ht="6.75" customHeight="1" x14ac:dyDescent="0.25">
      <c r="A15" s="131"/>
      <c r="B15" s="142"/>
      <c r="C15" s="139"/>
      <c r="D15" s="132"/>
      <c r="E15" s="134"/>
      <c r="F15" s="133"/>
      <c r="G15" s="132"/>
      <c r="H15" s="134"/>
      <c r="I15" s="133"/>
      <c r="J15" s="132"/>
      <c r="K15" s="134"/>
      <c r="L15" s="133"/>
      <c r="M15" s="132"/>
      <c r="N15" s="134"/>
      <c r="O15" s="133"/>
      <c r="P15" s="132"/>
      <c r="Q15" s="132"/>
      <c r="R15" s="132"/>
      <c r="S15" s="132"/>
      <c r="T15" s="132"/>
      <c r="U15" s="132"/>
      <c r="V15" s="132"/>
      <c r="W15" s="132"/>
      <c r="X15" s="132"/>
      <c r="Y15" s="132"/>
      <c r="Z15" s="132"/>
      <c r="AA15" s="132"/>
      <c r="AB15" s="132"/>
      <c r="AC15" s="132"/>
      <c r="AD15" s="132"/>
      <c r="AE15" s="132"/>
      <c r="AF15" s="132"/>
      <c r="AG15" s="132"/>
    </row>
    <row r="16" spans="1:33" x14ac:dyDescent="0.25">
      <c r="A16" s="26" t="s">
        <v>546</v>
      </c>
      <c r="B16" s="30"/>
      <c r="C16" s="136">
        <f>SUM(D16:AG16)</f>
        <v>0</v>
      </c>
      <c r="D16" s="628">
        <f>IF((25*D8*D6)&lt;20000,(25*D8*D6),20000)</f>
        <v>0</v>
      </c>
      <c r="E16" s="629"/>
      <c r="F16" s="630"/>
      <c r="G16" s="628">
        <f t="shared" ref="G16" si="11">IF((25*G8*G6)&lt;20000,(25*G8*G6),20000)</f>
        <v>0</v>
      </c>
      <c r="H16" s="629"/>
      <c r="I16" s="630"/>
      <c r="J16" s="628">
        <f t="shared" ref="J16" si="12">IF((25*J8*J6)&lt;20000,(25*J8*J6),20000)</f>
        <v>0</v>
      </c>
      <c r="K16" s="629"/>
      <c r="L16" s="630"/>
      <c r="M16" s="628">
        <f t="shared" ref="M16" si="13">IF((25*M8*M6)&lt;20000,(25*M8*M6),20000)</f>
        <v>0</v>
      </c>
      <c r="N16" s="629"/>
      <c r="O16" s="630"/>
      <c r="P16" s="628">
        <f t="shared" ref="P16" si="14">IF((25*P8*P6)&lt;20000,(25*P8*P6),20000)</f>
        <v>0</v>
      </c>
      <c r="Q16" s="629"/>
      <c r="R16" s="630"/>
      <c r="S16" s="628">
        <f t="shared" ref="S16" si="15">IF((25*S8*S6)&lt;20000,(25*S8*S6),20000)</f>
        <v>0</v>
      </c>
      <c r="T16" s="629"/>
      <c r="U16" s="630"/>
      <c r="V16" s="628">
        <f t="shared" ref="V16" si="16">IF((25*V8*V6)&lt;20000,(25*V8*V6),20000)</f>
        <v>0</v>
      </c>
      <c r="W16" s="629"/>
      <c r="X16" s="630"/>
      <c r="Y16" s="628">
        <f t="shared" ref="Y16" si="17">IF((25*Y8*Y6)&lt;20000,(25*Y8*Y6),20000)</f>
        <v>0</v>
      </c>
      <c r="Z16" s="629"/>
      <c r="AA16" s="630"/>
      <c r="AB16" s="628">
        <f t="shared" ref="AB16" si="18">IF((25*AB8*AB6)&lt;20000,(25*AB8*AB6),20000)</f>
        <v>0</v>
      </c>
      <c r="AC16" s="629"/>
      <c r="AD16" s="630"/>
      <c r="AE16" s="628">
        <f t="shared" ref="AE16" si="19">IF((25*AE8*AE6)&lt;20000,(25*AE8*AE6),20000)</f>
        <v>0</v>
      </c>
      <c r="AF16" s="629"/>
      <c r="AG16" s="630"/>
    </row>
    <row r="17" spans="1:33" x14ac:dyDescent="0.25">
      <c r="A17" s="49" t="s">
        <v>547</v>
      </c>
      <c r="B17" s="53"/>
      <c r="C17" s="136">
        <f t="shared" ref="C17:C18" si="20">SUM(D17:AG17)</f>
        <v>0</v>
      </c>
      <c r="D17" s="625"/>
      <c r="E17" s="626"/>
      <c r="F17" s="627"/>
      <c r="G17" s="625"/>
      <c r="H17" s="626"/>
      <c r="I17" s="627"/>
      <c r="J17" s="625"/>
      <c r="K17" s="626"/>
      <c r="L17" s="627"/>
      <c r="M17" s="625"/>
      <c r="N17" s="626"/>
      <c r="O17" s="627"/>
      <c r="P17" s="625"/>
      <c r="Q17" s="626"/>
      <c r="R17" s="627"/>
      <c r="S17" s="625">
        <f>50*S8</f>
        <v>0</v>
      </c>
      <c r="T17" s="626"/>
      <c r="U17" s="627"/>
      <c r="V17" s="625">
        <f>50*V8</f>
        <v>0</v>
      </c>
      <c r="W17" s="626"/>
      <c r="X17" s="627"/>
      <c r="Y17" s="625">
        <f>50*Y8</f>
        <v>0</v>
      </c>
      <c r="Z17" s="626"/>
      <c r="AA17" s="627"/>
      <c r="AB17" s="625">
        <f>50*AB8</f>
        <v>0</v>
      </c>
      <c r="AC17" s="626"/>
      <c r="AD17" s="627"/>
      <c r="AE17" s="625">
        <f>50*AE8</f>
        <v>0</v>
      </c>
      <c r="AF17" s="626"/>
      <c r="AG17" s="627"/>
    </row>
    <row r="18" spans="1:33" x14ac:dyDescent="0.25">
      <c r="A18" s="49" t="s">
        <v>548</v>
      </c>
      <c r="B18" s="53"/>
      <c r="C18" s="136">
        <f t="shared" si="20"/>
        <v>0</v>
      </c>
      <c r="D18" s="625"/>
      <c r="E18" s="626"/>
      <c r="F18" s="627"/>
      <c r="G18" s="625"/>
      <c r="H18" s="626"/>
      <c r="I18" s="627"/>
      <c r="J18" s="625"/>
      <c r="K18" s="626"/>
      <c r="L18" s="627"/>
      <c r="M18" s="625"/>
      <c r="N18" s="626"/>
      <c r="O18" s="627"/>
      <c r="P18" s="625"/>
      <c r="Q18" s="626"/>
      <c r="R18" s="627"/>
      <c r="S18" s="625">
        <f>200*S8</f>
        <v>0</v>
      </c>
      <c r="T18" s="626"/>
      <c r="U18" s="627"/>
      <c r="V18" s="625">
        <f>200*V8</f>
        <v>0</v>
      </c>
      <c r="W18" s="626"/>
      <c r="X18" s="627"/>
      <c r="Y18" s="625">
        <f>200*Y8</f>
        <v>0</v>
      </c>
      <c r="Z18" s="626"/>
      <c r="AA18" s="627"/>
      <c r="AB18" s="625">
        <f>200*AB8</f>
        <v>0</v>
      </c>
      <c r="AC18" s="626"/>
      <c r="AD18" s="627"/>
      <c r="AE18" s="625">
        <f>200*AE8</f>
        <v>0</v>
      </c>
      <c r="AF18" s="626"/>
      <c r="AG18" s="627"/>
    </row>
    <row r="19" spans="1:33" x14ac:dyDescent="0.25">
      <c r="A19" s="143" t="s">
        <v>559</v>
      </c>
    </row>
    <row r="20" spans="1:33" x14ac:dyDescent="0.25">
      <c r="A20" s="125" t="s">
        <v>402</v>
      </c>
      <c r="B20" s="129"/>
    </row>
    <row r="21" spans="1:33" x14ac:dyDescent="0.25">
      <c r="A21" s="125" t="s">
        <v>403</v>
      </c>
      <c r="B21" s="129"/>
    </row>
    <row r="22" spans="1:33" x14ac:dyDescent="0.25">
      <c r="A22" s="125" t="s">
        <v>404</v>
      </c>
      <c r="B22" s="129"/>
    </row>
    <row r="24" spans="1:33" x14ac:dyDescent="0.25">
      <c r="D24" s="129"/>
      <c r="E24" s="129"/>
      <c r="G24" s="129"/>
      <c r="H24" s="129"/>
      <c r="J24" s="129"/>
      <c r="K24" s="129"/>
      <c r="M24" s="129"/>
      <c r="N24" s="129"/>
      <c r="P24" s="129"/>
      <c r="Q24" s="129"/>
      <c r="S24" s="129"/>
      <c r="T24" s="129"/>
      <c r="V24" s="129"/>
      <c r="W24" s="129"/>
      <c r="Y24" s="129"/>
      <c r="Z24" s="129"/>
      <c r="AB24" s="129"/>
      <c r="AC24" s="129"/>
      <c r="AE24" s="129"/>
      <c r="AF24" s="129"/>
    </row>
    <row r="25" spans="1:33" x14ac:dyDescent="0.25">
      <c r="D25" s="129"/>
      <c r="E25" s="129"/>
      <c r="G25" s="129"/>
      <c r="H25" s="129"/>
      <c r="J25" s="129"/>
      <c r="K25" s="129"/>
      <c r="M25" s="129"/>
      <c r="N25" s="129"/>
      <c r="P25" s="129"/>
      <c r="Q25" s="129"/>
      <c r="S25" s="129"/>
      <c r="T25" s="129"/>
      <c r="V25" s="129"/>
      <c r="W25" s="129"/>
      <c r="Y25" s="129"/>
      <c r="Z25" s="129"/>
      <c r="AB25" s="129"/>
      <c r="AC25" s="129"/>
      <c r="AE25" s="129"/>
      <c r="AF25" s="129"/>
    </row>
    <row r="26" spans="1:33" x14ac:dyDescent="0.25">
      <c r="D26" s="129"/>
      <c r="E26" s="129"/>
      <c r="G26" s="129"/>
      <c r="H26" s="129"/>
      <c r="J26" s="129"/>
      <c r="K26" s="129"/>
      <c r="M26" s="129"/>
      <c r="N26" s="129"/>
      <c r="P26" s="129"/>
      <c r="Q26" s="129"/>
      <c r="S26" s="129"/>
      <c r="T26" s="129"/>
      <c r="V26" s="129"/>
      <c r="W26" s="129"/>
      <c r="Y26" s="129"/>
      <c r="Z26" s="129"/>
      <c r="AB26" s="129"/>
      <c r="AC26" s="129"/>
      <c r="AE26" s="129"/>
      <c r="AF26" s="129"/>
    </row>
    <row r="120" spans="1:4" x14ac:dyDescent="0.25">
      <c r="A120" s="149"/>
      <c r="B120" s="149"/>
      <c r="C120" s="149"/>
      <c r="D120" s="149"/>
    </row>
  </sheetData>
  <mergeCells count="91">
    <mergeCell ref="D3:F3"/>
    <mergeCell ref="D4:F4"/>
    <mergeCell ref="D18:F18"/>
    <mergeCell ref="D6:F6"/>
    <mergeCell ref="M5:O5"/>
    <mergeCell ref="M6:O6"/>
    <mergeCell ref="M7:O7"/>
    <mergeCell ref="D5:F5"/>
    <mergeCell ref="D7:F7"/>
    <mergeCell ref="D8:F8"/>
    <mergeCell ref="G16:I16"/>
    <mergeCell ref="G17:I17"/>
    <mergeCell ref="D16:F16"/>
    <mergeCell ref="D17:F17"/>
    <mergeCell ref="G18:I18"/>
    <mergeCell ref="J3:L3"/>
    <mergeCell ref="J16:L16"/>
    <mergeCell ref="J17:L17"/>
    <mergeCell ref="J18:L18"/>
    <mergeCell ref="G3:I3"/>
    <mergeCell ref="G4:I4"/>
    <mergeCell ref="G5:I5"/>
    <mergeCell ref="G6:I6"/>
    <mergeCell ref="G7:I7"/>
    <mergeCell ref="G8:I8"/>
    <mergeCell ref="J4:L4"/>
    <mergeCell ref="J5:L5"/>
    <mergeCell ref="J6:L6"/>
    <mergeCell ref="J7:L7"/>
    <mergeCell ref="J8:L8"/>
    <mergeCell ref="M3:O3"/>
    <mergeCell ref="M4:O4"/>
    <mergeCell ref="P16:R16"/>
    <mergeCell ref="P17:R17"/>
    <mergeCell ref="P18:R18"/>
    <mergeCell ref="P3:R3"/>
    <mergeCell ref="P4:R4"/>
    <mergeCell ref="P5:R5"/>
    <mergeCell ref="P6:R6"/>
    <mergeCell ref="P7:R7"/>
    <mergeCell ref="M18:O18"/>
    <mergeCell ref="P8:R8"/>
    <mergeCell ref="M8:O8"/>
    <mergeCell ref="M16:O16"/>
    <mergeCell ref="M17:O17"/>
    <mergeCell ref="S8:U8"/>
    <mergeCell ref="S16:U16"/>
    <mergeCell ref="S17:U17"/>
    <mergeCell ref="S18:U18"/>
    <mergeCell ref="V7:X7"/>
    <mergeCell ref="S7:U7"/>
    <mergeCell ref="S3:U3"/>
    <mergeCell ref="S4:U4"/>
    <mergeCell ref="S5:U5"/>
    <mergeCell ref="S6:U6"/>
    <mergeCell ref="V3:X3"/>
    <mergeCell ref="V4:X4"/>
    <mergeCell ref="V5:X5"/>
    <mergeCell ref="V6:X6"/>
    <mergeCell ref="AB6:AD6"/>
    <mergeCell ref="AB7:AD7"/>
    <mergeCell ref="AB8:AD8"/>
    <mergeCell ref="V18:X18"/>
    <mergeCell ref="Y3:AA3"/>
    <mergeCell ref="Y4:AA4"/>
    <mergeCell ref="Y5:AA5"/>
    <mergeCell ref="Y6:AA6"/>
    <mergeCell ref="Y7:AA7"/>
    <mergeCell ref="Y8:AA8"/>
    <mergeCell ref="Y16:AA16"/>
    <mergeCell ref="Y17:AA17"/>
    <mergeCell ref="Y18:AA18"/>
    <mergeCell ref="V8:X8"/>
    <mergeCell ref="V16:X16"/>
    <mergeCell ref="V17:X17"/>
    <mergeCell ref="AE17:AG17"/>
    <mergeCell ref="AE18:AG18"/>
    <mergeCell ref="A1:O1"/>
    <mergeCell ref="AB16:AD16"/>
    <mergeCell ref="AB17:AD17"/>
    <mergeCell ref="AB18:AD18"/>
    <mergeCell ref="AE3:AG3"/>
    <mergeCell ref="AE4:AG4"/>
    <mergeCell ref="AE5:AG5"/>
    <mergeCell ref="AE6:AG6"/>
    <mergeCell ref="AE7:AG7"/>
    <mergeCell ref="AE8:AG8"/>
    <mergeCell ref="AE16:AG16"/>
    <mergeCell ref="AB3:AD3"/>
    <mergeCell ref="AB4:AD4"/>
    <mergeCell ref="AB5:AD5"/>
  </mergeCells>
  <conditionalFormatting sqref="C9 C7 M24:N26 D24:E26 P24:Q26 G24:H26 J24:K26 A20:B22 Q15:R15 C15 A11:B15 S24:T26 T15:U15 T11:T14 S11:S15 V24:W26 W15:X15 V11:V15 Y24:Z26 Z15:AA15 Y11:Y15 AB24:AC26 AC15:AD15 AB11:AB15 AE24:AF26 AF15:AG15 AE11:AE15 P11:Q15 M11:N15 J11:K15 G11:H15 D11:E15 W11:W14 Z11:Z14 AC11:AC14 AF11:AF14">
    <cfRule type="expression" dxfId="13" priority="73">
      <formula>#REF!="yes"</formula>
    </cfRule>
  </conditionalFormatting>
  <conditionalFormatting sqref="C7 C9">
    <cfRule type="expression" dxfId="12" priority="88">
      <formula>$F$63="NO"</formula>
    </cfRule>
  </conditionalFormatting>
  <dataValidations count="2">
    <dataValidation type="list" allowBlank="1" showInputMessage="1" showErrorMessage="1" prompt="Use the link provided to find the MI&amp;E per-diem rate, and choose the associated rate from the drop down list provided" sqref="C7">
      <formula1>State_Meals</formula1>
    </dataValidation>
    <dataValidation type="list" allowBlank="1" showInputMessage="1" showErrorMessage="1" sqref="D7:AG7">
      <formula1>State_Meals</formula1>
    </dataValidation>
  </dataValidations>
  <hyperlinks>
    <hyperlink ref="A20" r:id="rId1"/>
    <hyperlink ref="A21" r:id="rId2"/>
    <hyperlink ref="A22" r:id="rId3"/>
  </hyperlinks>
  <pageMargins left="0.7" right="0.7" top="0.75" bottom="0.75" header="0.3" footer="0.3"/>
  <pageSetup scale="70" orientation="landscape" r:id="rId4"/>
  <colBreaks count="1" manualBreakCount="1">
    <brk id="18" max="1048575" man="1"/>
  </col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F120"/>
  <sheetViews>
    <sheetView zoomScaleNormal="100" workbookViewId="0">
      <selection activeCell="M17" sqref="M17"/>
    </sheetView>
  </sheetViews>
  <sheetFormatPr defaultRowHeight="15.75" x14ac:dyDescent="0.25"/>
  <cols>
    <col min="1" max="1" width="61.28515625" style="124" customWidth="1"/>
    <col min="2" max="2" width="58" style="124" hidden="1" customWidth="1"/>
    <col min="3" max="3" width="29.28515625" style="124" hidden="1" customWidth="1"/>
    <col min="4" max="5" width="11" style="124" customWidth="1"/>
    <col min="6" max="6" width="14" style="124" customWidth="1"/>
    <col min="7" max="16384" width="9.140625" style="124"/>
  </cols>
  <sheetData>
    <row r="1" spans="1:6" s="24" customFormat="1" ht="53.25" customHeight="1" x14ac:dyDescent="0.2">
      <c r="A1" s="473" t="s">
        <v>571</v>
      </c>
      <c r="B1" s="473"/>
      <c r="C1" s="473"/>
      <c r="D1" s="473"/>
      <c r="E1" s="473"/>
      <c r="F1" s="473"/>
    </row>
    <row r="2" spans="1:6" ht="21" customHeight="1" x14ac:dyDescent="0.35">
      <c r="A2" s="150"/>
    </row>
    <row r="3" spans="1:6" x14ac:dyDescent="0.25">
      <c r="A3" s="127" t="s">
        <v>567</v>
      </c>
      <c r="B3" s="140"/>
      <c r="C3" s="128" t="s">
        <v>555</v>
      </c>
      <c r="D3" s="631" t="s">
        <v>550</v>
      </c>
      <c r="E3" s="632"/>
      <c r="F3" s="633"/>
    </row>
    <row r="4" spans="1:6" x14ac:dyDescent="0.25">
      <c r="A4" s="123" t="s">
        <v>572</v>
      </c>
      <c r="B4" s="141"/>
      <c r="C4" s="138"/>
      <c r="D4" s="634"/>
      <c r="E4" s="635"/>
      <c r="F4" s="636"/>
    </row>
    <row r="5" spans="1:6" x14ac:dyDescent="0.25">
      <c r="A5" s="123" t="s">
        <v>573</v>
      </c>
      <c r="B5" s="141"/>
      <c r="C5" s="146">
        <f>SUM(D5:F5)</f>
        <v>0</v>
      </c>
      <c r="D5" s="634"/>
      <c r="E5" s="635"/>
      <c r="F5" s="636"/>
    </row>
    <row r="6" spans="1:6" x14ac:dyDescent="0.25">
      <c r="A6" s="123" t="s">
        <v>556</v>
      </c>
      <c r="B6" s="141"/>
      <c r="C6" s="146">
        <f>SUM(D6:F6)</f>
        <v>0</v>
      </c>
      <c r="D6" s="634"/>
      <c r="E6" s="635"/>
      <c r="F6" s="636"/>
    </row>
    <row r="7" spans="1:6" x14ac:dyDescent="0.25">
      <c r="A7" s="123" t="s">
        <v>574</v>
      </c>
      <c r="B7" s="141"/>
      <c r="C7" s="144"/>
      <c r="D7" s="634"/>
      <c r="E7" s="635"/>
      <c r="F7" s="636"/>
    </row>
    <row r="8" spans="1:6" x14ac:dyDescent="0.25">
      <c r="A8" s="123" t="s">
        <v>565</v>
      </c>
      <c r="B8" s="141"/>
      <c r="C8" s="146">
        <f>SUM(D8:F8)</f>
        <v>30</v>
      </c>
      <c r="D8" s="628">
        <v>30</v>
      </c>
      <c r="E8" s="629"/>
      <c r="F8" s="630"/>
    </row>
    <row r="9" spans="1:6" ht="6.75" customHeight="1" x14ac:dyDescent="0.25">
      <c r="A9" s="131"/>
      <c r="B9" s="142"/>
      <c r="C9" s="137"/>
      <c r="D9" s="132"/>
      <c r="E9" s="134"/>
      <c r="F9" s="133"/>
    </row>
    <row r="10" spans="1:6" ht="31.5" x14ac:dyDescent="0.25">
      <c r="A10" s="123" t="s">
        <v>549</v>
      </c>
      <c r="B10" s="123"/>
      <c r="C10" s="138"/>
      <c r="D10" s="50" t="s">
        <v>557</v>
      </c>
      <c r="E10" s="130" t="s">
        <v>558</v>
      </c>
      <c r="F10" s="145" t="s">
        <v>566</v>
      </c>
    </row>
    <row r="11" spans="1:6" x14ac:dyDescent="0.25">
      <c r="A11" s="126" t="s">
        <v>11</v>
      </c>
      <c r="B11" s="126"/>
      <c r="C11" s="136" t="e">
        <f>SUM(F11,#REF!,#REF!,#REF!,#REF!,#REF!,#REF!,#REF!,#REF!,#REF!)</f>
        <v>#REF!</v>
      </c>
      <c r="D11" s="126">
        <f>$D$8*$D$6</f>
        <v>0</v>
      </c>
      <c r="E11" s="147">
        <f>IF(D7&gt;1,VLOOKUP(D7,MEI!$N$5:$R$304,2),0)</f>
        <v>0</v>
      </c>
      <c r="F11" s="136">
        <f>D11*E11</f>
        <v>0</v>
      </c>
    </row>
    <row r="12" spans="1:6" x14ac:dyDescent="0.25">
      <c r="A12" s="126" t="s">
        <v>570</v>
      </c>
      <c r="B12" s="126"/>
      <c r="C12" s="136" t="e">
        <f>SUM(F12,#REF!,#REF!,#REF!,#REF!,#REF!,#REF!,#REF!,#REF!,#REF!)</f>
        <v>#REF!</v>
      </c>
      <c r="D12" s="126">
        <f t="shared" ref="D12:D14" si="0">$D$8*$D$6</f>
        <v>0</v>
      </c>
      <c r="E12" s="147">
        <f>IF(D7&gt;1,VLOOKUP(D7,MEI!$N$5:$R$304,3),0)</f>
        <v>0</v>
      </c>
      <c r="F12" s="136">
        <f t="shared" ref="F12:F14" si="1">D12*E12</f>
        <v>0</v>
      </c>
    </row>
    <row r="13" spans="1:6" x14ac:dyDescent="0.25">
      <c r="A13" s="126" t="s">
        <v>12</v>
      </c>
      <c r="B13" s="126"/>
      <c r="C13" s="136" t="e">
        <f>SUM(F13,#REF!,#REF!,#REF!,#REF!,#REF!,#REF!,#REF!,#REF!,#REF!)</f>
        <v>#REF!</v>
      </c>
      <c r="D13" s="126">
        <f t="shared" si="0"/>
        <v>0</v>
      </c>
      <c r="E13" s="147">
        <f>IF(D7&gt;1,VLOOKUP(D7,MEI!$N$5:$R$304,4),0)</f>
        <v>0</v>
      </c>
      <c r="F13" s="136">
        <f t="shared" si="1"/>
        <v>0</v>
      </c>
    </row>
    <row r="14" spans="1:6" x14ac:dyDescent="0.25">
      <c r="A14" s="126" t="s">
        <v>13</v>
      </c>
      <c r="B14" s="126"/>
      <c r="C14" s="136" t="e">
        <f>SUM(F14,#REF!,#REF!,#REF!,#REF!,#REF!,#REF!,#REF!,#REF!,#REF!)</f>
        <v>#REF!</v>
      </c>
      <c r="D14" s="126">
        <f t="shared" si="0"/>
        <v>0</v>
      </c>
      <c r="E14" s="147">
        <f>(D7*0.5*0.23)</f>
        <v>0</v>
      </c>
      <c r="F14" s="136">
        <f t="shared" si="1"/>
        <v>0</v>
      </c>
    </row>
    <row r="15" spans="1:6" ht="6.75" customHeight="1" x14ac:dyDescent="0.25">
      <c r="A15" s="131"/>
      <c r="B15" s="142"/>
      <c r="C15" s="139"/>
      <c r="D15" s="132"/>
      <c r="E15" s="134"/>
      <c r="F15" s="133"/>
    </row>
    <row r="16" spans="1:6" x14ac:dyDescent="0.25">
      <c r="A16" s="26" t="s">
        <v>546</v>
      </c>
      <c r="B16" s="30"/>
      <c r="C16" s="136">
        <f>SUM(D16:F16)</f>
        <v>0</v>
      </c>
      <c r="D16" s="628">
        <f>IF((25*D8*D6)&lt;20000,(25*D8*D6),20000)</f>
        <v>0</v>
      </c>
      <c r="E16" s="629"/>
      <c r="F16" s="630"/>
    </row>
    <row r="17" spans="1:6" x14ac:dyDescent="0.25">
      <c r="A17" s="49" t="s">
        <v>547</v>
      </c>
      <c r="B17" s="53"/>
      <c r="C17" s="136">
        <f>SUM(D17:F17)</f>
        <v>0</v>
      </c>
      <c r="D17" s="625"/>
      <c r="E17" s="626"/>
      <c r="F17" s="627"/>
    </row>
    <row r="18" spans="1:6" x14ac:dyDescent="0.25">
      <c r="A18" s="49" t="s">
        <v>548</v>
      </c>
      <c r="B18" s="53"/>
      <c r="C18" s="136">
        <f>SUM(D18:F18)</f>
        <v>0</v>
      </c>
      <c r="D18" s="625"/>
      <c r="E18" s="626"/>
      <c r="F18" s="627"/>
    </row>
    <row r="24" spans="1:6" x14ac:dyDescent="0.25">
      <c r="D24" s="129"/>
      <c r="E24" s="129"/>
    </row>
    <row r="25" spans="1:6" x14ac:dyDescent="0.25">
      <c r="D25" s="129"/>
      <c r="E25" s="129"/>
    </row>
    <row r="26" spans="1:6" x14ac:dyDescent="0.25">
      <c r="D26" s="129"/>
      <c r="E26" s="129"/>
    </row>
    <row r="30" spans="1:6" x14ac:dyDescent="0.25">
      <c r="A30" s="143" t="s">
        <v>559</v>
      </c>
    </row>
    <row r="31" spans="1:6" x14ac:dyDescent="0.25">
      <c r="A31" s="125" t="s">
        <v>402</v>
      </c>
      <c r="B31" s="129"/>
    </row>
    <row r="32" spans="1:6" x14ac:dyDescent="0.25">
      <c r="A32" s="125" t="s">
        <v>403</v>
      </c>
      <c r="B32" s="129"/>
    </row>
    <row r="33" spans="1:2" x14ac:dyDescent="0.25">
      <c r="A33" s="125" t="s">
        <v>404</v>
      </c>
      <c r="B33" s="129"/>
    </row>
    <row r="120" spans="1:4" x14ac:dyDescent="0.25">
      <c r="A120" s="149"/>
      <c r="B120" s="149"/>
      <c r="C120" s="149"/>
      <c r="D120" s="149"/>
    </row>
  </sheetData>
  <mergeCells count="10">
    <mergeCell ref="D6:F6"/>
    <mergeCell ref="D5:F5"/>
    <mergeCell ref="D4:F4"/>
    <mergeCell ref="A1:F1"/>
    <mergeCell ref="D3:F3"/>
    <mergeCell ref="D18:F18"/>
    <mergeCell ref="D17:F17"/>
    <mergeCell ref="D16:F16"/>
    <mergeCell ref="D8:F8"/>
    <mergeCell ref="D7:F7"/>
  </mergeCells>
  <conditionalFormatting sqref="A31:B33 C9 C7 D24:E26 C15 A11:B15 D11:E15">
    <cfRule type="expression" dxfId="11" priority="2">
      <formula>#REF!="yes"</formula>
    </cfRule>
  </conditionalFormatting>
  <conditionalFormatting sqref="C7 C9">
    <cfRule type="expression" dxfId="10" priority="1">
      <formula>$F$63="NO"</formula>
    </cfRule>
  </conditionalFormatting>
  <dataValidations count="2">
    <dataValidation type="list" allowBlank="1" showInputMessage="1" showErrorMessage="1" sqref="D7:F7">
      <formula1>State_Meals</formula1>
    </dataValidation>
    <dataValidation type="list" allowBlank="1" showInputMessage="1" showErrorMessage="1" prompt="Use the link provided to find the MI&amp;E per-diem rate, and choose the associated rate from the drop down list provided" sqref="C7">
      <formula1>State_Meals</formula1>
    </dataValidation>
  </dataValidations>
  <hyperlinks>
    <hyperlink ref="A31" r:id="rId1"/>
    <hyperlink ref="A32" r:id="rId2"/>
    <hyperlink ref="A33" r:id="rId3"/>
  </hyperlinks>
  <pageMargins left="0.7" right="0.7" top="0.75" bottom="0.75" header="0.3" footer="0.3"/>
  <pageSetup scale="70" orientation="landscape"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59"/>
  <sheetViews>
    <sheetView zoomScaleNormal="100" workbookViewId="0">
      <pane ySplit="13" topLeftCell="A14" activePane="bottomLeft" state="frozen"/>
      <selection pane="bottomLeft" activeCell="B13" sqref="B13"/>
    </sheetView>
  </sheetViews>
  <sheetFormatPr defaultRowHeight="15.75" x14ac:dyDescent="0.25"/>
  <cols>
    <col min="1" max="1" width="49.5703125" style="124" customWidth="1"/>
    <col min="2" max="2" width="90.28515625" style="124" customWidth="1"/>
    <col min="3" max="3" width="26.28515625" style="124" customWidth="1"/>
    <col min="4" max="4" width="89.42578125" style="124" customWidth="1"/>
    <col min="5" max="5" width="73" style="124" customWidth="1"/>
    <col min="6" max="7" width="9.140625" style="124"/>
    <col min="8" max="8" width="77" style="124" customWidth="1"/>
    <col min="9" max="16384" width="9.140625" style="124"/>
  </cols>
  <sheetData>
    <row r="1" spans="1:4" ht="42.75" customHeight="1" x14ac:dyDescent="0.3">
      <c r="A1" s="639" t="s">
        <v>717</v>
      </c>
      <c r="B1" s="639"/>
      <c r="C1" s="639"/>
      <c r="D1" s="639"/>
    </row>
    <row r="2" spans="1:4" ht="9" customHeight="1" x14ac:dyDescent="0.3">
      <c r="A2" s="229"/>
      <c r="B2" s="229"/>
      <c r="C2" s="229"/>
      <c r="D2" s="229"/>
    </row>
    <row r="3" spans="1:4" ht="19.5" thickBot="1" x14ac:dyDescent="0.35">
      <c r="A3" s="178"/>
      <c r="B3" s="178"/>
      <c r="C3" s="178"/>
      <c r="D3" s="192"/>
    </row>
    <row r="4" spans="1:4" x14ac:dyDescent="0.25">
      <c r="A4" s="193" t="s">
        <v>653</v>
      </c>
      <c r="B4" s="659">
        <f>'SUBMISSION FORM'!B22:J22</f>
        <v>0</v>
      </c>
      <c r="C4" s="659"/>
      <c r="D4" s="660"/>
    </row>
    <row r="5" spans="1:4" x14ac:dyDescent="0.25">
      <c r="A5" s="194" t="s">
        <v>654</v>
      </c>
      <c r="B5" s="661">
        <f>'SUBMISSION FORM'!B26:J26</f>
        <v>0</v>
      </c>
      <c r="C5" s="661"/>
      <c r="D5" s="662"/>
    </row>
    <row r="6" spans="1:4" ht="16.5" thickBot="1" x14ac:dyDescent="0.3">
      <c r="A6" s="195" t="s">
        <v>655</v>
      </c>
      <c r="B6" s="663">
        <f>'SUBMISSION FORM'!B29:J29</f>
        <v>0</v>
      </c>
      <c r="C6" s="663"/>
      <c r="D6" s="664"/>
    </row>
    <row r="7" spans="1:4" ht="16.5" thickBot="1" x14ac:dyDescent="0.3"/>
    <row r="8" spans="1:4" ht="16.5" thickBot="1" x14ac:dyDescent="0.3">
      <c r="A8" s="682" t="s">
        <v>718</v>
      </c>
      <c r="B8" s="683"/>
      <c r="C8" s="683"/>
      <c r="D8" s="684"/>
    </row>
    <row r="9" spans="1:4" ht="31.5" x14ac:dyDescent="0.25">
      <c r="A9" s="257" t="s">
        <v>719</v>
      </c>
      <c r="B9" s="648"/>
      <c r="C9" s="649"/>
      <c r="D9" s="650"/>
    </row>
    <row r="10" spans="1:4" ht="31.5" x14ac:dyDescent="0.25">
      <c r="A10" s="255" t="s">
        <v>721</v>
      </c>
      <c r="B10" s="651"/>
      <c r="C10" s="651"/>
      <c r="D10" s="652"/>
    </row>
    <row r="11" spans="1:4" ht="16.5" thickBot="1" x14ac:dyDescent="0.3">
      <c r="A11" s="256" t="s">
        <v>716</v>
      </c>
      <c r="B11" s="653"/>
      <c r="C11" s="654"/>
      <c r="D11" s="655"/>
    </row>
    <row r="13" spans="1:4" ht="32.25" thickBot="1" x14ac:dyDescent="0.3">
      <c r="A13" s="190" t="s">
        <v>601</v>
      </c>
      <c r="B13" s="190" t="s">
        <v>602</v>
      </c>
      <c r="C13" s="190" t="s">
        <v>650</v>
      </c>
      <c r="D13" s="190" t="s">
        <v>656</v>
      </c>
    </row>
    <row r="14" spans="1:4" x14ac:dyDescent="0.25">
      <c r="A14" s="665" t="s">
        <v>603</v>
      </c>
      <c r="B14" s="666"/>
      <c r="C14" s="666"/>
      <c r="D14" s="667"/>
    </row>
    <row r="15" spans="1:4" x14ac:dyDescent="0.25">
      <c r="A15" s="209" t="s">
        <v>657</v>
      </c>
      <c r="B15" s="26" t="s">
        <v>625</v>
      </c>
      <c r="C15" s="228"/>
      <c r="D15" s="674"/>
    </row>
    <row r="16" spans="1:4" x14ac:dyDescent="0.25">
      <c r="A16" s="209" t="s">
        <v>657</v>
      </c>
      <c r="B16" s="183" t="s">
        <v>632</v>
      </c>
      <c r="C16" s="228"/>
      <c r="D16" s="675"/>
    </row>
    <row r="17" spans="1:4" x14ac:dyDescent="0.25">
      <c r="A17" s="233" t="s">
        <v>715</v>
      </c>
      <c r="B17" s="183" t="s">
        <v>633</v>
      </c>
      <c r="C17" s="228"/>
      <c r="D17" s="675"/>
    </row>
    <row r="18" spans="1:4" ht="31.5" x14ac:dyDescent="0.25">
      <c r="A18" s="209" t="s">
        <v>658</v>
      </c>
      <c r="B18" s="30" t="s">
        <v>621</v>
      </c>
      <c r="C18" s="201"/>
      <c r="D18" s="675"/>
    </row>
    <row r="19" spans="1:4" ht="16.5" thickBot="1" x14ac:dyDescent="0.3">
      <c r="A19" s="210" t="s">
        <v>659</v>
      </c>
      <c r="B19" s="187" t="s">
        <v>610</v>
      </c>
      <c r="C19" s="202"/>
      <c r="D19" s="676"/>
    </row>
    <row r="20" spans="1:4" ht="16.5" thickBot="1" x14ac:dyDescent="0.3"/>
    <row r="21" spans="1:4" x14ac:dyDescent="0.25">
      <c r="A21" s="665" t="s">
        <v>638</v>
      </c>
      <c r="B21" s="666"/>
      <c r="C21" s="666"/>
      <c r="D21" s="667"/>
    </row>
    <row r="22" spans="1:4" x14ac:dyDescent="0.25">
      <c r="A22" s="221" t="s">
        <v>660</v>
      </c>
      <c r="B22" s="225" t="s">
        <v>623</v>
      </c>
      <c r="C22" s="219"/>
      <c r="D22" s="677"/>
    </row>
    <row r="23" spans="1:4" ht="31.5" x14ac:dyDescent="0.25">
      <c r="A23" s="221" t="s">
        <v>661</v>
      </c>
      <c r="B23" s="226" t="s">
        <v>624</v>
      </c>
      <c r="C23" s="219"/>
      <c r="D23" s="678"/>
    </row>
    <row r="24" spans="1:4" ht="47.25" x14ac:dyDescent="0.25">
      <c r="A24" s="231" t="s">
        <v>662</v>
      </c>
      <c r="B24" s="230" t="s">
        <v>605</v>
      </c>
      <c r="C24" s="232"/>
      <c r="D24" s="678"/>
    </row>
    <row r="25" spans="1:4" x14ac:dyDescent="0.25">
      <c r="A25" s="221" t="s">
        <v>663</v>
      </c>
      <c r="B25" s="213" t="s">
        <v>644</v>
      </c>
      <c r="C25" s="222" t="str">
        <f>IF('SUBMISSION FORM'!B60=0,"N/A",IF('SUBMISSION FORM'!B60&lt;'SUBMISSION FORM'!E86,"YES","NO"))</f>
        <v>N/A</v>
      </c>
      <c r="D25" s="678"/>
    </row>
    <row r="26" spans="1:4" x14ac:dyDescent="0.25">
      <c r="A26" s="221" t="s">
        <v>664</v>
      </c>
      <c r="B26" s="213" t="s">
        <v>645</v>
      </c>
      <c r="C26" s="222" t="str">
        <f>IF('SUBMISSION FORM'!B61=0,"N/A",IF('SUBMISSION FORM'!B61&lt;'SUBMISSION FORM'!E87,"YES","NO"))</f>
        <v>N/A</v>
      </c>
      <c r="D26" s="678"/>
    </row>
    <row r="27" spans="1:4" x14ac:dyDescent="0.25">
      <c r="A27" s="221" t="s">
        <v>665</v>
      </c>
      <c r="B27" s="213" t="s">
        <v>646</v>
      </c>
      <c r="C27" s="222" t="str">
        <f>IF('SUBMISSION FORM'!B62=0,"N/A",IF('SUBMISSION FORM'!B62&lt;'SUBMISSION FORM'!E88,"YES","NO"))</f>
        <v>N/A</v>
      </c>
      <c r="D27" s="678"/>
    </row>
    <row r="28" spans="1:4" ht="16.5" thickBot="1" x14ac:dyDescent="0.3">
      <c r="A28" s="210" t="s">
        <v>666</v>
      </c>
      <c r="B28" s="223" t="s">
        <v>647</v>
      </c>
      <c r="C28" s="224" t="e">
        <f>IF('SUBMISSION FORM'!#REF!=0,"N/A",IF('SUBMISSION FORM'!#REF!&lt;'SUBMISSION FORM'!#REF!,"YES","NO"))</f>
        <v>#REF!</v>
      </c>
      <c r="D28" s="679"/>
    </row>
    <row r="29" spans="1:4" ht="16.5" thickBot="1" x14ac:dyDescent="0.3"/>
    <row r="30" spans="1:4" x14ac:dyDescent="0.25">
      <c r="A30" s="665" t="s">
        <v>635</v>
      </c>
      <c r="B30" s="666"/>
      <c r="C30" s="666"/>
      <c r="D30" s="667"/>
    </row>
    <row r="31" spans="1:4" x14ac:dyDescent="0.25">
      <c r="A31" s="637" t="s">
        <v>640</v>
      </c>
      <c r="B31" s="213" t="s">
        <v>627</v>
      </c>
      <c r="C31" s="217" t="str">
        <f>IF('SUBMISSION FORM'!B68=0,"N/A",IF('SUBMISSION FORM'!B68&lt;'SUBMISSION FORM'!D93,"YES","NO"))</f>
        <v>N/A</v>
      </c>
      <c r="D31" s="640"/>
    </row>
    <row r="32" spans="1:4" x14ac:dyDescent="0.25">
      <c r="A32" s="681"/>
      <c r="B32" s="218" t="s">
        <v>608</v>
      </c>
      <c r="C32" s="219" t="s">
        <v>15</v>
      </c>
      <c r="D32" s="641"/>
    </row>
    <row r="33" spans="1:4" x14ac:dyDescent="0.25">
      <c r="A33" s="637" t="s">
        <v>639</v>
      </c>
      <c r="B33" s="213" t="s">
        <v>628</v>
      </c>
      <c r="C33" s="217" t="str">
        <f>IF('SUBMISSION FORM'!B69=0,"N/A",IF('SUBMISSION FORM'!B69&lt;'SUBMISSION FORM'!D94,"YES","NO"))</f>
        <v>N/A</v>
      </c>
      <c r="D33" s="641"/>
    </row>
    <row r="34" spans="1:4" ht="16.5" thickBot="1" x14ac:dyDescent="0.3">
      <c r="A34" s="638"/>
      <c r="B34" s="215" t="s">
        <v>609</v>
      </c>
      <c r="C34" s="220"/>
      <c r="D34" s="642"/>
    </row>
    <row r="35" spans="1:4" ht="16.5" thickBot="1" x14ac:dyDescent="0.3"/>
    <row r="36" spans="1:4" x14ac:dyDescent="0.25">
      <c r="A36" s="668" t="s">
        <v>637</v>
      </c>
      <c r="B36" s="669"/>
      <c r="C36" s="669"/>
      <c r="D36" s="670"/>
    </row>
    <row r="37" spans="1:4" x14ac:dyDescent="0.25">
      <c r="A37" s="637" t="s">
        <v>641</v>
      </c>
      <c r="B37" s="213" t="s">
        <v>626</v>
      </c>
      <c r="C37" s="214" t="str">
        <f>IF(('SUBMISSION FORM'!B56+'SUBMISSION FORM'!B57)=0,"N/A",IF(('SUBMISSION FORM'!B56+'SUBMISSION FORM'!B57)&lt;'SUBMISSION FORM'!#REF!,"YES","NO"))</f>
        <v>N/A</v>
      </c>
      <c r="D37" s="643"/>
    </row>
    <row r="38" spans="1:4" ht="16.5" thickBot="1" x14ac:dyDescent="0.3">
      <c r="A38" s="638"/>
      <c r="B38" s="215" t="s">
        <v>607</v>
      </c>
      <c r="C38" s="216"/>
      <c r="D38" s="644"/>
    </row>
    <row r="39" spans="1:4" ht="16.5" thickBot="1" x14ac:dyDescent="0.3">
      <c r="A39" s="174"/>
      <c r="B39" s="179"/>
      <c r="C39" s="180"/>
      <c r="D39" s="191"/>
    </row>
    <row r="40" spans="1:4" x14ac:dyDescent="0.25">
      <c r="A40" s="668" t="s">
        <v>636</v>
      </c>
      <c r="B40" s="669"/>
      <c r="C40" s="669"/>
      <c r="D40" s="670"/>
    </row>
    <row r="41" spans="1:4" x14ac:dyDescent="0.25">
      <c r="A41" s="211" t="s">
        <v>643</v>
      </c>
      <c r="B41" s="90" t="s">
        <v>622</v>
      </c>
      <c r="C41" s="201"/>
      <c r="D41" s="645"/>
    </row>
    <row r="42" spans="1:4" ht="31.5" x14ac:dyDescent="0.25">
      <c r="A42" s="211" t="s">
        <v>649</v>
      </c>
      <c r="B42" s="90" t="s">
        <v>634</v>
      </c>
      <c r="C42" s="201"/>
      <c r="D42" s="646"/>
    </row>
    <row r="43" spans="1:4" ht="31.5" x14ac:dyDescent="0.25">
      <c r="A43" s="211" t="s">
        <v>643</v>
      </c>
      <c r="B43" s="90" t="s">
        <v>648</v>
      </c>
      <c r="C43" s="201"/>
      <c r="D43" s="646"/>
    </row>
    <row r="44" spans="1:4" ht="16.5" thickBot="1" x14ac:dyDescent="0.3">
      <c r="A44" s="212" t="s">
        <v>642</v>
      </c>
      <c r="B44" s="187" t="s">
        <v>720</v>
      </c>
      <c r="C44" s="202" t="s">
        <v>604</v>
      </c>
      <c r="D44" s="647"/>
    </row>
    <row r="45" spans="1:4" ht="16.5" thickBot="1" x14ac:dyDescent="0.3"/>
    <row r="46" spans="1:4" x14ac:dyDescent="0.25">
      <c r="A46" s="671" t="s">
        <v>667</v>
      </c>
      <c r="B46" s="672"/>
      <c r="C46" s="672"/>
      <c r="D46" s="673"/>
    </row>
    <row r="47" spans="1:4" x14ac:dyDescent="0.25">
      <c r="A47" s="680" t="s">
        <v>611</v>
      </c>
      <c r="B47" s="49" t="s">
        <v>612</v>
      </c>
      <c r="C47" s="196" t="s">
        <v>402</v>
      </c>
      <c r="D47" s="656"/>
    </row>
    <row r="48" spans="1:4" x14ac:dyDescent="0.25">
      <c r="A48" s="680"/>
      <c r="B48" s="49" t="s">
        <v>613</v>
      </c>
      <c r="C48" s="196" t="s">
        <v>403</v>
      </c>
      <c r="D48" s="657"/>
    </row>
    <row r="49" spans="1:4" ht="31.5" x14ac:dyDescent="0.25">
      <c r="A49" s="680"/>
      <c r="B49" s="49" t="s">
        <v>614</v>
      </c>
      <c r="C49" s="196" t="s">
        <v>404</v>
      </c>
      <c r="D49" s="657"/>
    </row>
    <row r="50" spans="1:4" x14ac:dyDescent="0.25">
      <c r="A50" s="184" t="s">
        <v>615</v>
      </c>
      <c r="B50" s="176" t="s">
        <v>616</v>
      </c>
      <c r="C50" s="197">
        <v>63</v>
      </c>
      <c r="D50" s="657"/>
    </row>
    <row r="51" spans="1:4" x14ac:dyDescent="0.25">
      <c r="A51" s="185" t="s">
        <v>652</v>
      </c>
      <c r="B51" s="177" t="s">
        <v>629</v>
      </c>
      <c r="C51" s="205">
        <f>SUM('SUBMISSION FORM'!B44:E44)</f>
        <v>0</v>
      </c>
      <c r="D51" s="657"/>
    </row>
    <row r="52" spans="1:4" x14ac:dyDescent="0.25">
      <c r="A52" s="185" t="s">
        <v>617</v>
      </c>
      <c r="B52" s="177" t="s">
        <v>630</v>
      </c>
      <c r="C52" s="198">
        <f>('SUBMISSION FORM'!B30:J30-'SUBMISSION FORM'!B29:J29)+1</f>
        <v>1</v>
      </c>
      <c r="D52" s="657"/>
    </row>
    <row r="53" spans="1:4" x14ac:dyDescent="0.25">
      <c r="A53" s="185" t="s">
        <v>651</v>
      </c>
      <c r="B53" s="177" t="s">
        <v>618</v>
      </c>
      <c r="C53" s="199">
        <f>(C50*C51*C52)</f>
        <v>0</v>
      </c>
      <c r="D53" s="657"/>
    </row>
    <row r="54" spans="1:4" x14ac:dyDescent="0.25">
      <c r="A54" s="186" t="s">
        <v>619</v>
      </c>
      <c r="B54" s="177" t="s">
        <v>631</v>
      </c>
      <c r="C54" s="199">
        <f>'SUBMISSION FORM'!B65</f>
        <v>0</v>
      </c>
      <c r="D54" s="657"/>
    </row>
    <row r="55" spans="1:4" ht="16.5" thickBot="1" x14ac:dyDescent="0.3">
      <c r="A55" s="188" t="s">
        <v>620</v>
      </c>
      <c r="B55" s="189" t="s">
        <v>618</v>
      </c>
      <c r="C55" s="200">
        <f>C54-C53</f>
        <v>0</v>
      </c>
      <c r="D55" s="658"/>
    </row>
    <row r="57" spans="1:4" ht="31.5" x14ac:dyDescent="0.25">
      <c r="A57" s="175" t="s">
        <v>606</v>
      </c>
      <c r="C57" s="204"/>
    </row>
    <row r="59" spans="1:4" x14ac:dyDescent="0.25">
      <c r="C59" s="204"/>
    </row>
  </sheetData>
  <sheetProtection formatColumns="0" selectLockedCells="1"/>
  <mergeCells count="24">
    <mergeCell ref="D47:D55"/>
    <mergeCell ref="B4:D4"/>
    <mergeCell ref="B5:D5"/>
    <mergeCell ref="B6:D6"/>
    <mergeCell ref="A14:D14"/>
    <mergeCell ref="A21:D21"/>
    <mergeCell ref="A30:D30"/>
    <mergeCell ref="A36:D36"/>
    <mergeCell ref="A40:D40"/>
    <mergeCell ref="A46:D46"/>
    <mergeCell ref="D15:D19"/>
    <mergeCell ref="D22:D28"/>
    <mergeCell ref="A47:A49"/>
    <mergeCell ref="A37:A38"/>
    <mergeCell ref="A31:A32"/>
    <mergeCell ref="A8:D8"/>
    <mergeCell ref="A33:A34"/>
    <mergeCell ref="A1:D1"/>
    <mergeCell ref="D31:D34"/>
    <mergeCell ref="D37:D38"/>
    <mergeCell ref="D41:D44"/>
    <mergeCell ref="B9:D9"/>
    <mergeCell ref="B10:D10"/>
    <mergeCell ref="B11:D11"/>
  </mergeCells>
  <conditionalFormatting sqref="C31:C34 C15:C19 C37:C39 C41:C45 C22:C28 D22 D15 D45 D31 D37 D39 D41">
    <cfRule type="containsText" dxfId="9" priority="8" operator="containsText" text="NO">
      <formula>NOT(ISERROR(SEARCH("NO",C15)))</formula>
    </cfRule>
  </conditionalFormatting>
  <conditionalFormatting sqref="C55">
    <cfRule type="cellIs" dxfId="8" priority="7" operator="greaterThan">
      <formula>$Y$7</formula>
    </cfRule>
  </conditionalFormatting>
  <dataValidations count="3">
    <dataValidation type="list" allowBlank="1" showInputMessage="1" showErrorMessage="1" sqref="C50">
      <formula1>LODGING</formula1>
    </dataValidation>
    <dataValidation type="list" allowBlank="1" showInputMessage="1" showErrorMessage="1" sqref="C34 C22:C24 C15:C19 C38:C39 C41:C44 C32">
      <formula1>ANALYST</formula1>
    </dataValidation>
    <dataValidation type="list" allowBlank="1" showInputMessage="1" showErrorMessage="1" sqref="B10:D10">
      <formula1>Comments1</formula1>
    </dataValidation>
  </dataValidations>
  <hyperlinks>
    <hyperlink ref="C47" r:id="rId1"/>
    <hyperlink ref="C48" r:id="rId2"/>
    <hyperlink ref="C49" r:id="rId3"/>
  </hyperlinks>
  <pageMargins left="0.45" right="0.45" top="0.5" bottom="0.75" header="0.3" footer="0.3"/>
  <pageSetup scale="48" orientation="landscape"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20"/>
  <sheetViews>
    <sheetView workbookViewId="0">
      <selection activeCell="D23" sqref="D23"/>
    </sheetView>
  </sheetViews>
  <sheetFormatPr defaultRowHeight="12.75" x14ac:dyDescent="0.2"/>
  <cols>
    <col min="1" max="4" width="25.28515625" style="258" customWidth="1"/>
    <col min="5" max="16384" width="9.140625" style="258"/>
  </cols>
  <sheetData>
    <row r="1" spans="1:4" ht="15.75" x14ac:dyDescent="0.25">
      <c r="A1" s="686" t="s">
        <v>750</v>
      </c>
      <c r="B1" s="687"/>
      <c r="C1" s="687"/>
      <c r="D1" s="687"/>
    </row>
    <row r="2" spans="1:4" ht="17.25" customHeight="1" x14ac:dyDescent="0.25">
      <c r="A2" s="693" t="s">
        <v>751</v>
      </c>
      <c r="B2" s="693"/>
      <c r="C2" s="685"/>
      <c r="D2" s="685"/>
    </row>
    <row r="3" spans="1:4" ht="17.25" customHeight="1" x14ac:dyDescent="0.25">
      <c r="A3" s="693" t="s">
        <v>752</v>
      </c>
      <c r="B3" s="693"/>
      <c r="C3" s="685"/>
      <c r="D3" s="685"/>
    </row>
    <row r="4" spans="1:4" ht="17.25" customHeight="1" x14ac:dyDescent="0.25">
      <c r="A4" s="693" t="s">
        <v>753</v>
      </c>
      <c r="B4" s="693"/>
      <c r="C4" s="685"/>
      <c r="D4" s="685"/>
    </row>
    <row r="5" spans="1:4" ht="8.25" customHeight="1" x14ac:dyDescent="0.25">
      <c r="A5" s="306"/>
      <c r="B5" s="307"/>
      <c r="C5" s="191"/>
      <c r="D5" s="191"/>
    </row>
    <row r="6" spans="1:4" ht="15.75" customHeight="1" x14ac:dyDescent="0.2">
      <c r="A6" s="691" t="s">
        <v>747</v>
      </c>
      <c r="B6" s="692"/>
      <c r="C6" s="692"/>
      <c r="D6" s="692"/>
    </row>
    <row r="7" spans="1:4" ht="47.25" customHeight="1" x14ac:dyDescent="0.2">
      <c r="A7" s="298" t="s">
        <v>385</v>
      </c>
      <c r="B7" s="688" t="s">
        <v>754</v>
      </c>
      <c r="C7" s="688"/>
      <c r="D7" s="305" t="s">
        <v>755</v>
      </c>
    </row>
    <row r="8" spans="1:4" ht="31.5" x14ac:dyDescent="0.2">
      <c r="A8" s="49" t="s">
        <v>742</v>
      </c>
      <c r="B8" s="296" t="s">
        <v>402</v>
      </c>
      <c r="C8" s="303"/>
      <c r="D8" s="304"/>
    </row>
    <row r="9" spans="1:4" ht="47.25" x14ac:dyDescent="0.2">
      <c r="A9" s="49" t="s">
        <v>743</v>
      </c>
      <c r="B9" s="296" t="s">
        <v>403</v>
      </c>
      <c r="C9" s="303"/>
      <c r="D9" s="304"/>
    </row>
    <row r="10" spans="1:4" ht="25.5" x14ac:dyDescent="0.2">
      <c r="A10" s="49" t="s">
        <v>396</v>
      </c>
      <c r="B10" s="296" t="s">
        <v>404</v>
      </c>
      <c r="C10" s="303"/>
      <c r="D10" s="304"/>
    </row>
    <row r="11" spans="1:4" ht="31.5" x14ac:dyDescent="0.2">
      <c r="A11" s="298" t="s">
        <v>748</v>
      </c>
      <c r="B11" s="299" t="s">
        <v>734</v>
      </c>
      <c r="C11" s="299" t="s">
        <v>438</v>
      </c>
      <c r="D11" s="300" t="s">
        <v>439</v>
      </c>
    </row>
    <row r="12" spans="1:4" ht="15.75" x14ac:dyDescent="0.2">
      <c r="A12" s="49" t="s">
        <v>398</v>
      </c>
      <c r="B12" s="40"/>
      <c r="C12" s="297" t="b">
        <f>IF($D$8="yes",VLOOKUP($C$8,MEI!$B$15:$F$20,2),IF($D$10="YES",VLOOKUP($C$10,MEI!$N$5:$R$304,2),IF($D$9="yes",VLOOKUP($C$9,MEI!$Z$5:$AD$68,2))))</f>
        <v>0</v>
      </c>
      <c r="D12" s="297">
        <f>B12*C12</f>
        <v>0</v>
      </c>
    </row>
    <row r="13" spans="1:4" ht="15.75" x14ac:dyDescent="0.2">
      <c r="A13" s="49" t="s">
        <v>399</v>
      </c>
      <c r="B13" s="40"/>
      <c r="C13" s="297" t="b">
        <f>IF($D$8="yes",VLOOKUP($C$8,MEI!$B$15:$F$20,3),IF($D$10="YES",VLOOKUP($C$10,MEI!$N$5:$R$304,3),IF($D$9="yes",VLOOKUP($C$9,MEI!$Z$5:$AD$68,3))))</f>
        <v>0</v>
      </c>
      <c r="D13" s="297">
        <f t="shared" ref="D13:D14" si="0">B13*C13</f>
        <v>0</v>
      </c>
    </row>
    <row r="14" spans="1:4" ht="15.75" x14ac:dyDescent="0.2">
      <c r="A14" s="49" t="s">
        <v>400</v>
      </c>
      <c r="B14" s="40"/>
      <c r="C14" s="297" t="b">
        <f>IF($D$8="yes",VLOOKUP($C$8,MEI!$B$15:$F$20,4),IF($D$10="YES",VLOOKUP($C$10,MEI!$N$5:$R$304,4),IF($D$9="yes",VLOOKUP($C$9,MEI!$Z$5:$AD$68,4))))</f>
        <v>0</v>
      </c>
      <c r="D14" s="297">
        <f t="shared" si="0"/>
        <v>0</v>
      </c>
    </row>
    <row r="16" spans="1:4" ht="15.75" customHeight="1" x14ac:dyDescent="0.2">
      <c r="A16" s="689" t="s">
        <v>749</v>
      </c>
      <c r="B16" s="690"/>
      <c r="C16" s="690"/>
      <c r="D16" s="690"/>
    </row>
    <row r="17" spans="1:4" ht="31.5" x14ac:dyDescent="0.2">
      <c r="A17" s="301" t="s">
        <v>492</v>
      </c>
      <c r="B17" s="302" t="s">
        <v>393</v>
      </c>
      <c r="C17" s="299" t="s">
        <v>438</v>
      </c>
      <c r="D17" s="302" t="s">
        <v>439</v>
      </c>
    </row>
    <row r="18" spans="1:4" ht="31.5" x14ac:dyDescent="0.2">
      <c r="A18" s="26" t="s">
        <v>544</v>
      </c>
      <c r="B18" s="285"/>
      <c r="C18" s="26">
        <v>25</v>
      </c>
      <c r="D18" s="116">
        <f>IF((B18*C18*C4)&lt;20000,(B18*C18*C4),20000)</f>
        <v>0</v>
      </c>
    </row>
    <row r="19" spans="1:4" ht="31.5" x14ac:dyDescent="0.2">
      <c r="A19" s="49" t="s">
        <v>489</v>
      </c>
      <c r="B19" s="285"/>
      <c r="C19" s="26">
        <v>50</v>
      </c>
      <c r="D19" s="116">
        <f>IF((B19*C19)&lt;7000,(B19*C19),8750)</f>
        <v>0</v>
      </c>
    </row>
    <row r="20" spans="1:4" ht="31.5" x14ac:dyDescent="0.2">
      <c r="A20" s="49" t="s">
        <v>490</v>
      </c>
      <c r="B20" s="285"/>
      <c r="C20" s="26">
        <v>200</v>
      </c>
      <c r="D20" s="116">
        <f>IF((B20*C20)&lt;40000,(B20*C20),35000)</f>
        <v>0</v>
      </c>
    </row>
  </sheetData>
  <sheetProtection formatColumns="0" selectLockedCells="1"/>
  <mergeCells count="10">
    <mergeCell ref="C3:D3"/>
    <mergeCell ref="C4:D4"/>
    <mergeCell ref="A1:D1"/>
    <mergeCell ref="B7:C7"/>
    <mergeCell ref="A16:D16"/>
    <mergeCell ref="A6:D6"/>
    <mergeCell ref="A2:B2"/>
    <mergeCell ref="A3:B3"/>
    <mergeCell ref="A4:B4"/>
    <mergeCell ref="C2:D2"/>
  </mergeCells>
  <conditionalFormatting sqref="C10">
    <cfRule type="expression" dxfId="7" priority="30">
      <formula>$D$84="NO"</formula>
    </cfRule>
  </conditionalFormatting>
  <conditionalFormatting sqref="A6:A10 B7:C10 D7 A11:D14 A18:D18">
    <cfRule type="expression" dxfId="6" priority="26">
      <formula>$B$28="yes"</formula>
    </cfRule>
  </conditionalFormatting>
  <conditionalFormatting sqref="D12:D14">
    <cfRule type="expression" dxfId="5" priority="25">
      <formula>ISERROR($D$87:$D$89)</formula>
    </cfRule>
  </conditionalFormatting>
  <conditionalFormatting sqref="C8">
    <cfRule type="expression" dxfId="4" priority="34">
      <formula>$D$82="NO"</formula>
    </cfRule>
  </conditionalFormatting>
  <conditionalFormatting sqref="C9">
    <cfRule type="expression" priority="35">
      <formula>$D$83="NO"</formula>
    </cfRule>
    <cfRule type="expression" dxfId="3" priority="36">
      <formula>$D$83="NO"</formula>
    </cfRule>
  </conditionalFormatting>
  <conditionalFormatting sqref="C12:C14">
    <cfRule type="expression" dxfId="2" priority="22">
      <formula>$B$30="yes"</formula>
    </cfRule>
  </conditionalFormatting>
  <dataValidations count="4">
    <dataValidation type="list" allowBlank="1" showInputMessage="1" showErrorMessage="1" sqref="D8:D10">
      <formula1>YES_NO</formula1>
    </dataValidation>
    <dataValidation type="list" allowBlank="1" showInputMessage="1" showErrorMessage="1" sqref="C9">
      <formula1>DOD_Meal</formula1>
    </dataValidation>
    <dataValidation type="list" allowBlank="1" showInputMessage="1" showErrorMessage="1" sqref="C8">
      <formula1>GSA_Meal</formula1>
    </dataValidation>
    <dataValidation type="list" allowBlank="1" showInputMessage="1" showErrorMessage="1" sqref="C10">
      <formula1>State_Meals</formula1>
    </dataValidation>
  </dataValidations>
  <hyperlinks>
    <hyperlink ref="B8" r:id="rId1"/>
    <hyperlink ref="B9" r:id="rId2"/>
    <hyperlink ref="B10"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89"/>
  <sheetViews>
    <sheetView topLeftCell="A18" workbookViewId="0">
      <selection activeCell="B27" sqref="B27"/>
    </sheetView>
  </sheetViews>
  <sheetFormatPr defaultColWidth="9.28515625" defaultRowHeight="14.25" x14ac:dyDescent="0.2"/>
  <cols>
    <col min="1" max="1" width="3.85546875" style="3" customWidth="1"/>
    <col min="2" max="2" width="60.140625" style="3" customWidth="1"/>
    <col min="3" max="3" width="41" style="3" bestFit="1" customWidth="1"/>
    <col min="4" max="4" width="26.28515625" style="3" customWidth="1"/>
    <col min="5" max="7" width="18.28515625" style="16" hidden="1" customWidth="1"/>
    <col min="8" max="8" width="9.7109375" style="3" bestFit="1" customWidth="1"/>
    <col min="9" max="9" width="14.140625" style="3" customWidth="1"/>
    <col min="10" max="10" width="36" style="3" customWidth="1"/>
    <col min="11" max="11" width="15" style="3" customWidth="1"/>
    <col min="12" max="12" width="15.28515625" style="3" customWidth="1"/>
    <col min="13" max="13" width="15.7109375" style="166" customWidth="1"/>
    <col min="14" max="16" width="20.5703125" style="3" bestFit="1" customWidth="1"/>
    <col min="17" max="17" width="20.5703125" style="3" customWidth="1"/>
    <col min="18" max="18" width="50.85546875" style="3" bestFit="1" customWidth="1"/>
    <col min="19" max="16384" width="9.28515625" style="3"/>
  </cols>
  <sheetData>
    <row r="1" spans="1:19" ht="15" x14ac:dyDescent="0.25">
      <c r="A1" s="2" t="s">
        <v>75</v>
      </c>
      <c r="C1" s="3" t="s">
        <v>764</v>
      </c>
      <c r="L1" s="3" t="s">
        <v>586</v>
      </c>
    </row>
    <row r="3" spans="1:19" ht="15" x14ac:dyDescent="0.25">
      <c r="B3" s="368"/>
      <c r="C3" s="9" t="s">
        <v>325</v>
      </c>
      <c r="D3" s="9" t="s">
        <v>70</v>
      </c>
      <c r="E3" s="17" t="s">
        <v>327</v>
      </c>
      <c r="F3" s="17" t="s">
        <v>328</v>
      </c>
      <c r="G3" s="17" t="s">
        <v>329</v>
      </c>
      <c r="H3" s="9" t="s">
        <v>71</v>
      </c>
      <c r="I3" s="9" t="s">
        <v>72</v>
      </c>
      <c r="J3" s="9" t="s">
        <v>73</v>
      </c>
      <c r="K3" s="9" t="s">
        <v>74</v>
      </c>
      <c r="L3" s="9" t="s">
        <v>378</v>
      </c>
      <c r="M3" s="167" t="s">
        <v>594</v>
      </c>
      <c r="N3" s="9" t="s">
        <v>595</v>
      </c>
      <c r="O3" s="9" t="s">
        <v>599</v>
      </c>
      <c r="P3" s="9" t="s">
        <v>600</v>
      </c>
      <c r="Q3" s="9" t="s">
        <v>775</v>
      </c>
      <c r="R3" s="9" t="s">
        <v>712</v>
      </c>
    </row>
    <row r="4" spans="1:19" x14ac:dyDescent="0.2">
      <c r="B4" s="4"/>
      <c r="C4" s="4"/>
      <c r="D4" s="4"/>
      <c r="E4" s="18"/>
      <c r="F4" s="18"/>
      <c r="G4" s="14">
        <v>1</v>
      </c>
      <c r="H4" s="4"/>
      <c r="I4" s="4"/>
      <c r="J4" s="4"/>
      <c r="K4" s="4"/>
      <c r="L4" s="4" t="s">
        <v>379</v>
      </c>
      <c r="M4" s="168">
        <v>20</v>
      </c>
      <c r="N4" s="4" t="s">
        <v>592</v>
      </c>
      <c r="O4" s="4" t="s">
        <v>527</v>
      </c>
      <c r="P4" s="4" t="s">
        <v>522</v>
      </c>
      <c r="Q4" s="4" t="s">
        <v>776</v>
      </c>
      <c r="R4" s="4" t="s">
        <v>709</v>
      </c>
      <c r="S4" s="3" t="s">
        <v>3</v>
      </c>
    </row>
    <row r="5" spans="1:19" x14ac:dyDescent="0.2">
      <c r="B5" s="259" t="s">
        <v>830</v>
      </c>
      <c r="C5" s="3" t="s">
        <v>513</v>
      </c>
      <c r="D5" s="4" t="s">
        <v>326</v>
      </c>
      <c r="E5" s="19">
        <v>46</v>
      </c>
      <c r="F5" s="15">
        <v>15</v>
      </c>
      <c r="G5" s="14">
        <v>2</v>
      </c>
      <c r="H5" s="7" t="s">
        <v>3</v>
      </c>
      <c r="I5" s="7" t="s">
        <v>1</v>
      </c>
      <c r="J5" s="6" t="s">
        <v>6</v>
      </c>
      <c r="K5" s="6" t="s">
        <v>8</v>
      </c>
      <c r="L5" s="4" t="s">
        <v>67</v>
      </c>
      <c r="M5" s="168">
        <v>21</v>
      </c>
      <c r="N5" s="4" t="s">
        <v>593</v>
      </c>
      <c r="O5" s="4" t="s">
        <v>528</v>
      </c>
      <c r="P5" s="4" t="s">
        <v>523</v>
      </c>
      <c r="Q5" s="4" t="s">
        <v>777</v>
      </c>
      <c r="R5" s="4" t="s">
        <v>710</v>
      </c>
      <c r="S5" s="3" t="s">
        <v>4</v>
      </c>
    </row>
    <row r="6" spans="1:19" ht="28.5" x14ac:dyDescent="0.2">
      <c r="B6" s="259" t="s">
        <v>831</v>
      </c>
      <c r="C6" s="22" t="s">
        <v>346</v>
      </c>
      <c r="D6" s="3" t="s">
        <v>513</v>
      </c>
      <c r="E6" s="19">
        <v>51</v>
      </c>
      <c r="F6" s="15">
        <v>20</v>
      </c>
      <c r="G6" s="14">
        <v>3</v>
      </c>
      <c r="H6" s="7" t="s">
        <v>4</v>
      </c>
      <c r="I6" s="8" t="s">
        <v>2</v>
      </c>
      <c r="J6" s="6" t="s">
        <v>5</v>
      </c>
      <c r="K6" s="5" t="s">
        <v>9</v>
      </c>
      <c r="L6" s="4" t="s">
        <v>68</v>
      </c>
      <c r="M6" s="168">
        <v>22</v>
      </c>
      <c r="N6" s="4"/>
      <c r="O6" s="4" t="s">
        <v>529</v>
      </c>
      <c r="P6" s="4" t="s">
        <v>524</v>
      </c>
      <c r="Q6" s="4" t="s">
        <v>778</v>
      </c>
      <c r="R6" s="4" t="s">
        <v>711</v>
      </c>
      <c r="S6" s="3" t="s">
        <v>905</v>
      </c>
    </row>
    <row r="7" spans="1:19" x14ac:dyDescent="0.2">
      <c r="B7" s="259" t="s">
        <v>832</v>
      </c>
      <c r="C7" s="4" t="s">
        <v>347</v>
      </c>
      <c r="D7" s="5" t="s">
        <v>16</v>
      </c>
      <c r="E7" s="19">
        <v>56</v>
      </c>
      <c r="F7" s="15">
        <v>26</v>
      </c>
      <c r="G7" s="14">
        <v>4</v>
      </c>
      <c r="H7" s="4"/>
      <c r="I7" s="4"/>
      <c r="J7" s="6" t="s">
        <v>7</v>
      </c>
      <c r="K7" s="4"/>
      <c r="L7" s="4" t="s">
        <v>69</v>
      </c>
      <c r="M7" s="168">
        <v>23</v>
      </c>
      <c r="N7" s="4"/>
      <c r="O7" s="4" t="s">
        <v>530</v>
      </c>
      <c r="P7" s="4" t="s">
        <v>525</v>
      </c>
      <c r="Q7" s="4" t="s">
        <v>779</v>
      </c>
      <c r="R7" s="4" t="s">
        <v>713</v>
      </c>
    </row>
    <row r="8" spans="1:19" x14ac:dyDescent="0.2">
      <c r="B8" s="259" t="s">
        <v>833</v>
      </c>
      <c r="C8" s="3" t="s">
        <v>744</v>
      </c>
      <c r="D8" s="5" t="s">
        <v>17</v>
      </c>
      <c r="E8" s="19">
        <v>61</v>
      </c>
      <c r="F8" s="15">
        <v>27</v>
      </c>
      <c r="G8" s="14">
        <v>5</v>
      </c>
      <c r="H8" s="4"/>
      <c r="I8" s="4"/>
      <c r="J8" s="4"/>
      <c r="K8" s="4"/>
      <c r="L8" s="4" t="s">
        <v>453</v>
      </c>
      <c r="M8" s="168">
        <v>24</v>
      </c>
      <c r="N8" s="4"/>
      <c r="O8" s="4" t="s">
        <v>531</v>
      </c>
      <c r="P8" s="4"/>
      <c r="Q8" s="4" t="s">
        <v>776</v>
      </c>
      <c r="R8" s="4" t="s">
        <v>714</v>
      </c>
    </row>
    <row r="9" spans="1:19" x14ac:dyDescent="0.2">
      <c r="B9" s="259" t="s">
        <v>834</v>
      </c>
      <c r="C9" s="11" t="s">
        <v>76</v>
      </c>
      <c r="D9" s="323" t="s">
        <v>80</v>
      </c>
      <c r="E9" s="19">
        <v>66</v>
      </c>
      <c r="F9" s="15">
        <v>28</v>
      </c>
      <c r="G9" s="14">
        <v>6</v>
      </c>
      <c r="H9" s="4"/>
      <c r="I9" s="4"/>
      <c r="J9" s="4"/>
      <c r="K9" s="4"/>
      <c r="L9" s="4" t="s">
        <v>10</v>
      </c>
      <c r="M9" s="168">
        <v>25</v>
      </c>
      <c r="N9" s="4"/>
      <c r="O9" s="4" t="s">
        <v>532</v>
      </c>
      <c r="P9" s="4"/>
      <c r="Q9" s="4" t="s">
        <v>780</v>
      </c>
      <c r="R9" s="4"/>
    </row>
    <row r="10" spans="1:19" x14ac:dyDescent="0.2">
      <c r="B10" s="259" t="s">
        <v>835</v>
      </c>
      <c r="C10" s="10" t="s">
        <v>77</v>
      </c>
      <c r="D10" s="5" t="s">
        <v>18</v>
      </c>
      <c r="E10" s="19">
        <v>71</v>
      </c>
      <c r="F10" s="15">
        <v>30</v>
      </c>
      <c r="G10" s="14">
        <v>7</v>
      </c>
      <c r="H10" s="4"/>
      <c r="I10" s="4"/>
      <c r="J10" s="4"/>
      <c r="K10" s="4"/>
      <c r="M10" s="168">
        <v>26</v>
      </c>
      <c r="O10" s="3" t="s">
        <v>533</v>
      </c>
      <c r="Q10" s="4" t="s">
        <v>781</v>
      </c>
    </row>
    <row r="11" spans="1:19" x14ac:dyDescent="0.2">
      <c r="B11" s="259" t="s">
        <v>836</v>
      </c>
      <c r="C11" s="10" t="s">
        <v>78</v>
      </c>
      <c r="D11" s="5" t="s">
        <v>19</v>
      </c>
      <c r="E11" s="18"/>
      <c r="F11" s="15">
        <v>32</v>
      </c>
      <c r="G11" s="14">
        <v>8</v>
      </c>
      <c r="H11" s="4"/>
      <c r="I11" s="4"/>
      <c r="J11" s="4"/>
      <c r="K11" s="4"/>
      <c r="L11" s="10"/>
      <c r="M11" s="169">
        <v>27</v>
      </c>
      <c r="N11" s="165"/>
      <c r="O11" s="165" t="s">
        <v>534</v>
      </c>
      <c r="P11" s="327"/>
      <c r="Q11" s="4" t="s">
        <v>782</v>
      </c>
      <c r="R11" s="165"/>
    </row>
    <row r="12" spans="1:19" x14ac:dyDescent="0.2">
      <c r="B12" s="259" t="s">
        <v>837</v>
      </c>
      <c r="C12" s="10" t="s">
        <v>79</v>
      </c>
      <c r="D12" s="323" t="s">
        <v>756</v>
      </c>
      <c r="E12" s="18"/>
      <c r="F12" s="15">
        <v>34</v>
      </c>
      <c r="G12" s="14">
        <v>9</v>
      </c>
      <c r="H12" s="4"/>
      <c r="I12" s="4"/>
      <c r="J12" s="4"/>
      <c r="K12" s="4"/>
      <c r="M12" s="168">
        <v>28</v>
      </c>
      <c r="O12" s="3" t="s">
        <v>535</v>
      </c>
      <c r="Q12" s="4" t="s">
        <v>783</v>
      </c>
    </row>
    <row r="13" spans="1:19" x14ac:dyDescent="0.2">
      <c r="B13" s="259" t="s">
        <v>838</v>
      </c>
      <c r="C13" s="10" t="s">
        <v>81</v>
      </c>
      <c r="D13" s="5" t="s">
        <v>20</v>
      </c>
      <c r="E13" s="18"/>
      <c r="F13" s="15">
        <v>36</v>
      </c>
      <c r="G13" s="14">
        <v>10</v>
      </c>
      <c r="H13" s="4"/>
      <c r="I13" s="4"/>
      <c r="J13" s="4"/>
      <c r="K13" s="4"/>
      <c r="L13" s="10"/>
      <c r="M13" s="169">
        <v>29</v>
      </c>
      <c r="N13" s="10"/>
      <c r="O13" s="10" t="s">
        <v>536</v>
      </c>
      <c r="P13" s="328"/>
      <c r="Q13" s="4" t="s">
        <v>784</v>
      </c>
      <c r="R13" s="10"/>
    </row>
    <row r="14" spans="1:19" x14ac:dyDescent="0.2">
      <c r="B14" s="259" t="s">
        <v>839</v>
      </c>
      <c r="C14" s="10" t="s">
        <v>82</v>
      </c>
      <c r="D14" s="5" t="s">
        <v>21</v>
      </c>
      <c r="E14" s="18"/>
      <c r="F14" s="15">
        <v>37</v>
      </c>
      <c r="G14" s="14">
        <v>11</v>
      </c>
      <c r="H14" s="4"/>
      <c r="I14" s="4"/>
      <c r="J14" s="4"/>
      <c r="K14" s="4"/>
      <c r="L14" s="10"/>
      <c r="M14" s="169">
        <v>30</v>
      </c>
      <c r="N14" s="10"/>
      <c r="O14" s="10" t="s">
        <v>537</v>
      </c>
      <c r="P14" s="10"/>
      <c r="Q14" s="10" t="s">
        <v>785</v>
      </c>
      <c r="R14" s="10"/>
    </row>
    <row r="15" spans="1:19" x14ac:dyDescent="0.2">
      <c r="B15" s="259" t="s">
        <v>840</v>
      </c>
      <c r="C15" s="10" t="s">
        <v>83</v>
      </c>
      <c r="D15" s="5" t="s">
        <v>22</v>
      </c>
      <c r="E15" s="18"/>
      <c r="F15" s="15">
        <v>39</v>
      </c>
      <c r="G15" s="14">
        <v>12</v>
      </c>
      <c r="H15" s="4"/>
      <c r="I15" s="4"/>
      <c r="J15" s="4"/>
      <c r="K15" s="4"/>
      <c r="L15" s="10"/>
      <c r="M15" s="169">
        <v>31</v>
      </c>
      <c r="N15" s="10"/>
      <c r="O15" s="10" t="s">
        <v>538</v>
      </c>
      <c r="P15" s="10"/>
      <c r="Q15" s="10" t="s">
        <v>786</v>
      </c>
      <c r="R15" s="10"/>
    </row>
    <row r="16" spans="1:19" x14ac:dyDescent="0.2">
      <c r="B16" s="259" t="s">
        <v>841</v>
      </c>
      <c r="C16" s="10" t="s">
        <v>84</v>
      </c>
      <c r="D16" s="5" t="s">
        <v>23</v>
      </c>
      <c r="E16" s="18"/>
      <c r="F16" s="15">
        <v>41</v>
      </c>
      <c r="G16" s="14">
        <v>13</v>
      </c>
      <c r="H16" s="4"/>
      <c r="I16" s="4"/>
      <c r="J16" s="4"/>
      <c r="K16" s="4"/>
      <c r="L16" s="10"/>
      <c r="M16" s="169">
        <v>32</v>
      </c>
      <c r="N16" s="10"/>
      <c r="O16" s="10" t="s">
        <v>539</v>
      </c>
      <c r="P16" s="10"/>
      <c r="Q16" s="10" t="s">
        <v>787</v>
      </c>
      <c r="R16" s="10"/>
    </row>
    <row r="17" spans="2:18" x14ac:dyDescent="0.2">
      <c r="B17" s="259" t="s">
        <v>842</v>
      </c>
      <c r="C17" s="10" t="s">
        <v>85</v>
      </c>
      <c r="D17" s="5" t="s">
        <v>24</v>
      </c>
      <c r="E17" s="18"/>
      <c r="F17" s="15">
        <v>42</v>
      </c>
      <c r="G17" s="14">
        <v>14</v>
      </c>
      <c r="H17" s="4"/>
      <c r="I17" s="4"/>
      <c r="J17" s="4"/>
      <c r="K17" s="4"/>
      <c r="L17" s="10"/>
      <c r="M17" s="169">
        <v>33</v>
      </c>
      <c r="N17" s="10"/>
      <c r="O17" s="10" t="s">
        <v>540</v>
      </c>
      <c r="P17" s="10"/>
      <c r="Q17" s="10" t="s">
        <v>780</v>
      </c>
      <c r="R17" s="10"/>
    </row>
    <row r="18" spans="2:18" x14ac:dyDescent="0.2">
      <c r="B18" s="259" t="s">
        <v>843</v>
      </c>
      <c r="C18" s="10" t="s">
        <v>86</v>
      </c>
      <c r="D18" s="323" t="s">
        <v>757</v>
      </c>
      <c r="E18" s="18"/>
      <c r="F18" s="15">
        <v>44</v>
      </c>
      <c r="G18" s="14">
        <v>15</v>
      </c>
      <c r="H18" s="4"/>
      <c r="I18" s="4"/>
      <c r="J18" s="4"/>
      <c r="K18" s="4"/>
      <c r="L18" s="10"/>
      <c r="M18" s="169">
        <v>34</v>
      </c>
      <c r="N18" s="10"/>
      <c r="O18" s="10"/>
      <c r="P18" s="10"/>
      <c r="Q18" s="10"/>
      <c r="R18" s="10"/>
    </row>
    <row r="19" spans="2:18" x14ac:dyDescent="0.2">
      <c r="B19" s="259" t="s">
        <v>844</v>
      </c>
      <c r="C19" s="10" t="s">
        <v>87</v>
      </c>
      <c r="D19" s="5" t="s">
        <v>25</v>
      </c>
      <c r="E19" s="18"/>
      <c r="F19" s="15">
        <v>46</v>
      </c>
      <c r="G19" s="14">
        <v>16</v>
      </c>
      <c r="H19" s="4"/>
      <c r="I19" s="4"/>
      <c r="J19" s="4"/>
      <c r="K19" s="4"/>
      <c r="L19" s="10"/>
      <c r="M19" s="169">
        <v>35</v>
      </c>
      <c r="N19" s="10"/>
      <c r="O19" s="10"/>
      <c r="P19" s="10"/>
      <c r="Q19" s="10"/>
      <c r="R19" s="10"/>
    </row>
    <row r="20" spans="2:18" x14ac:dyDescent="0.2">
      <c r="B20" s="259" t="s">
        <v>845</v>
      </c>
      <c r="C20" s="10" t="s">
        <v>88</v>
      </c>
      <c r="D20" s="5" t="s">
        <v>26</v>
      </c>
      <c r="E20" s="18"/>
      <c r="F20" s="15">
        <v>50</v>
      </c>
      <c r="G20" s="14">
        <v>17</v>
      </c>
      <c r="H20" s="4"/>
      <c r="I20" s="4"/>
      <c r="J20" s="4"/>
      <c r="K20" s="4"/>
      <c r="L20" s="10"/>
      <c r="M20" s="169">
        <v>36</v>
      </c>
      <c r="N20" s="10"/>
      <c r="O20" s="10"/>
      <c r="P20" s="10"/>
      <c r="Q20" s="10"/>
      <c r="R20" s="10"/>
    </row>
    <row r="21" spans="2:18" x14ac:dyDescent="0.2">
      <c r="B21" s="259" t="s">
        <v>846</v>
      </c>
      <c r="C21" s="10" t="s">
        <v>89</v>
      </c>
      <c r="D21" s="323" t="s">
        <v>170</v>
      </c>
      <c r="E21" s="18"/>
      <c r="F21" s="15">
        <v>51</v>
      </c>
      <c r="G21" s="14">
        <v>18</v>
      </c>
      <c r="H21" s="4"/>
      <c r="I21" s="4"/>
      <c r="J21" s="4"/>
      <c r="K21" s="4"/>
      <c r="L21" s="10"/>
      <c r="M21" s="169">
        <v>37</v>
      </c>
      <c r="N21" s="10"/>
      <c r="O21" s="10"/>
      <c r="P21" s="10"/>
      <c r="Q21" s="10"/>
      <c r="R21" s="10"/>
    </row>
    <row r="22" spans="2:18" x14ac:dyDescent="0.2">
      <c r="B22" s="4" t="s">
        <v>917</v>
      </c>
      <c r="C22" s="10" t="s">
        <v>90</v>
      </c>
      <c r="D22" s="323" t="s">
        <v>746</v>
      </c>
      <c r="E22" s="18"/>
      <c r="F22" s="15">
        <v>52</v>
      </c>
      <c r="G22" s="14">
        <v>19</v>
      </c>
      <c r="H22" s="4"/>
      <c r="I22" s="4"/>
      <c r="J22" s="4"/>
      <c r="K22" s="4"/>
      <c r="L22" s="10"/>
      <c r="M22" s="169">
        <v>38</v>
      </c>
      <c r="N22" s="10"/>
      <c r="O22" s="10"/>
      <c r="P22" s="10"/>
      <c r="Q22" s="10"/>
      <c r="R22" s="10"/>
    </row>
    <row r="23" spans="2:18" x14ac:dyDescent="0.2">
      <c r="B23" s="259" t="s">
        <v>847</v>
      </c>
      <c r="C23" s="10" t="s">
        <v>91</v>
      </c>
      <c r="D23" s="5" t="s">
        <v>27</v>
      </c>
      <c r="E23" s="18"/>
      <c r="F23" s="15">
        <v>53</v>
      </c>
      <c r="G23" s="14">
        <v>20</v>
      </c>
      <c r="H23" s="4"/>
      <c r="I23" s="4"/>
      <c r="J23" s="4"/>
      <c r="K23" s="4"/>
      <c r="L23" s="10"/>
      <c r="M23" s="169">
        <v>39</v>
      </c>
      <c r="N23" s="10"/>
      <c r="O23" s="10"/>
      <c r="P23" s="10"/>
      <c r="Q23" s="10"/>
      <c r="R23" s="10"/>
    </row>
    <row r="24" spans="2:18" x14ac:dyDescent="0.2">
      <c r="B24" s="259" t="s">
        <v>848</v>
      </c>
      <c r="C24" s="10" t="s">
        <v>92</v>
      </c>
      <c r="D24" s="323" t="s">
        <v>758</v>
      </c>
      <c r="E24" s="18"/>
      <c r="F24" s="15">
        <v>54</v>
      </c>
      <c r="G24" s="14">
        <v>21</v>
      </c>
      <c r="H24" s="4"/>
      <c r="I24" s="4"/>
      <c r="J24" s="4"/>
      <c r="K24" s="4"/>
      <c r="L24" s="10"/>
      <c r="M24" s="169">
        <v>40</v>
      </c>
      <c r="N24" s="10"/>
      <c r="O24" s="10"/>
      <c r="P24" s="10"/>
      <c r="Q24" s="10"/>
      <c r="R24" s="10"/>
    </row>
    <row r="25" spans="2:18" x14ac:dyDescent="0.2">
      <c r="B25" s="259" t="s">
        <v>849</v>
      </c>
      <c r="C25" s="10" t="s">
        <v>93</v>
      </c>
      <c r="D25" s="5" t="s">
        <v>28</v>
      </c>
      <c r="E25" s="18"/>
      <c r="F25" s="15">
        <v>55</v>
      </c>
      <c r="G25" s="14">
        <v>22</v>
      </c>
      <c r="H25" s="4"/>
      <c r="I25" s="4"/>
      <c r="J25" s="4"/>
      <c r="K25" s="4"/>
      <c r="L25" s="10"/>
      <c r="M25" s="169">
        <v>41</v>
      </c>
      <c r="N25" s="10"/>
      <c r="O25" s="10"/>
      <c r="P25" s="10"/>
      <c r="Q25" s="10"/>
      <c r="R25" s="10"/>
    </row>
    <row r="26" spans="2:18" x14ac:dyDescent="0.2">
      <c r="B26" s="259" t="s">
        <v>850</v>
      </c>
      <c r="C26" s="10" t="s">
        <v>94</v>
      </c>
      <c r="D26" s="5" t="s">
        <v>29</v>
      </c>
      <c r="E26" s="18"/>
      <c r="F26" s="15">
        <v>56</v>
      </c>
      <c r="G26" s="14">
        <v>23</v>
      </c>
      <c r="H26" s="4"/>
      <c r="I26" s="4"/>
      <c r="J26" s="4"/>
      <c r="K26" s="4"/>
      <c r="L26" s="10"/>
      <c r="M26" s="169">
        <v>42</v>
      </c>
      <c r="N26" s="10"/>
      <c r="O26" s="10"/>
      <c r="P26" s="10"/>
      <c r="Q26" s="10"/>
      <c r="R26" s="10"/>
    </row>
    <row r="27" spans="2:18" x14ac:dyDescent="0.2">
      <c r="B27" s="259" t="s">
        <v>851</v>
      </c>
      <c r="C27" s="10" t="s">
        <v>95</v>
      </c>
      <c r="D27" s="5" t="s">
        <v>30</v>
      </c>
      <c r="E27" s="18"/>
      <c r="F27" s="15">
        <v>58</v>
      </c>
      <c r="G27" s="14">
        <v>24</v>
      </c>
      <c r="H27" s="4"/>
      <c r="I27" s="4"/>
      <c r="J27" s="4"/>
      <c r="K27" s="4"/>
      <c r="L27" s="10"/>
      <c r="M27" s="169">
        <v>43</v>
      </c>
      <c r="N27" s="10"/>
      <c r="O27" s="10"/>
      <c r="P27" s="10"/>
      <c r="Q27" s="10"/>
      <c r="R27" s="10"/>
    </row>
    <row r="28" spans="2:18" x14ac:dyDescent="0.2">
      <c r="B28" s="259" t="s">
        <v>852</v>
      </c>
      <c r="C28" s="10" t="s">
        <v>96</v>
      </c>
      <c r="D28" s="5" t="s">
        <v>31</v>
      </c>
      <c r="E28" s="18"/>
      <c r="F28" s="15">
        <v>59</v>
      </c>
      <c r="G28" s="14">
        <v>25</v>
      </c>
      <c r="H28" s="4"/>
      <c r="I28" s="4"/>
      <c r="J28" s="4"/>
      <c r="K28" s="4"/>
      <c r="L28" s="10"/>
      <c r="M28" s="169">
        <v>44</v>
      </c>
      <c r="N28" s="10"/>
      <c r="O28" s="10"/>
      <c r="P28" s="10"/>
      <c r="Q28" s="10"/>
      <c r="R28" s="10"/>
    </row>
    <row r="29" spans="2:18" x14ac:dyDescent="0.2">
      <c r="B29" s="259" t="s">
        <v>853</v>
      </c>
      <c r="C29" s="10" t="s">
        <v>97</v>
      </c>
      <c r="D29" s="323" t="s">
        <v>759</v>
      </c>
      <c r="E29" s="18"/>
      <c r="F29" s="15">
        <v>60</v>
      </c>
      <c r="G29" s="14">
        <v>26</v>
      </c>
      <c r="H29" s="4"/>
      <c r="I29" s="4"/>
      <c r="J29" s="4"/>
      <c r="K29" s="4"/>
      <c r="L29" s="10"/>
      <c r="M29" s="169">
        <v>45</v>
      </c>
      <c r="N29" s="10"/>
      <c r="O29" s="10"/>
      <c r="P29" s="10"/>
      <c r="Q29" s="10"/>
      <c r="R29" s="10"/>
    </row>
    <row r="30" spans="2:18" x14ac:dyDescent="0.2">
      <c r="B30" s="259" t="s">
        <v>854</v>
      </c>
      <c r="C30" s="10" t="s">
        <v>98</v>
      </c>
      <c r="D30" s="323" t="s">
        <v>760</v>
      </c>
      <c r="E30" s="18"/>
      <c r="F30" s="15">
        <v>62</v>
      </c>
      <c r="G30" s="14">
        <v>27</v>
      </c>
      <c r="H30" s="4"/>
      <c r="I30" s="4"/>
      <c r="J30" s="4"/>
      <c r="K30" s="4"/>
      <c r="L30" s="10"/>
      <c r="M30" s="169">
        <v>46</v>
      </c>
      <c r="N30" s="10"/>
      <c r="O30" s="10"/>
      <c r="P30" s="10"/>
      <c r="Q30" s="10"/>
      <c r="R30" s="10"/>
    </row>
    <row r="31" spans="2:18" x14ac:dyDescent="0.2">
      <c r="B31" s="259" t="s">
        <v>855</v>
      </c>
      <c r="C31" s="10" t="s">
        <v>99</v>
      </c>
      <c r="D31" s="5" t="s">
        <v>32</v>
      </c>
      <c r="E31" s="18"/>
      <c r="F31" s="15">
        <v>63</v>
      </c>
      <c r="G31" s="14">
        <v>28</v>
      </c>
      <c r="H31" s="4"/>
      <c r="I31" s="4"/>
      <c r="J31" s="4"/>
      <c r="K31" s="4"/>
      <c r="L31" s="10"/>
      <c r="M31" s="169">
        <v>47</v>
      </c>
      <c r="N31" s="10"/>
      <c r="O31" s="10"/>
      <c r="P31" s="10"/>
      <c r="Q31" s="10"/>
      <c r="R31" s="10"/>
    </row>
    <row r="32" spans="2:18" x14ac:dyDescent="0.2">
      <c r="B32" s="259" t="s">
        <v>856</v>
      </c>
      <c r="C32" s="10" t="s">
        <v>100</v>
      </c>
      <c r="D32" s="5" t="s">
        <v>33</v>
      </c>
      <c r="E32" s="18"/>
      <c r="F32" s="15">
        <v>64</v>
      </c>
      <c r="G32" s="14">
        <v>29</v>
      </c>
      <c r="H32" s="4"/>
      <c r="I32" s="4"/>
      <c r="J32" s="4"/>
      <c r="K32" s="4"/>
      <c r="L32" s="10"/>
      <c r="M32" s="169">
        <v>48</v>
      </c>
      <c r="N32" s="10"/>
      <c r="O32" s="10"/>
      <c r="P32" s="10"/>
      <c r="Q32" s="10"/>
      <c r="R32" s="10"/>
    </row>
    <row r="33" spans="2:18" x14ac:dyDescent="0.2">
      <c r="B33" s="259" t="s">
        <v>913</v>
      </c>
      <c r="C33" s="10" t="s">
        <v>101</v>
      </c>
      <c r="D33" s="323" t="s">
        <v>761</v>
      </c>
      <c r="E33" s="18"/>
      <c r="F33" s="15">
        <v>65</v>
      </c>
      <c r="G33" s="14">
        <v>30</v>
      </c>
      <c r="H33" s="4"/>
      <c r="I33" s="4"/>
      <c r="J33" s="4"/>
      <c r="K33" s="4"/>
      <c r="L33" s="10"/>
      <c r="M33" s="169">
        <v>49</v>
      </c>
      <c r="N33" s="10"/>
      <c r="O33" s="10"/>
      <c r="P33" s="10"/>
      <c r="Q33" s="10"/>
      <c r="R33" s="10"/>
    </row>
    <row r="34" spans="2:18" x14ac:dyDescent="0.2">
      <c r="B34" s="259" t="s">
        <v>857</v>
      </c>
      <c r="C34" s="10" t="s">
        <v>102</v>
      </c>
      <c r="D34" s="5" t="s">
        <v>34</v>
      </c>
      <c r="E34" s="18"/>
      <c r="F34" s="15">
        <v>66</v>
      </c>
      <c r="G34" s="14">
        <v>31</v>
      </c>
      <c r="H34" s="4"/>
      <c r="I34" s="4"/>
      <c r="J34" s="4"/>
      <c r="K34" s="4"/>
      <c r="L34" s="10"/>
      <c r="M34" s="169">
        <v>50</v>
      </c>
      <c r="N34" s="10"/>
      <c r="O34" s="10"/>
      <c r="P34" s="10"/>
      <c r="Q34" s="10"/>
      <c r="R34" s="10"/>
    </row>
    <row r="35" spans="2:18" x14ac:dyDescent="0.2">
      <c r="B35" s="259" t="s">
        <v>858</v>
      </c>
      <c r="C35" s="10" t="s">
        <v>103</v>
      </c>
      <c r="D35" s="5" t="s">
        <v>35</v>
      </c>
      <c r="E35" s="18"/>
      <c r="F35" s="15">
        <v>67</v>
      </c>
      <c r="G35" s="14">
        <v>32</v>
      </c>
      <c r="H35" s="4"/>
      <c r="I35" s="4"/>
      <c r="J35" s="4"/>
      <c r="K35" s="4"/>
      <c r="L35" s="10"/>
      <c r="M35" s="169">
        <v>51</v>
      </c>
      <c r="N35" s="10"/>
      <c r="O35" s="10"/>
      <c r="P35" s="10"/>
      <c r="Q35" s="10"/>
      <c r="R35" s="10"/>
    </row>
    <row r="36" spans="2:18" x14ac:dyDescent="0.2">
      <c r="B36" s="259" t="s">
        <v>915</v>
      </c>
      <c r="C36" s="10" t="s">
        <v>104</v>
      </c>
      <c r="D36" s="5" t="s">
        <v>36</v>
      </c>
      <c r="E36" s="18"/>
      <c r="F36" s="15">
        <v>69</v>
      </c>
      <c r="G36" s="14">
        <v>33</v>
      </c>
      <c r="H36" s="4"/>
      <c r="I36" s="4"/>
      <c r="J36" s="4"/>
      <c r="K36" s="4"/>
      <c r="L36" s="10"/>
      <c r="M36" s="169">
        <v>52</v>
      </c>
      <c r="N36" s="10"/>
      <c r="O36" s="10"/>
      <c r="P36" s="10"/>
      <c r="Q36" s="10"/>
      <c r="R36" s="10"/>
    </row>
    <row r="37" spans="2:18" x14ac:dyDescent="0.2">
      <c r="B37" s="259" t="s">
        <v>859</v>
      </c>
      <c r="C37" s="10" t="s">
        <v>105</v>
      </c>
      <c r="D37" s="5" t="s">
        <v>37</v>
      </c>
      <c r="E37" s="18"/>
      <c r="F37" s="15">
        <v>70</v>
      </c>
      <c r="G37" s="14">
        <v>34</v>
      </c>
      <c r="H37" s="4"/>
      <c r="I37" s="4"/>
      <c r="J37" s="4"/>
      <c r="K37" s="4"/>
      <c r="L37" s="10"/>
      <c r="M37" s="169">
        <v>53</v>
      </c>
      <c r="N37" s="10"/>
      <c r="O37" s="10"/>
      <c r="P37" s="10"/>
      <c r="Q37" s="10"/>
      <c r="R37" s="10"/>
    </row>
    <row r="38" spans="2:18" x14ac:dyDescent="0.2">
      <c r="B38" s="259" t="s">
        <v>860</v>
      </c>
      <c r="C38" s="10" t="s">
        <v>106</v>
      </c>
      <c r="D38" s="5" t="s">
        <v>38</v>
      </c>
      <c r="E38" s="18"/>
      <c r="F38" s="15">
        <v>71</v>
      </c>
      <c r="G38" s="14">
        <v>35</v>
      </c>
      <c r="H38" s="4"/>
      <c r="I38" s="4"/>
      <c r="J38" s="4"/>
      <c r="K38" s="4"/>
      <c r="L38" s="10"/>
      <c r="M38" s="169">
        <v>54</v>
      </c>
      <c r="N38" s="10"/>
      <c r="O38" s="10"/>
      <c r="P38" s="10"/>
      <c r="Q38" s="10"/>
      <c r="R38" s="10"/>
    </row>
    <row r="39" spans="2:18" x14ac:dyDescent="0.2">
      <c r="B39" s="259" t="s">
        <v>861</v>
      </c>
      <c r="C39" s="10" t="s">
        <v>107</v>
      </c>
      <c r="D39" s="323" t="s">
        <v>762</v>
      </c>
      <c r="E39" s="18"/>
      <c r="F39" s="15">
        <v>72</v>
      </c>
      <c r="G39" s="14">
        <v>36</v>
      </c>
      <c r="H39" s="4"/>
      <c r="I39" s="4"/>
      <c r="J39" s="4"/>
      <c r="K39" s="4"/>
      <c r="L39" s="10"/>
      <c r="M39" s="169">
        <v>55</v>
      </c>
      <c r="N39" s="10"/>
      <c r="O39" s="10"/>
      <c r="P39" s="10"/>
      <c r="Q39" s="10"/>
      <c r="R39" s="10"/>
    </row>
    <row r="40" spans="2:18" x14ac:dyDescent="0.2">
      <c r="B40" s="259" t="s">
        <v>862</v>
      </c>
      <c r="C40" s="10" t="s">
        <v>108</v>
      </c>
      <c r="D40" s="5" t="s">
        <v>39</v>
      </c>
      <c r="E40" s="18"/>
      <c r="F40" s="15">
        <v>73</v>
      </c>
      <c r="G40" s="14">
        <v>37</v>
      </c>
      <c r="H40" s="4"/>
      <c r="I40" s="4"/>
      <c r="J40" s="4"/>
      <c r="K40" s="4"/>
      <c r="L40" s="10"/>
      <c r="M40" s="169">
        <v>56</v>
      </c>
      <c r="N40" s="10"/>
      <c r="O40" s="10"/>
      <c r="P40" s="10"/>
      <c r="Q40" s="10"/>
      <c r="R40" s="10"/>
    </row>
    <row r="41" spans="2:18" x14ac:dyDescent="0.2">
      <c r="B41" s="259" t="s">
        <v>863</v>
      </c>
      <c r="C41" s="10" t="s">
        <v>109</v>
      </c>
      <c r="D41" s="5" t="s">
        <v>40</v>
      </c>
      <c r="E41" s="18"/>
      <c r="F41" s="15">
        <v>74</v>
      </c>
      <c r="G41" s="14">
        <v>38</v>
      </c>
      <c r="H41" s="4"/>
      <c r="I41" s="4"/>
      <c r="J41" s="4"/>
      <c r="K41" s="4"/>
      <c r="L41" s="10"/>
      <c r="M41" s="169">
        <v>57</v>
      </c>
      <c r="N41" s="10"/>
      <c r="O41" s="10"/>
      <c r="P41" s="10"/>
      <c r="Q41" s="10"/>
      <c r="R41" s="10"/>
    </row>
    <row r="42" spans="2:18" x14ac:dyDescent="0.2">
      <c r="B42" s="259" t="s">
        <v>864</v>
      </c>
      <c r="C42" s="10" t="s">
        <v>110</v>
      </c>
      <c r="D42" s="5" t="s">
        <v>41</v>
      </c>
      <c r="E42" s="18"/>
      <c r="F42" s="15">
        <v>75</v>
      </c>
      <c r="G42" s="14">
        <v>39</v>
      </c>
      <c r="H42" s="4"/>
      <c r="I42" s="4"/>
      <c r="J42" s="4"/>
      <c r="K42" s="4"/>
      <c r="L42" s="10"/>
      <c r="M42" s="169">
        <v>58</v>
      </c>
      <c r="N42" s="10"/>
      <c r="O42" s="10"/>
      <c r="P42" s="10"/>
      <c r="Q42" s="10"/>
      <c r="R42" s="10"/>
    </row>
    <row r="43" spans="2:18" x14ac:dyDescent="0.2">
      <c r="B43" s="259" t="s">
        <v>865</v>
      </c>
      <c r="C43" s="10" t="s">
        <v>111</v>
      </c>
      <c r="D43" s="5" t="s">
        <v>42</v>
      </c>
      <c r="E43" s="18"/>
      <c r="F43" s="15">
        <v>76</v>
      </c>
      <c r="G43" s="14">
        <v>40</v>
      </c>
      <c r="H43" s="4"/>
      <c r="I43" s="4"/>
      <c r="J43" s="4"/>
      <c r="K43" s="4"/>
      <c r="L43" s="10"/>
      <c r="M43" s="169">
        <v>59</v>
      </c>
      <c r="N43" s="10"/>
      <c r="O43" s="10"/>
      <c r="P43" s="10"/>
      <c r="Q43" s="10"/>
      <c r="R43" s="10"/>
    </row>
    <row r="44" spans="2:18" x14ac:dyDescent="0.2">
      <c r="B44" s="259" t="s">
        <v>866</v>
      </c>
      <c r="C44" s="10" t="s">
        <v>112</v>
      </c>
      <c r="D44" s="323" t="s">
        <v>234</v>
      </c>
      <c r="E44" s="18"/>
      <c r="F44" s="15">
        <v>77</v>
      </c>
      <c r="G44" s="14">
        <v>41</v>
      </c>
      <c r="H44" s="4"/>
      <c r="I44" s="4"/>
      <c r="J44" s="4"/>
      <c r="K44" s="4"/>
      <c r="L44" s="10"/>
      <c r="M44" s="169">
        <v>60</v>
      </c>
      <c r="N44" s="10"/>
      <c r="O44" s="10"/>
      <c r="P44" s="10"/>
      <c r="Q44" s="10"/>
      <c r="R44" s="10"/>
    </row>
    <row r="45" spans="2:18" x14ac:dyDescent="0.2">
      <c r="B45" s="259" t="s">
        <v>867</v>
      </c>
      <c r="C45" s="10" t="s">
        <v>113</v>
      </c>
      <c r="D45" s="5" t="s">
        <v>43</v>
      </c>
      <c r="E45" s="18"/>
      <c r="F45" s="15">
        <v>78</v>
      </c>
      <c r="G45" s="14">
        <v>42</v>
      </c>
      <c r="H45" s="4"/>
      <c r="I45" s="4"/>
      <c r="J45" s="4"/>
      <c r="K45" s="4"/>
      <c r="L45" s="10"/>
      <c r="M45" s="169">
        <v>61</v>
      </c>
      <c r="N45" s="10"/>
      <c r="O45" s="10"/>
      <c r="P45" s="10"/>
      <c r="Q45" s="10"/>
      <c r="R45" s="10"/>
    </row>
    <row r="46" spans="2:18" x14ac:dyDescent="0.2">
      <c r="B46" s="259" t="s">
        <v>868</v>
      </c>
      <c r="C46" s="10" t="s">
        <v>114</v>
      </c>
      <c r="D46" s="5" t="s">
        <v>44</v>
      </c>
      <c r="E46" s="18"/>
      <c r="F46" s="15">
        <v>79</v>
      </c>
      <c r="G46" s="14">
        <v>43</v>
      </c>
      <c r="H46" s="4"/>
      <c r="I46" s="4"/>
      <c r="J46" s="4"/>
      <c r="K46" s="4"/>
      <c r="L46" s="10"/>
      <c r="M46" s="169">
        <v>62</v>
      </c>
      <c r="N46" s="10"/>
      <c r="O46" s="10"/>
      <c r="P46" s="10"/>
      <c r="Q46" s="10"/>
      <c r="R46" s="10"/>
    </row>
    <row r="47" spans="2:18" x14ac:dyDescent="0.2">
      <c r="B47" s="259" t="s">
        <v>869</v>
      </c>
      <c r="C47" s="10" t="s">
        <v>115</v>
      </c>
      <c r="D47" s="5" t="s">
        <v>45</v>
      </c>
      <c r="E47" s="18"/>
      <c r="F47" s="15">
        <v>80</v>
      </c>
      <c r="G47" s="14">
        <v>44</v>
      </c>
      <c r="H47" s="4"/>
      <c r="I47" s="4"/>
      <c r="J47" s="4"/>
      <c r="K47" s="4"/>
      <c r="L47" s="10"/>
      <c r="M47" s="169">
        <v>63</v>
      </c>
      <c r="N47" s="10"/>
      <c r="O47" s="10"/>
      <c r="P47" s="10"/>
      <c r="Q47" s="10"/>
      <c r="R47" s="10"/>
    </row>
    <row r="48" spans="2:18" x14ac:dyDescent="0.2">
      <c r="B48" s="259" t="s">
        <v>914</v>
      </c>
      <c r="C48" s="10" t="s">
        <v>116</v>
      </c>
      <c r="D48" s="5" t="s">
        <v>46</v>
      </c>
      <c r="E48" s="18"/>
      <c r="F48" s="15">
        <v>81</v>
      </c>
      <c r="G48" s="14">
        <v>45</v>
      </c>
      <c r="H48" s="4"/>
      <c r="I48" s="4"/>
      <c r="J48" s="4"/>
      <c r="K48" s="4"/>
      <c r="L48" s="10"/>
      <c r="M48" s="169">
        <v>64</v>
      </c>
      <c r="N48" s="10"/>
      <c r="O48" s="10"/>
      <c r="P48" s="10"/>
      <c r="Q48" s="10"/>
      <c r="R48" s="10"/>
    </row>
    <row r="49" spans="2:18" x14ac:dyDescent="0.2">
      <c r="B49" s="259" t="s">
        <v>870</v>
      </c>
      <c r="C49" s="10" t="s">
        <v>117</v>
      </c>
      <c r="D49" s="5" t="s">
        <v>47</v>
      </c>
      <c r="E49" s="18"/>
      <c r="F49" s="15">
        <v>82</v>
      </c>
      <c r="G49" s="14">
        <v>46</v>
      </c>
      <c r="H49" s="4"/>
      <c r="I49" s="4"/>
      <c r="J49" s="4"/>
      <c r="K49" s="4"/>
      <c r="L49" s="10"/>
      <c r="M49" s="169">
        <v>65</v>
      </c>
      <c r="N49" s="10"/>
      <c r="O49" s="10"/>
      <c r="P49" s="10"/>
      <c r="Q49" s="10"/>
      <c r="R49" s="10"/>
    </row>
    <row r="50" spans="2:18" x14ac:dyDescent="0.2">
      <c r="B50" s="259" t="s">
        <v>871</v>
      </c>
      <c r="C50" s="10" t="s">
        <v>118</v>
      </c>
      <c r="D50" s="5" t="s">
        <v>48</v>
      </c>
      <c r="E50" s="18"/>
      <c r="F50" s="15">
        <v>83</v>
      </c>
      <c r="G50" s="14">
        <v>47</v>
      </c>
      <c r="H50" s="4"/>
      <c r="I50" s="4"/>
      <c r="J50" s="4"/>
      <c r="K50" s="4"/>
      <c r="L50" s="10"/>
      <c r="M50" s="169">
        <v>66</v>
      </c>
      <c r="N50" s="10"/>
      <c r="O50" s="10"/>
      <c r="P50" s="10"/>
      <c r="Q50" s="10"/>
      <c r="R50" s="10"/>
    </row>
    <row r="51" spans="2:18" x14ac:dyDescent="0.2">
      <c r="B51" s="259" t="s">
        <v>872</v>
      </c>
      <c r="C51" s="10" t="s">
        <v>119</v>
      </c>
      <c r="D51" s="5" t="s">
        <v>49</v>
      </c>
      <c r="E51" s="18"/>
      <c r="F51" s="15">
        <v>84</v>
      </c>
      <c r="G51" s="14">
        <v>48</v>
      </c>
      <c r="H51" s="4"/>
      <c r="I51" s="4"/>
      <c r="J51" s="4"/>
      <c r="K51" s="4"/>
      <c r="L51" s="10"/>
      <c r="M51" s="169">
        <v>67</v>
      </c>
      <c r="N51" s="10"/>
      <c r="O51" s="10"/>
      <c r="P51" s="10"/>
      <c r="Q51" s="10"/>
      <c r="R51" s="10"/>
    </row>
    <row r="52" spans="2:18" x14ac:dyDescent="0.2">
      <c r="B52" s="259" t="s">
        <v>873</v>
      </c>
      <c r="C52" s="10" t="s">
        <v>120</v>
      </c>
      <c r="D52" s="5" t="s">
        <v>50</v>
      </c>
      <c r="E52" s="18"/>
      <c r="F52" s="15">
        <v>85</v>
      </c>
      <c r="G52" s="14">
        <v>49</v>
      </c>
      <c r="H52" s="4"/>
      <c r="I52" s="4"/>
      <c r="J52" s="4"/>
      <c r="K52" s="4"/>
      <c r="L52" s="10"/>
      <c r="M52" s="169">
        <v>68</v>
      </c>
      <c r="N52" s="10"/>
      <c r="O52" s="10"/>
      <c r="P52" s="10"/>
      <c r="Q52" s="10"/>
      <c r="R52" s="10"/>
    </row>
    <row r="53" spans="2:18" x14ac:dyDescent="0.2">
      <c r="B53" s="259" t="s">
        <v>874</v>
      </c>
      <c r="C53" s="10" t="s">
        <v>121</v>
      </c>
      <c r="D53" s="323" t="s">
        <v>245</v>
      </c>
      <c r="E53" s="18"/>
      <c r="F53" s="15">
        <v>86</v>
      </c>
      <c r="G53" s="14">
        <v>50</v>
      </c>
      <c r="H53" s="4"/>
      <c r="I53" s="4"/>
      <c r="J53" s="4"/>
      <c r="K53" s="4"/>
      <c r="L53" s="10"/>
      <c r="M53" s="169">
        <v>69</v>
      </c>
      <c r="N53" s="10"/>
      <c r="O53" s="10"/>
      <c r="P53" s="10"/>
      <c r="Q53" s="10"/>
      <c r="R53" s="10"/>
    </row>
    <row r="54" spans="2:18" x14ac:dyDescent="0.2">
      <c r="B54" s="259" t="s">
        <v>875</v>
      </c>
      <c r="C54" s="10" t="s">
        <v>122</v>
      </c>
      <c r="D54" s="5" t="s">
        <v>51</v>
      </c>
      <c r="E54" s="18"/>
      <c r="F54" s="15">
        <v>87</v>
      </c>
      <c r="G54" s="14">
        <v>51</v>
      </c>
      <c r="H54" s="4"/>
      <c r="I54" s="4"/>
      <c r="J54" s="4"/>
      <c r="K54" s="4"/>
      <c r="L54" s="10"/>
      <c r="M54" s="169">
        <v>70</v>
      </c>
      <c r="N54" s="10"/>
      <c r="O54" s="10"/>
      <c r="P54" s="10"/>
      <c r="Q54" s="10"/>
      <c r="R54" s="10"/>
    </row>
    <row r="55" spans="2:18" x14ac:dyDescent="0.2">
      <c r="B55" s="259" t="s">
        <v>876</v>
      </c>
      <c r="C55" s="10" t="s">
        <v>123</v>
      </c>
      <c r="D55" s="5" t="s">
        <v>52</v>
      </c>
      <c r="E55" s="18"/>
      <c r="F55" s="15">
        <v>89</v>
      </c>
      <c r="G55" s="14">
        <v>52</v>
      </c>
      <c r="H55" s="4"/>
      <c r="I55" s="4"/>
      <c r="J55" s="4"/>
      <c r="K55" s="4"/>
      <c r="L55" s="10"/>
      <c r="M55" s="169">
        <v>71</v>
      </c>
      <c r="N55" s="10"/>
      <c r="O55" s="10"/>
      <c r="P55" s="10"/>
      <c r="Q55" s="10"/>
      <c r="R55" s="10"/>
    </row>
    <row r="56" spans="2:18" x14ac:dyDescent="0.2">
      <c r="B56" s="259" t="s">
        <v>877</v>
      </c>
      <c r="C56" s="10" t="s">
        <v>124</v>
      </c>
      <c r="D56" s="5" t="s">
        <v>53</v>
      </c>
      <c r="E56" s="18"/>
      <c r="F56" s="15">
        <v>90</v>
      </c>
      <c r="G56" s="14">
        <v>53</v>
      </c>
      <c r="H56" s="4"/>
      <c r="I56" s="4"/>
      <c r="J56" s="4"/>
      <c r="K56" s="4"/>
      <c r="L56" s="10"/>
      <c r="M56" s="169">
        <v>72</v>
      </c>
      <c r="N56" s="10"/>
      <c r="O56" s="10"/>
      <c r="P56" s="10"/>
      <c r="Q56" s="10"/>
      <c r="R56" s="10"/>
    </row>
    <row r="57" spans="2:18" x14ac:dyDescent="0.2">
      <c r="B57" s="259" t="s">
        <v>878</v>
      </c>
      <c r="C57" s="10" t="s">
        <v>125</v>
      </c>
      <c r="D57" s="323" t="s">
        <v>763</v>
      </c>
      <c r="E57" s="18"/>
      <c r="F57" s="15">
        <v>91</v>
      </c>
      <c r="G57" s="14">
        <v>54</v>
      </c>
      <c r="H57" s="4"/>
      <c r="I57" s="4"/>
      <c r="J57" s="4"/>
      <c r="K57" s="4"/>
      <c r="L57" s="10"/>
      <c r="M57" s="169">
        <v>73</v>
      </c>
      <c r="N57" s="10"/>
      <c r="O57" s="10"/>
      <c r="P57" s="10"/>
      <c r="Q57" s="10"/>
      <c r="R57" s="10"/>
    </row>
    <row r="58" spans="2:18" x14ac:dyDescent="0.2">
      <c r="B58" s="259" t="s">
        <v>879</v>
      </c>
      <c r="C58" s="10" t="s">
        <v>126</v>
      </c>
      <c r="D58" s="322" t="s">
        <v>54</v>
      </c>
      <c r="E58" s="18"/>
      <c r="F58" s="15">
        <v>92</v>
      </c>
      <c r="G58" s="14">
        <v>55</v>
      </c>
      <c r="H58" s="4"/>
      <c r="I58" s="4"/>
      <c r="J58" s="4"/>
      <c r="K58" s="4"/>
      <c r="L58" s="10"/>
      <c r="M58" s="169">
        <v>74</v>
      </c>
      <c r="N58" s="10"/>
      <c r="O58" s="10"/>
      <c r="P58" s="10"/>
      <c r="Q58" s="10"/>
      <c r="R58" s="10"/>
    </row>
    <row r="59" spans="2:18" x14ac:dyDescent="0.2">
      <c r="B59" s="259" t="s">
        <v>880</v>
      </c>
      <c r="C59" s="10" t="s">
        <v>127</v>
      </c>
      <c r="D59" s="308" t="s">
        <v>258</v>
      </c>
      <c r="E59" s="18"/>
      <c r="F59" s="15">
        <v>93</v>
      </c>
      <c r="G59" s="14">
        <v>56</v>
      </c>
      <c r="H59" s="4"/>
      <c r="I59" s="4"/>
      <c r="J59" s="4"/>
      <c r="K59" s="4"/>
      <c r="L59" s="10"/>
      <c r="M59" s="169">
        <v>75</v>
      </c>
      <c r="N59" s="10"/>
      <c r="O59" s="10"/>
      <c r="P59" s="10"/>
      <c r="Q59" s="10"/>
      <c r="R59" s="10"/>
    </row>
    <row r="60" spans="2:18" x14ac:dyDescent="0.2">
      <c r="B60" s="259" t="s">
        <v>881</v>
      </c>
      <c r="C60" s="10" t="s">
        <v>128</v>
      </c>
      <c r="D60" s="308" t="s">
        <v>764</v>
      </c>
      <c r="E60" s="18"/>
      <c r="F60" s="15">
        <v>94</v>
      </c>
      <c r="G60" s="14">
        <v>57</v>
      </c>
      <c r="H60" s="4"/>
      <c r="I60" s="4"/>
      <c r="J60" s="4"/>
      <c r="K60" s="4"/>
      <c r="L60" s="10"/>
      <c r="M60" s="169">
        <v>76</v>
      </c>
      <c r="N60" s="10"/>
      <c r="O60" s="10"/>
      <c r="P60" s="10"/>
      <c r="Q60" s="10"/>
      <c r="R60" s="10"/>
    </row>
    <row r="61" spans="2:18" x14ac:dyDescent="0.2">
      <c r="B61" s="259" t="s">
        <v>882</v>
      </c>
      <c r="C61" s="10" t="s">
        <v>129</v>
      </c>
      <c r="D61" s="309" t="s">
        <v>765</v>
      </c>
      <c r="E61" s="18"/>
      <c r="F61" s="15">
        <v>96</v>
      </c>
      <c r="G61" s="14">
        <v>58</v>
      </c>
      <c r="H61" s="4"/>
      <c r="I61" s="4"/>
      <c r="J61" s="4"/>
      <c r="K61" s="4"/>
      <c r="L61" s="10"/>
      <c r="M61" s="169">
        <v>77</v>
      </c>
      <c r="N61" s="10"/>
      <c r="O61" s="10"/>
      <c r="P61" s="10"/>
      <c r="Q61" s="10"/>
      <c r="R61" s="10"/>
    </row>
    <row r="62" spans="2:18" x14ac:dyDescent="0.2">
      <c r="B62" s="259" t="s">
        <v>883</v>
      </c>
      <c r="C62" s="10" t="s">
        <v>130</v>
      </c>
      <c r="D62" s="322" t="s">
        <v>55</v>
      </c>
      <c r="E62" s="18"/>
      <c r="F62" s="15">
        <v>98</v>
      </c>
      <c r="G62" s="14">
        <v>59</v>
      </c>
      <c r="H62" s="4"/>
      <c r="I62" s="4"/>
      <c r="J62" s="4"/>
      <c r="K62" s="4"/>
      <c r="L62" s="10"/>
      <c r="M62" s="169">
        <v>78</v>
      </c>
      <c r="N62" s="10"/>
      <c r="O62" s="10"/>
      <c r="P62" s="10"/>
      <c r="Q62" s="10"/>
      <c r="R62" s="10"/>
    </row>
    <row r="63" spans="2:18" x14ac:dyDescent="0.2">
      <c r="B63" s="259" t="s">
        <v>916</v>
      </c>
      <c r="C63" s="10" t="s">
        <v>131</v>
      </c>
      <c r="D63" s="322" t="s">
        <v>56</v>
      </c>
      <c r="E63" s="18"/>
      <c r="F63" s="15">
        <v>101</v>
      </c>
      <c r="G63" s="14">
        <v>60</v>
      </c>
      <c r="H63" s="4"/>
      <c r="I63" s="4"/>
      <c r="J63" s="4"/>
      <c r="K63" s="4"/>
      <c r="L63" s="10"/>
      <c r="M63" s="169">
        <v>79</v>
      </c>
      <c r="N63" s="10"/>
      <c r="O63" s="10"/>
      <c r="P63" s="10"/>
      <c r="Q63" s="10"/>
      <c r="R63" s="10"/>
    </row>
    <row r="64" spans="2:18" x14ac:dyDescent="0.2">
      <c r="B64" s="259" t="s">
        <v>884</v>
      </c>
      <c r="C64" s="10" t="s">
        <v>132</v>
      </c>
      <c r="D64" s="324" t="s">
        <v>57</v>
      </c>
      <c r="E64" s="18"/>
      <c r="F64" s="15">
        <v>102</v>
      </c>
      <c r="G64" s="14">
        <v>61</v>
      </c>
      <c r="H64" s="4"/>
      <c r="I64" s="4"/>
      <c r="J64" s="4"/>
      <c r="K64" s="4"/>
      <c r="L64" s="10"/>
      <c r="M64" s="169">
        <v>80</v>
      </c>
      <c r="N64" s="10"/>
      <c r="O64" s="10"/>
      <c r="P64" s="10"/>
      <c r="Q64" s="10"/>
      <c r="R64" s="10"/>
    </row>
    <row r="65" spans="2:18" x14ac:dyDescent="0.2">
      <c r="B65" s="259" t="s">
        <v>885</v>
      </c>
      <c r="C65" s="10" t="s">
        <v>133</v>
      </c>
      <c r="D65" s="324" t="s">
        <v>58</v>
      </c>
      <c r="E65" s="18"/>
      <c r="F65" s="15">
        <v>103</v>
      </c>
      <c r="G65" s="14">
        <v>62</v>
      </c>
      <c r="H65" s="4"/>
      <c r="I65" s="4"/>
      <c r="J65" s="4"/>
      <c r="K65" s="4"/>
      <c r="L65" s="10"/>
      <c r="M65" s="169">
        <v>81</v>
      </c>
      <c r="N65" s="10"/>
      <c r="O65" s="10"/>
      <c r="P65" s="10"/>
      <c r="Q65" s="10"/>
      <c r="R65" s="10"/>
    </row>
    <row r="66" spans="2:18" x14ac:dyDescent="0.2">
      <c r="B66" s="259" t="s">
        <v>886</v>
      </c>
      <c r="C66" s="10" t="s">
        <v>134</v>
      </c>
      <c r="D66" s="322" t="s">
        <v>59</v>
      </c>
      <c r="E66" s="18"/>
      <c r="F66" s="15">
        <v>104</v>
      </c>
      <c r="G66" s="14">
        <v>63</v>
      </c>
      <c r="H66" s="4"/>
      <c r="I66" s="4"/>
      <c r="J66" s="4"/>
      <c r="K66" s="4"/>
      <c r="L66" s="10"/>
      <c r="M66" s="169">
        <v>82</v>
      </c>
      <c r="N66" s="10"/>
      <c r="O66" s="10"/>
      <c r="P66" s="10"/>
      <c r="Q66" s="10"/>
      <c r="R66" s="10"/>
    </row>
    <row r="67" spans="2:18" x14ac:dyDescent="0.2">
      <c r="B67" s="259" t="s">
        <v>887</v>
      </c>
      <c r="C67" s="10" t="s">
        <v>135</v>
      </c>
      <c r="D67" s="308" t="s">
        <v>766</v>
      </c>
      <c r="E67" s="18"/>
      <c r="F67" s="15">
        <v>113</v>
      </c>
      <c r="G67" s="14">
        <v>64</v>
      </c>
      <c r="H67" s="4"/>
      <c r="I67" s="4"/>
      <c r="J67" s="4"/>
      <c r="K67" s="4"/>
      <c r="L67" s="22"/>
      <c r="M67" s="170">
        <v>83</v>
      </c>
      <c r="N67" s="22"/>
      <c r="O67" s="22"/>
      <c r="P67" s="22"/>
      <c r="Q67" s="22"/>
      <c r="R67" s="22"/>
    </row>
    <row r="68" spans="2:18" x14ac:dyDescent="0.2">
      <c r="B68" s="259" t="s">
        <v>888</v>
      </c>
      <c r="C68" s="4" t="s">
        <v>745</v>
      </c>
      <c r="D68" s="322" t="s">
        <v>60</v>
      </c>
      <c r="E68" s="18"/>
      <c r="F68" s="15">
        <v>116</v>
      </c>
      <c r="G68" s="14">
        <v>65</v>
      </c>
      <c r="H68" s="4"/>
      <c r="I68" s="4"/>
      <c r="J68" s="4"/>
      <c r="K68" s="4"/>
      <c r="L68" s="4"/>
      <c r="M68" s="168">
        <v>84</v>
      </c>
      <c r="N68" s="4"/>
      <c r="O68" s="4"/>
      <c r="P68" s="4"/>
      <c r="Q68" s="4"/>
      <c r="R68" s="4"/>
    </row>
    <row r="69" spans="2:18" x14ac:dyDescent="0.2">
      <c r="B69" s="259" t="s">
        <v>889</v>
      </c>
      <c r="C69" s="10" t="s">
        <v>136</v>
      </c>
      <c r="D69" s="322" t="s">
        <v>61</v>
      </c>
      <c r="E69" s="18"/>
      <c r="F69" s="18"/>
      <c r="G69" s="14">
        <v>66</v>
      </c>
      <c r="H69" s="4"/>
      <c r="I69" s="4"/>
      <c r="J69" s="4"/>
      <c r="K69" s="4"/>
      <c r="L69" s="10"/>
      <c r="M69" s="169">
        <v>85</v>
      </c>
      <c r="N69" s="10"/>
      <c r="O69" s="10"/>
      <c r="P69" s="10"/>
      <c r="Q69" s="10"/>
      <c r="R69" s="10"/>
    </row>
    <row r="70" spans="2:18" x14ac:dyDescent="0.2">
      <c r="B70" s="259" t="s">
        <v>890</v>
      </c>
      <c r="C70" s="10" t="s">
        <v>137</v>
      </c>
      <c r="D70" s="322" t="s">
        <v>62</v>
      </c>
      <c r="E70" s="18"/>
      <c r="F70" s="18"/>
      <c r="G70" s="14">
        <v>67</v>
      </c>
      <c r="H70" s="4"/>
      <c r="I70" s="4"/>
      <c r="J70" s="4"/>
      <c r="K70" s="4"/>
      <c r="L70" s="10"/>
      <c r="M70" s="169">
        <v>86</v>
      </c>
      <c r="N70" s="10"/>
      <c r="O70" s="10"/>
      <c r="P70" s="10"/>
      <c r="Q70" s="10"/>
      <c r="R70" s="10"/>
    </row>
    <row r="71" spans="2:18" x14ac:dyDescent="0.2">
      <c r="B71" s="259" t="s">
        <v>891</v>
      </c>
      <c r="C71" s="10" t="s">
        <v>138</v>
      </c>
      <c r="D71" s="308" t="s">
        <v>767</v>
      </c>
      <c r="E71" s="18"/>
      <c r="F71" s="18"/>
      <c r="G71" s="14">
        <v>68</v>
      </c>
      <c r="H71" s="4"/>
      <c r="I71" s="4"/>
      <c r="J71" s="4"/>
      <c r="K71" s="4"/>
      <c r="L71" s="10"/>
      <c r="M71" s="169">
        <v>87</v>
      </c>
      <c r="N71" s="10"/>
      <c r="O71" s="10"/>
      <c r="P71" s="10"/>
      <c r="Q71" s="10"/>
      <c r="R71" s="10"/>
    </row>
    <row r="72" spans="2:18" x14ac:dyDescent="0.2">
      <c r="B72" s="259" t="s">
        <v>892</v>
      </c>
      <c r="C72" s="10" t="s">
        <v>139</v>
      </c>
      <c r="D72" s="322" t="s">
        <v>63</v>
      </c>
      <c r="E72" s="18"/>
      <c r="F72" s="18"/>
      <c r="G72" s="14">
        <v>69</v>
      </c>
      <c r="H72" s="4"/>
      <c r="I72" s="4"/>
      <c r="J72" s="4"/>
      <c r="K72" s="4"/>
      <c r="L72" s="10"/>
      <c r="M72" s="169">
        <v>88</v>
      </c>
      <c r="N72" s="10"/>
      <c r="O72" s="10"/>
      <c r="P72" s="10"/>
      <c r="Q72" s="10"/>
      <c r="R72" s="10"/>
    </row>
    <row r="73" spans="2:18" x14ac:dyDescent="0.2">
      <c r="B73" s="259" t="s">
        <v>893</v>
      </c>
      <c r="C73" s="10" t="s">
        <v>140</v>
      </c>
      <c r="D73" s="322" t="s">
        <v>64</v>
      </c>
      <c r="E73" s="18"/>
      <c r="F73" s="18"/>
      <c r="G73" s="14">
        <v>70</v>
      </c>
      <c r="H73" s="4"/>
      <c r="I73" s="4"/>
      <c r="J73" s="4"/>
      <c r="K73" s="4"/>
      <c r="L73" s="10"/>
      <c r="M73" s="169">
        <v>89</v>
      </c>
      <c r="N73" s="10"/>
      <c r="O73" s="10"/>
      <c r="P73" s="10"/>
      <c r="Q73" s="10"/>
      <c r="R73" s="10"/>
    </row>
    <row r="74" spans="2:18" x14ac:dyDescent="0.2">
      <c r="B74" s="259" t="s">
        <v>894</v>
      </c>
      <c r="C74" s="10" t="s">
        <v>141</v>
      </c>
      <c r="D74" s="322" t="s">
        <v>65</v>
      </c>
      <c r="E74" s="18"/>
      <c r="F74" s="18"/>
      <c r="G74" s="14">
        <v>71</v>
      </c>
      <c r="H74" s="4"/>
      <c r="I74" s="4"/>
      <c r="J74" s="4"/>
      <c r="K74" s="4"/>
      <c r="L74" s="10"/>
      <c r="M74" s="169">
        <v>90</v>
      </c>
      <c r="N74" s="10"/>
      <c r="O74" s="10"/>
      <c r="P74" s="10"/>
      <c r="Q74" s="10"/>
      <c r="R74" s="10"/>
    </row>
    <row r="75" spans="2:18" x14ac:dyDescent="0.2">
      <c r="B75" s="259" t="s">
        <v>895</v>
      </c>
      <c r="C75" s="10" t="s">
        <v>142</v>
      </c>
      <c r="D75" s="322" t="s">
        <v>66</v>
      </c>
      <c r="E75" s="18"/>
      <c r="F75" s="18"/>
      <c r="G75" s="14">
        <v>72</v>
      </c>
      <c r="H75" s="4"/>
      <c r="I75" s="4"/>
      <c r="J75" s="4"/>
      <c r="K75" s="4"/>
      <c r="L75" s="10"/>
      <c r="M75" s="169">
        <v>91</v>
      </c>
      <c r="N75" s="10"/>
      <c r="O75" s="10"/>
      <c r="P75" s="10"/>
      <c r="Q75" s="10"/>
      <c r="R75" s="10"/>
    </row>
    <row r="76" spans="2:18" x14ac:dyDescent="0.2">
      <c r="B76" s="259" t="s">
        <v>896</v>
      </c>
      <c r="C76" s="10" t="s">
        <v>143</v>
      </c>
      <c r="D76" s="4"/>
      <c r="E76" s="18"/>
      <c r="F76" s="18"/>
      <c r="G76" s="14">
        <v>73</v>
      </c>
      <c r="H76" s="4"/>
      <c r="I76" s="4"/>
      <c r="J76" s="4"/>
      <c r="K76" s="4"/>
      <c r="L76" s="10"/>
      <c r="M76" s="169">
        <v>92</v>
      </c>
      <c r="N76" s="10"/>
      <c r="O76" s="10"/>
      <c r="P76" s="10"/>
      <c r="Q76" s="10"/>
      <c r="R76" s="10"/>
    </row>
    <row r="77" spans="2:18" x14ac:dyDescent="0.2">
      <c r="C77" s="10" t="s">
        <v>144</v>
      </c>
      <c r="D77" s="4"/>
      <c r="E77" s="18"/>
      <c r="F77" s="18"/>
      <c r="G77" s="14">
        <v>74</v>
      </c>
      <c r="H77" s="4"/>
      <c r="I77" s="4"/>
      <c r="J77" s="4"/>
      <c r="K77" s="4"/>
      <c r="L77" s="10"/>
      <c r="M77" s="169">
        <v>93</v>
      </c>
      <c r="N77" s="10"/>
      <c r="O77" s="10"/>
      <c r="P77" s="10"/>
      <c r="Q77" s="10"/>
      <c r="R77" s="10"/>
    </row>
    <row r="78" spans="2:18" x14ac:dyDescent="0.2">
      <c r="C78" s="10" t="s">
        <v>145</v>
      </c>
      <c r="D78" s="4"/>
      <c r="E78" s="18"/>
      <c r="F78" s="18"/>
      <c r="G78" s="14">
        <v>75</v>
      </c>
      <c r="H78" s="4"/>
      <c r="I78" s="4"/>
      <c r="J78" s="4"/>
      <c r="K78" s="4"/>
      <c r="L78" s="10"/>
      <c r="M78" s="169">
        <v>94</v>
      </c>
      <c r="N78" s="10"/>
      <c r="O78" s="10"/>
      <c r="P78" s="10"/>
      <c r="Q78" s="10"/>
      <c r="R78" s="10"/>
    </row>
    <row r="79" spans="2:18" x14ac:dyDescent="0.2">
      <c r="C79" s="10" t="s">
        <v>146</v>
      </c>
      <c r="D79" s="4"/>
      <c r="E79" s="18"/>
      <c r="F79" s="18"/>
      <c r="G79" s="14">
        <v>76</v>
      </c>
      <c r="H79" s="4"/>
      <c r="I79" s="4"/>
      <c r="J79" s="4"/>
      <c r="K79" s="4"/>
      <c r="L79" s="10"/>
      <c r="M79" s="169">
        <v>95</v>
      </c>
      <c r="N79" s="10"/>
      <c r="O79" s="10"/>
      <c r="P79" s="10"/>
      <c r="Q79" s="10"/>
      <c r="R79" s="10"/>
    </row>
    <row r="80" spans="2:18" x14ac:dyDescent="0.2">
      <c r="C80" s="10" t="s">
        <v>147</v>
      </c>
      <c r="D80" s="4"/>
      <c r="E80" s="18"/>
      <c r="F80" s="18"/>
      <c r="G80" s="14">
        <v>77</v>
      </c>
      <c r="H80" s="4"/>
      <c r="I80" s="4"/>
      <c r="J80" s="4"/>
      <c r="K80" s="4"/>
      <c r="L80" s="10"/>
      <c r="M80" s="169">
        <v>96</v>
      </c>
      <c r="N80" s="10"/>
      <c r="O80" s="10"/>
      <c r="P80" s="10"/>
      <c r="Q80" s="10"/>
      <c r="R80" s="10"/>
    </row>
    <row r="81" spans="2:18" x14ac:dyDescent="0.2">
      <c r="C81" s="10" t="s">
        <v>148</v>
      </c>
      <c r="D81" s="4"/>
      <c r="E81" s="18"/>
      <c r="F81" s="18"/>
      <c r="G81" s="14">
        <v>78</v>
      </c>
      <c r="H81" s="4"/>
      <c r="I81" s="4"/>
      <c r="J81" s="4"/>
      <c r="K81" s="4"/>
      <c r="L81" s="10"/>
      <c r="M81" s="169">
        <v>97</v>
      </c>
      <c r="N81" s="10"/>
      <c r="O81" s="10"/>
      <c r="P81" s="10"/>
      <c r="Q81" s="10"/>
      <c r="R81" s="10"/>
    </row>
    <row r="82" spans="2:18" x14ac:dyDescent="0.2">
      <c r="B82" s="4"/>
      <c r="C82" s="10" t="s">
        <v>149</v>
      </c>
      <c r="D82" s="4"/>
      <c r="E82" s="18"/>
      <c r="F82" s="18"/>
      <c r="G82" s="14">
        <v>79</v>
      </c>
      <c r="H82" s="4"/>
      <c r="I82" s="4"/>
      <c r="J82" s="4"/>
      <c r="K82" s="4"/>
      <c r="L82" s="10"/>
      <c r="M82" s="169">
        <v>98</v>
      </c>
      <c r="N82" s="10"/>
      <c r="O82" s="10"/>
      <c r="P82" s="10"/>
      <c r="Q82" s="10"/>
      <c r="R82" s="10"/>
    </row>
    <row r="83" spans="2:18" x14ac:dyDescent="0.2">
      <c r="B83" s="4"/>
      <c r="C83" s="10" t="s">
        <v>150</v>
      </c>
      <c r="D83" s="4"/>
      <c r="E83" s="18"/>
      <c r="F83" s="18"/>
      <c r="G83" s="14">
        <v>80</v>
      </c>
      <c r="H83" s="4"/>
      <c r="I83" s="4"/>
      <c r="J83" s="4"/>
      <c r="K83" s="4"/>
      <c r="L83" s="10"/>
      <c r="M83" s="169">
        <v>99</v>
      </c>
      <c r="N83" s="10"/>
      <c r="O83" s="10"/>
      <c r="P83" s="10"/>
      <c r="Q83" s="10"/>
      <c r="R83" s="10"/>
    </row>
    <row r="84" spans="2:18" x14ac:dyDescent="0.2">
      <c r="B84" s="4"/>
      <c r="C84" s="10" t="s">
        <v>151</v>
      </c>
      <c r="D84" s="4"/>
      <c r="E84" s="18"/>
      <c r="F84" s="18"/>
      <c r="G84" s="14">
        <v>81</v>
      </c>
      <c r="H84" s="4"/>
      <c r="I84" s="4"/>
      <c r="J84" s="4"/>
      <c r="K84" s="4"/>
      <c r="L84" s="10"/>
      <c r="M84" s="169">
        <v>100</v>
      </c>
      <c r="N84" s="10"/>
      <c r="O84" s="10"/>
      <c r="P84" s="10"/>
      <c r="Q84" s="10"/>
      <c r="R84" s="10"/>
    </row>
    <row r="85" spans="2:18" x14ac:dyDescent="0.2">
      <c r="B85" s="4"/>
      <c r="C85" s="10" t="s">
        <v>152</v>
      </c>
      <c r="D85" s="4"/>
      <c r="E85" s="18"/>
      <c r="F85" s="18"/>
      <c r="G85" s="14">
        <v>82</v>
      </c>
      <c r="H85" s="4"/>
      <c r="I85" s="4"/>
      <c r="J85" s="4"/>
      <c r="K85" s="4"/>
      <c r="L85" s="10"/>
      <c r="M85" s="169">
        <v>101</v>
      </c>
      <c r="N85" s="10"/>
      <c r="O85" s="10"/>
      <c r="P85" s="10"/>
      <c r="Q85" s="10"/>
      <c r="R85" s="10"/>
    </row>
    <row r="86" spans="2:18" x14ac:dyDescent="0.2">
      <c r="B86" s="4"/>
      <c r="C86" s="10" t="s">
        <v>153</v>
      </c>
      <c r="D86" s="4"/>
      <c r="E86" s="18"/>
      <c r="F86" s="18"/>
      <c r="G86" s="14">
        <v>83</v>
      </c>
      <c r="H86" s="4"/>
      <c r="I86" s="4"/>
      <c r="J86" s="4"/>
      <c r="K86" s="4"/>
      <c r="L86" s="10"/>
      <c r="M86" s="169">
        <v>102</v>
      </c>
      <c r="N86" s="10"/>
      <c r="O86" s="10"/>
      <c r="P86" s="10"/>
      <c r="Q86" s="10"/>
      <c r="R86" s="10"/>
    </row>
    <row r="87" spans="2:18" x14ac:dyDescent="0.2">
      <c r="B87" s="4"/>
      <c r="C87" s="10" t="s">
        <v>154</v>
      </c>
      <c r="D87" s="4"/>
      <c r="E87" s="18"/>
      <c r="F87" s="18"/>
      <c r="G87" s="14">
        <v>84</v>
      </c>
      <c r="H87" s="4"/>
      <c r="I87" s="4"/>
      <c r="J87" s="4"/>
      <c r="K87" s="4"/>
      <c r="L87" s="10"/>
      <c r="M87" s="169">
        <v>103</v>
      </c>
      <c r="N87" s="10"/>
      <c r="O87" s="10"/>
      <c r="P87" s="10"/>
      <c r="Q87" s="10"/>
      <c r="R87" s="10"/>
    </row>
    <row r="88" spans="2:18" x14ac:dyDescent="0.2">
      <c r="B88" s="4"/>
      <c r="C88" s="10" t="s">
        <v>155</v>
      </c>
      <c r="D88" s="4"/>
      <c r="E88" s="18"/>
      <c r="F88" s="18"/>
      <c r="G88" s="14">
        <v>85</v>
      </c>
      <c r="H88" s="4"/>
      <c r="I88" s="4"/>
      <c r="J88" s="4"/>
      <c r="K88" s="4"/>
      <c r="L88" s="10"/>
      <c r="M88" s="169">
        <v>104</v>
      </c>
      <c r="N88" s="10"/>
      <c r="O88" s="10"/>
      <c r="P88" s="10"/>
      <c r="Q88" s="10"/>
      <c r="R88" s="10"/>
    </row>
    <row r="89" spans="2:18" x14ac:dyDescent="0.2">
      <c r="B89" s="4"/>
      <c r="C89" s="10" t="s">
        <v>156</v>
      </c>
      <c r="D89" s="4"/>
      <c r="E89" s="18"/>
      <c r="F89" s="18"/>
      <c r="G89" s="14">
        <v>86</v>
      </c>
      <c r="H89" s="4"/>
      <c r="I89" s="4"/>
      <c r="J89" s="4"/>
      <c r="K89" s="4"/>
      <c r="L89" s="10"/>
      <c r="M89" s="169">
        <v>105</v>
      </c>
      <c r="N89" s="10"/>
      <c r="O89" s="10"/>
      <c r="P89" s="10"/>
      <c r="Q89" s="10"/>
      <c r="R89" s="10"/>
    </row>
    <row r="90" spans="2:18" x14ac:dyDescent="0.2">
      <c r="B90" s="4"/>
      <c r="C90" s="10" t="s">
        <v>157</v>
      </c>
      <c r="D90" s="4"/>
      <c r="E90" s="18"/>
      <c r="F90" s="18"/>
      <c r="G90" s="14">
        <v>87</v>
      </c>
      <c r="H90" s="4"/>
      <c r="I90" s="4"/>
      <c r="J90" s="4"/>
      <c r="K90" s="4"/>
      <c r="L90" s="10"/>
      <c r="M90" s="169">
        <v>106</v>
      </c>
      <c r="N90" s="10"/>
      <c r="O90" s="10"/>
      <c r="P90" s="10"/>
      <c r="Q90" s="10"/>
      <c r="R90" s="10"/>
    </row>
    <row r="91" spans="2:18" x14ac:dyDescent="0.2">
      <c r="B91" s="4"/>
      <c r="C91" s="10" t="s">
        <v>158</v>
      </c>
      <c r="D91" s="4"/>
      <c r="E91" s="18"/>
      <c r="F91" s="18"/>
      <c r="G91" s="14">
        <v>88</v>
      </c>
      <c r="H91" s="4"/>
      <c r="I91" s="4"/>
      <c r="J91" s="4"/>
      <c r="K91" s="4"/>
      <c r="L91" s="10"/>
      <c r="M91" s="169">
        <v>107</v>
      </c>
      <c r="N91" s="10"/>
      <c r="O91" s="10"/>
      <c r="P91" s="10"/>
      <c r="Q91" s="10"/>
      <c r="R91" s="10"/>
    </row>
    <row r="92" spans="2:18" x14ac:dyDescent="0.2">
      <c r="B92" s="4"/>
      <c r="C92" s="10" t="s">
        <v>159</v>
      </c>
      <c r="D92" s="4"/>
      <c r="E92" s="18"/>
      <c r="F92" s="18"/>
      <c r="G92" s="14">
        <v>89</v>
      </c>
      <c r="H92" s="4"/>
      <c r="I92" s="4"/>
      <c r="J92" s="4"/>
      <c r="K92" s="4"/>
      <c r="L92" s="10"/>
      <c r="M92" s="169">
        <v>108</v>
      </c>
      <c r="N92" s="10"/>
      <c r="O92" s="10"/>
      <c r="P92" s="10"/>
      <c r="Q92" s="10"/>
      <c r="R92" s="10"/>
    </row>
    <row r="93" spans="2:18" x14ac:dyDescent="0.2">
      <c r="B93" s="4"/>
      <c r="C93" s="10" t="s">
        <v>160</v>
      </c>
      <c r="D93" s="4"/>
      <c r="E93" s="18"/>
      <c r="F93" s="18"/>
      <c r="G93" s="14">
        <v>90</v>
      </c>
      <c r="H93" s="4"/>
      <c r="I93" s="4"/>
      <c r="J93" s="4"/>
      <c r="K93" s="4"/>
      <c r="L93" s="10"/>
      <c r="M93" s="169">
        <v>109</v>
      </c>
      <c r="N93" s="10"/>
      <c r="O93" s="10"/>
      <c r="P93" s="10"/>
      <c r="Q93" s="10"/>
      <c r="R93" s="10"/>
    </row>
    <row r="94" spans="2:18" x14ac:dyDescent="0.2">
      <c r="B94" s="4"/>
      <c r="C94" s="10" t="s">
        <v>161</v>
      </c>
      <c r="D94" s="4"/>
      <c r="E94" s="18"/>
      <c r="F94" s="18"/>
      <c r="G94" s="14">
        <v>91</v>
      </c>
      <c r="H94" s="4"/>
      <c r="I94" s="4"/>
      <c r="J94" s="4"/>
      <c r="K94" s="4"/>
      <c r="L94" s="10"/>
      <c r="M94" s="169">
        <v>110</v>
      </c>
      <c r="N94" s="10"/>
      <c r="O94" s="10"/>
      <c r="P94" s="10"/>
      <c r="Q94" s="10"/>
      <c r="R94" s="10"/>
    </row>
    <row r="95" spans="2:18" x14ac:dyDescent="0.2">
      <c r="B95" s="4"/>
      <c r="C95" s="10" t="s">
        <v>26</v>
      </c>
      <c r="D95" s="4"/>
      <c r="E95" s="18"/>
      <c r="F95" s="18"/>
      <c r="G95" s="14">
        <v>92</v>
      </c>
      <c r="H95" s="4"/>
      <c r="I95" s="4"/>
      <c r="J95" s="4"/>
      <c r="K95" s="4"/>
      <c r="L95" s="10"/>
      <c r="M95" s="169">
        <v>111</v>
      </c>
      <c r="N95" s="10"/>
      <c r="O95" s="10"/>
      <c r="P95" s="10"/>
      <c r="Q95" s="10"/>
      <c r="R95" s="10"/>
    </row>
    <row r="96" spans="2:18" x14ac:dyDescent="0.2">
      <c r="B96" s="4"/>
      <c r="C96" s="10" t="s">
        <v>162</v>
      </c>
      <c r="D96" s="4"/>
      <c r="E96" s="18"/>
      <c r="F96" s="18"/>
      <c r="G96" s="14">
        <v>93</v>
      </c>
      <c r="H96" s="4"/>
      <c r="I96" s="4"/>
      <c r="J96" s="4"/>
      <c r="K96" s="4"/>
      <c r="L96" s="10"/>
      <c r="M96" s="169">
        <v>112</v>
      </c>
      <c r="N96" s="10"/>
      <c r="O96" s="10"/>
      <c r="P96" s="10"/>
      <c r="Q96" s="10"/>
      <c r="R96" s="10"/>
    </row>
    <row r="97" spans="2:18" x14ac:dyDescent="0.2">
      <c r="B97" s="4"/>
      <c r="C97" s="10" t="s">
        <v>163</v>
      </c>
      <c r="D97" s="4"/>
      <c r="E97" s="18"/>
      <c r="F97" s="18"/>
      <c r="G97" s="14">
        <v>94</v>
      </c>
      <c r="H97" s="4"/>
      <c r="I97" s="4"/>
      <c r="J97" s="4"/>
      <c r="K97" s="4"/>
      <c r="L97" s="10"/>
      <c r="M97" s="169">
        <v>113</v>
      </c>
      <c r="N97" s="10"/>
      <c r="O97" s="10"/>
      <c r="P97" s="10"/>
      <c r="Q97" s="10"/>
      <c r="R97" s="10"/>
    </row>
    <row r="98" spans="2:18" x14ac:dyDescent="0.2">
      <c r="B98" s="4"/>
      <c r="C98" s="10" t="s">
        <v>164</v>
      </c>
      <c r="D98" s="4"/>
      <c r="E98" s="18"/>
      <c r="F98" s="18"/>
      <c r="G98" s="14">
        <v>95</v>
      </c>
      <c r="H98" s="4"/>
      <c r="I98" s="4"/>
      <c r="J98" s="4"/>
      <c r="K98" s="4"/>
      <c r="L98" s="10"/>
      <c r="M98" s="169">
        <v>114</v>
      </c>
      <c r="N98" s="10"/>
      <c r="O98" s="10"/>
      <c r="P98" s="10"/>
      <c r="Q98" s="10"/>
      <c r="R98" s="10"/>
    </row>
    <row r="99" spans="2:18" x14ac:dyDescent="0.2">
      <c r="B99" s="4"/>
      <c r="C99" s="10" t="s">
        <v>165</v>
      </c>
      <c r="D99" s="4"/>
      <c r="E99" s="18"/>
      <c r="F99" s="18"/>
      <c r="G99" s="14">
        <v>96</v>
      </c>
      <c r="H99" s="4"/>
      <c r="I99" s="4"/>
      <c r="J99" s="4"/>
      <c r="K99" s="4"/>
      <c r="L99" s="10"/>
      <c r="M99" s="169">
        <v>115</v>
      </c>
      <c r="N99" s="10"/>
      <c r="O99" s="10"/>
      <c r="P99" s="10"/>
      <c r="Q99" s="10"/>
      <c r="R99" s="10"/>
    </row>
    <row r="100" spans="2:18" x14ac:dyDescent="0.2">
      <c r="B100" s="4"/>
      <c r="C100" s="10" t="s">
        <v>166</v>
      </c>
      <c r="D100" s="4"/>
      <c r="E100" s="18"/>
      <c r="F100" s="18"/>
      <c r="G100" s="14">
        <v>97</v>
      </c>
      <c r="H100" s="4"/>
      <c r="I100" s="4"/>
      <c r="J100" s="4"/>
      <c r="K100" s="4"/>
      <c r="L100" s="10"/>
      <c r="M100" s="169">
        <v>116</v>
      </c>
      <c r="N100" s="10"/>
      <c r="O100" s="10"/>
      <c r="P100" s="10"/>
      <c r="Q100" s="10"/>
      <c r="R100" s="10"/>
    </row>
    <row r="101" spans="2:18" x14ac:dyDescent="0.2">
      <c r="B101" s="4"/>
      <c r="C101" s="10" t="s">
        <v>167</v>
      </c>
      <c r="D101" s="4"/>
      <c r="E101" s="18"/>
      <c r="F101" s="18"/>
      <c r="G101" s="14">
        <v>98</v>
      </c>
      <c r="H101" s="4"/>
      <c r="I101" s="4"/>
      <c r="J101" s="4"/>
      <c r="K101" s="4"/>
      <c r="L101" s="10"/>
      <c r="M101" s="169">
        <v>117</v>
      </c>
      <c r="N101" s="10"/>
      <c r="O101" s="10"/>
      <c r="P101" s="10"/>
      <c r="Q101" s="10"/>
      <c r="R101" s="10"/>
    </row>
    <row r="102" spans="2:18" x14ac:dyDescent="0.2">
      <c r="B102" s="4"/>
      <c r="C102" s="10" t="s">
        <v>168</v>
      </c>
      <c r="D102" s="4"/>
      <c r="E102" s="18"/>
      <c r="F102" s="18"/>
      <c r="G102" s="14">
        <v>99</v>
      </c>
      <c r="H102" s="4"/>
      <c r="I102" s="4"/>
      <c r="J102" s="4"/>
      <c r="K102" s="4"/>
      <c r="L102" s="10"/>
      <c r="M102" s="169">
        <v>118</v>
      </c>
      <c r="N102" s="10"/>
      <c r="O102" s="10"/>
      <c r="P102" s="10"/>
      <c r="Q102" s="10"/>
      <c r="R102" s="10"/>
    </row>
    <row r="103" spans="2:18" x14ac:dyDescent="0.2">
      <c r="B103" s="4"/>
      <c r="C103" s="10" t="s">
        <v>169</v>
      </c>
      <c r="D103" s="4"/>
      <c r="E103" s="18"/>
      <c r="F103" s="18"/>
      <c r="G103" s="14">
        <v>100</v>
      </c>
      <c r="H103" s="4"/>
      <c r="I103" s="4"/>
      <c r="J103" s="4"/>
      <c r="K103" s="4"/>
      <c r="L103" s="10"/>
      <c r="M103" s="169">
        <v>119</v>
      </c>
      <c r="N103" s="10"/>
      <c r="O103" s="10"/>
      <c r="P103" s="10"/>
      <c r="Q103" s="10"/>
      <c r="R103" s="10"/>
    </row>
    <row r="104" spans="2:18" x14ac:dyDescent="0.2">
      <c r="B104" s="4"/>
      <c r="C104" s="10" t="s">
        <v>171</v>
      </c>
      <c r="D104" s="4"/>
      <c r="E104" s="18"/>
      <c r="F104" s="18"/>
      <c r="G104" s="14">
        <v>101</v>
      </c>
      <c r="H104" s="4"/>
      <c r="I104" s="4"/>
      <c r="J104" s="4"/>
      <c r="K104" s="4"/>
      <c r="L104" s="10"/>
      <c r="M104" s="169">
        <v>120</v>
      </c>
      <c r="N104" s="10"/>
      <c r="O104" s="10"/>
      <c r="P104" s="10"/>
      <c r="Q104" s="10"/>
      <c r="R104" s="10"/>
    </row>
    <row r="105" spans="2:18" x14ac:dyDescent="0.2">
      <c r="B105" s="4"/>
      <c r="C105" s="10" t="s">
        <v>172</v>
      </c>
      <c r="D105" s="4"/>
      <c r="E105" s="18"/>
      <c r="F105" s="18"/>
      <c r="G105" s="14">
        <v>102</v>
      </c>
      <c r="H105" s="4"/>
      <c r="I105" s="4"/>
      <c r="J105" s="4"/>
      <c r="K105" s="4"/>
      <c r="L105" s="10"/>
      <c r="M105" s="169">
        <v>121</v>
      </c>
      <c r="N105" s="10"/>
      <c r="O105" s="10"/>
      <c r="P105" s="10"/>
      <c r="Q105" s="10"/>
      <c r="R105" s="10"/>
    </row>
    <row r="106" spans="2:18" x14ac:dyDescent="0.2">
      <c r="B106" s="4"/>
      <c r="C106" s="10" t="s">
        <v>173</v>
      </c>
      <c r="D106" s="4"/>
      <c r="E106" s="18"/>
      <c r="F106" s="18"/>
      <c r="G106" s="14">
        <v>103</v>
      </c>
      <c r="H106" s="4"/>
      <c r="I106" s="4"/>
      <c r="J106" s="4"/>
      <c r="K106" s="4"/>
      <c r="L106" s="10"/>
      <c r="M106" s="169">
        <v>122</v>
      </c>
      <c r="N106" s="10"/>
      <c r="O106" s="10"/>
      <c r="P106" s="10"/>
      <c r="Q106" s="10"/>
      <c r="R106" s="10"/>
    </row>
    <row r="107" spans="2:18" x14ac:dyDescent="0.2">
      <c r="B107" s="4"/>
      <c r="C107" s="10" t="s">
        <v>174</v>
      </c>
      <c r="D107" s="4"/>
      <c r="E107" s="18"/>
      <c r="F107" s="18"/>
      <c r="G107" s="14">
        <v>104</v>
      </c>
      <c r="H107" s="4"/>
      <c r="I107" s="4"/>
      <c r="J107" s="4"/>
      <c r="K107" s="4"/>
      <c r="L107" s="10"/>
      <c r="M107" s="169">
        <v>123</v>
      </c>
      <c r="N107" s="10"/>
      <c r="O107" s="10"/>
      <c r="P107" s="10"/>
      <c r="Q107" s="10"/>
      <c r="R107" s="10"/>
    </row>
    <row r="108" spans="2:18" x14ac:dyDescent="0.2">
      <c r="B108" s="4"/>
      <c r="C108" s="10" t="s">
        <v>175</v>
      </c>
      <c r="D108" s="4"/>
      <c r="E108" s="18"/>
      <c r="F108" s="18"/>
      <c r="G108" s="14">
        <v>105</v>
      </c>
      <c r="H108" s="4"/>
      <c r="I108" s="4"/>
      <c r="J108" s="4"/>
      <c r="K108" s="4"/>
      <c r="L108" s="10"/>
      <c r="M108" s="169">
        <v>124</v>
      </c>
      <c r="N108" s="10"/>
      <c r="O108" s="10"/>
      <c r="P108" s="10"/>
      <c r="Q108" s="10"/>
      <c r="R108" s="10"/>
    </row>
    <row r="109" spans="2:18" x14ac:dyDescent="0.2">
      <c r="B109" s="4"/>
      <c r="C109" s="10" t="s">
        <v>176</v>
      </c>
      <c r="D109" s="4"/>
      <c r="E109" s="18"/>
      <c r="F109" s="18"/>
      <c r="G109" s="14">
        <v>106</v>
      </c>
      <c r="H109" s="4"/>
      <c r="I109" s="4"/>
      <c r="J109" s="4"/>
      <c r="K109" s="4"/>
      <c r="L109" s="10"/>
      <c r="M109" s="169">
        <v>125</v>
      </c>
      <c r="N109" s="10"/>
      <c r="O109" s="10"/>
      <c r="P109" s="10"/>
      <c r="Q109" s="10"/>
      <c r="R109" s="10"/>
    </row>
    <row r="110" spans="2:18" x14ac:dyDescent="0.2">
      <c r="B110" s="4"/>
      <c r="C110" s="10" t="s">
        <v>177</v>
      </c>
      <c r="D110" s="4"/>
      <c r="E110" s="18"/>
      <c r="F110" s="18"/>
      <c r="G110" s="14">
        <v>107</v>
      </c>
      <c r="H110" s="4"/>
      <c r="I110" s="4"/>
      <c r="J110" s="4"/>
      <c r="K110" s="4"/>
      <c r="L110" s="10"/>
      <c r="M110" s="169">
        <v>126</v>
      </c>
      <c r="N110" s="10"/>
      <c r="O110" s="10"/>
      <c r="P110" s="10"/>
      <c r="Q110" s="10"/>
      <c r="R110" s="10"/>
    </row>
    <row r="111" spans="2:18" x14ac:dyDescent="0.2">
      <c r="B111" s="4"/>
      <c r="C111" s="10" t="s">
        <v>178</v>
      </c>
      <c r="D111" s="4"/>
      <c r="E111" s="18"/>
      <c r="F111" s="18"/>
      <c r="G111" s="14">
        <v>108</v>
      </c>
      <c r="H111" s="4"/>
      <c r="I111" s="4"/>
      <c r="J111" s="4"/>
      <c r="K111" s="4"/>
      <c r="L111" s="10"/>
      <c r="M111" s="169">
        <v>127</v>
      </c>
      <c r="N111" s="10"/>
      <c r="O111" s="10"/>
      <c r="P111" s="10"/>
      <c r="Q111" s="10"/>
      <c r="R111" s="10"/>
    </row>
    <row r="112" spans="2:18" x14ac:dyDescent="0.2">
      <c r="B112" s="4"/>
      <c r="C112" s="10" t="s">
        <v>179</v>
      </c>
      <c r="D112" s="4"/>
      <c r="E112" s="18"/>
      <c r="F112" s="18"/>
      <c r="G112" s="14">
        <v>109</v>
      </c>
      <c r="H112" s="4"/>
      <c r="I112" s="4"/>
      <c r="J112" s="4"/>
      <c r="K112" s="4"/>
      <c r="L112" s="10"/>
      <c r="M112" s="169">
        <v>128</v>
      </c>
      <c r="N112" s="10"/>
      <c r="O112" s="10"/>
      <c r="P112" s="10"/>
      <c r="Q112" s="10"/>
      <c r="R112" s="10"/>
    </row>
    <row r="113" spans="2:18" x14ac:dyDescent="0.2">
      <c r="B113" s="4"/>
      <c r="C113" s="10" t="s">
        <v>180</v>
      </c>
      <c r="D113" s="4"/>
      <c r="E113" s="18"/>
      <c r="F113" s="18"/>
      <c r="G113" s="14">
        <v>110</v>
      </c>
      <c r="H113" s="4"/>
      <c r="I113" s="4"/>
      <c r="J113" s="4"/>
      <c r="K113" s="4"/>
      <c r="L113" s="10"/>
      <c r="M113" s="169">
        <v>129</v>
      </c>
      <c r="N113" s="10"/>
      <c r="O113" s="10"/>
      <c r="P113" s="10"/>
      <c r="Q113" s="10"/>
      <c r="R113" s="10"/>
    </row>
    <row r="114" spans="2:18" x14ac:dyDescent="0.2">
      <c r="B114" s="4"/>
      <c r="C114" s="10" t="s">
        <v>181</v>
      </c>
      <c r="D114" s="4"/>
      <c r="E114" s="18"/>
      <c r="F114" s="18"/>
      <c r="G114" s="14">
        <v>111</v>
      </c>
      <c r="H114" s="4"/>
      <c r="I114" s="4"/>
      <c r="J114" s="4"/>
      <c r="K114" s="4"/>
      <c r="L114" s="10"/>
      <c r="M114" s="169">
        <v>130</v>
      </c>
      <c r="N114" s="10"/>
      <c r="O114" s="10"/>
      <c r="P114" s="10"/>
      <c r="Q114" s="10"/>
      <c r="R114" s="10"/>
    </row>
    <row r="115" spans="2:18" x14ac:dyDescent="0.2">
      <c r="B115" s="4"/>
      <c r="C115" s="10" t="s">
        <v>182</v>
      </c>
      <c r="D115" s="4"/>
      <c r="E115" s="18"/>
      <c r="F115" s="18"/>
      <c r="G115" s="14">
        <v>112</v>
      </c>
      <c r="H115" s="4"/>
      <c r="I115" s="4"/>
      <c r="J115" s="4"/>
      <c r="K115" s="4"/>
      <c r="L115" s="10"/>
      <c r="M115" s="169">
        <v>131</v>
      </c>
      <c r="N115" s="10"/>
      <c r="O115" s="10"/>
      <c r="P115" s="10"/>
      <c r="Q115" s="10"/>
      <c r="R115" s="10"/>
    </row>
    <row r="116" spans="2:18" x14ac:dyDescent="0.2">
      <c r="B116" s="4"/>
      <c r="C116" s="10" t="s">
        <v>183</v>
      </c>
      <c r="D116" s="4"/>
      <c r="E116" s="18"/>
      <c r="F116" s="18"/>
      <c r="G116" s="14">
        <v>113</v>
      </c>
      <c r="H116" s="4"/>
      <c r="I116" s="4"/>
      <c r="J116" s="4"/>
      <c r="K116" s="4"/>
      <c r="L116" s="10"/>
      <c r="M116" s="169">
        <v>132</v>
      </c>
      <c r="N116" s="10"/>
      <c r="O116" s="10"/>
      <c r="P116" s="10"/>
      <c r="Q116" s="10"/>
      <c r="R116" s="10"/>
    </row>
    <row r="117" spans="2:18" x14ac:dyDescent="0.2">
      <c r="B117" s="4"/>
      <c r="C117" s="10" t="s">
        <v>184</v>
      </c>
      <c r="D117" s="4"/>
      <c r="E117" s="18"/>
      <c r="F117" s="18"/>
      <c r="G117" s="14">
        <v>114</v>
      </c>
      <c r="H117" s="4"/>
      <c r="I117" s="4"/>
      <c r="J117" s="4"/>
      <c r="K117" s="4"/>
      <c r="L117" s="10"/>
      <c r="M117" s="169">
        <v>133</v>
      </c>
      <c r="N117" s="10"/>
      <c r="O117" s="10"/>
      <c r="P117" s="10"/>
      <c r="Q117" s="10"/>
      <c r="R117" s="10"/>
    </row>
    <row r="118" spans="2:18" x14ac:dyDescent="0.2">
      <c r="B118" s="4"/>
      <c r="C118" s="10" t="s">
        <v>185</v>
      </c>
      <c r="D118" s="4"/>
      <c r="E118" s="18"/>
      <c r="F118" s="18"/>
      <c r="G118" s="14">
        <v>115</v>
      </c>
      <c r="H118" s="4"/>
      <c r="I118" s="4"/>
      <c r="J118" s="4"/>
      <c r="K118" s="4"/>
      <c r="L118" s="10"/>
      <c r="M118" s="169">
        <v>134</v>
      </c>
      <c r="N118" s="10"/>
      <c r="O118" s="10"/>
      <c r="P118" s="10"/>
      <c r="Q118" s="10"/>
      <c r="R118" s="10"/>
    </row>
    <row r="119" spans="2:18" x14ac:dyDescent="0.2">
      <c r="B119" s="4"/>
      <c r="C119" s="10" t="s">
        <v>186</v>
      </c>
      <c r="D119" s="4"/>
      <c r="E119" s="18"/>
      <c r="F119" s="18"/>
      <c r="G119" s="14">
        <v>116</v>
      </c>
      <c r="H119" s="4"/>
      <c r="I119" s="4"/>
      <c r="J119" s="4"/>
      <c r="K119" s="4"/>
      <c r="L119" s="10"/>
      <c r="M119" s="169">
        <v>135</v>
      </c>
      <c r="N119" s="10"/>
      <c r="O119" s="10"/>
      <c r="P119" s="10"/>
      <c r="Q119" s="10"/>
      <c r="R119" s="10"/>
    </row>
    <row r="120" spans="2:18" x14ac:dyDescent="0.2">
      <c r="B120" s="4"/>
      <c r="C120" s="10" t="s">
        <v>187</v>
      </c>
      <c r="D120" s="4"/>
      <c r="E120" s="18"/>
      <c r="F120" s="18"/>
      <c r="G120" s="14">
        <v>117</v>
      </c>
      <c r="H120" s="4"/>
      <c r="I120" s="4"/>
      <c r="J120" s="4"/>
      <c r="K120" s="4"/>
      <c r="L120" s="10"/>
      <c r="M120" s="169">
        <v>136</v>
      </c>
      <c r="N120" s="10"/>
      <c r="O120" s="10"/>
      <c r="P120" s="10"/>
      <c r="Q120" s="10"/>
      <c r="R120" s="10"/>
    </row>
    <row r="121" spans="2:18" x14ac:dyDescent="0.2">
      <c r="B121" s="4"/>
      <c r="C121" s="10" t="s">
        <v>188</v>
      </c>
      <c r="D121" s="4"/>
      <c r="E121" s="18"/>
      <c r="F121" s="18"/>
      <c r="G121" s="14">
        <v>118</v>
      </c>
      <c r="H121" s="4"/>
      <c r="I121" s="4"/>
      <c r="J121" s="4"/>
      <c r="K121" s="4"/>
      <c r="L121" s="10"/>
      <c r="M121" s="169">
        <v>137</v>
      </c>
      <c r="N121" s="10"/>
      <c r="O121" s="10"/>
      <c r="P121" s="10"/>
      <c r="Q121" s="10"/>
      <c r="R121" s="10"/>
    </row>
    <row r="122" spans="2:18" x14ac:dyDescent="0.2">
      <c r="B122" s="4"/>
      <c r="C122" s="10" t="s">
        <v>189</v>
      </c>
      <c r="D122" s="4"/>
      <c r="E122" s="18"/>
      <c r="F122" s="18"/>
      <c r="G122" s="14">
        <v>119</v>
      </c>
      <c r="H122" s="4"/>
      <c r="I122" s="4"/>
      <c r="J122" s="4"/>
      <c r="K122" s="4"/>
      <c r="L122" s="10"/>
      <c r="M122" s="169">
        <v>138</v>
      </c>
      <c r="N122" s="10"/>
      <c r="O122" s="10"/>
      <c r="P122" s="10"/>
      <c r="Q122" s="10"/>
      <c r="R122" s="10"/>
    </row>
    <row r="123" spans="2:18" x14ac:dyDescent="0.2">
      <c r="B123" s="4"/>
      <c r="C123" s="10" t="s">
        <v>190</v>
      </c>
      <c r="D123" s="4"/>
      <c r="E123" s="18"/>
      <c r="F123" s="18"/>
      <c r="G123" s="14">
        <v>120</v>
      </c>
      <c r="H123" s="4"/>
      <c r="I123" s="4"/>
      <c r="J123" s="4"/>
      <c r="K123" s="4"/>
      <c r="L123" s="10"/>
      <c r="M123" s="169">
        <v>139</v>
      </c>
      <c r="N123" s="10"/>
      <c r="O123" s="10"/>
      <c r="P123" s="10"/>
      <c r="Q123" s="10"/>
      <c r="R123" s="10"/>
    </row>
    <row r="124" spans="2:18" x14ac:dyDescent="0.2">
      <c r="B124" s="4"/>
      <c r="C124" s="10" t="s">
        <v>191</v>
      </c>
      <c r="D124" s="4"/>
      <c r="E124" s="18"/>
      <c r="F124" s="18"/>
      <c r="G124" s="14">
        <v>121</v>
      </c>
      <c r="H124" s="4"/>
      <c r="I124" s="4"/>
      <c r="J124" s="4"/>
      <c r="K124" s="4"/>
      <c r="L124" s="10"/>
      <c r="M124" s="169">
        <v>140</v>
      </c>
      <c r="N124" s="10"/>
      <c r="O124" s="10"/>
      <c r="P124" s="10"/>
      <c r="Q124" s="10"/>
      <c r="R124" s="10"/>
    </row>
    <row r="125" spans="2:18" x14ac:dyDescent="0.2">
      <c r="B125" s="4"/>
      <c r="C125" s="10" t="s">
        <v>192</v>
      </c>
      <c r="D125" s="4"/>
      <c r="E125" s="18"/>
      <c r="F125" s="18"/>
      <c r="G125" s="14">
        <v>122</v>
      </c>
      <c r="H125" s="4"/>
      <c r="I125" s="4"/>
      <c r="J125" s="4"/>
      <c r="K125" s="4"/>
      <c r="L125" s="10"/>
      <c r="M125" s="169">
        <v>141</v>
      </c>
      <c r="N125" s="10"/>
      <c r="O125" s="10"/>
      <c r="P125" s="10"/>
      <c r="Q125" s="10"/>
      <c r="R125" s="10"/>
    </row>
    <row r="126" spans="2:18" x14ac:dyDescent="0.2">
      <c r="B126" s="4"/>
      <c r="C126" s="10" t="s">
        <v>193</v>
      </c>
      <c r="D126" s="4"/>
      <c r="E126" s="18"/>
      <c r="F126" s="18"/>
      <c r="G126" s="14">
        <v>123</v>
      </c>
      <c r="H126" s="4"/>
      <c r="I126" s="4"/>
      <c r="J126" s="4"/>
      <c r="K126" s="4"/>
      <c r="L126" s="10"/>
      <c r="M126" s="169">
        <v>142</v>
      </c>
      <c r="N126" s="10"/>
      <c r="O126" s="10"/>
      <c r="P126" s="10"/>
      <c r="Q126" s="10"/>
      <c r="R126" s="10"/>
    </row>
    <row r="127" spans="2:18" x14ac:dyDescent="0.2">
      <c r="B127" s="4"/>
      <c r="C127" s="10" t="s">
        <v>194</v>
      </c>
      <c r="D127" s="4"/>
      <c r="E127" s="18"/>
      <c r="F127" s="18"/>
      <c r="G127" s="14">
        <v>124</v>
      </c>
      <c r="H127" s="4"/>
      <c r="I127" s="4"/>
      <c r="J127" s="4"/>
      <c r="K127" s="4"/>
      <c r="L127" s="10"/>
      <c r="M127" s="169">
        <v>143</v>
      </c>
      <c r="N127" s="10"/>
      <c r="O127" s="10"/>
      <c r="P127" s="10"/>
      <c r="Q127" s="10"/>
      <c r="R127" s="10"/>
    </row>
    <row r="128" spans="2:18" x14ac:dyDescent="0.2">
      <c r="B128" s="4"/>
      <c r="C128" s="10" t="s">
        <v>195</v>
      </c>
      <c r="D128" s="4"/>
      <c r="E128" s="18"/>
      <c r="F128" s="18"/>
      <c r="G128" s="14">
        <v>125</v>
      </c>
      <c r="H128" s="4"/>
      <c r="I128" s="4"/>
      <c r="J128" s="4"/>
      <c r="K128" s="4"/>
      <c r="L128" s="10"/>
      <c r="M128" s="169">
        <v>144</v>
      </c>
      <c r="N128" s="10"/>
      <c r="O128" s="10"/>
      <c r="P128" s="10"/>
      <c r="Q128" s="10"/>
      <c r="R128" s="10"/>
    </row>
    <row r="129" spans="2:18" x14ac:dyDescent="0.2">
      <c r="B129" s="4"/>
      <c r="C129" s="10" t="s">
        <v>196</v>
      </c>
      <c r="D129" s="4"/>
      <c r="E129" s="18"/>
      <c r="F129" s="18"/>
      <c r="G129" s="14">
        <v>126</v>
      </c>
      <c r="H129" s="4"/>
      <c r="I129" s="4"/>
      <c r="J129" s="4"/>
      <c r="K129" s="4"/>
      <c r="L129" s="10"/>
      <c r="M129" s="169">
        <v>145</v>
      </c>
      <c r="N129" s="10"/>
      <c r="O129" s="10"/>
      <c r="P129" s="10"/>
      <c r="Q129" s="10"/>
      <c r="R129" s="10"/>
    </row>
    <row r="130" spans="2:18" x14ac:dyDescent="0.2">
      <c r="B130" s="4"/>
      <c r="C130" s="10" t="s">
        <v>197</v>
      </c>
      <c r="D130" s="4"/>
      <c r="E130" s="18"/>
      <c r="F130" s="18"/>
      <c r="G130" s="14">
        <v>127</v>
      </c>
      <c r="H130" s="4"/>
      <c r="I130" s="4"/>
      <c r="J130" s="4"/>
      <c r="K130" s="4"/>
      <c r="L130" s="10"/>
      <c r="M130" s="169">
        <v>146</v>
      </c>
      <c r="N130" s="10"/>
      <c r="O130" s="10"/>
      <c r="P130" s="10"/>
      <c r="Q130" s="10"/>
      <c r="R130" s="10"/>
    </row>
    <row r="131" spans="2:18" x14ac:dyDescent="0.2">
      <c r="B131" s="4"/>
      <c r="C131" s="10" t="s">
        <v>198</v>
      </c>
      <c r="D131" s="4"/>
      <c r="E131" s="18"/>
      <c r="F131" s="18"/>
      <c r="G131" s="14">
        <v>128</v>
      </c>
      <c r="H131" s="4"/>
      <c r="I131" s="4"/>
      <c r="J131" s="4"/>
      <c r="K131" s="4"/>
      <c r="L131" s="10"/>
      <c r="M131" s="169">
        <v>147</v>
      </c>
      <c r="N131" s="10"/>
      <c r="O131" s="10"/>
      <c r="P131" s="10"/>
      <c r="Q131" s="10"/>
      <c r="R131" s="10"/>
    </row>
    <row r="132" spans="2:18" x14ac:dyDescent="0.2">
      <c r="B132" s="4"/>
      <c r="C132" s="10" t="s">
        <v>199</v>
      </c>
      <c r="D132" s="4"/>
      <c r="E132" s="18"/>
      <c r="F132" s="18"/>
      <c r="G132" s="14">
        <v>129</v>
      </c>
      <c r="H132" s="4"/>
      <c r="I132" s="4"/>
      <c r="J132" s="4"/>
      <c r="K132" s="4"/>
      <c r="L132" s="10"/>
      <c r="M132" s="169">
        <v>148</v>
      </c>
      <c r="N132" s="10"/>
      <c r="O132" s="10"/>
      <c r="P132" s="10"/>
      <c r="Q132" s="10"/>
      <c r="R132" s="10"/>
    </row>
    <row r="133" spans="2:18" x14ac:dyDescent="0.2">
      <c r="B133" s="4"/>
      <c r="C133" s="10" t="s">
        <v>200</v>
      </c>
      <c r="D133" s="4"/>
      <c r="E133" s="18"/>
      <c r="F133" s="18"/>
      <c r="G133" s="14">
        <v>130</v>
      </c>
      <c r="H133" s="4"/>
      <c r="I133" s="4"/>
      <c r="J133" s="4"/>
      <c r="K133" s="4"/>
      <c r="L133" s="10"/>
      <c r="M133" s="169">
        <v>149</v>
      </c>
      <c r="N133" s="10"/>
      <c r="O133" s="10"/>
      <c r="P133" s="10"/>
      <c r="Q133" s="10"/>
      <c r="R133" s="10"/>
    </row>
    <row r="134" spans="2:18" x14ac:dyDescent="0.2">
      <c r="B134" s="4"/>
      <c r="C134" s="10" t="s">
        <v>201</v>
      </c>
      <c r="D134" s="4"/>
      <c r="E134" s="18"/>
      <c r="F134" s="18"/>
      <c r="G134" s="14">
        <v>131</v>
      </c>
      <c r="H134" s="4"/>
      <c r="I134" s="4"/>
      <c r="J134" s="4"/>
      <c r="K134" s="4"/>
      <c r="L134" s="10"/>
      <c r="M134" s="169">
        <v>150</v>
      </c>
      <c r="N134" s="10"/>
      <c r="O134" s="10"/>
      <c r="P134" s="10"/>
      <c r="Q134" s="10"/>
      <c r="R134" s="10"/>
    </row>
    <row r="135" spans="2:18" x14ac:dyDescent="0.2">
      <c r="B135" s="4"/>
      <c r="C135" s="10" t="s">
        <v>202</v>
      </c>
      <c r="D135" s="4"/>
      <c r="E135" s="18"/>
      <c r="F135" s="18"/>
      <c r="G135" s="14">
        <v>132</v>
      </c>
      <c r="H135" s="4"/>
      <c r="I135" s="4"/>
      <c r="J135" s="4"/>
      <c r="K135" s="4"/>
      <c r="L135" s="10"/>
      <c r="M135" s="169">
        <v>151</v>
      </c>
      <c r="N135" s="10"/>
      <c r="O135" s="10"/>
      <c r="P135" s="10"/>
      <c r="Q135" s="10"/>
      <c r="R135" s="10"/>
    </row>
    <row r="136" spans="2:18" x14ac:dyDescent="0.2">
      <c r="B136" s="4"/>
      <c r="C136" s="10" t="s">
        <v>203</v>
      </c>
      <c r="D136" s="4"/>
      <c r="E136" s="18"/>
      <c r="F136" s="18"/>
      <c r="G136" s="14">
        <v>133</v>
      </c>
      <c r="H136" s="4"/>
      <c r="I136" s="4"/>
      <c r="J136" s="4"/>
      <c r="K136" s="4"/>
      <c r="L136" s="10"/>
      <c r="M136" s="169">
        <v>152</v>
      </c>
      <c r="N136" s="10"/>
      <c r="O136" s="10"/>
      <c r="P136" s="10"/>
      <c r="Q136" s="10"/>
      <c r="R136" s="10"/>
    </row>
    <row r="137" spans="2:18" x14ac:dyDescent="0.2">
      <c r="B137" s="4"/>
      <c r="C137" s="10" t="s">
        <v>204</v>
      </c>
      <c r="D137" s="4"/>
      <c r="E137" s="18"/>
      <c r="F137" s="18"/>
      <c r="G137" s="14">
        <v>134</v>
      </c>
      <c r="H137" s="4"/>
      <c r="I137" s="4"/>
      <c r="J137" s="4"/>
      <c r="K137" s="4"/>
      <c r="L137" s="10"/>
      <c r="M137" s="169">
        <v>153</v>
      </c>
      <c r="N137" s="10"/>
      <c r="O137" s="10"/>
      <c r="P137" s="10"/>
      <c r="Q137" s="10"/>
      <c r="R137" s="10"/>
    </row>
    <row r="138" spans="2:18" x14ac:dyDescent="0.2">
      <c r="B138" s="4"/>
      <c r="C138" s="10" t="s">
        <v>205</v>
      </c>
      <c r="D138" s="4"/>
      <c r="E138" s="18"/>
      <c r="F138" s="18"/>
      <c r="G138" s="14">
        <v>135</v>
      </c>
      <c r="H138" s="4"/>
      <c r="I138" s="4"/>
      <c r="J138" s="4"/>
      <c r="K138" s="4"/>
      <c r="L138" s="10"/>
      <c r="M138" s="169">
        <v>154</v>
      </c>
      <c r="N138" s="10"/>
      <c r="O138" s="10"/>
      <c r="P138" s="10"/>
      <c r="Q138" s="10"/>
      <c r="R138" s="10"/>
    </row>
    <row r="139" spans="2:18" x14ac:dyDescent="0.2">
      <c r="B139" s="4"/>
      <c r="C139" s="10" t="s">
        <v>206</v>
      </c>
      <c r="D139" s="4"/>
      <c r="E139" s="18"/>
      <c r="F139" s="18"/>
      <c r="G139" s="14">
        <v>136</v>
      </c>
      <c r="H139" s="4"/>
      <c r="I139" s="4"/>
      <c r="J139" s="4"/>
      <c r="K139" s="4"/>
      <c r="L139" s="10"/>
      <c r="M139" s="169">
        <v>155</v>
      </c>
      <c r="N139" s="10"/>
      <c r="O139" s="10"/>
      <c r="P139" s="10"/>
      <c r="Q139" s="10"/>
      <c r="R139" s="10"/>
    </row>
    <row r="140" spans="2:18" x14ac:dyDescent="0.2">
      <c r="B140" s="4"/>
      <c r="C140" s="10" t="s">
        <v>207</v>
      </c>
      <c r="D140" s="4"/>
      <c r="E140" s="18"/>
      <c r="F140" s="18"/>
      <c r="G140" s="14">
        <v>137</v>
      </c>
      <c r="H140" s="4"/>
      <c r="I140" s="4"/>
      <c r="J140" s="4"/>
      <c r="K140" s="4"/>
      <c r="L140" s="10"/>
      <c r="M140" s="169">
        <v>156</v>
      </c>
      <c r="N140" s="10"/>
      <c r="O140" s="10"/>
      <c r="P140" s="10"/>
      <c r="Q140" s="10"/>
      <c r="R140" s="10"/>
    </row>
    <row r="141" spans="2:18" x14ac:dyDescent="0.2">
      <c r="B141" s="4"/>
      <c r="C141" s="10" t="s">
        <v>208</v>
      </c>
      <c r="D141" s="4"/>
      <c r="E141" s="18"/>
      <c r="F141" s="18"/>
      <c r="G141" s="14">
        <v>138</v>
      </c>
      <c r="H141" s="4"/>
      <c r="I141" s="4"/>
      <c r="J141" s="4"/>
      <c r="K141" s="4"/>
      <c r="L141" s="10"/>
      <c r="M141" s="169">
        <v>157</v>
      </c>
      <c r="N141" s="10"/>
      <c r="O141" s="10"/>
      <c r="P141" s="10"/>
      <c r="Q141" s="10"/>
      <c r="R141" s="10"/>
    </row>
    <row r="142" spans="2:18" x14ac:dyDescent="0.2">
      <c r="B142" s="4"/>
      <c r="C142" s="10" t="s">
        <v>209</v>
      </c>
      <c r="D142" s="4"/>
      <c r="E142" s="18"/>
      <c r="F142" s="18"/>
      <c r="G142" s="14">
        <v>139</v>
      </c>
      <c r="H142" s="4"/>
      <c r="I142" s="4"/>
      <c r="J142" s="4"/>
      <c r="K142" s="4"/>
      <c r="L142" s="10"/>
      <c r="M142" s="169">
        <v>158</v>
      </c>
      <c r="N142" s="10"/>
      <c r="O142" s="10"/>
      <c r="P142" s="10"/>
      <c r="Q142" s="10"/>
      <c r="R142" s="10"/>
    </row>
    <row r="143" spans="2:18" x14ac:dyDescent="0.2">
      <c r="B143" s="4"/>
      <c r="C143" s="10" t="s">
        <v>210</v>
      </c>
      <c r="D143" s="4"/>
      <c r="E143" s="18"/>
      <c r="F143" s="18"/>
      <c r="G143" s="14">
        <v>140</v>
      </c>
      <c r="H143" s="4"/>
      <c r="I143" s="4"/>
      <c r="J143" s="4"/>
      <c r="K143" s="4"/>
      <c r="L143" s="10"/>
      <c r="M143" s="169">
        <v>159</v>
      </c>
      <c r="N143" s="10"/>
      <c r="O143" s="10"/>
      <c r="P143" s="10"/>
      <c r="Q143" s="10"/>
      <c r="R143" s="10"/>
    </row>
    <row r="144" spans="2:18" x14ac:dyDescent="0.2">
      <c r="B144" s="4"/>
      <c r="C144" s="10" t="s">
        <v>211</v>
      </c>
      <c r="D144" s="4"/>
      <c r="E144" s="18"/>
      <c r="F144" s="18"/>
      <c r="G144" s="14">
        <v>141</v>
      </c>
      <c r="H144" s="4"/>
      <c r="I144" s="4"/>
      <c r="J144" s="4"/>
      <c r="K144" s="4"/>
      <c r="L144" s="10"/>
      <c r="M144" s="169">
        <v>160</v>
      </c>
      <c r="N144" s="10"/>
      <c r="O144" s="10"/>
      <c r="P144" s="10"/>
      <c r="Q144" s="10"/>
      <c r="R144" s="10"/>
    </row>
    <row r="145" spans="2:18" x14ac:dyDescent="0.2">
      <c r="B145" s="4"/>
      <c r="C145" s="10" t="s">
        <v>212</v>
      </c>
      <c r="D145" s="4"/>
      <c r="E145" s="18"/>
      <c r="F145" s="18"/>
      <c r="G145" s="14">
        <v>142</v>
      </c>
      <c r="H145" s="4"/>
      <c r="I145" s="4"/>
      <c r="J145" s="4"/>
      <c r="K145" s="4"/>
      <c r="L145" s="10"/>
      <c r="M145" s="169">
        <v>161</v>
      </c>
      <c r="N145" s="10"/>
      <c r="O145" s="10"/>
      <c r="P145" s="10"/>
      <c r="Q145" s="10"/>
      <c r="R145" s="10"/>
    </row>
    <row r="146" spans="2:18" x14ac:dyDescent="0.2">
      <c r="B146" s="4"/>
      <c r="C146" s="10" t="s">
        <v>213</v>
      </c>
      <c r="D146" s="4"/>
      <c r="E146" s="18"/>
      <c r="F146" s="18"/>
      <c r="G146" s="14">
        <v>143</v>
      </c>
      <c r="H146" s="4"/>
      <c r="I146" s="4"/>
      <c r="J146" s="4"/>
      <c r="K146" s="4"/>
      <c r="L146" s="10"/>
      <c r="M146" s="169">
        <v>162</v>
      </c>
      <c r="N146" s="10"/>
      <c r="O146" s="10"/>
      <c r="P146" s="10"/>
      <c r="Q146" s="10"/>
      <c r="R146" s="10"/>
    </row>
    <row r="147" spans="2:18" x14ac:dyDescent="0.2">
      <c r="B147" s="4"/>
      <c r="C147" s="10" t="s">
        <v>214</v>
      </c>
      <c r="D147" s="4"/>
      <c r="E147" s="18"/>
      <c r="F147" s="18"/>
      <c r="G147" s="14">
        <v>144</v>
      </c>
      <c r="H147" s="4"/>
      <c r="I147" s="4"/>
      <c r="J147" s="4"/>
      <c r="K147" s="4"/>
      <c r="L147" s="10"/>
      <c r="M147" s="169">
        <v>163</v>
      </c>
      <c r="N147" s="10"/>
      <c r="O147" s="10"/>
      <c r="P147" s="10"/>
      <c r="Q147" s="10"/>
      <c r="R147" s="10"/>
    </row>
    <row r="148" spans="2:18" x14ac:dyDescent="0.2">
      <c r="B148" s="4"/>
      <c r="C148" s="10" t="s">
        <v>215</v>
      </c>
      <c r="D148" s="4"/>
      <c r="E148" s="18"/>
      <c r="F148" s="18"/>
      <c r="G148" s="14">
        <v>145</v>
      </c>
      <c r="H148" s="4"/>
      <c r="I148" s="4"/>
      <c r="J148" s="4"/>
      <c r="K148" s="4"/>
      <c r="L148" s="10"/>
      <c r="M148" s="169">
        <v>164</v>
      </c>
      <c r="N148" s="10"/>
      <c r="O148" s="10"/>
      <c r="P148" s="10"/>
      <c r="Q148" s="10"/>
      <c r="R148" s="10"/>
    </row>
    <row r="149" spans="2:18" x14ac:dyDescent="0.2">
      <c r="B149" s="4"/>
      <c r="C149" s="10" t="s">
        <v>216</v>
      </c>
      <c r="D149" s="4"/>
      <c r="E149" s="18"/>
      <c r="F149" s="18"/>
      <c r="G149" s="14">
        <v>146</v>
      </c>
      <c r="H149" s="4"/>
      <c r="I149" s="4"/>
      <c r="J149" s="4"/>
      <c r="K149" s="4"/>
      <c r="L149" s="10"/>
      <c r="M149" s="169">
        <v>165</v>
      </c>
      <c r="N149" s="10"/>
      <c r="O149" s="10"/>
      <c r="P149" s="10"/>
      <c r="Q149" s="10"/>
      <c r="R149" s="10"/>
    </row>
    <row r="150" spans="2:18" x14ac:dyDescent="0.2">
      <c r="B150" s="4"/>
      <c r="C150" s="10" t="s">
        <v>217</v>
      </c>
      <c r="D150" s="4"/>
      <c r="E150" s="18"/>
      <c r="F150" s="18"/>
      <c r="G150" s="14">
        <v>147</v>
      </c>
      <c r="H150" s="4"/>
      <c r="I150" s="4"/>
      <c r="J150" s="4"/>
      <c r="K150" s="4"/>
      <c r="L150" s="10"/>
      <c r="M150" s="169">
        <v>166</v>
      </c>
      <c r="N150" s="10"/>
      <c r="O150" s="10"/>
      <c r="P150" s="10"/>
      <c r="Q150" s="10"/>
      <c r="R150" s="10"/>
    </row>
    <row r="151" spans="2:18" x14ac:dyDescent="0.2">
      <c r="B151" s="4"/>
      <c r="C151" s="10" t="s">
        <v>218</v>
      </c>
      <c r="D151" s="4"/>
      <c r="E151" s="18"/>
      <c r="F151" s="18"/>
      <c r="G151" s="14">
        <v>148</v>
      </c>
      <c r="H151" s="4"/>
      <c r="I151" s="4"/>
      <c r="J151" s="4"/>
      <c r="K151" s="4"/>
      <c r="L151" s="10"/>
      <c r="M151" s="169">
        <v>167</v>
      </c>
      <c r="N151" s="10"/>
      <c r="O151" s="10"/>
      <c r="P151" s="10"/>
      <c r="Q151" s="10"/>
      <c r="R151" s="10"/>
    </row>
    <row r="152" spans="2:18" x14ac:dyDescent="0.2">
      <c r="B152" s="4"/>
      <c r="C152" s="10" t="s">
        <v>219</v>
      </c>
      <c r="D152" s="4"/>
      <c r="E152" s="18"/>
      <c r="F152" s="18"/>
      <c r="G152" s="14">
        <v>149</v>
      </c>
      <c r="H152" s="4"/>
      <c r="I152" s="4"/>
      <c r="J152" s="4"/>
      <c r="K152" s="4"/>
      <c r="L152" s="10"/>
      <c r="M152" s="169">
        <v>168</v>
      </c>
      <c r="N152" s="10"/>
      <c r="O152" s="10"/>
      <c r="P152" s="10"/>
      <c r="Q152" s="10"/>
      <c r="R152" s="10"/>
    </row>
    <row r="153" spans="2:18" x14ac:dyDescent="0.2">
      <c r="B153" s="4"/>
      <c r="C153" s="10" t="s">
        <v>220</v>
      </c>
      <c r="D153" s="4"/>
      <c r="E153" s="18"/>
      <c r="F153" s="18"/>
      <c r="G153" s="14">
        <v>150</v>
      </c>
      <c r="H153" s="4"/>
      <c r="I153" s="4"/>
      <c r="J153" s="4"/>
      <c r="K153" s="4"/>
      <c r="L153" s="10"/>
      <c r="M153" s="169">
        <v>169</v>
      </c>
      <c r="N153" s="10"/>
      <c r="O153" s="10"/>
      <c r="P153" s="10"/>
      <c r="Q153" s="10"/>
      <c r="R153" s="10"/>
    </row>
    <row r="154" spans="2:18" x14ac:dyDescent="0.2">
      <c r="B154" s="4"/>
      <c r="C154" s="10" t="s">
        <v>221</v>
      </c>
      <c r="D154" s="4"/>
      <c r="E154" s="18"/>
      <c r="F154" s="18"/>
      <c r="G154" s="14">
        <v>151</v>
      </c>
      <c r="H154" s="4"/>
      <c r="I154" s="4"/>
      <c r="J154" s="4"/>
      <c r="K154" s="4"/>
      <c r="L154" s="10"/>
      <c r="M154" s="169">
        <v>170</v>
      </c>
      <c r="N154" s="10"/>
      <c r="O154" s="10"/>
      <c r="P154" s="10"/>
      <c r="Q154" s="10"/>
      <c r="R154" s="10"/>
    </row>
    <row r="155" spans="2:18" x14ac:dyDescent="0.2">
      <c r="B155" s="4"/>
      <c r="C155" s="10" t="s">
        <v>222</v>
      </c>
      <c r="D155" s="4"/>
      <c r="E155" s="18"/>
      <c r="F155" s="18"/>
      <c r="G155" s="14">
        <v>152</v>
      </c>
      <c r="H155" s="4"/>
      <c r="I155" s="4"/>
      <c r="J155" s="4"/>
      <c r="K155" s="4"/>
      <c r="L155" s="10"/>
      <c r="M155" s="169">
        <v>171</v>
      </c>
      <c r="N155" s="10"/>
      <c r="O155" s="10"/>
      <c r="P155" s="10"/>
      <c r="Q155" s="10"/>
      <c r="R155" s="10"/>
    </row>
    <row r="156" spans="2:18" x14ac:dyDescent="0.2">
      <c r="B156" s="4"/>
      <c r="C156" s="10" t="s">
        <v>223</v>
      </c>
      <c r="D156" s="4"/>
      <c r="E156" s="18"/>
      <c r="F156" s="18"/>
      <c r="G156" s="14">
        <v>153</v>
      </c>
      <c r="H156" s="4"/>
      <c r="I156" s="4"/>
      <c r="J156" s="4"/>
      <c r="K156" s="4"/>
      <c r="L156" s="10"/>
      <c r="M156" s="169">
        <v>172</v>
      </c>
      <c r="N156" s="10"/>
      <c r="O156" s="10"/>
      <c r="P156" s="10"/>
      <c r="Q156" s="10"/>
      <c r="R156" s="10"/>
    </row>
    <row r="157" spans="2:18" x14ac:dyDescent="0.2">
      <c r="B157" s="4"/>
      <c r="C157" s="10" t="s">
        <v>224</v>
      </c>
      <c r="D157" s="4"/>
      <c r="E157" s="18"/>
      <c r="F157" s="18"/>
      <c r="G157" s="14">
        <v>154</v>
      </c>
      <c r="H157" s="4"/>
      <c r="I157" s="4"/>
      <c r="J157" s="4"/>
      <c r="K157" s="4"/>
      <c r="L157" s="10"/>
      <c r="M157" s="169">
        <v>173</v>
      </c>
      <c r="N157" s="10"/>
      <c r="O157" s="10"/>
      <c r="P157" s="10"/>
      <c r="Q157" s="10"/>
      <c r="R157" s="10"/>
    </row>
    <row r="158" spans="2:18" x14ac:dyDescent="0.2">
      <c r="B158" s="4"/>
      <c r="C158" s="10" t="s">
        <v>225</v>
      </c>
      <c r="D158" s="4"/>
      <c r="E158" s="18"/>
      <c r="F158" s="18"/>
      <c r="G158" s="14">
        <v>155</v>
      </c>
      <c r="H158" s="4"/>
      <c r="I158" s="4"/>
      <c r="J158" s="4"/>
      <c r="K158" s="4"/>
      <c r="L158" s="10"/>
      <c r="M158" s="169">
        <v>174</v>
      </c>
      <c r="N158" s="10"/>
      <c r="O158" s="10"/>
      <c r="P158" s="10"/>
      <c r="Q158" s="10"/>
      <c r="R158" s="10"/>
    </row>
    <row r="159" spans="2:18" x14ac:dyDescent="0.2">
      <c r="B159" s="4"/>
      <c r="C159" s="10" t="s">
        <v>226</v>
      </c>
      <c r="D159" s="4"/>
      <c r="E159" s="18"/>
      <c r="F159" s="18"/>
      <c r="G159" s="14">
        <v>156</v>
      </c>
      <c r="H159" s="4"/>
      <c r="I159" s="4"/>
      <c r="J159" s="4"/>
      <c r="K159" s="4"/>
      <c r="L159" s="10"/>
      <c r="M159" s="169">
        <v>175</v>
      </c>
      <c r="N159" s="10"/>
      <c r="O159" s="10"/>
      <c r="P159" s="10"/>
      <c r="Q159" s="10"/>
      <c r="R159" s="10"/>
    </row>
    <row r="160" spans="2:18" x14ac:dyDescent="0.2">
      <c r="B160" s="4"/>
      <c r="C160" s="10" t="s">
        <v>227</v>
      </c>
      <c r="D160" s="4"/>
      <c r="E160" s="18"/>
      <c r="F160" s="18"/>
      <c r="G160" s="14">
        <v>157</v>
      </c>
      <c r="H160" s="4"/>
      <c r="I160" s="4"/>
      <c r="J160" s="4"/>
      <c r="K160" s="4"/>
      <c r="L160" s="10"/>
      <c r="M160" s="169">
        <v>176</v>
      </c>
      <c r="N160" s="10"/>
      <c r="O160" s="10"/>
      <c r="P160" s="10"/>
      <c r="Q160" s="10"/>
      <c r="R160" s="10"/>
    </row>
    <row r="161" spans="2:18" x14ac:dyDescent="0.2">
      <c r="B161" s="4"/>
      <c r="C161" s="10" t="s">
        <v>228</v>
      </c>
      <c r="D161" s="4"/>
      <c r="E161" s="18"/>
      <c r="F161" s="18"/>
      <c r="G161" s="14">
        <v>158</v>
      </c>
      <c r="H161" s="4"/>
      <c r="I161" s="4"/>
      <c r="J161" s="4"/>
      <c r="K161" s="4"/>
      <c r="L161" s="10"/>
      <c r="M161" s="169">
        <v>177</v>
      </c>
      <c r="N161" s="10"/>
      <c r="O161" s="10"/>
      <c r="P161" s="10"/>
      <c r="Q161" s="10"/>
      <c r="R161" s="10"/>
    </row>
    <row r="162" spans="2:18" x14ac:dyDescent="0.2">
      <c r="B162" s="4"/>
      <c r="C162" s="10" t="s">
        <v>229</v>
      </c>
      <c r="D162" s="4"/>
      <c r="E162" s="18"/>
      <c r="F162" s="18"/>
      <c r="G162" s="14">
        <v>159</v>
      </c>
      <c r="H162" s="4"/>
      <c r="I162" s="4"/>
      <c r="J162" s="4"/>
      <c r="K162" s="4"/>
      <c r="L162" s="10"/>
      <c r="M162" s="169">
        <v>178</v>
      </c>
      <c r="N162" s="10"/>
      <c r="O162" s="10"/>
      <c r="P162" s="10"/>
      <c r="Q162" s="10"/>
      <c r="R162" s="10"/>
    </row>
    <row r="163" spans="2:18" x14ac:dyDescent="0.2">
      <c r="B163" s="4"/>
      <c r="C163" s="10" t="s">
        <v>230</v>
      </c>
      <c r="D163" s="4"/>
      <c r="E163" s="18"/>
      <c r="F163" s="18"/>
      <c r="G163" s="14">
        <v>160</v>
      </c>
      <c r="H163" s="4"/>
      <c r="I163" s="4"/>
      <c r="J163" s="4"/>
      <c r="K163" s="4"/>
      <c r="L163" s="10"/>
      <c r="M163" s="169">
        <v>179</v>
      </c>
      <c r="N163" s="10"/>
      <c r="O163" s="10"/>
      <c r="P163" s="10"/>
      <c r="Q163" s="10"/>
      <c r="R163" s="10"/>
    </row>
    <row r="164" spans="2:18" x14ac:dyDescent="0.2">
      <c r="B164" s="4"/>
      <c r="C164" s="10" t="s">
        <v>231</v>
      </c>
      <c r="D164" s="4"/>
      <c r="E164" s="18"/>
      <c r="F164" s="18"/>
      <c r="G164" s="14">
        <v>161</v>
      </c>
      <c r="H164" s="4"/>
      <c r="I164" s="4"/>
      <c r="J164" s="4"/>
      <c r="K164" s="4"/>
      <c r="L164" s="10"/>
      <c r="M164" s="169">
        <v>180</v>
      </c>
      <c r="N164" s="10"/>
      <c r="O164" s="10"/>
      <c r="P164" s="10"/>
      <c r="Q164" s="10"/>
      <c r="R164" s="10"/>
    </row>
    <row r="165" spans="2:18" x14ac:dyDescent="0.2">
      <c r="B165" s="4"/>
      <c r="C165" s="10" t="s">
        <v>232</v>
      </c>
      <c r="D165" s="4"/>
      <c r="E165" s="18"/>
      <c r="F165" s="18"/>
      <c r="G165" s="14">
        <v>162</v>
      </c>
      <c r="H165" s="4"/>
      <c r="I165" s="4"/>
      <c r="J165" s="4"/>
      <c r="K165" s="4"/>
      <c r="L165" s="10"/>
      <c r="M165" s="169">
        <v>181</v>
      </c>
      <c r="N165" s="10"/>
      <c r="O165" s="10"/>
      <c r="P165" s="10"/>
      <c r="Q165" s="10"/>
      <c r="R165" s="10"/>
    </row>
    <row r="166" spans="2:18" x14ac:dyDescent="0.2">
      <c r="B166" s="4"/>
      <c r="C166" s="10" t="s">
        <v>233</v>
      </c>
      <c r="D166" s="4"/>
      <c r="E166" s="18"/>
      <c r="F166" s="18"/>
      <c r="G166" s="14">
        <v>163</v>
      </c>
      <c r="H166" s="4"/>
      <c r="I166" s="4"/>
      <c r="J166" s="4"/>
      <c r="K166" s="4"/>
      <c r="L166" s="10"/>
      <c r="M166" s="169">
        <v>182</v>
      </c>
      <c r="N166" s="10"/>
      <c r="O166" s="10"/>
      <c r="P166" s="10"/>
      <c r="Q166" s="10"/>
      <c r="R166" s="10"/>
    </row>
    <row r="167" spans="2:18" x14ac:dyDescent="0.2">
      <c r="B167" s="4"/>
      <c r="C167" s="10" t="s">
        <v>235</v>
      </c>
      <c r="D167" s="4"/>
      <c r="E167" s="18"/>
      <c r="F167" s="18"/>
      <c r="G167" s="14">
        <v>164</v>
      </c>
      <c r="H167" s="4"/>
      <c r="I167" s="4"/>
      <c r="J167" s="4"/>
      <c r="K167" s="4"/>
      <c r="L167" s="10"/>
      <c r="M167" s="169">
        <v>183</v>
      </c>
      <c r="N167" s="10"/>
      <c r="O167" s="10"/>
      <c r="P167" s="10"/>
      <c r="Q167" s="10"/>
      <c r="R167" s="10"/>
    </row>
    <row r="168" spans="2:18" x14ac:dyDescent="0.2">
      <c r="B168" s="4"/>
      <c r="C168" s="10" t="s">
        <v>236</v>
      </c>
      <c r="D168" s="4"/>
      <c r="E168" s="18"/>
      <c r="F168" s="18"/>
      <c r="G168" s="14">
        <v>165</v>
      </c>
      <c r="H168" s="4"/>
      <c r="I168" s="4"/>
      <c r="J168" s="4"/>
      <c r="K168" s="4"/>
      <c r="L168" s="10"/>
      <c r="M168" s="169">
        <v>184</v>
      </c>
      <c r="N168" s="10"/>
      <c r="O168" s="10"/>
      <c r="P168" s="10"/>
      <c r="Q168" s="10"/>
      <c r="R168" s="10"/>
    </row>
    <row r="169" spans="2:18" x14ac:dyDescent="0.2">
      <c r="B169" s="4"/>
      <c r="C169" s="10" t="s">
        <v>237</v>
      </c>
      <c r="D169" s="4"/>
      <c r="E169" s="18"/>
      <c r="F169" s="18"/>
      <c r="G169" s="14">
        <v>166</v>
      </c>
      <c r="H169" s="4"/>
      <c r="I169" s="4"/>
      <c r="J169" s="4"/>
      <c r="K169" s="4"/>
      <c r="L169" s="10"/>
      <c r="M169" s="169">
        <v>185</v>
      </c>
      <c r="N169" s="10"/>
      <c r="O169" s="10"/>
      <c r="P169" s="10"/>
      <c r="Q169" s="10"/>
      <c r="R169" s="10"/>
    </row>
    <row r="170" spans="2:18" x14ac:dyDescent="0.2">
      <c r="B170" s="4"/>
      <c r="C170" s="10" t="s">
        <v>238</v>
      </c>
      <c r="D170" s="4"/>
      <c r="E170" s="18"/>
      <c r="F170" s="18"/>
      <c r="G170" s="14">
        <v>167</v>
      </c>
      <c r="H170" s="4"/>
      <c r="I170" s="4"/>
      <c r="J170" s="4"/>
      <c r="K170" s="4"/>
      <c r="L170" s="10"/>
      <c r="M170" s="169">
        <v>186</v>
      </c>
      <c r="N170" s="10"/>
      <c r="O170" s="10"/>
      <c r="P170" s="10"/>
      <c r="Q170" s="10"/>
      <c r="R170" s="10"/>
    </row>
    <row r="171" spans="2:18" x14ac:dyDescent="0.2">
      <c r="B171" s="4"/>
      <c r="C171" s="10" t="s">
        <v>239</v>
      </c>
      <c r="D171" s="4"/>
      <c r="E171" s="18"/>
      <c r="F171" s="18"/>
      <c r="G171" s="14">
        <v>168</v>
      </c>
      <c r="H171" s="4"/>
      <c r="I171" s="4"/>
      <c r="J171" s="4"/>
      <c r="K171" s="4"/>
      <c r="L171" s="10"/>
      <c r="M171" s="169">
        <v>187</v>
      </c>
      <c r="N171" s="10"/>
      <c r="O171" s="10"/>
      <c r="P171" s="10"/>
      <c r="Q171" s="10"/>
      <c r="R171" s="10"/>
    </row>
    <row r="172" spans="2:18" x14ac:dyDescent="0.2">
      <c r="B172" s="4"/>
      <c r="C172" s="10" t="s">
        <v>240</v>
      </c>
      <c r="D172" s="4"/>
      <c r="E172" s="18"/>
      <c r="F172" s="18"/>
      <c r="G172" s="14">
        <v>169</v>
      </c>
      <c r="H172" s="4"/>
      <c r="I172" s="4"/>
      <c r="J172" s="4"/>
      <c r="K172" s="4"/>
      <c r="L172" s="10"/>
      <c r="M172" s="169">
        <v>188</v>
      </c>
      <c r="N172" s="10"/>
      <c r="O172" s="10"/>
      <c r="P172" s="10"/>
      <c r="Q172" s="10"/>
      <c r="R172" s="10"/>
    </row>
    <row r="173" spans="2:18" x14ac:dyDescent="0.2">
      <c r="B173" s="4"/>
      <c r="C173" s="10" t="s">
        <v>241</v>
      </c>
      <c r="D173" s="4"/>
      <c r="E173" s="18"/>
      <c r="F173" s="18"/>
      <c r="G173" s="14">
        <v>170</v>
      </c>
      <c r="H173" s="4"/>
      <c r="I173" s="4"/>
      <c r="J173" s="4"/>
      <c r="K173" s="4"/>
      <c r="L173" s="10"/>
      <c r="M173" s="169">
        <v>189</v>
      </c>
      <c r="N173" s="10"/>
      <c r="O173" s="10"/>
      <c r="P173" s="10"/>
      <c r="Q173" s="10"/>
      <c r="R173" s="10"/>
    </row>
    <row r="174" spans="2:18" x14ac:dyDescent="0.2">
      <c r="B174" s="4"/>
      <c r="C174" s="10" t="s">
        <v>242</v>
      </c>
      <c r="D174" s="4"/>
      <c r="E174" s="18"/>
      <c r="F174" s="18"/>
      <c r="G174" s="14">
        <v>171</v>
      </c>
      <c r="H174" s="4"/>
      <c r="I174" s="4"/>
      <c r="J174" s="4"/>
      <c r="K174" s="4"/>
      <c r="L174" s="10"/>
      <c r="M174" s="169">
        <v>190</v>
      </c>
      <c r="N174" s="10"/>
      <c r="O174" s="10"/>
      <c r="P174" s="10"/>
      <c r="Q174" s="10"/>
      <c r="R174" s="10"/>
    </row>
    <row r="175" spans="2:18" x14ac:dyDescent="0.2">
      <c r="B175" s="4"/>
      <c r="C175" s="10" t="s">
        <v>243</v>
      </c>
      <c r="D175" s="4"/>
      <c r="E175" s="18"/>
      <c r="F175" s="18"/>
      <c r="G175" s="14">
        <v>172</v>
      </c>
      <c r="H175" s="4"/>
      <c r="I175" s="4"/>
      <c r="J175" s="4"/>
      <c r="K175" s="4"/>
      <c r="L175" s="10"/>
      <c r="M175" s="169">
        <v>191</v>
      </c>
      <c r="N175" s="10"/>
      <c r="O175" s="10"/>
      <c r="P175" s="10"/>
      <c r="Q175" s="10"/>
      <c r="R175" s="10"/>
    </row>
    <row r="176" spans="2:18" x14ac:dyDescent="0.2">
      <c r="B176" s="4"/>
      <c r="C176" s="10" t="s">
        <v>244</v>
      </c>
      <c r="D176" s="4"/>
      <c r="E176" s="18"/>
      <c r="F176" s="18"/>
      <c r="G176" s="14">
        <v>173</v>
      </c>
      <c r="H176" s="4"/>
      <c r="I176" s="4"/>
      <c r="J176" s="4"/>
      <c r="K176" s="4"/>
      <c r="L176" s="10"/>
      <c r="M176" s="169">
        <v>192</v>
      </c>
      <c r="N176" s="10"/>
      <c r="O176" s="10"/>
      <c r="P176" s="10"/>
      <c r="Q176" s="10"/>
      <c r="R176" s="10"/>
    </row>
    <row r="177" spans="2:18" x14ac:dyDescent="0.2">
      <c r="B177" s="4"/>
      <c r="C177" s="10" t="s">
        <v>246</v>
      </c>
      <c r="D177" s="4"/>
      <c r="E177" s="18"/>
      <c r="F177" s="18"/>
      <c r="G177" s="14">
        <v>174</v>
      </c>
      <c r="H177" s="4"/>
      <c r="I177" s="4"/>
      <c r="J177" s="4"/>
      <c r="K177" s="4"/>
      <c r="L177" s="10"/>
      <c r="M177" s="169">
        <v>193</v>
      </c>
      <c r="N177" s="10"/>
      <c r="O177" s="10"/>
      <c r="P177" s="10"/>
      <c r="Q177" s="10"/>
      <c r="R177" s="10"/>
    </row>
    <row r="178" spans="2:18" x14ac:dyDescent="0.2">
      <c r="B178" s="4"/>
      <c r="C178" s="10" t="s">
        <v>247</v>
      </c>
      <c r="D178" s="4"/>
      <c r="E178" s="18"/>
      <c r="F178" s="18"/>
      <c r="G178" s="14">
        <v>175</v>
      </c>
      <c r="H178" s="4"/>
      <c r="I178" s="4"/>
      <c r="J178" s="4"/>
      <c r="K178" s="4"/>
      <c r="L178" s="10"/>
      <c r="M178" s="169">
        <v>194</v>
      </c>
      <c r="N178" s="10"/>
      <c r="O178" s="10"/>
      <c r="P178" s="10"/>
      <c r="Q178" s="10"/>
      <c r="R178" s="10"/>
    </row>
    <row r="179" spans="2:18" x14ac:dyDescent="0.2">
      <c r="B179" s="4"/>
      <c r="C179" s="10" t="s">
        <v>248</v>
      </c>
      <c r="D179" s="4"/>
      <c r="E179" s="18"/>
      <c r="F179" s="18"/>
      <c r="G179" s="14">
        <v>176</v>
      </c>
      <c r="H179" s="4"/>
      <c r="I179" s="4"/>
      <c r="J179" s="4"/>
      <c r="K179" s="4"/>
      <c r="L179" s="10"/>
      <c r="M179" s="169">
        <v>195</v>
      </c>
      <c r="N179" s="10"/>
      <c r="O179" s="10"/>
      <c r="P179" s="10"/>
      <c r="Q179" s="10"/>
      <c r="R179" s="10"/>
    </row>
    <row r="180" spans="2:18" x14ac:dyDescent="0.2">
      <c r="B180" s="4"/>
      <c r="C180" s="10" t="s">
        <v>249</v>
      </c>
      <c r="D180" s="4"/>
      <c r="E180" s="18"/>
      <c r="F180" s="18"/>
      <c r="G180" s="14">
        <v>177</v>
      </c>
      <c r="H180" s="4"/>
      <c r="I180" s="4"/>
      <c r="J180" s="4"/>
      <c r="K180" s="4"/>
      <c r="L180" s="10"/>
      <c r="M180" s="169">
        <v>196</v>
      </c>
      <c r="N180" s="10"/>
      <c r="O180" s="10"/>
      <c r="P180" s="10"/>
      <c r="Q180" s="10"/>
      <c r="R180" s="10"/>
    </row>
    <row r="181" spans="2:18" x14ac:dyDescent="0.2">
      <c r="B181" s="4"/>
      <c r="C181" s="10" t="s">
        <v>250</v>
      </c>
      <c r="D181" s="4"/>
      <c r="E181" s="18"/>
      <c r="F181" s="18"/>
      <c r="G181" s="14">
        <v>178</v>
      </c>
      <c r="H181" s="4"/>
      <c r="I181" s="4"/>
      <c r="J181" s="4"/>
      <c r="K181" s="4"/>
      <c r="L181" s="10"/>
      <c r="M181" s="169">
        <v>197</v>
      </c>
      <c r="N181" s="10"/>
      <c r="O181" s="10"/>
      <c r="P181" s="10"/>
      <c r="Q181" s="10"/>
      <c r="R181" s="10"/>
    </row>
    <row r="182" spans="2:18" x14ac:dyDescent="0.2">
      <c r="B182" s="4"/>
      <c r="C182" s="10" t="s">
        <v>251</v>
      </c>
      <c r="D182" s="4"/>
      <c r="E182" s="18"/>
      <c r="F182" s="18"/>
      <c r="G182" s="14">
        <v>179</v>
      </c>
      <c r="H182" s="4"/>
      <c r="I182" s="4"/>
      <c r="J182" s="4"/>
      <c r="K182" s="4"/>
      <c r="L182" s="10"/>
      <c r="M182" s="169">
        <v>198</v>
      </c>
      <c r="N182" s="10"/>
      <c r="O182" s="10"/>
      <c r="P182" s="10"/>
      <c r="Q182" s="10"/>
      <c r="R182" s="10"/>
    </row>
    <row r="183" spans="2:18" x14ac:dyDescent="0.2">
      <c r="B183" s="4"/>
      <c r="C183" s="10" t="s">
        <v>252</v>
      </c>
      <c r="D183" s="4"/>
      <c r="E183" s="18"/>
      <c r="F183" s="18"/>
      <c r="G183" s="14">
        <v>180</v>
      </c>
      <c r="H183" s="4"/>
      <c r="I183" s="4"/>
      <c r="J183" s="4"/>
      <c r="K183" s="4"/>
      <c r="L183" s="10"/>
      <c r="M183" s="169">
        <v>199</v>
      </c>
      <c r="N183" s="10"/>
      <c r="O183" s="10"/>
      <c r="P183" s="10"/>
      <c r="Q183" s="10"/>
      <c r="R183" s="10"/>
    </row>
    <row r="184" spans="2:18" x14ac:dyDescent="0.2">
      <c r="B184" s="4"/>
      <c r="C184" s="10" t="s">
        <v>253</v>
      </c>
      <c r="D184" s="4"/>
      <c r="E184" s="18"/>
      <c r="F184" s="18"/>
      <c r="G184" s="14">
        <v>181</v>
      </c>
      <c r="H184" s="4"/>
      <c r="I184" s="4"/>
      <c r="J184" s="4"/>
      <c r="K184" s="4"/>
      <c r="L184" s="10"/>
      <c r="M184" s="169">
        <v>200</v>
      </c>
      <c r="N184" s="10"/>
      <c r="O184" s="10"/>
      <c r="P184" s="10"/>
      <c r="Q184" s="10"/>
      <c r="R184" s="10"/>
    </row>
    <row r="185" spans="2:18" x14ac:dyDescent="0.2">
      <c r="B185" s="4"/>
      <c r="C185" s="10" t="s">
        <v>254</v>
      </c>
      <c r="D185" s="4"/>
      <c r="E185" s="18"/>
      <c r="F185" s="18"/>
      <c r="G185" s="14">
        <v>182</v>
      </c>
      <c r="H185" s="4"/>
      <c r="I185" s="4"/>
      <c r="J185" s="4"/>
      <c r="K185" s="4"/>
      <c r="L185" s="10"/>
      <c r="M185" s="169">
        <v>201</v>
      </c>
      <c r="N185" s="10"/>
      <c r="O185" s="10"/>
      <c r="P185" s="10"/>
      <c r="Q185" s="10"/>
      <c r="R185" s="10"/>
    </row>
    <row r="186" spans="2:18" x14ac:dyDescent="0.2">
      <c r="B186" s="4"/>
      <c r="C186" s="10" t="s">
        <v>255</v>
      </c>
      <c r="D186" s="4"/>
      <c r="E186" s="18"/>
      <c r="F186" s="18"/>
      <c r="G186" s="14">
        <v>183</v>
      </c>
      <c r="H186" s="4"/>
      <c r="I186" s="4"/>
      <c r="J186" s="4"/>
      <c r="K186" s="4"/>
      <c r="L186" s="10"/>
      <c r="M186" s="169">
        <v>202</v>
      </c>
      <c r="N186" s="10"/>
      <c r="O186" s="10"/>
      <c r="P186" s="10"/>
      <c r="Q186" s="10"/>
      <c r="R186" s="10"/>
    </row>
    <row r="187" spans="2:18" x14ac:dyDescent="0.2">
      <c r="B187" s="4"/>
      <c r="C187" s="10" t="s">
        <v>256</v>
      </c>
      <c r="D187" s="4"/>
      <c r="E187" s="18"/>
      <c r="F187" s="18"/>
      <c r="G187" s="14">
        <v>184</v>
      </c>
      <c r="H187" s="4"/>
      <c r="I187" s="4"/>
      <c r="J187" s="4"/>
      <c r="K187" s="4"/>
      <c r="L187" s="10"/>
      <c r="M187" s="169">
        <v>203</v>
      </c>
      <c r="N187" s="10"/>
      <c r="O187" s="10"/>
      <c r="P187" s="10"/>
      <c r="Q187" s="10"/>
      <c r="R187" s="10"/>
    </row>
    <row r="188" spans="2:18" x14ac:dyDescent="0.2">
      <c r="B188" s="4"/>
      <c r="C188" s="10" t="s">
        <v>257</v>
      </c>
      <c r="D188" s="4"/>
      <c r="E188" s="18"/>
      <c r="F188" s="18"/>
      <c r="G188" s="14">
        <v>185</v>
      </c>
      <c r="H188" s="4"/>
      <c r="I188" s="4"/>
      <c r="J188" s="4"/>
      <c r="K188" s="4"/>
      <c r="L188" s="10"/>
      <c r="M188" s="169">
        <v>204</v>
      </c>
      <c r="N188" s="10"/>
      <c r="O188" s="10"/>
      <c r="P188" s="10"/>
      <c r="Q188" s="10"/>
      <c r="R188" s="10"/>
    </row>
    <row r="189" spans="2:18" x14ac:dyDescent="0.2">
      <c r="B189" s="4"/>
      <c r="C189" s="10" t="s">
        <v>259</v>
      </c>
      <c r="D189" s="4"/>
      <c r="E189" s="18"/>
      <c r="F189" s="18"/>
      <c r="G189" s="14">
        <v>186</v>
      </c>
      <c r="H189" s="4"/>
      <c r="I189" s="4"/>
      <c r="J189" s="4"/>
      <c r="K189" s="4"/>
      <c r="L189" s="10"/>
      <c r="M189" s="169">
        <v>205</v>
      </c>
      <c r="N189" s="10"/>
      <c r="O189" s="10"/>
      <c r="P189" s="10"/>
      <c r="Q189" s="10"/>
      <c r="R189" s="10"/>
    </row>
    <row r="190" spans="2:18" x14ac:dyDescent="0.2">
      <c r="B190" s="4"/>
      <c r="C190" s="10" t="s">
        <v>260</v>
      </c>
      <c r="D190" s="4"/>
      <c r="E190" s="18"/>
      <c r="F190" s="18"/>
      <c r="G190" s="14">
        <v>187</v>
      </c>
      <c r="H190" s="4"/>
      <c r="I190" s="4"/>
      <c r="J190" s="4"/>
      <c r="K190" s="4"/>
      <c r="L190" s="10"/>
      <c r="M190" s="169">
        <v>206</v>
      </c>
      <c r="N190" s="10"/>
      <c r="O190" s="10"/>
      <c r="P190" s="10"/>
      <c r="Q190" s="10"/>
      <c r="R190" s="10"/>
    </row>
    <row r="191" spans="2:18" x14ac:dyDescent="0.2">
      <c r="B191" s="4"/>
      <c r="C191" s="10" t="s">
        <v>261</v>
      </c>
      <c r="D191" s="4"/>
      <c r="E191" s="18"/>
      <c r="F191" s="18"/>
      <c r="G191" s="14">
        <v>188</v>
      </c>
      <c r="H191" s="4"/>
      <c r="I191" s="4"/>
      <c r="J191" s="4"/>
      <c r="K191" s="4"/>
      <c r="L191" s="10"/>
      <c r="M191" s="169">
        <v>207</v>
      </c>
      <c r="N191" s="10"/>
      <c r="O191" s="10"/>
      <c r="P191" s="10"/>
      <c r="Q191" s="10"/>
      <c r="R191" s="10"/>
    </row>
    <row r="192" spans="2:18" x14ac:dyDescent="0.2">
      <c r="B192" s="4"/>
      <c r="C192" s="10" t="s">
        <v>262</v>
      </c>
      <c r="D192" s="4"/>
      <c r="E192" s="18"/>
      <c r="F192" s="18"/>
      <c r="G192" s="14">
        <v>189</v>
      </c>
      <c r="H192" s="4"/>
      <c r="I192" s="4"/>
      <c r="J192" s="4"/>
      <c r="K192" s="4"/>
      <c r="L192" s="10"/>
      <c r="M192" s="169">
        <v>208</v>
      </c>
      <c r="N192" s="10"/>
      <c r="O192" s="10"/>
      <c r="P192" s="10"/>
      <c r="Q192" s="10"/>
      <c r="R192" s="10"/>
    </row>
    <row r="193" spans="2:18" x14ac:dyDescent="0.2">
      <c r="B193" s="4"/>
      <c r="C193" s="10" t="s">
        <v>263</v>
      </c>
      <c r="D193" s="4"/>
      <c r="E193" s="18"/>
      <c r="F193" s="18"/>
      <c r="G193" s="14">
        <v>190</v>
      </c>
      <c r="H193" s="4"/>
      <c r="I193" s="4"/>
      <c r="J193" s="4"/>
      <c r="K193" s="4"/>
      <c r="L193" s="10"/>
      <c r="M193" s="169">
        <v>209</v>
      </c>
      <c r="N193" s="10"/>
      <c r="O193" s="10"/>
      <c r="P193" s="10"/>
      <c r="Q193" s="10"/>
      <c r="R193" s="10"/>
    </row>
    <row r="194" spans="2:18" x14ac:dyDescent="0.2">
      <c r="B194" s="4"/>
      <c r="C194" s="10" t="s">
        <v>264</v>
      </c>
      <c r="D194" s="4"/>
      <c r="E194" s="18"/>
      <c r="F194" s="18"/>
      <c r="G194" s="14">
        <v>191</v>
      </c>
      <c r="H194" s="4"/>
      <c r="I194" s="4"/>
      <c r="J194" s="4"/>
      <c r="K194" s="4"/>
      <c r="L194" s="10"/>
      <c r="M194" s="169">
        <v>210</v>
      </c>
      <c r="N194" s="10"/>
      <c r="O194" s="10"/>
      <c r="P194" s="10"/>
      <c r="Q194" s="10"/>
      <c r="R194" s="10"/>
    </row>
    <row r="195" spans="2:18" x14ac:dyDescent="0.2">
      <c r="B195" s="4"/>
      <c r="C195" s="10" t="s">
        <v>265</v>
      </c>
      <c r="D195" s="4"/>
      <c r="E195" s="18"/>
      <c r="F195" s="18"/>
      <c r="G195" s="14">
        <v>192</v>
      </c>
      <c r="H195" s="4"/>
      <c r="I195" s="4"/>
      <c r="J195" s="4"/>
      <c r="K195" s="4"/>
      <c r="L195" s="10"/>
      <c r="M195" s="169">
        <v>211</v>
      </c>
      <c r="N195" s="10"/>
      <c r="O195" s="10"/>
      <c r="P195" s="10"/>
      <c r="Q195" s="10"/>
      <c r="R195" s="10"/>
    </row>
    <row r="196" spans="2:18" x14ac:dyDescent="0.2">
      <c r="B196" s="4"/>
      <c r="C196" s="10" t="s">
        <v>266</v>
      </c>
      <c r="D196" s="4"/>
      <c r="E196" s="18"/>
      <c r="F196" s="18"/>
      <c r="G196" s="14">
        <v>193</v>
      </c>
      <c r="H196" s="4"/>
      <c r="I196" s="4"/>
      <c r="J196" s="4"/>
      <c r="K196" s="4"/>
      <c r="L196" s="10"/>
      <c r="M196" s="169">
        <v>212</v>
      </c>
      <c r="N196" s="10"/>
      <c r="O196" s="10"/>
      <c r="P196" s="10"/>
      <c r="Q196" s="10"/>
      <c r="R196" s="10"/>
    </row>
    <row r="197" spans="2:18" x14ac:dyDescent="0.2">
      <c r="B197" s="4"/>
      <c r="C197" s="10" t="s">
        <v>267</v>
      </c>
      <c r="D197" s="4"/>
      <c r="E197" s="18"/>
      <c r="F197" s="18"/>
      <c r="G197" s="14">
        <v>194</v>
      </c>
      <c r="H197" s="4"/>
      <c r="I197" s="4"/>
      <c r="J197" s="4"/>
      <c r="K197" s="4"/>
      <c r="L197" s="10"/>
      <c r="M197" s="169">
        <v>213</v>
      </c>
      <c r="N197" s="10"/>
      <c r="O197" s="10"/>
      <c r="P197" s="10"/>
      <c r="Q197" s="10"/>
      <c r="R197" s="10"/>
    </row>
    <row r="198" spans="2:18" x14ac:dyDescent="0.2">
      <c r="B198" s="4"/>
      <c r="C198" s="10" t="s">
        <v>268</v>
      </c>
      <c r="D198" s="4"/>
      <c r="E198" s="18"/>
      <c r="F198" s="18"/>
      <c r="G198" s="14">
        <v>195</v>
      </c>
      <c r="H198" s="4"/>
      <c r="I198" s="4"/>
      <c r="J198" s="4"/>
      <c r="K198" s="4"/>
      <c r="L198" s="10"/>
      <c r="M198" s="169">
        <v>214</v>
      </c>
      <c r="N198" s="10"/>
      <c r="O198" s="10"/>
      <c r="P198" s="10"/>
      <c r="Q198" s="10"/>
      <c r="R198" s="10"/>
    </row>
    <row r="199" spans="2:18" x14ac:dyDescent="0.2">
      <c r="B199" s="4"/>
      <c r="C199" s="10" t="s">
        <v>269</v>
      </c>
      <c r="D199" s="4"/>
      <c r="E199" s="18"/>
      <c r="F199" s="18"/>
      <c r="G199" s="14">
        <v>196</v>
      </c>
      <c r="H199" s="4"/>
      <c r="I199" s="4"/>
      <c r="J199" s="4"/>
      <c r="K199" s="4"/>
      <c r="L199" s="10"/>
      <c r="M199" s="169">
        <v>215</v>
      </c>
      <c r="N199" s="10"/>
      <c r="O199" s="10"/>
      <c r="P199" s="10"/>
      <c r="Q199" s="10"/>
      <c r="R199" s="10"/>
    </row>
    <row r="200" spans="2:18" x14ac:dyDescent="0.2">
      <c r="B200" s="4"/>
      <c r="C200" s="10" t="s">
        <v>270</v>
      </c>
      <c r="D200" s="4"/>
      <c r="E200" s="18"/>
      <c r="F200" s="18"/>
      <c r="G200" s="14">
        <v>197</v>
      </c>
      <c r="H200" s="4"/>
      <c r="I200" s="4"/>
      <c r="J200" s="4"/>
      <c r="K200" s="4"/>
      <c r="L200" s="10"/>
      <c r="M200" s="169">
        <v>216</v>
      </c>
      <c r="N200" s="10"/>
      <c r="O200" s="10"/>
      <c r="P200" s="10"/>
      <c r="Q200" s="10"/>
      <c r="R200" s="10"/>
    </row>
    <row r="201" spans="2:18" x14ac:dyDescent="0.2">
      <c r="B201" s="4"/>
      <c r="C201" s="10" t="s">
        <v>271</v>
      </c>
      <c r="D201" s="4"/>
      <c r="E201" s="18"/>
      <c r="F201" s="18"/>
      <c r="G201" s="14">
        <v>198</v>
      </c>
      <c r="H201" s="4"/>
      <c r="I201" s="4"/>
      <c r="J201" s="4"/>
      <c r="K201" s="4"/>
      <c r="L201" s="10"/>
      <c r="M201" s="169">
        <v>217</v>
      </c>
      <c r="N201" s="10"/>
      <c r="O201" s="10"/>
      <c r="P201" s="10"/>
      <c r="Q201" s="10"/>
      <c r="R201" s="10"/>
    </row>
    <row r="202" spans="2:18" x14ac:dyDescent="0.2">
      <c r="B202" s="4"/>
      <c r="C202" s="10" t="s">
        <v>272</v>
      </c>
      <c r="D202" s="4"/>
      <c r="E202" s="18"/>
      <c r="F202" s="18"/>
      <c r="G202" s="14">
        <v>199</v>
      </c>
      <c r="H202" s="4"/>
      <c r="I202" s="4"/>
      <c r="J202" s="4"/>
      <c r="K202" s="4"/>
      <c r="L202" s="10"/>
      <c r="M202" s="169">
        <v>218</v>
      </c>
      <c r="N202" s="10"/>
      <c r="O202" s="10"/>
      <c r="P202" s="10"/>
      <c r="Q202" s="10"/>
      <c r="R202" s="10"/>
    </row>
    <row r="203" spans="2:18" x14ac:dyDescent="0.2">
      <c r="B203" s="4"/>
      <c r="C203" s="10" t="s">
        <v>273</v>
      </c>
      <c r="D203" s="4"/>
      <c r="E203" s="18"/>
      <c r="F203" s="18"/>
      <c r="G203" s="14">
        <v>200</v>
      </c>
      <c r="H203" s="4"/>
      <c r="I203" s="4"/>
      <c r="J203" s="4"/>
      <c r="K203" s="4"/>
      <c r="L203" s="10"/>
      <c r="M203" s="169">
        <v>219</v>
      </c>
      <c r="N203" s="10"/>
      <c r="O203" s="10"/>
      <c r="P203" s="10"/>
      <c r="Q203" s="10"/>
      <c r="R203" s="10"/>
    </row>
    <row r="204" spans="2:18" x14ac:dyDescent="0.2">
      <c r="B204" s="4"/>
      <c r="C204" s="10" t="s">
        <v>274</v>
      </c>
      <c r="D204" s="4"/>
      <c r="E204" s="18"/>
      <c r="F204" s="18"/>
      <c r="G204" s="14">
        <v>201</v>
      </c>
      <c r="H204" s="4"/>
      <c r="I204" s="4"/>
      <c r="J204" s="4"/>
      <c r="K204" s="4"/>
      <c r="L204" s="10"/>
      <c r="M204" s="169">
        <v>220</v>
      </c>
      <c r="N204" s="10"/>
      <c r="O204" s="10"/>
      <c r="P204" s="10"/>
      <c r="Q204" s="10"/>
      <c r="R204" s="10"/>
    </row>
    <row r="205" spans="2:18" x14ac:dyDescent="0.2">
      <c r="B205" s="4"/>
      <c r="C205" s="10" t="s">
        <v>275</v>
      </c>
      <c r="D205" s="4"/>
      <c r="E205" s="18"/>
      <c r="F205" s="18"/>
      <c r="G205" s="14">
        <v>202</v>
      </c>
      <c r="H205" s="4"/>
      <c r="I205" s="4"/>
      <c r="J205" s="4"/>
      <c r="K205" s="4"/>
      <c r="L205" s="10"/>
      <c r="M205" s="169">
        <v>221</v>
      </c>
      <c r="N205" s="10"/>
      <c r="O205" s="10"/>
      <c r="P205" s="10"/>
      <c r="Q205" s="10"/>
      <c r="R205" s="10"/>
    </row>
    <row r="206" spans="2:18" x14ac:dyDescent="0.2">
      <c r="B206" s="4"/>
      <c r="C206" s="10" t="s">
        <v>276</v>
      </c>
      <c r="D206" s="4"/>
      <c r="E206" s="18"/>
      <c r="F206" s="18"/>
      <c r="G206" s="14">
        <v>203</v>
      </c>
      <c r="H206" s="4"/>
      <c r="I206" s="4"/>
      <c r="J206" s="4"/>
      <c r="K206" s="4"/>
      <c r="L206" s="10"/>
      <c r="M206" s="169">
        <v>222</v>
      </c>
      <c r="N206" s="10"/>
      <c r="O206" s="10"/>
      <c r="P206" s="10"/>
      <c r="Q206" s="10"/>
      <c r="R206" s="10"/>
    </row>
    <row r="207" spans="2:18" x14ac:dyDescent="0.2">
      <c r="B207" s="4"/>
      <c r="C207" s="10" t="s">
        <v>277</v>
      </c>
      <c r="D207" s="4"/>
      <c r="E207" s="18"/>
      <c r="F207" s="18"/>
      <c r="G207" s="14">
        <v>204</v>
      </c>
      <c r="H207" s="4"/>
      <c r="I207" s="4"/>
      <c r="J207" s="4"/>
      <c r="K207" s="4"/>
      <c r="L207" s="10"/>
      <c r="M207" s="169">
        <v>223</v>
      </c>
      <c r="N207" s="10"/>
      <c r="O207" s="10"/>
      <c r="P207" s="10"/>
      <c r="Q207" s="10"/>
      <c r="R207" s="10"/>
    </row>
    <row r="208" spans="2:18" x14ac:dyDescent="0.2">
      <c r="B208" s="4"/>
      <c r="C208" s="10" t="s">
        <v>278</v>
      </c>
      <c r="D208" s="4"/>
      <c r="E208" s="18"/>
      <c r="F208" s="18"/>
      <c r="G208" s="14">
        <v>205</v>
      </c>
      <c r="H208" s="4"/>
      <c r="I208" s="4"/>
      <c r="J208" s="4"/>
      <c r="K208" s="4"/>
      <c r="L208" s="10"/>
      <c r="M208" s="169">
        <v>224</v>
      </c>
      <c r="N208" s="10"/>
      <c r="O208" s="10"/>
      <c r="P208" s="10"/>
      <c r="Q208" s="10"/>
      <c r="R208" s="10"/>
    </row>
    <row r="209" spans="2:18" x14ac:dyDescent="0.2">
      <c r="B209" s="4"/>
      <c r="C209" s="10" t="s">
        <v>279</v>
      </c>
      <c r="D209" s="4"/>
      <c r="E209" s="18"/>
      <c r="F209" s="18"/>
      <c r="G209" s="14">
        <v>206</v>
      </c>
      <c r="H209" s="4"/>
      <c r="I209" s="4"/>
      <c r="J209" s="4"/>
      <c r="K209" s="4"/>
      <c r="L209" s="10"/>
      <c r="M209" s="169">
        <v>225</v>
      </c>
      <c r="N209" s="10"/>
      <c r="O209" s="10"/>
      <c r="P209" s="10"/>
      <c r="Q209" s="10"/>
      <c r="R209" s="10"/>
    </row>
    <row r="210" spans="2:18" x14ac:dyDescent="0.2">
      <c r="B210" s="4"/>
      <c r="C210" s="10" t="s">
        <v>280</v>
      </c>
      <c r="D210" s="4"/>
      <c r="E210" s="18"/>
      <c r="F210" s="18"/>
      <c r="G210" s="14">
        <v>207</v>
      </c>
      <c r="H210" s="4"/>
      <c r="I210" s="4"/>
      <c r="J210" s="4"/>
      <c r="K210" s="4"/>
      <c r="L210" s="10"/>
      <c r="M210" s="169">
        <v>226</v>
      </c>
      <c r="N210" s="10"/>
      <c r="O210" s="10"/>
      <c r="P210" s="10"/>
      <c r="Q210" s="10"/>
      <c r="R210" s="10"/>
    </row>
    <row r="211" spans="2:18" x14ac:dyDescent="0.2">
      <c r="B211" s="4"/>
      <c r="C211" s="10" t="s">
        <v>281</v>
      </c>
      <c r="D211" s="4"/>
      <c r="E211" s="18"/>
      <c r="F211" s="18"/>
      <c r="G211" s="14">
        <v>208</v>
      </c>
      <c r="H211" s="4"/>
      <c r="I211" s="4"/>
      <c r="J211" s="4"/>
      <c r="K211" s="4"/>
      <c r="L211" s="10"/>
      <c r="M211" s="169">
        <v>227</v>
      </c>
      <c r="N211" s="10"/>
      <c r="O211" s="10"/>
      <c r="P211" s="10"/>
      <c r="Q211" s="10"/>
      <c r="R211" s="10"/>
    </row>
    <row r="212" spans="2:18" x14ac:dyDescent="0.2">
      <c r="B212" s="4"/>
      <c r="C212" s="10" t="s">
        <v>282</v>
      </c>
      <c r="D212" s="4"/>
      <c r="E212" s="18"/>
      <c r="F212" s="18"/>
      <c r="G212" s="14">
        <v>209</v>
      </c>
      <c r="H212" s="4"/>
      <c r="I212" s="4"/>
      <c r="J212" s="4"/>
      <c r="K212" s="4"/>
      <c r="L212" s="10"/>
      <c r="M212" s="169">
        <v>228</v>
      </c>
      <c r="N212" s="10"/>
      <c r="O212" s="10"/>
      <c r="P212" s="10"/>
      <c r="Q212" s="10"/>
      <c r="R212" s="10"/>
    </row>
    <row r="213" spans="2:18" x14ac:dyDescent="0.2">
      <c r="B213" s="4"/>
      <c r="C213" s="10" t="s">
        <v>283</v>
      </c>
      <c r="D213" s="4"/>
      <c r="E213" s="18"/>
      <c r="F213" s="18"/>
      <c r="G213" s="14">
        <v>210</v>
      </c>
      <c r="H213" s="4"/>
      <c r="I213" s="4"/>
      <c r="J213" s="4"/>
      <c r="K213" s="4"/>
      <c r="L213" s="10"/>
      <c r="M213" s="169">
        <v>229</v>
      </c>
      <c r="N213" s="10"/>
      <c r="O213" s="10"/>
      <c r="P213" s="10"/>
      <c r="Q213" s="10"/>
      <c r="R213" s="10"/>
    </row>
    <row r="214" spans="2:18" x14ac:dyDescent="0.2">
      <c r="B214" s="4"/>
      <c r="C214" s="10" t="s">
        <v>284</v>
      </c>
      <c r="D214" s="4"/>
      <c r="E214" s="18"/>
      <c r="F214" s="18"/>
      <c r="G214" s="14">
        <v>211</v>
      </c>
      <c r="H214" s="4"/>
      <c r="I214" s="4"/>
      <c r="J214" s="4"/>
      <c r="K214" s="4"/>
      <c r="L214" s="10"/>
      <c r="M214" s="169">
        <v>230</v>
      </c>
      <c r="N214" s="10"/>
      <c r="O214" s="10"/>
      <c r="P214" s="10"/>
      <c r="Q214" s="10"/>
      <c r="R214" s="10"/>
    </row>
    <row r="215" spans="2:18" x14ac:dyDescent="0.2">
      <c r="B215" s="4"/>
      <c r="C215" s="10" t="s">
        <v>285</v>
      </c>
      <c r="D215" s="4"/>
      <c r="E215" s="18"/>
      <c r="F215" s="18"/>
      <c r="G215" s="14">
        <v>212</v>
      </c>
      <c r="H215" s="4"/>
      <c r="I215" s="4"/>
      <c r="J215" s="4"/>
      <c r="K215" s="4"/>
      <c r="L215" s="10"/>
      <c r="M215" s="169">
        <v>231</v>
      </c>
      <c r="N215" s="10"/>
      <c r="O215" s="10"/>
      <c r="P215" s="10"/>
      <c r="Q215" s="10"/>
      <c r="R215" s="10"/>
    </row>
    <row r="216" spans="2:18" x14ac:dyDescent="0.2">
      <c r="B216" s="4"/>
      <c r="C216" s="10" t="s">
        <v>286</v>
      </c>
      <c r="D216" s="4"/>
      <c r="E216" s="18"/>
      <c r="F216" s="18"/>
      <c r="G216" s="14">
        <v>213</v>
      </c>
      <c r="H216" s="4"/>
      <c r="I216" s="4"/>
      <c r="J216" s="4"/>
      <c r="K216" s="4"/>
      <c r="L216" s="10"/>
      <c r="M216" s="169">
        <v>232</v>
      </c>
      <c r="N216" s="10"/>
      <c r="O216" s="10"/>
      <c r="P216" s="10"/>
      <c r="Q216" s="10"/>
      <c r="R216" s="10"/>
    </row>
    <row r="217" spans="2:18" x14ac:dyDescent="0.2">
      <c r="B217" s="4"/>
      <c r="C217" s="10" t="s">
        <v>287</v>
      </c>
      <c r="D217" s="4"/>
      <c r="E217" s="18"/>
      <c r="F217" s="18"/>
      <c r="G217" s="14">
        <v>214</v>
      </c>
      <c r="H217" s="4"/>
      <c r="I217" s="4"/>
      <c r="J217" s="4"/>
      <c r="K217" s="4"/>
      <c r="L217" s="10"/>
      <c r="M217" s="169">
        <v>233</v>
      </c>
      <c r="N217" s="10"/>
      <c r="O217" s="10"/>
      <c r="P217" s="10"/>
      <c r="Q217" s="10"/>
      <c r="R217" s="10"/>
    </row>
    <row r="218" spans="2:18" x14ac:dyDescent="0.2">
      <c r="B218" s="4"/>
      <c r="C218" s="10" t="s">
        <v>288</v>
      </c>
      <c r="D218" s="4"/>
      <c r="E218" s="18"/>
      <c r="F218" s="18"/>
      <c r="G218" s="14">
        <v>215</v>
      </c>
      <c r="H218" s="4"/>
      <c r="I218" s="4"/>
      <c r="J218" s="4"/>
      <c r="K218" s="4"/>
      <c r="L218" s="10"/>
      <c r="M218" s="169">
        <v>234</v>
      </c>
      <c r="N218" s="10"/>
      <c r="O218" s="10"/>
      <c r="P218" s="10"/>
      <c r="Q218" s="10"/>
      <c r="R218" s="10"/>
    </row>
    <row r="219" spans="2:18" x14ac:dyDescent="0.2">
      <c r="B219" s="4"/>
      <c r="C219" s="10" t="s">
        <v>289</v>
      </c>
      <c r="D219" s="4"/>
      <c r="E219" s="18"/>
      <c r="F219" s="18"/>
      <c r="G219" s="14">
        <v>216</v>
      </c>
      <c r="H219" s="4"/>
      <c r="I219" s="4"/>
      <c r="J219" s="4"/>
      <c r="K219" s="4"/>
      <c r="L219" s="10"/>
      <c r="M219" s="169">
        <v>235</v>
      </c>
      <c r="N219" s="10"/>
      <c r="O219" s="10"/>
      <c r="P219" s="10"/>
      <c r="Q219" s="10"/>
      <c r="R219" s="10"/>
    </row>
    <row r="220" spans="2:18" x14ac:dyDescent="0.2">
      <c r="B220" s="4"/>
      <c r="C220" s="10" t="s">
        <v>290</v>
      </c>
      <c r="D220" s="4"/>
      <c r="E220" s="18"/>
      <c r="F220" s="18"/>
      <c r="G220" s="14">
        <v>217</v>
      </c>
      <c r="H220" s="4"/>
      <c r="I220" s="4"/>
      <c r="J220" s="4"/>
      <c r="K220" s="4"/>
      <c r="L220" s="10"/>
      <c r="M220" s="169">
        <v>236</v>
      </c>
      <c r="N220" s="10"/>
      <c r="O220" s="10"/>
      <c r="P220" s="10"/>
      <c r="Q220" s="10"/>
      <c r="R220" s="10"/>
    </row>
    <row r="221" spans="2:18" x14ac:dyDescent="0.2">
      <c r="B221" s="4"/>
      <c r="C221" s="10" t="s">
        <v>291</v>
      </c>
      <c r="D221" s="4"/>
      <c r="E221" s="18"/>
      <c r="F221" s="18"/>
      <c r="G221" s="14">
        <v>218</v>
      </c>
      <c r="H221" s="4"/>
      <c r="I221" s="4"/>
      <c r="J221" s="4"/>
      <c r="K221" s="4"/>
      <c r="L221" s="10"/>
      <c r="M221" s="169">
        <v>237</v>
      </c>
      <c r="N221" s="10"/>
      <c r="O221" s="10"/>
      <c r="P221" s="10"/>
      <c r="Q221" s="10"/>
      <c r="R221" s="10"/>
    </row>
    <row r="222" spans="2:18" x14ac:dyDescent="0.2">
      <c r="B222" s="4"/>
      <c r="C222" s="10" t="s">
        <v>292</v>
      </c>
      <c r="D222" s="4"/>
      <c r="E222" s="18"/>
      <c r="F222" s="18"/>
      <c r="G222" s="14">
        <v>219</v>
      </c>
      <c r="H222" s="4"/>
      <c r="I222" s="4"/>
      <c r="J222" s="4"/>
      <c r="K222" s="4"/>
      <c r="L222" s="10"/>
      <c r="M222" s="169">
        <v>238</v>
      </c>
      <c r="N222" s="10"/>
      <c r="O222" s="10"/>
      <c r="P222" s="10"/>
      <c r="Q222" s="10"/>
      <c r="R222" s="10"/>
    </row>
    <row r="223" spans="2:18" x14ac:dyDescent="0.2">
      <c r="B223" s="4"/>
      <c r="C223" s="10" t="s">
        <v>293</v>
      </c>
      <c r="D223" s="4"/>
      <c r="E223" s="18"/>
      <c r="F223" s="18"/>
      <c r="G223" s="14">
        <v>220</v>
      </c>
      <c r="H223" s="4"/>
      <c r="I223" s="4"/>
      <c r="J223" s="4"/>
      <c r="K223" s="4"/>
      <c r="L223" s="10"/>
      <c r="M223" s="169">
        <v>239</v>
      </c>
      <c r="N223" s="10"/>
      <c r="O223" s="10"/>
      <c r="P223" s="10"/>
      <c r="Q223" s="10"/>
      <c r="R223" s="10"/>
    </row>
    <row r="224" spans="2:18" x14ac:dyDescent="0.2">
      <c r="B224" s="4"/>
      <c r="C224" s="10" t="s">
        <v>294</v>
      </c>
      <c r="D224" s="4"/>
      <c r="E224" s="18"/>
      <c r="F224" s="18"/>
      <c r="G224" s="14">
        <v>221</v>
      </c>
      <c r="H224" s="4"/>
      <c r="I224" s="4"/>
      <c r="J224" s="4"/>
      <c r="K224" s="4"/>
      <c r="L224" s="10"/>
      <c r="M224" s="169">
        <v>240</v>
      </c>
      <c r="N224" s="10"/>
      <c r="O224" s="10"/>
      <c r="P224" s="10"/>
      <c r="Q224" s="10"/>
      <c r="R224" s="10"/>
    </row>
    <row r="225" spans="2:18" x14ac:dyDescent="0.2">
      <c r="B225" s="4"/>
      <c r="C225" s="10" t="s">
        <v>295</v>
      </c>
      <c r="D225" s="4"/>
      <c r="E225" s="18"/>
      <c r="F225" s="18"/>
      <c r="G225" s="14">
        <v>222</v>
      </c>
      <c r="H225" s="4"/>
      <c r="I225" s="4"/>
      <c r="J225" s="4"/>
      <c r="K225" s="4"/>
      <c r="L225" s="10"/>
      <c r="M225" s="169">
        <v>241</v>
      </c>
      <c r="N225" s="10"/>
      <c r="O225" s="10"/>
      <c r="P225" s="10"/>
      <c r="Q225" s="10"/>
      <c r="R225" s="10"/>
    </row>
    <row r="226" spans="2:18" x14ac:dyDescent="0.2">
      <c r="B226" s="4"/>
      <c r="C226" s="10" t="s">
        <v>296</v>
      </c>
      <c r="D226" s="4"/>
      <c r="E226" s="18"/>
      <c r="F226" s="18"/>
      <c r="G226" s="14">
        <v>223</v>
      </c>
      <c r="H226" s="4"/>
      <c r="I226" s="4"/>
      <c r="J226" s="4"/>
      <c r="K226" s="4"/>
      <c r="L226" s="10"/>
      <c r="M226" s="169">
        <v>242</v>
      </c>
      <c r="N226" s="10"/>
      <c r="O226" s="10"/>
      <c r="P226" s="10"/>
      <c r="Q226" s="10"/>
      <c r="R226" s="10"/>
    </row>
    <row r="227" spans="2:18" x14ac:dyDescent="0.2">
      <c r="B227" s="4"/>
      <c r="C227" s="10" t="s">
        <v>297</v>
      </c>
      <c r="D227" s="4"/>
      <c r="E227" s="18"/>
      <c r="F227" s="18"/>
      <c r="G227" s="14">
        <v>224</v>
      </c>
      <c r="H227" s="4"/>
      <c r="I227" s="4"/>
      <c r="J227" s="4"/>
      <c r="K227" s="4"/>
      <c r="L227" s="10"/>
      <c r="M227" s="169">
        <v>243</v>
      </c>
      <c r="N227" s="10"/>
      <c r="O227" s="10"/>
      <c r="P227" s="10"/>
      <c r="Q227" s="10"/>
      <c r="R227" s="10"/>
    </row>
    <row r="228" spans="2:18" x14ac:dyDescent="0.2">
      <c r="B228" s="4"/>
      <c r="C228" s="10" t="s">
        <v>298</v>
      </c>
      <c r="D228" s="4"/>
      <c r="E228" s="18"/>
      <c r="F228" s="18"/>
      <c r="G228" s="14">
        <v>225</v>
      </c>
      <c r="H228" s="4"/>
      <c r="I228" s="4"/>
      <c r="J228" s="4"/>
      <c r="K228" s="4"/>
      <c r="L228" s="10"/>
      <c r="M228" s="169">
        <v>244</v>
      </c>
      <c r="N228" s="10"/>
      <c r="O228" s="10"/>
      <c r="P228" s="10"/>
      <c r="Q228" s="10"/>
      <c r="R228" s="10"/>
    </row>
    <row r="229" spans="2:18" x14ac:dyDescent="0.2">
      <c r="B229" s="4"/>
      <c r="C229" s="10" t="s">
        <v>299</v>
      </c>
      <c r="D229" s="4"/>
      <c r="E229" s="18"/>
      <c r="F229" s="18"/>
      <c r="G229" s="14">
        <v>226</v>
      </c>
      <c r="H229" s="4"/>
      <c r="I229" s="4"/>
      <c r="J229" s="4"/>
      <c r="K229" s="4"/>
      <c r="L229" s="10"/>
      <c r="M229" s="169">
        <v>245</v>
      </c>
      <c r="N229" s="10"/>
      <c r="O229" s="10"/>
      <c r="P229" s="10"/>
      <c r="Q229" s="10"/>
      <c r="R229" s="10"/>
    </row>
    <row r="230" spans="2:18" x14ac:dyDescent="0.2">
      <c r="B230" s="4"/>
      <c r="C230" s="10" t="s">
        <v>300</v>
      </c>
      <c r="D230" s="4"/>
      <c r="E230" s="18"/>
      <c r="F230" s="18"/>
      <c r="G230" s="14">
        <v>227</v>
      </c>
      <c r="H230" s="4"/>
      <c r="I230" s="4"/>
      <c r="J230" s="4"/>
      <c r="K230" s="4"/>
      <c r="L230" s="10"/>
      <c r="M230" s="169">
        <v>246</v>
      </c>
      <c r="N230" s="10"/>
      <c r="O230" s="10"/>
      <c r="P230" s="10"/>
      <c r="Q230" s="10"/>
      <c r="R230" s="10"/>
    </row>
    <row r="231" spans="2:18" x14ac:dyDescent="0.2">
      <c r="B231" s="4"/>
      <c r="C231" s="10" t="s">
        <v>301</v>
      </c>
      <c r="D231" s="4"/>
      <c r="E231" s="18"/>
      <c r="F231" s="18"/>
      <c r="G231" s="14">
        <v>228</v>
      </c>
      <c r="H231" s="4"/>
      <c r="I231" s="4"/>
      <c r="J231" s="4"/>
      <c r="K231" s="4"/>
      <c r="L231" s="10"/>
      <c r="M231" s="169">
        <v>247</v>
      </c>
      <c r="N231" s="10"/>
      <c r="O231" s="10"/>
      <c r="P231" s="10"/>
      <c r="Q231" s="10"/>
      <c r="R231" s="10"/>
    </row>
    <row r="232" spans="2:18" x14ac:dyDescent="0.2">
      <c r="B232" s="4"/>
      <c r="C232" s="10" t="s">
        <v>302</v>
      </c>
      <c r="D232" s="4"/>
      <c r="E232" s="18"/>
      <c r="F232" s="18"/>
      <c r="G232" s="14">
        <v>229</v>
      </c>
      <c r="H232" s="4"/>
      <c r="I232" s="4"/>
      <c r="J232" s="4"/>
      <c r="K232" s="4"/>
      <c r="L232" s="10"/>
      <c r="M232" s="169">
        <v>248</v>
      </c>
      <c r="N232" s="10"/>
      <c r="O232" s="10"/>
      <c r="P232" s="10"/>
      <c r="Q232" s="10"/>
      <c r="R232" s="10"/>
    </row>
    <row r="233" spans="2:18" x14ac:dyDescent="0.2">
      <c r="B233" s="4"/>
      <c r="C233" s="10" t="s">
        <v>303</v>
      </c>
      <c r="D233" s="4"/>
      <c r="E233" s="18"/>
      <c r="F233" s="18"/>
      <c r="G233" s="14">
        <v>230</v>
      </c>
      <c r="H233" s="4"/>
      <c r="I233" s="4"/>
      <c r="J233" s="4"/>
      <c r="K233" s="4"/>
      <c r="L233" s="10"/>
      <c r="M233" s="169">
        <v>249</v>
      </c>
      <c r="N233" s="10"/>
      <c r="O233" s="10"/>
      <c r="P233" s="10"/>
      <c r="Q233" s="10"/>
      <c r="R233" s="10"/>
    </row>
    <row r="234" spans="2:18" x14ac:dyDescent="0.2">
      <c r="B234" s="4"/>
      <c r="C234" s="10" t="s">
        <v>304</v>
      </c>
      <c r="D234" s="4"/>
      <c r="E234" s="18"/>
      <c r="F234" s="18"/>
      <c r="G234" s="14">
        <v>231</v>
      </c>
      <c r="H234" s="4"/>
      <c r="I234" s="4"/>
      <c r="J234" s="4"/>
      <c r="K234" s="4"/>
      <c r="L234" s="10"/>
      <c r="M234" s="169">
        <v>250</v>
      </c>
      <c r="N234" s="10"/>
      <c r="O234" s="10"/>
      <c r="P234" s="10"/>
      <c r="Q234" s="10"/>
      <c r="R234" s="10"/>
    </row>
    <row r="235" spans="2:18" x14ac:dyDescent="0.2">
      <c r="B235" s="4"/>
      <c r="C235" s="10" t="s">
        <v>305</v>
      </c>
      <c r="D235" s="4"/>
      <c r="E235" s="18"/>
      <c r="F235" s="18"/>
      <c r="G235" s="14">
        <v>232</v>
      </c>
      <c r="H235" s="4"/>
      <c r="I235" s="4"/>
      <c r="J235" s="4"/>
      <c r="K235" s="4"/>
      <c r="L235" s="10"/>
      <c r="M235" s="169">
        <v>251</v>
      </c>
      <c r="N235" s="10"/>
      <c r="O235" s="10"/>
      <c r="P235" s="10"/>
      <c r="Q235" s="10"/>
      <c r="R235" s="10"/>
    </row>
    <row r="236" spans="2:18" x14ac:dyDescent="0.2">
      <c r="B236" s="4"/>
      <c r="C236" s="10" t="s">
        <v>306</v>
      </c>
      <c r="D236" s="4"/>
      <c r="E236" s="18"/>
      <c r="F236" s="18"/>
      <c r="G236" s="14">
        <v>233</v>
      </c>
      <c r="H236" s="4"/>
      <c r="I236" s="4"/>
      <c r="J236" s="4"/>
      <c r="K236" s="4"/>
      <c r="L236" s="10"/>
      <c r="M236" s="169">
        <v>252</v>
      </c>
      <c r="N236" s="10"/>
      <c r="O236" s="10"/>
      <c r="P236" s="10"/>
      <c r="Q236" s="10"/>
      <c r="R236" s="10"/>
    </row>
    <row r="237" spans="2:18" x14ac:dyDescent="0.2">
      <c r="B237" s="4"/>
      <c r="C237" s="10" t="s">
        <v>307</v>
      </c>
      <c r="D237" s="4"/>
      <c r="E237" s="18"/>
      <c r="F237" s="18"/>
      <c r="G237" s="14">
        <v>234</v>
      </c>
      <c r="H237" s="4"/>
      <c r="I237" s="4"/>
      <c r="J237" s="4"/>
      <c r="K237" s="4"/>
      <c r="L237" s="10"/>
      <c r="M237" s="169">
        <v>253</v>
      </c>
      <c r="N237" s="10"/>
      <c r="O237" s="10"/>
      <c r="P237" s="10"/>
      <c r="Q237" s="10"/>
      <c r="R237" s="10"/>
    </row>
    <row r="238" spans="2:18" x14ac:dyDescent="0.2">
      <c r="B238" s="4"/>
      <c r="C238" s="10" t="s">
        <v>308</v>
      </c>
      <c r="D238" s="4"/>
      <c r="E238" s="18"/>
      <c r="F238" s="18"/>
      <c r="G238" s="14">
        <v>235</v>
      </c>
      <c r="H238" s="4"/>
      <c r="I238" s="4"/>
      <c r="J238" s="4"/>
      <c r="K238" s="4"/>
      <c r="L238" s="10"/>
      <c r="M238" s="169">
        <v>254</v>
      </c>
      <c r="N238" s="10"/>
      <c r="O238" s="10"/>
      <c r="P238" s="10"/>
      <c r="Q238" s="10"/>
      <c r="R238" s="10"/>
    </row>
    <row r="239" spans="2:18" x14ac:dyDescent="0.2">
      <c r="B239" s="4"/>
      <c r="C239" s="10" t="s">
        <v>309</v>
      </c>
      <c r="D239" s="4"/>
      <c r="E239" s="18"/>
      <c r="F239" s="18"/>
      <c r="G239" s="14">
        <v>236</v>
      </c>
      <c r="H239" s="4"/>
      <c r="I239" s="4"/>
      <c r="J239" s="4"/>
      <c r="K239" s="4"/>
      <c r="L239" s="10"/>
      <c r="M239" s="169">
        <v>255</v>
      </c>
      <c r="N239" s="10"/>
      <c r="O239" s="10"/>
      <c r="P239" s="10"/>
      <c r="Q239" s="10"/>
      <c r="R239" s="10"/>
    </row>
    <row r="240" spans="2:18" x14ac:dyDescent="0.2">
      <c r="B240" s="4"/>
      <c r="C240" s="10" t="s">
        <v>310</v>
      </c>
      <c r="D240" s="4"/>
      <c r="E240" s="18"/>
      <c r="F240" s="18"/>
      <c r="G240" s="14">
        <v>237</v>
      </c>
      <c r="H240" s="4"/>
      <c r="I240" s="4"/>
      <c r="J240" s="4"/>
      <c r="K240" s="4"/>
      <c r="L240" s="10"/>
      <c r="M240" s="169">
        <v>256</v>
      </c>
      <c r="N240" s="10"/>
      <c r="O240" s="10"/>
      <c r="P240" s="10"/>
      <c r="Q240" s="10"/>
      <c r="R240" s="10"/>
    </row>
    <row r="241" spans="2:18" x14ac:dyDescent="0.2">
      <c r="B241" s="4"/>
      <c r="C241" s="10" t="s">
        <v>311</v>
      </c>
      <c r="D241" s="4"/>
      <c r="E241" s="18"/>
      <c r="F241" s="18"/>
      <c r="G241" s="14">
        <v>238</v>
      </c>
      <c r="H241" s="4"/>
      <c r="I241" s="4"/>
      <c r="J241" s="4"/>
      <c r="K241" s="4"/>
      <c r="L241" s="10"/>
      <c r="M241" s="169">
        <v>257</v>
      </c>
      <c r="N241" s="10"/>
      <c r="O241" s="10"/>
      <c r="P241" s="10"/>
      <c r="Q241" s="10"/>
      <c r="R241" s="10"/>
    </row>
    <row r="242" spans="2:18" x14ac:dyDescent="0.2">
      <c r="B242" s="4"/>
      <c r="C242" s="10" t="s">
        <v>312</v>
      </c>
      <c r="D242" s="4"/>
      <c r="E242" s="18"/>
      <c r="F242" s="18"/>
      <c r="G242" s="14">
        <v>239</v>
      </c>
      <c r="H242" s="4"/>
      <c r="I242" s="4"/>
      <c r="J242" s="4"/>
      <c r="K242" s="4"/>
      <c r="L242" s="10"/>
      <c r="M242" s="169">
        <v>258</v>
      </c>
      <c r="N242" s="10"/>
      <c r="O242" s="10"/>
      <c r="P242" s="10"/>
      <c r="Q242" s="10"/>
      <c r="R242" s="10"/>
    </row>
    <row r="243" spans="2:18" x14ac:dyDescent="0.2">
      <c r="B243" s="4"/>
      <c r="C243" s="10" t="s">
        <v>313</v>
      </c>
      <c r="D243" s="4"/>
      <c r="E243" s="18"/>
      <c r="F243" s="18"/>
      <c r="G243" s="14">
        <v>240</v>
      </c>
      <c r="H243" s="4"/>
      <c r="I243" s="4"/>
      <c r="J243" s="4"/>
      <c r="K243" s="4"/>
      <c r="L243" s="10"/>
      <c r="M243" s="169">
        <v>259</v>
      </c>
      <c r="N243" s="10"/>
      <c r="O243" s="10"/>
      <c r="P243" s="10"/>
      <c r="Q243" s="10"/>
      <c r="R243" s="10"/>
    </row>
    <row r="244" spans="2:18" x14ac:dyDescent="0.2">
      <c r="B244" s="4"/>
      <c r="C244" s="10" t="s">
        <v>314</v>
      </c>
      <c r="D244" s="4"/>
      <c r="E244" s="18"/>
      <c r="F244" s="18"/>
      <c r="G244" s="14">
        <v>241</v>
      </c>
      <c r="H244" s="4"/>
      <c r="I244" s="4"/>
      <c r="J244" s="4"/>
      <c r="K244" s="4"/>
      <c r="L244" s="10"/>
      <c r="M244" s="169">
        <v>260</v>
      </c>
      <c r="N244" s="10"/>
      <c r="O244" s="10"/>
      <c r="P244" s="10"/>
      <c r="Q244" s="10"/>
      <c r="R244" s="10"/>
    </row>
    <row r="245" spans="2:18" x14ac:dyDescent="0.2">
      <c r="B245" s="4"/>
      <c r="C245" s="10" t="s">
        <v>315</v>
      </c>
      <c r="D245" s="4"/>
      <c r="E245" s="18"/>
      <c r="F245" s="18"/>
      <c r="G245" s="14">
        <v>242</v>
      </c>
      <c r="H245" s="4"/>
      <c r="I245" s="4"/>
      <c r="J245" s="4"/>
      <c r="K245" s="4"/>
      <c r="L245" s="10"/>
      <c r="M245" s="169">
        <v>261</v>
      </c>
      <c r="N245" s="10"/>
      <c r="O245" s="10"/>
      <c r="P245" s="10"/>
      <c r="Q245" s="10"/>
      <c r="R245" s="10"/>
    </row>
    <row r="246" spans="2:18" x14ac:dyDescent="0.2">
      <c r="B246" s="4"/>
      <c r="C246" s="10" t="s">
        <v>316</v>
      </c>
      <c r="D246" s="4"/>
      <c r="E246" s="18"/>
      <c r="F246" s="18"/>
      <c r="G246" s="14">
        <v>243</v>
      </c>
      <c r="H246" s="4"/>
      <c r="I246" s="4"/>
      <c r="J246" s="4"/>
      <c r="K246" s="4"/>
      <c r="L246" s="10"/>
      <c r="M246" s="169">
        <v>262</v>
      </c>
      <c r="N246" s="10"/>
      <c r="O246" s="10"/>
      <c r="P246" s="10"/>
      <c r="Q246" s="10"/>
      <c r="R246" s="10"/>
    </row>
    <row r="247" spans="2:18" x14ac:dyDescent="0.2">
      <c r="B247" s="4"/>
      <c r="C247" s="10" t="s">
        <v>317</v>
      </c>
      <c r="D247" s="4"/>
      <c r="E247" s="18"/>
      <c r="F247" s="18"/>
      <c r="G247" s="14">
        <v>244</v>
      </c>
      <c r="H247" s="4"/>
      <c r="I247" s="4"/>
      <c r="J247" s="4"/>
      <c r="K247" s="4"/>
      <c r="L247" s="10"/>
      <c r="M247" s="169">
        <v>263</v>
      </c>
      <c r="N247" s="10"/>
      <c r="O247" s="10"/>
      <c r="P247" s="10"/>
      <c r="Q247" s="10"/>
      <c r="R247" s="10"/>
    </row>
    <row r="248" spans="2:18" x14ac:dyDescent="0.2">
      <c r="B248" s="4"/>
      <c r="C248" s="22" t="s">
        <v>348</v>
      </c>
      <c r="D248" s="4"/>
      <c r="E248" s="18"/>
      <c r="F248" s="18"/>
      <c r="G248" s="14">
        <v>245</v>
      </c>
      <c r="H248" s="4"/>
      <c r="I248" s="4"/>
      <c r="J248" s="4"/>
      <c r="K248" s="4"/>
      <c r="L248" s="10"/>
      <c r="M248" s="169">
        <v>264</v>
      </c>
      <c r="N248" s="10"/>
      <c r="O248" s="10"/>
      <c r="P248" s="10"/>
      <c r="Q248" s="10"/>
      <c r="R248" s="10"/>
    </row>
    <row r="249" spans="2:18" x14ac:dyDescent="0.2">
      <c r="B249" s="4"/>
      <c r="C249" s="10" t="s">
        <v>318</v>
      </c>
      <c r="D249" s="4"/>
      <c r="E249" s="18"/>
      <c r="F249" s="18"/>
      <c r="G249" s="14">
        <v>246</v>
      </c>
      <c r="H249" s="4"/>
      <c r="I249" s="4"/>
      <c r="J249" s="4"/>
      <c r="K249" s="4"/>
      <c r="L249" s="10"/>
      <c r="M249" s="169">
        <v>265</v>
      </c>
      <c r="N249" s="10"/>
      <c r="O249" s="10"/>
      <c r="P249" s="10"/>
      <c r="Q249" s="10"/>
      <c r="R249" s="10"/>
    </row>
    <row r="250" spans="2:18" x14ac:dyDescent="0.2">
      <c r="B250" s="4"/>
      <c r="C250" s="10" t="s">
        <v>319</v>
      </c>
      <c r="D250" s="4"/>
      <c r="E250" s="18"/>
      <c r="F250" s="18"/>
      <c r="G250" s="14">
        <v>247</v>
      </c>
      <c r="H250" s="4"/>
      <c r="I250" s="4"/>
      <c r="J250" s="4"/>
      <c r="K250" s="4"/>
      <c r="L250" s="10"/>
      <c r="M250" s="169">
        <v>266</v>
      </c>
      <c r="N250" s="10"/>
      <c r="O250" s="10"/>
      <c r="P250" s="10"/>
      <c r="Q250" s="10"/>
      <c r="R250" s="10"/>
    </row>
    <row r="251" spans="2:18" x14ac:dyDescent="0.2">
      <c r="B251" s="4"/>
      <c r="C251" s="10" t="s">
        <v>320</v>
      </c>
      <c r="D251" s="4"/>
      <c r="E251" s="18"/>
      <c r="F251" s="18"/>
      <c r="G251" s="14">
        <v>248</v>
      </c>
      <c r="H251" s="4"/>
      <c r="I251" s="4"/>
      <c r="J251" s="4"/>
      <c r="K251" s="4"/>
      <c r="L251" s="10"/>
      <c r="M251" s="169">
        <v>267</v>
      </c>
      <c r="N251" s="10"/>
      <c r="O251" s="10"/>
      <c r="P251" s="10"/>
      <c r="Q251" s="10"/>
      <c r="R251" s="10"/>
    </row>
    <row r="252" spans="2:18" x14ac:dyDescent="0.2">
      <c r="B252" s="4"/>
      <c r="C252" s="10" t="s">
        <v>321</v>
      </c>
      <c r="D252" s="4"/>
      <c r="E252" s="18"/>
      <c r="F252" s="18"/>
      <c r="G252" s="14">
        <v>249</v>
      </c>
      <c r="H252" s="4"/>
      <c r="I252" s="4"/>
      <c r="J252" s="4"/>
      <c r="K252" s="4"/>
      <c r="L252" s="10"/>
      <c r="M252" s="169">
        <v>268</v>
      </c>
      <c r="N252" s="10"/>
      <c r="O252" s="10"/>
      <c r="P252" s="10"/>
      <c r="Q252" s="10"/>
      <c r="R252" s="10"/>
    </row>
    <row r="253" spans="2:18" x14ac:dyDescent="0.2">
      <c r="B253" s="4"/>
      <c r="C253" s="10" t="s">
        <v>322</v>
      </c>
      <c r="D253" s="4"/>
      <c r="E253" s="18"/>
      <c r="F253" s="18"/>
      <c r="G253" s="14">
        <v>250</v>
      </c>
      <c r="H253" s="4"/>
      <c r="I253" s="4"/>
      <c r="J253" s="4"/>
      <c r="K253" s="4"/>
      <c r="L253" s="10"/>
      <c r="M253" s="169">
        <v>269</v>
      </c>
      <c r="N253" s="10"/>
      <c r="O253" s="10"/>
      <c r="P253" s="10"/>
      <c r="Q253" s="10"/>
      <c r="R253" s="10"/>
    </row>
    <row r="254" spans="2:18" x14ac:dyDescent="0.2">
      <c r="B254" s="4"/>
      <c r="C254" s="10" t="s">
        <v>323</v>
      </c>
      <c r="D254" s="4"/>
      <c r="E254" s="18"/>
      <c r="F254" s="18"/>
      <c r="G254" s="14">
        <v>251</v>
      </c>
      <c r="H254" s="4"/>
      <c r="I254" s="4"/>
      <c r="J254" s="4"/>
      <c r="K254" s="4"/>
      <c r="L254" s="10"/>
      <c r="M254" s="169">
        <v>270</v>
      </c>
      <c r="N254" s="10"/>
      <c r="O254" s="10"/>
      <c r="P254" s="10"/>
      <c r="Q254" s="10"/>
      <c r="R254" s="10"/>
    </row>
    <row r="255" spans="2:18" x14ac:dyDescent="0.2">
      <c r="B255" s="4"/>
      <c r="C255" s="10" t="s">
        <v>324</v>
      </c>
      <c r="D255" s="4"/>
      <c r="E255" s="18"/>
      <c r="F255" s="18"/>
      <c r="G255" s="14">
        <v>252</v>
      </c>
      <c r="H255" s="4"/>
      <c r="I255" s="4"/>
      <c r="J255" s="4"/>
      <c r="K255" s="4"/>
      <c r="L255" s="22"/>
      <c r="M255" s="170">
        <v>271</v>
      </c>
      <c r="N255" s="22"/>
      <c r="O255" s="22"/>
      <c r="P255" s="22"/>
      <c r="Q255" s="22"/>
      <c r="R255" s="22"/>
    </row>
    <row r="256" spans="2:18" x14ac:dyDescent="0.2">
      <c r="B256" s="4"/>
      <c r="D256" s="4"/>
      <c r="E256" s="18"/>
      <c r="F256" s="18"/>
      <c r="G256" s="14">
        <v>253</v>
      </c>
      <c r="H256" s="4"/>
      <c r="I256" s="4"/>
      <c r="J256" s="4"/>
      <c r="K256" s="4"/>
      <c r="L256" s="22"/>
      <c r="M256" s="170">
        <v>272</v>
      </c>
      <c r="N256" s="22"/>
      <c r="O256" s="22"/>
      <c r="P256" s="22"/>
      <c r="Q256" s="22"/>
      <c r="R256" s="22"/>
    </row>
    <row r="257" spans="2:18" x14ac:dyDescent="0.2">
      <c r="B257" s="4"/>
      <c r="C257" s="4"/>
      <c r="D257" s="4"/>
      <c r="E257" s="18"/>
      <c r="F257" s="18"/>
      <c r="G257" s="14">
        <v>254</v>
      </c>
      <c r="H257" s="4"/>
      <c r="I257" s="4"/>
      <c r="J257" s="4"/>
      <c r="K257" s="4"/>
      <c r="L257" s="10"/>
      <c r="M257" s="169">
        <v>273</v>
      </c>
      <c r="N257" s="10"/>
      <c r="O257" s="10"/>
      <c r="P257" s="10"/>
      <c r="Q257" s="10"/>
      <c r="R257" s="10"/>
    </row>
    <row r="258" spans="2:18" x14ac:dyDescent="0.2">
      <c r="B258" s="4"/>
      <c r="C258" s="4"/>
      <c r="D258" s="4"/>
      <c r="E258" s="18"/>
      <c r="F258" s="18"/>
      <c r="G258" s="14">
        <v>255</v>
      </c>
      <c r="H258" s="4"/>
      <c r="I258" s="4"/>
      <c r="J258" s="4"/>
      <c r="K258" s="4"/>
      <c r="L258" s="10"/>
      <c r="M258" s="169">
        <v>274</v>
      </c>
      <c r="N258" s="10"/>
      <c r="O258" s="10"/>
      <c r="P258" s="10"/>
      <c r="Q258" s="10"/>
      <c r="R258" s="10"/>
    </row>
    <row r="259" spans="2:18" x14ac:dyDescent="0.2">
      <c r="B259" s="4"/>
      <c r="C259" s="4"/>
      <c r="D259" s="4"/>
      <c r="E259" s="18"/>
      <c r="F259" s="18"/>
      <c r="G259" s="14">
        <v>256</v>
      </c>
      <c r="H259" s="4"/>
      <c r="I259" s="4"/>
      <c r="J259" s="4"/>
      <c r="K259" s="4"/>
      <c r="L259" s="10"/>
      <c r="M259" s="169">
        <v>275</v>
      </c>
      <c r="N259" s="10"/>
      <c r="O259" s="10"/>
      <c r="P259" s="10"/>
      <c r="Q259" s="10"/>
      <c r="R259" s="10"/>
    </row>
    <row r="260" spans="2:18" x14ac:dyDescent="0.2">
      <c r="B260" s="4"/>
      <c r="C260" s="4"/>
      <c r="D260" s="4"/>
      <c r="E260" s="18"/>
      <c r="F260" s="18"/>
      <c r="G260" s="14">
        <v>257</v>
      </c>
      <c r="H260" s="4"/>
      <c r="I260" s="4"/>
      <c r="J260" s="4"/>
      <c r="K260" s="4"/>
      <c r="L260" s="10"/>
      <c r="M260" s="169">
        <v>276</v>
      </c>
      <c r="N260" s="10"/>
      <c r="O260" s="10"/>
      <c r="P260" s="10"/>
      <c r="Q260" s="10"/>
      <c r="R260" s="10"/>
    </row>
    <row r="261" spans="2:18" x14ac:dyDescent="0.2">
      <c r="B261" s="4"/>
      <c r="C261" s="4"/>
      <c r="D261" s="4"/>
      <c r="E261" s="18"/>
      <c r="F261" s="18"/>
      <c r="G261" s="14">
        <v>258</v>
      </c>
      <c r="H261" s="4"/>
      <c r="I261" s="4"/>
      <c r="J261" s="4"/>
      <c r="K261" s="4"/>
      <c r="L261" s="10"/>
      <c r="M261" s="169">
        <v>277</v>
      </c>
      <c r="N261" s="10"/>
      <c r="O261" s="10"/>
      <c r="P261" s="10"/>
      <c r="Q261" s="10"/>
      <c r="R261" s="10"/>
    </row>
    <row r="262" spans="2:18" x14ac:dyDescent="0.2">
      <c r="B262" s="4"/>
      <c r="C262" s="4"/>
      <c r="D262" s="4"/>
      <c r="E262" s="18"/>
      <c r="F262" s="18"/>
      <c r="G262" s="14">
        <v>259</v>
      </c>
      <c r="H262" s="4"/>
      <c r="I262" s="4"/>
      <c r="J262" s="4"/>
      <c r="K262" s="4"/>
      <c r="L262" s="10"/>
      <c r="M262" s="169">
        <v>278</v>
      </c>
      <c r="N262" s="10"/>
      <c r="O262" s="10"/>
      <c r="P262" s="10"/>
      <c r="Q262" s="10"/>
      <c r="R262" s="10"/>
    </row>
    <row r="263" spans="2:18" x14ac:dyDescent="0.2">
      <c r="B263" s="4"/>
      <c r="C263" s="4"/>
      <c r="D263" s="4"/>
      <c r="E263" s="18"/>
      <c r="F263" s="18"/>
      <c r="G263" s="14">
        <v>260</v>
      </c>
      <c r="H263" s="4"/>
      <c r="I263" s="4"/>
      <c r="J263" s="4"/>
      <c r="K263" s="4"/>
      <c r="L263" s="10"/>
      <c r="M263" s="169">
        <v>279</v>
      </c>
      <c r="N263" s="10"/>
      <c r="O263" s="10"/>
      <c r="P263" s="10"/>
      <c r="Q263" s="10"/>
      <c r="R263" s="10"/>
    </row>
    <row r="264" spans="2:18" x14ac:dyDescent="0.2">
      <c r="B264" s="4"/>
      <c r="C264" s="4"/>
      <c r="D264" s="4"/>
      <c r="E264" s="18"/>
      <c r="F264" s="18"/>
      <c r="G264" s="14">
        <v>261</v>
      </c>
      <c r="H264" s="4"/>
      <c r="I264" s="4"/>
      <c r="J264" s="4"/>
      <c r="K264" s="4"/>
      <c r="L264" s="4"/>
      <c r="M264" s="168">
        <v>280</v>
      </c>
      <c r="N264" s="4"/>
      <c r="O264" s="4"/>
      <c r="P264" s="4"/>
      <c r="Q264" s="4"/>
      <c r="R264" s="4"/>
    </row>
    <row r="265" spans="2:18" x14ac:dyDescent="0.2">
      <c r="B265" s="4"/>
      <c r="C265" s="4"/>
      <c r="D265" s="4"/>
      <c r="E265" s="18"/>
      <c r="F265" s="18"/>
      <c r="G265" s="14">
        <v>262</v>
      </c>
      <c r="H265" s="4"/>
      <c r="I265" s="4"/>
      <c r="J265" s="4"/>
      <c r="K265" s="4"/>
      <c r="L265" s="4"/>
      <c r="M265" s="168">
        <v>281</v>
      </c>
      <c r="N265" s="4"/>
      <c r="O265" s="4"/>
      <c r="P265" s="4"/>
      <c r="Q265" s="4"/>
      <c r="R265" s="4"/>
    </row>
    <row r="266" spans="2:18" x14ac:dyDescent="0.2">
      <c r="B266" s="4"/>
      <c r="C266" s="4"/>
      <c r="D266" s="4"/>
      <c r="E266" s="18"/>
      <c r="F266" s="18"/>
      <c r="G266" s="14">
        <v>263</v>
      </c>
      <c r="H266" s="4"/>
      <c r="I266" s="4"/>
      <c r="J266" s="4"/>
      <c r="K266" s="4"/>
      <c r="L266" s="4"/>
      <c r="M266" s="168">
        <v>282</v>
      </c>
      <c r="N266" s="4"/>
      <c r="O266" s="4"/>
      <c r="P266" s="4"/>
      <c r="Q266" s="4"/>
      <c r="R266" s="4"/>
    </row>
    <row r="267" spans="2:18" x14ac:dyDescent="0.2">
      <c r="B267" s="4"/>
      <c r="C267" s="4"/>
      <c r="D267" s="4"/>
      <c r="E267" s="18"/>
      <c r="F267" s="18"/>
      <c r="G267" s="14">
        <v>264</v>
      </c>
      <c r="H267" s="4"/>
      <c r="I267" s="4"/>
      <c r="J267" s="4"/>
      <c r="K267" s="4"/>
      <c r="L267" s="4"/>
      <c r="M267" s="168">
        <v>283</v>
      </c>
      <c r="N267" s="4"/>
      <c r="O267" s="4"/>
      <c r="P267" s="4"/>
      <c r="Q267" s="4"/>
      <c r="R267" s="4"/>
    </row>
    <row r="268" spans="2:18" x14ac:dyDescent="0.2">
      <c r="B268" s="4"/>
      <c r="C268" s="4"/>
      <c r="D268" s="4"/>
      <c r="E268" s="18"/>
      <c r="F268" s="18"/>
      <c r="G268" s="14">
        <v>265</v>
      </c>
      <c r="H268" s="4"/>
      <c r="I268" s="4"/>
      <c r="J268" s="4"/>
      <c r="K268" s="4"/>
      <c r="L268" s="4"/>
      <c r="M268" s="168">
        <v>284</v>
      </c>
      <c r="N268" s="4"/>
      <c r="O268" s="4"/>
      <c r="P268" s="4"/>
      <c r="Q268" s="4"/>
      <c r="R268" s="4"/>
    </row>
    <row r="269" spans="2:18" x14ac:dyDescent="0.2">
      <c r="B269" s="4"/>
      <c r="C269" s="4"/>
      <c r="D269" s="4"/>
      <c r="E269" s="18"/>
      <c r="F269" s="18"/>
      <c r="G269" s="14">
        <v>266</v>
      </c>
      <c r="H269" s="4"/>
      <c r="I269" s="4"/>
      <c r="J269" s="4"/>
      <c r="K269" s="4"/>
      <c r="L269" s="4"/>
      <c r="M269" s="168">
        <v>285</v>
      </c>
      <c r="N269" s="4"/>
      <c r="O269" s="4"/>
      <c r="P269" s="4"/>
      <c r="Q269" s="4"/>
      <c r="R269" s="4"/>
    </row>
    <row r="270" spans="2:18" x14ac:dyDescent="0.2">
      <c r="B270" s="4"/>
      <c r="C270" s="4"/>
      <c r="D270" s="4"/>
      <c r="E270" s="18"/>
      <c r="F270" s="18"/>
      <c r="G270" s="14">
        <v>267</v>
      </c>
      <c r="H270" s="4"/>
      <c r="I270" s="4"/>
      <c r="J270" s="4"/>
      <c r="K270" s="4"/>
      <c r="L270" s="4"/>
      <c r="M270" s="168">
        <v>286</v>
      </c>
      <c r="N270" s="4"/>
      <c r="O270" s="4"/>
      <c r="P270" s="4"/>
      <c r="Q270" s="4"/>
      <c r="R270" s="4"/>
    </row>
    <row r="271" spans="2:18" x14ac:dyDescent="0.2">
      <c r="B271" s="4"/>
      <c r="C271" s="4"/>
      <c r="D271" s="4"/>
      <c r="E271" s="18"/>
      <c r="F271" s="18"/>
      <c r="G271" s="14">
        <v>268</v>
      </c>
      <c r="H271" s="4"/>
      <c r="I271" s="4"/>
      <c r="J271" s="4"/>
      <c r="K271" s="4"/>
      <c r="L271" s="4"/>
      <c r="M271" s="168">
        <v>287</v>
      </c>
      <c r="N271" s="4"/>
      <c r="O271" s="4"/>
      <c r="P271" s="4"/>
      <c r="Q271" s="4"/>
      <c r="R271" s="4"/>
    </row>
    <row r="272" spans="2:18" x14ac:dyDescent="0.2">
      <c r="B272" s="4"/>
      <c r="C272" s="4"/>
      <c r="D272" s="4"/>
      <c r="E272" s="18"/>
      <c r="F272" s="18"/>
      <c r="G272" s="14">
        <v>269</v>
      </c>
      <c r="H272" s="4"/>
      <c r="I272" s="4"/>
      <c r="J272" s="4"/>
      <c r="K272" s="4"/>
      <c r="L272" s="4"/>
      <c r="M272" s="168">
        <v>288</v>
      </c>
      <c r="N272" s="4"/>
      <c r="O272" s="4"/>
      <c r="P272" s="4"/>
      <c r="Q272" s="4"/>
      <c r="R272" s="4"/>
    </row>
    <row r="273" spans="2:18" x14ac:dyDescent="0.2">
      <c r="B273" s="4"/>
      <c r="C273" s="4"/>
      <c r="D273" s="4"/>
      <c r="E273" s="18"/>
      <c r="F273" s="18"/>
      <c r="G273" s="14">
        <v>270</v>
      </c>
      <c r="H273" s="4"/>
      <c r="I273" s="4"/>
      <c r="J273" s="4"/>
      <c r="K273" s="4"/>
      <c r="L273" s="4"/>
      <c r="M273" s="168">
        <v>289</v>
      </c>
      <c r="N273" s="4"/>
      <c r="O273" s="4"/>
      <c r="P273" s="4"/>
      <c r="Q273" s="4"/>
      <c r="R273" s="4"/>
    </row>
    <row r="274" spans="2:18" x14ac:dyDescent="0.2">
      <c r="B274" s="4"/>
      <c r="C274" s="4"/>
      <c r="D274" s="4"/>
      <c r="E274" s="18"/>
      <c r="F274" s="18"/>
      <c r="G274" s="14">
        <v>271</v>
      </c>
      <c r="H274" s="4"/>
      <c r="I274" s="4"/>
      <c r="J274" s="4"/>
      <c r="K274" s="4"/>
      <c r="L274" s="4"/>
      <c r="M274" s="168">
        <v>290</v>
      </c>
      <c r="N274" s="4"/>
      <c r="O274" s="4"/>
      <c r="P274" s="4"/>
      <c r="Q274" s="4"/>
      <c r="R274" s="4"/>
    </row>
    <row r="275" spans="2:18" x14ac:dyDescent="0.2">
      <c r="B275" s="4"/>
      <c r="C275" s="4"/>
      <c r="D275" s="4"/>
      <c r="E275" s="18"/>
      <c r="F275" s="18"/>
      <c r="G275" s="14">
        <v>272</v>
      </c>
      <c r="H275" s="4"/>
      <c r="I275" s="4"/>
      <c r="J275" s="4"/>
      <c r="K275" s="4"/>
      <c r="L275" s="4"/>
      <c r="M275" s="168">
        <v>291</v>
      </c>
      <c r="N275" s="4"/>
      <c r="O275" s="4"/>
      <c r="P275" s="4"/>
      <c r="Q275" s="4"/>
      <c r="R275" s="4"/>
    </row>
    <row r="276" spans="2:18" x14ac:dyDescent="0.2">
      <c r="B276" s="4"/>
      <c r="C276" s="4"/>
      <c r="D276" s="4"/>
      <c r="E276" s="18"/>
      <c r="F276" s="18"/>
      <c r="G276" s="14">
        <v>273</v>
      </c>
      <c r="H276" s="4"/>
      <c r="I276" s="4"/>
      <c r="J276" s="4"/>
      <c r="K276" s="4"/>
      <c r="L276" s="4"/>
      <c r="M276" s="168">
        <v>292</v>
      </c>
      <c r="N276" s="4"/>
      <c r="O276" s="4"/>
      <c r="P276" s="4"/>
      <c r="Q276" s="4"/>
      <c r="R276" s="4"/>
    </row>
    <row r="277" spans="2:18" x14ac:dyDescent="0.2">
      <c r="B277" s="4"/>
      <c r="C277" s="4"/>
      <c r="D277" s="4"/>
      <c r="E277" s="18"/>
      <c r="F277" s="18"/>
      <c r="G277" s="14">
        <v>274</v>
      </c>
      <c r="H277" s="4"/>
      <c r="I277" s="4"/>
      <c r="J277" s="4"/>
      <c r="K277" s="4"/>
      <c r="L277" s="4"/>
      <c r="M277" s="168">
        <v>293</v>
      </c>
      <c r="N277" s="4"/>
      <c r="O277" s="4"/>
      <c r="P277" s="4"/>
      <c r="Q277" s="4"/>
      <c r="R277" s="4"/>
    </row>
    <row r="278" spans="2:18" x14ac:dyDescent="0.2">
      <c r="B278" s="4"/>
      <c r="C278" s="4"/>
      <c r="D278" s="4"/>
      <c r="E278" s="18"/>
      <c r="F278" s="18"/>
      <c r="G278" s="14">
        <v>275</v>
      </c>
      <c r="H278" s="4"/>
      <c r="I278" s="4"/>
      <c r="J278" s="4"/>
      <c r="K278" s="4"/>
      <c r="L278" s="4"/>
      <c r="M278" s="168">
        <v>294</v>
      </c>
      <c r="N278" s="4"/>
      <c r="O278" s="4"/>
      <c r="P278" s="4"/>
      <c r="Q278" s="4"/>
      <c r="R278" s="4"/>
    </row>
    <row r="279" spans="2:18" x14ac:dyDescent="0.2">
      <c r="B279" s="4"/>
      <c r="C279" s="4"/>
      <c r="D279" s="4"/>
      <c r="E279" s="18"/>
      <c r="F279" s="18"/>
      <c r="G279" s="14">
        <v>276</v>
      </c>
      <c r="H279" s="4"/>
      <c r="I279" s="4"/>
      <c r="J279" s="4"/>
      <c r="K279" s="4"/>
      <c r="L279" s="4"/>
      <c r="M279" s="168">
        <v>295</v>
      </c>
      <c r="N279" s="4"/>
      <c r="O279" s="4"/>
      <c r="P279" s="4"/>
      <c r="Q279" s="4"/>
      <c r="R279" s="4"/>
    </row>
    <row r="280" spans="2:18" x14ac:dyDescent="0.2">
      <c r="B280" s="4"/>
      <c r="C280" s="4"/>
      <c r="D280" s="4"/>
      <c r="E280" s="18"/>
      <c r="F280" s="18"/>
      <c r="G280" s="14">
        <v>277</v>
      </c>
      <c r="H280" s="4"/>
      <c r="I280" s="4"/>
      <c r="J280" s="4"/>
      <c r="K280" s="4"/>
      <c r="L280" s="4"/>
      <c r="M280" s="168">
        <v>296</v>
      </c>
      <c r="N280" s="4"/>
      <c r="O280" s="4"/>
      <c r="P280" s="4"/>
      <c r="Q280" s="4"/>
      <c r="R280" s="4"/>
    </row>
    <row r="281" spans="2:18" x14ac:dyDescent="0.2">
      <c r="B281" s="4"/>
      <c r="C281" s="4"/>
      <c r="D281" s="4"/>
      <c r="E281" s="18"/>
      <c r="F281" s="18"/>
      <c r="G281" s="14">
        <v>278</v>
      </c>
      <c r="H281" s="4"/>
      <c r="I281" s="4"/>
      <c r="J281" s="4"/>
      <c r="K281" s="4"/>
      <c r="L281" s="4"/>
      <c r="M281" s="168">
        <v>297</v>
      </c>
      <c r="N281" s="4"/>
      <c r="O281" s="4"/>
      <c r="P281" s="4"/>
      <c r="Q281" s="4"/>
      <c r="R281" s="4"/>
    </row>
    <row r="282" spans="2:18" x14ac:dyDescent="0.2">
      <c r="B282" s="4"/>
      <c r="C282" s="4"/>
      <c r="D282" s="4"/>
      <c r="E282" s="18"/>
      <c r="F282" s="18"/>
      <c r="G282" s="14">
        <v>279</v>
      </c>
      <c r="H282" s="4"/>
      <c r="I282" s="4"/>
      <c r="J282" s="4"/>
      <c r="K282" s="4"/>
      <c r="L282" s="4"/>
      <c r="M282" s="168">
        <v>298</v>
      </c>
      <c r="N282" s="4"/>
      <c r="O282" s="4"/>
      <c r="P282" s="4"/>
      <c r="Q282" s="4"/>
      <c r="R282" s="4"/>
    </row>
    <row r="283" spans="2:18" x14ac:dyDescent="0.2">
      <c r="B283" s="4"/>
      <c r="C283" s="4"/>
      <c r="D283" s="4"/>
      <c r="E283" s="18"/>
      <c r="F283" s="18"/>
      <c r="G283" s="14">
        <v>280</v>
      </c>
      <c r="H283" s="4"/>
      <c r="I283" s="4"/>
      <c r="J283" s="4"/>
      <c r="K283" s="4"/>
      <c r="L283" s="4"/>
      <c r="M283" s="168">
        <v>299</v>
      </c>
      <c r="N283" s="4"/>
      <c r="O283" s="4"/>
      <c r="P283" s="4"/>
      <c r="Q283" s="4"/>
      <c r="R283" s="4"/>
    </row>
    <row r="284" spans="2:18" x14ac:dyDescent="0.2">
      <c r="B284" s="4"/>
      <c r="C284" s="4"/>
      <c r="D284" s="4"/>
      <c r="E284" s="18"/>
      <c r="F284" s="18"/>
      <c r="G284" s="14">
        <v>281</v>
      </c>
      <c r="H284" s="4"/>
      <c r="I284" s="4"/>
      <c r="J284" s="4"/>
      <c r="K284" s="4"/>
      <c r="L284" s="4"/>
      <c r="M284" s="168">
        <v>300</v>
      </c>
      <c r="N284" s="4"/>
      <c r="O284" s="4"/>
      <c r="P284" s="4"/>
      <c r="Q284" s="4"/>
      <c r="R284" s="4"/>
    </row>
    <row r="285" spans="2:18" x14ac:dyDescent="0.2">
      <c r="B285" s="4"/>
      <c r="C285" s="4"/>
      <c r="D285" s="4"/>
      <c r="E285" s="18"/>
      <c r="F285" s="18"/>
      <c r="G285" s="14">
        <v>282</v>
      </c>
      <c r="H285" s="4"/>
      <c r="I285" s="4"/>
      <c r="J285" s="4"/>
      <c r="K285" s="4"/>
      <c r="L285" s="4"/>
      <c r="M285" s="168">
        <v>301</v>
      </c>
      <c r="N285" s="4"/>
      <c r="O285" s="4"/>
      <c r="P285" s="4"/>
      <c r="Q285" s="4"/>
      <c r="R285" s="4"/>
    </row>
    <row r="286" spans="2:18" x14ac:dyDescent="0.2">
      <c r="B286" s="4"/>
      <c r="C286" s="4"/>
      <c r="D286" s="4"/>
      <c r="E286" s="18"/>
      <c r="F286" s="18"/>
      <c r="G286" s="14">
        <v>283</v>
      </c>
      <c r="H286" s="4"/>
      <c r="I286" s="4"/>
      <c r="J286" s="4"/>
      <c r="K286" s="4"/>
      <c r="L286" s="4"/>
      <c r="M286" s="168">
        <v>302</v>
      </c>
      <c r="N286" s="4"/>
      <c r="O286" s="4"/>
      <c r="P286" s="4"/>
      <c r="Q286" s="4"/>
      <c r="R286" s="4"/>
    </row>
    <row r="287" spans="2:18" x14ac:dyDescent="0.2">
      <c r="B287" s="4"/>
      <c r="C287" s="4"/>
      <c r="D287" s="4"/>
      <c r="E287" s="18"/>
      <c r="F287" s="18"/>
      <c r="G287" s="14">
        <v>284</v>
      </c>
      <c r="H287" s="4"/>
      <c r="I287" s="4"/>
      <c r="J287" s="4"/>
      <c r="K287" s="4"/>
      <c r="L287" s="4"/>
      <c r="M287" s="168">
        <v>303</v>
      </c>
      <c r="N287" s="4"/>
      <c r="O287" s="4"/>
      <c r="P287" s="4"/>
      <c r="Q287" s="4"/>
      <c r="R287" s="4"/>
    </row>
    <row r="288" spans="2:18" x14ac:dyDescent="0.2">
      <c r="B288" s="4"/>
      <c r="C288" s="4"/>
      <c r="D288" s="4"/>
      <c r="E288" s="18"/>
      <c r="F288" s="18"/>
      <c r="G288" s="14">
        <v>285</v>
      </c>
      <c r="H288" s="4"/>
      <c r="I288" s="4"/>
      <c r="J288" s="4"/>
      <c r="K288" s="4"/>
      <c r="L288" s="4"/>
      <c r="M288" s="168">
        <v>304</v>
      </c>
      <c r="N288" s="4"/>
      <c r="O288" s="4"/>
      <c r="P288" s="4"/>
      <c r="Q288" s="4"/>
      <c r="R288" s="4"/>
    </row>
    <row r="289" spans="2:18" x14ac:dyDescent="0.2">
      <c r="B289" s="4"/>
      <c r="C289" s="4"/>
      <c r="D289" s="4"/>
      <c r="E289" s="18"/>
      <c r="F289" s="18"/>
      <c r="G289" s="14">
        <v>286</v>
      </c>
      <c r="H289" s="4"/>
      <c r="I289" s="4"/>
      <c r="J289" s="4"/>
      <c r="K289" s="4"/>
      <c r="L289" s="4"/>
      <c r="M289" s="168">
        <v>305</v>
      </c>
      <c r="N289" s="4"/>
      <c r="O289" s="4"/>
      <c r="P289" s="4"/>
      <c r="Q289" s="4"/>
      <c r="R289" s="4"/>
    </row>
    <row r="290" spans="2:18" x14ac:dyDescent="0.2">
      <c r="B290" s="4"/>
      <c r="C290" s="4"/>
      <c r="D290" s="4"/>
      <c r="E290" s="18"/>
      <c r="F290" s="18"/>
      <c r="G290" s="14">
        <v>287</v>
      </c>
      <c r="H290" s="4"/>
      <c r="I290" s="4"/>
      <c r="J290" s="4"/>
      <c r="K290" s="4"/>
      <c r="L290" s="4"/>
      <c r="M290" s="168">
        <v>306</v>
      </c>
      <c r="N290" s="4"/>
      <c r="O290" s="4"/>
      <c r="P290" s="4"/>
      <c r="Q290" s="4"/>
      <c r="R290" s="4"/>
    </row>
    <row r="291" spans="2:18" x14ac:dyDescent="0.2">
      <c r="B291" s="4"/>
      <c r="C291" s="4"/>
      <c r="D291" s="4"/>
      <c r="E291" s="18"/>
      <c r="F291" s="18"/>
      <c r="G291" s="14">
        <v>288</v>
      </c>
      <c r="H291" s="4"/>
      <c r="I291" s="4"/>
      <c r="J291" s="4"/>
      <c r="K291" s="4"/>
      <c r="L291" s="4"/>
      <c r="M291" s="168">
        <v>307</v>
      </c>
      <c r="N291" s="4"/>
      <c r="O291" s="4"/>
      <c r="P291" s="4"/>
      <c r="Q291" s="4"/>
      <c r="R291" s="4"/>
    </row>
    <row r="292" spans="2:18" x14ac:dyDescent="0.2">
      <c r="B292" s="4"/>
      <c r="C292" s="4"/>
      <c r="D292" s="4"/>
      <c r="E292" s="18"/>
      <c r="F292" s="18"/>
      <c r="G292" s="14">
        <v>289</v>
      </c>
      <c r="H292" s="4"/>
      <c r="I292" s="4"/>
      <c r="J292" s="4"/>
      <c r="K292" s="4"/>
      <c r="L292" s="4"/>
      <c r="M292" s="168">
        <v>308</v>
      </c>
      <c r="N292" s="4"/>
      <c r="O292" s="4"/>
      <c r="P292" s="4"/>
      <c r="Q292" s="4"/>
      <c r="R292" s="4"/>
    </row>
    <row r="293" spans="2:18" x14ac:dyDescent="0.2">
      <c r="B293" s="4"/>
      <c r="C293" s="4"/>
      <c r="D293" s="4"/>
      <c r="E293" s="18"/>
      <c r="F293" s="18"/>
      <c r="G293" s="14">
        <v>290</v>
      </c>
      <c r="H293" s="4"/>
      <c r="I293" s="4"/>
      <c r="J293" s="4"/>
      <c r="K293" s="4"/>
      <c r="L293" s="4"/>
      <c r="M293" s="168">
        <v>309</v>
      </c>
      <c r="N293" s="4"/>
      <c r="O293" s="4"/>
      <c r="P293" s="4"/>
      <c r="Q293" s="4"/>
      <c r="R293" s="4"/>
    </row>
    <row r="294" spans="2:18" x14ac:dyDescent="0.2">
      <c r="B294" s="4"/>
      <c r="C294" s="4"/>
      <c r="D294" s="4"/>
      <c r="E294" s="18"/>
      <c r="F294" s="18"/>
      <c r="G294" s="14">
        <v>291</v>
      </c>
      <c r="H294" s="4"/>
      <c r="I294" s="4"/>
      <c r="J294" s="4"/>
      <c r="K294" s="4"/>
      <c r="L294" s="4"/>
      <c r="M294" s="168">
        <v>310</v>
      </c>
      <c r="N294" s="4"/>
      <c r="O294" s="4"/>
      <c r="P294" s="4"/>
      <c r="Q294" s="4"/>
      <c r="R294" s="4"/>
    </row>
    <row r="295" spans="2:18" x14ac:dyDescent="0.2">
      <c r="B295" s="4"/>
      <c r="C295" s="4"/>
      <c r="D295" s="4"/>
      <c r="E295" s="18"/>
      <c r="F295" s="18"/>
      <c r="G295" s="14">
        <v>292</v>
      </c>
      <c r="H295" s="4"/>
      <c r="I295" s="4"/>
      <c r="J295" s="4"/>
      <c r="K295" s="4"/>
      <c r="L295" s="4"/>
      <c r="M295" s="168">
        <v>311</v>
      </c>
      <c r="N295" s="4"/>
      <c r="O295" s="4"/>
      <c r="P295" s="4"/>
      <c r="Q295" s="4"/>
      <c r="R295" s="4"/>
    </row>
    <row r="296" spans="2:18" x14ac:dyDescent="0.2">
      <c r="B296" s="4"/>
      <c r="C296" s="4"/>
      <c r="D296" s="4"/>
      <c r="E296" s="18"/>
      <c r="F296" s="18"/>
      <c r="G296" s="14">
        <v>293</v>
      </c>
      <c r="H296" s="4"/>
      <c r="I296" s="4"/>
      <c r="J296" s="4"/>
      <c r="K296" s="4"/>
      <c r="L296" s="4"/>
      <c r="M296" s="168">
        <v>312</v>
      </c>
      <c r="N296" s="4"/>
      <c r="O296" s="4"/>
      <c r="P296" s="4"/>
      <c r="Q296" s="4"/>
      <c r="R296" s="4"/>
    </row>
    <row r="297" spans="2:18" x14ac:dyDescent="0.2">
      <c r="B297" s="4"/>
      <c r="C297" s="4"/>
      <c r="D297" s="4"/>
      <c r="E297" s="18"/>
      <c r="F297" s="18"/>
      <c r="G297" s="14">
        <v>294</v>
      </c>
      <c r="H297" s="4"/>
      <c r="I297" s="4"/>
      <c r="J297" s="4"/>
      <c r="K297" s="4"/>
      <c r="L297" s="4"/>
      <c r="M297" s="168">
        <v>313</v>
      </c>
      <c r="N297" s="4"/>
      <c r="O297" s="4"/>
      <c r="P297" s="4"/>
      <c r="Q297" s="4"/>
      <c r="R297" s="4"/>
    </row>
    <row r="298" spans="2:18" x14ac:dyDescent="0.2">
      <c r="B298" s="4"/>
      <c r="C298" s="4"/>
      <c r="D298" s="4"/>
      <c r="E298" s="18"/>
      <c r="F298" s="18"/>
      <c r="G298" s="14">
        <v>295</v>
      </c>
      <c r="H298" s="4"/>
      <c r="I298" s="4"/>
      <c r="J298" s="4"/>
      <c r="K298" s="4"/>
      <c r="L298" s="4"/>
      <c r="M298" s="168">
        <v>314</v>
      </c>
      <c r="N298" s="4"/>
      <c r="O298" s="4"/>
      <c r="P298" s="4"/>
      <c r="Q298" s="4"/>
      <c r="R298" s="4"/>
    </row>
    <row r="299" spans="2:18" x14ac:dyDescent="0.2">
      <c r="B299" s="4"/>
      <c r="C299" s="4"/>
      <c r="D299" s="4"/>
      <c r="E299" s="18"/>
      <c r="F299" s="18"/>
      <c r="G299" s="14">
        <v>296</v>
      </c>
      <c r="H299" s="4"/>
      <c r="I299" s="4"/>
      <c r="J299" s="4"/>
      <c r="K299" s="4"/>
      <c r="L299" s="4"/>
      <c r="M299" s="168">
        <v>315</v>
      </c>
      <c r="N299" s="4"/>
      <c r="O299" s="4"/>
      <c r="P299" s="4"/>
      <c r="Q299" s="4"/>
      <c r="R299" s="4"/>
    </row>
    <row r="300" spans="2:18" x14ac:dyDescent="0.2">
      <c r="B300" s="4"/>
      <c r="C300" s="4"/>
      <c r="D300" s="4"/>
      <c r="E300" s="18"/>
      <c r="F300" s="18"/>
      <c r="G300" s="14">
        <v>297</v>
      </c>
      <c r="H300" s="4"/>
      <c r="I300" s="4"/>
      <c r="J300" s="4"/>
      <c r="K300" s="4"/>
      <c r="L300" s="4"/>
      <c r="M300" s="168">
        <v>316</v>
      </c>
      <c r="N300" s="4"/>
      <c r="O300" s="4"/>
      <c r="P300" s="4"/>
      <c r="Q300" s="4"/>
      <c r="R300" s="4"/>
    </row>
    <row r="301" spans="2:18" x14ac:dyDescent="0.2">
      <c r="B301" s="4"/>
      <c r="C301" s="4"/>
      <c r="D301" s="4"/>
      <c r="E301" s="18"/>
      <c r="F301" s="18"/>
      <c r="G301" s="14">
        <v>298</v>
      </c>
      <c r="H301" s="4"/>
      <c r="I301" s="4"/>
      <c r="J301" s="4"/>
      <c r="K301" s="4"/>
      <c r="L301" s="4"/>
      <c r="M301" s="168">
        <v>317</v>
      </c>
      <c r="N301" s="4"/>
      <c r="O301" s="4"/>
      <c r="P301" s="4"/>
      <c r="Q301" s="4"/>
      <c r="R301" s="4"/>
    </row>
    <row r="302" spans="2:18" x14ac:dyDescent="0.2">
      <c r="B302" s="4"/>
      <c r="C302" s="4"/>
      <c r="D302" s="4"/>
      <c r="E302" s="18"/>
      <c r="F302" s="18"/>
      <c r="G302" s="14">
        <v>299</v>
      </c>
      <c r="H302" s="4"/>
      <c r="I302" s="4"/>
      <c r="J302" s="4"/>
      <c r="K302" s="4"/>
      <c r="L302" s="4"/>
      <c r="M302" s="168">
        <v>318</v>
      </c>
      <c r="N302" s="4"/>
      <c r="O302" s="4"/>
      <c r="P302" s="4"/>
      <c r="Q302" s="4"/>
      <c r="R302" s="4"/>
    </row>
    <row r="303" spans="2:18" x14ac:dyDescent="0.2">
      <c r="B303" s="4"/>
      <c r="C303" s="4"/>
      <c r="D303" s="4"/>
      <c r="E303" s="18"/>
      <c r="F303" s="18"/>
      <c r="G303" s="14">
        <v>300</v>
      </c>
      <c r="H303" s="4"/>
      <c r="I303" s="4"/>
      <c r="J303" s="4"/>
      <c r="K303" s="4"/>
      <c r="L303" s="4"/>
      <c r="M303" s="168">
        <v>319</v>
      </c>
      <c r="N303" s="4"/>
      <c r="O303" s="4"/>
      <c r="P303" s="4"/>
      <c r="Q303" s="4"/>
      <c r="R303" s="4"/>
    </row>
    <row r="304" spans="2:18" x14ac:dyDescent="0.2">
      <c r="M304" s="166">
        <v>320</v>
      </c>
    </row>
    <row r="305" spans="13:13" x14ac:dyDescent="0.2">
      <c r="M305" s="166">
        <v>321</v>
      </c>
    </row>
    <row r="306" spans="13:13" x14ac:dyDescent="0.2">
      <c r="M306" s="166">
        <v>322</v>
      </c>
    </row>
    <row r="307" spans="13:13" x14ac:dyDescent="0.2">
      <c r="M307" s="166">
        <v>323</v>
      </c>
    </row>
    <row r="308" spans="13:13" x14ac:dyDescent="0.2">
      <c r="M308" s="166">
        <v>324</v>
      </c>
    </row>
    <row r="309" spans="13:13" x14ac:dyDescent="0.2">
      <c r="M309" s="166">
        <v>325</v>
      </c>
    </row>
    <row r="310" spans="13:13" x14ac:dyDescent="0.2">
      <c r="M310" s="166">
        <v>326</v>
      </c>
    </row>
    <row r="311" spans="13:13" x14ac:dyDescent="0.2">
      <c r="M311" s="166">
        <v>327</v>
      </c>
    </row>
    <row r="312" spans="13:13" x14ac:dyDescent="0.2">
      <c r="M312" s="166">
        <v>328</v>
      </c>
    </row>
    <row r="313" spans="13:13" x14ac:dyDescent="0.2">
      <c r="M313" s="166">
        <v>329</v>
      </c>
    </row>
    <row r="314" spans="13:13" x14ac:dyDescent="0.2">
      <c r="M314" s="166">
        <v>330</v>
      </c>
    </row>
    <row r="315" spans="13:13" x14ac:dyDescent="0.2">
      <c r="M315" s="166">
        <v>331</v>
      </c>
    </row>
    <row r="316" spans="13:13" x14ac:dyDescent="0.2">
      <c r="M316" s="166">
        <v>332</v>
      </c>
    </row>
    <row r="317" spans="13:13" x14ac:dyDescent="0.2">
      <c r="M317" s="166">
        <v>333</v>
      </c>
    </row>
    <row r="318" spans="13:13" x14ac:dyDescent="0.2">
      <c r="M318" s="166">
        <v>334</v>
      </c>
    </row>
    <row r="319" spans="13:13" x14ac:dyDescent="0.2">
      <c r="M319" s="166">
        <v>335</v>
      </c>
    </row>
    <row r="320" spans="13:13" x14ac:dyDescent="0.2">
      <c r="M320" s="166">
        <v>336</v>
      </c>
    </row>
    <row r="321" spans="13:13" x14ac:dyDescent="0.2">
      <c r="M321" s="166">
        <v>337</v>
      </c>
    </row>
    <row r="322" spans="13:13" x14ac:dyDescent="0.2">
      <c r="M322" s="166">
        <v>338</v>
      </c>
    </row>
    <row r="323" spans="13:13" x14ac:dyDescent="0.2">
      <c r="M323" s="166">
        <v>339</v>
      </c>
    </row>
    <row r="324" spans="13:13" x14ac:dyDescent="0.2">
      <c r="M324" s="166">
        <v>340</v>
      </c>
    </row>
    <row r="325" spans="13:13" x14ac:dyDescent="0.2">
      <c r="M325" s="166">
        <v>341</v>
      </c>
    </row>
    <row r="326" spans="13:13" x14ac:dyDescent="0.2">
      <c r="M326" s="166">
        <v>342</v>
      </c>
    </row>
    <row r="327" spans="13:13" x14ac:dyDescent="0.2">
      <c r="M327" s="166">
        <v>343</v>
      </c>
    </row>
    <row r="328" spans="13:13" x14ac:dyDescent="0.2">
      <c r="M328" s="166">
        <v>344</v>
      </c>
    </row>
    <row r="329" spans="13:13" x14ac:dyDescent="0.2">
      <c r="M329" s="166">
        <v>345</v>
      </c>
    </row>
    <row r="330" spans="13:13" x14ac:dyDescent="0.2">
      <c r="M330" s="166">
        <v>346</v>
      </c>
    </row>
    <row r="331" spans="13:13" x14ac:dyDescent="0.2">
      <c r="M331" s="166">
        <v>347</v>
      </c>
    </row>
    <row r="332" spans="13:13" x14ac:dyDescent="0.2">
      <c r="M332" s="166">
        <v>348</v>
      </c>
    </row>
    <row r="333" spans="13:13" x14ac:dyDescent="0.2">
      <c r="M333" s="166">
        <v>349</v>
      </c>
    </row>
    <row r="334" spans="13:13" x14ac:dyDescent="0.2">
      <c r="M334" s="166">
        <v>350</v>
      </c>
    </row>
    <row r="335" spans="13:13" x14ac:dyDescent="0.2">
      <c r="M335" s="166">
        <v>351</v>
      </c>
    </row>
    <row r="336" spans="13:13" x14ac:dyDescent="0.2">
      <c r="M336" s="166">
        <v>352</v>
      </c>
    </row>
    <row r="337" spans="13:13" x14ac:dyDescent="0.2">
      <c r="M337" s="166">
        <v>353</v>
      </c>
    </row>
    <row r="338" spans="13:13" x14ac:dyDescent="0.2">
      <c r="M338" s="166">
        <v>354</v>
      </c>
    </row>
    <row r="339" spans="13:13" x14ac:dyDescent="0.2">
      <c r="M339" s="166">
        <v>355</v>
      </c>
    </row>
    <row r="340" spans="13:13" x14ac:dyDescent="0.2">
      <c r="M340" s="166">
        <v>356</v>
      </c>
    </row>
    <row r="341" spans="13:13" x14ac:dyDescent="0.2">
      <c r="M341" s="166">
        <v>357</v>
      </c>
    </row>
    <row r="342" spans="13:13" x14ac:dyDescent="0.2">
      <c r="M342" s="166">
        <v>358</v>
      </c>
    </row>
    <row r="343" spans="13:13" x14ac:dyDescent="0.2">
      <c r="M343" s="166">
        <v>359</v>
      </c>
    </row>
    <row r="344" spans="13:13" x14ac:dyDescent="0.2">
      <c r="M344" s="166">
        <v>360</v>
      </c>
    </row>
    <row r="345" spans="13:13" x14ac:dyDescent="0.2">
      <c r="M345" s="166">
        <v>361</v>
      </c>
    </row>
    <row r="346" spans="13:13" x14ac:dyDescent="0.2">
      <c r="M346" s="166">
        <v>362</v>
      </c>
    </row>
    <row r="347" spans="13:13" x14ac:dyDescent="0.2">
      <c r="M347" s="166">
        <v>363</v>
      </c>
    </row>
    <row r="348" spans="13:13" x14ac:dyDescent="0.2">
      <c r="M348" s="166">
        <v>364</v>
      </c>
    </row>
    <row r="349" spans="13:13" x14ac:dyDescent="0.2">
      <c r="M349" s="166">
        <v>365</v>
      </c>
    </row>
    <row r="350" spans="13:13" x14ac:dyDescent="0.2">
      <c r="M350" s="166">
        <v>366</v>
      </c>
    </row>
    <row r="351" spans="13:13" x14ac:dyDescent="0.2">
      <c r="M351" s="166">
        <v>367</v>
      </c>
    </row>
    <row r="352" spans="13:13" x14ac:dyDescent="0.2">
      <c r="M352" s="166">
        <v>368</v>
      </c>
    </row>
    <row r="353" spans="13:13" x14ac:dyDescent="0.2">
      <c r="M353" s="166">
        <v>369</v>
      </c>
    </row>
    <row r="354" spans="13:13" x14ac:dyDescent="0.2">
      <c r="M354" s="166">
        <v>370</v>
      </c>
    </row>
    <row r="355" spans="13:13" x14ac:dyDescent="0.2">
      <c r="M355" s="166">
        <v>371</v>
      </c>
    </row>
    <row r="356" spans="13:13" x14ac:dyDescent="0.2">
      <c r="M356" s="166">
        <v>372</v>
      </c>
    </row>
    <row r="357" spans="13:13" x14ac:dyDescent="0.2">
      <c r="M357" s="166">
        <v>373</v>
      </c>
    </row>
    <row r="358" spans="13:13" x14ac:dyDescent="0.2">
      <c r="M358" s="166">
        <v>374</v>
      </c>
    </row>
    <row r="359" spans="13:13" x14ac:dyDescent="0.2">
      <c r="M359" s="166">
        <v>375</v>
      </c>
    </row>
    <row r="360" spans="13:13" x14ac:dyDescent="0.2">
      <c r="M360" s="166">
        <v>376</v>
      </c>
    </row>
    <row r="361" spans="13:13" x14ac:dyDescent="0.2">
      <c r="M361" s="166">
        <v>377</v>
      </c>
    </row>
    <row r="362" spans="13:13" x14ac:dyDescent="0.2">
      <c r="M362" s="166">
        <v>378</v>
      </c>
    </row>
    <row r="363" spans="13:13" x14ac:dyDescent="0.2">
      <c r="M363" s="166">
        <v>379</v>
      </c>
    </row>
    <row r="364" spans="13:13" x14ac:dyDescent="0.2">
      <c r="M364" s="166">
        <v>380</v>
      </c>
    </row>
    <row r="365" spans="13:13" x14ac:dyDescent="0.2">
      <c r="M365" s="166">
        <v>381</v>
      </c>
    </row>
    <row r="366" spans="13:13" x14ac:dyDescent="0.2">
      <c r="M366" s="166">
        <v>382</v>
      </c>
    </row>
    <row r="367" spans="13:13" x14ac:dyDescent="0.2">
      <c r="M367" s="166">
        <v>383</v>
      </c>
    </row>
    <row r="368" spans="13:13" x14ac:dyDescent="0.2">
      <c r="M368" s="166">
        <v>384</v>
      </c>
    </row>
    <row r="369" spans="13:13" x14ac:dyDescent="0.2">
      <c r="M369" s="166">
        <v>385</v>
      </c>
    </row>
    <row r="370" spans="13:13" x14ac:dyDescent="0.2">
      <c r="M370" s="166">
        <v>386</v>
      </c>
    </row>
    <row r="371" spans="13:13" x14ac:dyDescent="0.2">
      <c r="M371" s="166">
        <v>387</v>
      </c>
    </row>
    <row r="372" spans="13:13" x14ac:dyDescent="0.2">
      <c r="M372" s="166">
        <v>388</v>
      </c>
    </row>
    <row r="373" spans="13:13" x14ac:dyDescent="0.2">
      <c r="M373" s="166">
        <v>389</v>
      </c>
    </row>
    <row r="374" spans="13:13" x14ac:dyDescent="0.2">
      <c r="M374" s="166">
        <v>390</v>
      </c>
    </row>
    <row r="375" spans="13:13" x14ac:dyDescent="0.2">
      <c r="M375" s="166">
        <v>391</v>
      </c>
    </row>
    <row r="376" spans="13:13" x14ac:dyDescent="0.2">
      <c r="M376" s="166">
        <v>392</v>
      </c>
    </row>
    <row r="377" spans="13:13" x14ac:dyDescent="0.2">
      <c r="M377" s="166">
        <v>393</v>
      </c>
    </row>
    <row r="378" spans="13:13" x14ac:dyDescent="0.2">
      <c r="M378" s="166">
        <v>394</v>
      </c>
    </row>
    <row r="379" spans="13:13" x14ac:dyDescent="0.2">
      <c r="M379" s="166">
        <v>395</v>
      </c>
    </row>
    <row r="380" spans="13:13" x14ac:dyDescent="0.2">
      <c r="M380" s="166">
        <v>396</v>
      </c>
    </row>
    <row r="381" spans="13:13" x14ac:dyDescent="0.2">
      <c r="M381" s="166">
        <v>397</v>
      </c>
    </row>
    <row r="382" spans="13:13" x14ac:dyDescent="0.2">
      <c r="M382" s="166">
        <v>398</v>
      </c>
    </row>
    <row r="383" spans="13:13" x14ac:dyDescent="0.2">
      <c r="M383" s="166">
        <v>399</v>
      </c>
    </row>
    <row r="384" spans="13:13" x14ac:dyDescent="0.2">
      <c r="M384" s="166">
        <v>400</v>
      </c>
    </row>
    <row r="385" spans="13:13" x14ac:dyDescent="0.2">
      <c r="M385" s="166">
        <v>401</v>
      </c>
    </row>
    <row r="386" spans="13:13" x14ac:dyDescent="0.2">
      <c r="M386" s="166">
        <v>402</v>
      </c>
    </row>
    <row r="387" spans="13:13" x14ac:dyDescent="0.2">
      <c r="M387" s="166">
        <v>403</v>
      </c>
    </row>
    <row r="388" spans="13:13" x14ac:dyDescent="0.2">
      <c r="M388" s="166">
        <v>404</v>
      </c>
    </row>
    <row r="389" spans="13:13" x14ac:dyDescent="0.2">
      <c r="M389" s="166">
        <v>405</v>
      </c>
    </row>
    <row r="390" spans="13:13" x14ac:dyDescent="0.2">
      <c r="M390" s="166">
        <v>406</v>
      </c>
    </row>
    <row r="391" spans="13:13" x14ac:dyDescent="0.2">
      <c r="M391" s="166">
        <v>407</v>
      </c>
    </row>
    <row r="392" spans="13:13" x14ac:dyDescent="0.2">
      <c r="M392" s="166">
        <v>408</v>
      </c>
    </row>
    <row r="393" spans="13:13" x14ac:dyDescent="0.2">
      <c r="M393" s="166">
        <v>409</v>
      </c>
    </row>
    <row r="394" spans="13:13" x14ac:dyDescent="0.2">
      <c r="M394" s="166">
        <v>410</v>
      </c>
    </row>
    <row r="395" spans="13:13" x14ac:dyDescent="0.2">
      <c r="M395" s="166">
        <v>411</v>
      </c>
    </row>
    <row r="396" spans="13:13" x14ac:dyDescent="0.2">
      <c r="M396" s="166">
        <v>412</v>
      </c>
    </row>
    <row r="397" spans="13:13" x14ac:dyDescent="0.2">
      <c r="M397" s="166">
        <v>413</v>
      </c>
    </row>
    <row r="398" spans="13:13" x14ac:dyDescent="0.2">
      <c r="M398" s="166">
        <v>414</v>
      </c>
    </row>
    <row r="399" spans="13:13" x14ac:dyDescent="0.2">
      <c r="M399" s="166">
        <v>415</v>
      </c>
    </row>
    <row r="400" spans="13:13" x14ac:dyDescent="0.2">
      <c r="M400" s="166">
        <v>416</v>
      </c>
    </row>
    <row r="401" spans="13:13" x14ac:dyDescent="0.2">
      <c r="M401" s="166">
        <v>417</v>
      </c>
    </row>
    <row r="402" spans="13:13" x14ac:dyDescent="0.2">
      <c r="M402" s="166">
        <v>418</v>
      </c>
    </row>
    <row r="403" spans="13:13" x14ac:dyDescent="0.2">
      <c r="M403" s="166">
        <v>419</v>
      </c>
    </row>
    <row r="404" spans="13:13" x14ac:dyDescent="0.2">
      <c r="M404" s="166">
        <v>420</v>
      </c>
    </row>
    <row r="405" spans="13:13" x14ac:dyDescent="0.2">
      <c r="M405" s="166">
        <v>421</v>
      </c>
    </row>
    <row r="406" spans="13:13" x14ac:dyDescent="0.2">
      <c r="M406" s="166">
        <v>422</v>
      </c>
    </row>
    <row r="407" spans="13:13" x14ac:dyDescent="0.2">
      <c r="M407" s="166">
        <v>423</v>
      </c>
    </row>
    <row r="408" spans="13:13" x14ac:dyDescent="0.2">
      <c r="M408" s="166">
        <v>424</v>
      </c>
    </row>
    <row r="409" spans="13:13" x14ac:dyDescent="0.2">
      <c r="M409" s="166">
        <v>425</v>
      </c>
    </row>
    <row r="410" spans="13:13" x14ac:dyDescent="0.2">
      <c r="M410" s="166">
        <v>426</v>
      </c>
    </row>
    <row r="411" spans="13:13" x14ac:dyDescent="0.2">
      <c r="M411" s="166">
        <v>427</v>
      </c>
    </row>
    <row r="412" spans="13:13" x14ac:dyDescent="0.2">
      <c r="M412" s="166">
        <v>428</v>
      </c>
    </row>
    <row r="413" spans="13:13" x14ac:dyDescent="0.2">
      <c r="M413" s="166">
        <v>429</v>
      </c>
    </row>
    <row r="414" spans="13:13" x14ac:dyDescent="0.2">
      <c r="M414" s="166">
        <v>430</v>
      </c>
    </row>
    <row r="415" spans="13:13" x14ac:dyDescent="0.2">
      <c r="M415" s="166">
        <v>431</v>
      </c>
    </row>
    <row r="416" spans="13:13" x14ac:dyDescent="0.2">
      <c r="M416" s="166">
        <v>432</v>
      </c>
    </row>
    <row r="417" spans="13:13" x14ac:dyDescent="0.2">
      <c r="M417" s="166">
        <v>433</v>
      </c>
    </row>
    <row r="418" spans="13:13" x14ac:dyDescent="0.2">
      <c r="M418" s="166">
        <v>434</v>
      </c>
    </row>
    <row r="419" spans="13:13" x14ac:dyDescent="0.2">
      <c r="M419" s="166">
        <v>435</v>
      </c>
    </row>
    <row r="420" spans="13:13" x14ac:dyDescent="0.2">
      <c r="M420" s="166">
        <v>436</v>
      </c>
    </row>
    <row r="421" spans="13:13" x14ac:dyDescent="0.2">
      <c r="M421" s="166">
        <v>437</v>
      </c>
    </row>
    <row r="422" spans="13:13" x14ac:dyDescent="0.2">
      <c r="M422" s="166">
        <v>438</v>
      </c>
    </row>
    <row r="423" spans="13:13" x14ac:dyDescent="0.2">
      <c r="M423" s="166">
        <v>439</v>
      </c>
    </row>
    <row r="424" spans="13:13" x14ac:dyDescent="0.2">
      <c r="M424" s="166">
        <v>440</v>
      </c>
    </row>
    <row r="425" spans="13:13" x14ac:dyDescent="0.2">
      <c r="M425" s="166">
        <v>441</v>
      </c>
    </row>
    <row r="426" spans="13:13" x14ac:dyDescent="0.2">
      <c r="M426" s="166">
        <v>442</v>
      </c>
    </row>
    <row r="427" spans="13:13" x14ac:dyDescent="0.2">
      <c r="M427" s="166">
        <v>443</v>
      </c>
    </row>
    <row r="428" spans="13:13" x14ac:dyDescent="0.2">
      <c r="M428" s="166">
        <v>444</v>
      </c>
    </row>
    <row r="429" spans="13:13" x14ac:dyDescent="0.2">
      <c r="M429" s="166">
        <v>445</v>
      </c>
    </row>
    <row r="430" spans="13:13" x14ac:dyDescent="0.2">
      <c r="M430" s="166">
        <v>446</v>
      </c>
    </row>
    <row r="431" spans="13:13" x14ac:dyDescent="0.2">
      <c r="M431" s="166">
        <v>447</v>
      </c>
    </row>
    <row r="432" spans="13:13" x14ac:dyDescent="0.2">
      <c r="M432" s="166">
        <v>448</v>
      </c>
    </row>
    <row r="433" spans="13:13" x14ac:dyDescent="0.2">
      <c r="M433" s="166">
        <v>449</v>
      </c>
    </row>
    <row r="434" spans="13:13" x14ac:dyDescent="0.2">
      <c r="M434" s="166">
        <v>450</v>
      </c>
    </row>
    <row r="435" spans="13:13" x14ac:dyDescent="0.2">
      <c r="M435" s="166">
        <v>451</v>
      </c>
    </row>
    <row r="436" spans="13:13" x14ac:dyDescent="0.2">
      <c r="M436" s="166">
        <v>452</v>
      </c>
    </row>
    <row r="437" spans="13:13" x14ac:dyDescent="0.2">
      <c r="M437" s="166">
        <v>453</v>
      </c>
    </row>
    <row r="438" spans="13:13" x14ac:dyDescent="0.2">
      <c r="M438" s="166">
        <v>454</v>
      </c>
    </row>
    <row r="439" spans="13:13" x14ac:dyDescent="0.2">
      <c r="M439" s="166">
        <v>455</v>
      </c>
    </row>
    <row r="440" spans="13:13" x14ac:dyDescent="0.2">
      <c r="M440" s="166">
        <v>456</v>
      </c>
    </row>
    <row r="441" spans="13:13" x14ac:dyDescent="0.2">
      <c r="M441" s="166">
        <v>457</v>
      </c>
    </row>
    <row r="442" spans="13:13" x14ac:dyDescent="0.2">
      <c r="M442" s="166">
        <v>458</v>
      </c>
    </row>
    <row r="443" spans="13:13" x14ac:dyDescent="0.2">
      <c r="M443" s="166">
        <v>459</v>
      </c>
    </row>
    <row r="444" spans="13:13" x14ac:dyDescent="0.2">
      <c r="M444" s="166">
        <v>460</v>
      </c>
    </row>
    <row r="445" spans="13:13" x14ac:dyDescent="0.2">
      <c r="M445" s="166">
        <v>461</v>
      </c>
    </row>
    <row r="446" spans="13:13" x14ac:dyDescent="0.2">
      <c r="M446" s="166">
        <v>462</v>
      </c>
    </row>
    <row r="447" spans="13:13" x14ac:dyDescent="0.2">
      <c r="M447" s="166">
        <v>463</v>
      </c>
    </row>
    <row r="448" spans="13:13" x14ac:dyDescent="0.2">
      <c r="M448" s="166">
        <v>464</v>
      </c>
    </row>
    <row r="449" spans="13:13" x14ac:dyDescent="0.2">
      <c r="M449" s="166">
        <v>465</v>
      </c>
    </row>
    <row r="450" spans="13:13" x14ac:dyDescent="0.2">
      <c r="M450" s="166">
        <v>466</v>
      </c>
    </row>
    <row r="451" spans="13:13" x14ac:dyDescent="0.2">
      <c r="M451" s="166">
        <v>467</v>
      </c>
    </row>
    <row r="452" spans="13:13" x14ac:dyDescent="0.2">
      <c r="M452" s="166">
        <v>468</v>
      </c>
    </row>
    <row r="453" spans="13:13" x14ac:dyDescent="0.2">
      <c r="M453" s="166">
        <v>469</v>
      </c>
    </row>
    <row r="454" spans="13:13" x14ac:dyDescent="0.2">
      <c r="M454" s="166">
        <v>470</v>
      </c>
    </row>
    <row r="455" spans="13:13" x14ac:dyDescent="0.2">
      <c r="M455" s="166">
        <v>471</v>
      </c>
    </row>
    <row r="456" spans="13:13" x14ac:dyDescent="0.2">
      <c r="M456" s="166">
        <v>472</v>
      </c>
    </row>
    <row r="457" spans="13:13" x14ac:dyDescent="0.2">
      <c r="M457" s="166">
        <v>473</v>
      </c>
    </row>
    <row r="458" spans="13:13" x14ac:dyDescent="0.2">
      <c r="M458" s="166">
        <v>474</v>
      </c>
    </row>
    <row r="459" spans="13:13" x14ac:dyDescent="0.2">
      <c r="M459" s="166">
        <v>475</v>
      </c>
    </row>
    <row r="460" spans="13:13" x14ac:dyDescent="0.2">
      <c r="M460" s="166">
        <v>476</v>
      </c>
    </row>
    <row r="461" spans="13:13" x14ac:dyDescent="0.2">
      <c r="M461" s="166">
        <v>477</v>
      </c>
    </row>
    <row r="462" spans="13:13" x14ac:dyDescent="0.2">
      <c r="M462" s="166">
        <v>478</v>
      </c>
    </row>
    <row r="463" spans="13:13" x14ac:dyDescent="0.2">
      <c r="M463" s="166">
        <v>479</v>
      </c>
    </row>
    <row r="464" spans="13:13" x14ac:dyDescent="0.2">
      <c r="M464" s="166">
        <v>480</v>
      </c>
    </row>
    <row r="465" spans="13:13" x14ac:dyDescent="0.2">
      <c r="M465" s="166">
        <v>481</v>
      </c>
    </row>
    <row r="466" spans="13:13" x14ac:dyDescent="0.2">
      <c r="M466" s="166">
        <v>482</v>
      </c>
    </row>
    <row r="467" spans="13:13" x14ac:dyDescent="0.2">
      <c r="M467" s="166">
        <v>483</v>
      </c>
    </row>
    <row r="468" spans="13:13" x14ac:dyDescent="0.2">
      <c r="M468" s="166">
        <v>484</v>
      </c>
    </row>
    <row r="469" spans="13:13" x14ac:dyDescent="0.2">
      <c r="M469" s="166">
        <v>485</v>
      </c>
    </row>
    <row r="470" spans="13:13" x14ac:dyDescent="0.2">
      <c r="M470" s="166">
        <v>486</v>
      </c>
    </row>
    <row r="471" spans="13:13" x14ac:dyDescent="0.2">
      <c r="M471" s="166">
        <v>487</v>
      </c>
    </row>
    <row r="472" spans="13:13" x14ac:dyDescent="0.2">
      <c r="M472" s="166">
        <v>488</v>
      </c>
    </row>
    <row r="473" spans="13:13" x14ac:dyDescent="0.2">
      <c r="M473" s="166">
        <v>489</v>
      </c>
    </row>
    <row r="474" spans="13:13" x14ac:dyDescent="0.2">
      <c r="M474" s="166">
        <v>490</v>
      </c>
    </row>
    <row r="475" spans="13:13" x14ac:dyDescent="0.2">
      <c r="M475" s="166">
        <v>491</v>
      </c>
    </row>
    <row r="476" spans="13:13" x14ac:dyDescent="0.2">
      <c r="M476" s="166">
        <v>492</v>
      </c>
    </row>
    <row r="477" spans="13:13" x14ac:dyDescent="0.2">
      <c r="M477" s="166">
        <v>493</v>
      </c>
    </row>
    <row r="478" spans="13:13" x14ac:dyDescent="0.2">
      <c r="M478" s="166">
        <v>494</v>
      </c>
    </row>
    <row r="479" spans="13:13" x14ac:dyDescent="0.2">
      <c r="M479" s="166">
        <v>495</v>
      </c>
    </row>
    <row r="480" spans="13:13" x14ac:dyDescent="0.2">
      <c r="M480" s="166">
        <v>496</v>
      </c>
    </row>
    <row r="481" spans="13:13" x14ac:dyDescent="0.2">
      <c r="M481" s="166">
        <v>497</v>
      </c>
    </row>
    <row r="482" spans="13:13" x14ac:dyDescent="0.2">
      <c r="M482" s="166">
        <v>498</v>
      </c>
    </row>
    <row r="483" spans="13:13" x14ac:dyDescent="0.2">
      <c r="M483" s="166">
        <v>499</v>
      </c>
    </row>
    <row r="484" spans="13:13" x14ac:dyDescent="0.2">
      <c r="M484" s="166">
        <v>500</v>
      </c>
    </row>
    <row r="485" spans="13:13" x14ac:dyDescent="0.2">
      <c r="M485" s="166">
        <v>501</v>
      </c>
    </row>
    <row r="486" spans="13:13" x14ac:dyDescent="0.2">
      <c r="M486" s="166">
        <v>502</v>
      </c>
    </row>
    <row r="487" spans="13:13" x14ac:dyDescent="0.2">
      <c r="M487" s="166">
        <v>503</v>
      </c>
    </row>
    <row r="488" spans="13:13" x14ac:dyDescent="0.2">
      <c r="M488" s="166">
        <v>504</v>
      </c>
    </row>
    <row r="489" spans="13:13" x14ac:dyDescent="0.2">
      <c r="M489" s="166">
        <v>505</v>
      </c>
    </row>
  </sheetData>
  <sheetProtection selectLockedCells="1" selectUnlockedCells="1"/>
  <sortState ref="D7:D75">
    <sortCondition ref="D7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41</vt:i4>
      </vt:variant>
    </vt:vector>
  </HeadingPairs>
  <TitlesOfParts>
    <vt:vector size="58" baseType="lpstr">
      <vt:lpstr>TAB 1 INSTRUCTIONS</vt:lpstr>
      <vt:lpstr>Sheet3</vt:lpstr>
      <vt:lpstr>TAB 2 SUBMISSION FORM - FLAT </vt:lpstr>
      <vt:lpstr>SUBMISSION FORM</vt:lpstr>
      <vt:lpstr>TAB 3 BLANKET REQUEST</vt:lpstr>
      <vt:lpstr>TAB 3 BLANKET REQUEST- simple</vt:lpstr>
      <vt:lpstr>Analyst checklist</vt:lpstr>
      <vt:lpstr>THRESHOLD CALCULATORS - BLANKET</vt:lpstr>
      <vt:lpstr>Drop-downs </vt:lpstr>
      <vt:lpstr>MEI</vt:lpstr>
      <vt:lpstr>Sheet1</vt:lpstr>
      <vt:lpstr>Sheet2</vt:lpstr>
      <vt:lpstr>Sheet A</vt:lpstr>
      <vt:lpstr>Sheet B</vt:lpstr>
      <vt:lpstr>Sheet C</vt:lpstr>
      <vt:lpstr>Sheet D</vt:lpstr>
      <vt:lpstr>Sheet E</vt:lpstr>
      <vt:lpstr>co</vt:lpstr>
      <vt:lpstr>Comments</vt:lpstr>
      <vt:lpstr>Comments1</vt:lpstr>
      <vt:lpstr>CON</vt:lpstr>
      <vt:lpstr>CONF</vt:lpstr>
      <vt:lpstr>COU</vt:lpstr>
      <vt:lpstr>Countries</vt:lpstr>
      <vt:lpstr>country_1</vt:lpstr>
      <vt:lpstr>DOD_Meal</vt:lpstr>
      <vt:lpstr>Employee</vt:lpstr>
      <vt:lpstr>Facility</vt:lpstr>
      <vt:lpstr>Facility_Justification</vt:lpstr>
      <vt:lpstr>GSA_Meal</vt:lpstr>
      <vt:lpstr>GSA_Meals</vt:lpstr>
      <vt:lpstr>GSA_Meals_150</vt:lpstr>
      <vt:lpstr>LODGING</vt:lpstr>
      <vt:lpstr>Meals_Per_Diem</vt:lpstr>
      <vt:lpstr>PERIOD1</vt:lpstr>
      <vt:lpstr>'Analyst checklist'!Print_Area</vt:lpstr>
      <vt:lpstr>'Sheet A'!Print_Area</vt:lpstr>
      <vt:lpstr>'Sheet B'!Print_Area</vt:lpstr>
      <vt:lpstr>'Sheet C'!Print_Area</vt:lpstr>
      <vt:lpstr>'SUBMISSION FORM'!Print_Area</vt:lpstr>
      <vt:lpstr>'TAB 1 INSTRUCTIONS'!Print_Area</vt:lpstr>
      <vt:lpstr>'TAB 2 SUBMISSION FORM - FLAT '!Print_Area</vt:lpstr>
      <vt:lpstr>'TAB 3 BLANKET REQUEST'!Print_Area</vt:lpstr>
      <vt:lpstr>'TAB 3 BLANKET REQUEST- simple'!Print_Area</vt:lpstr>
      <vt:lpstr>'SUBMISSION FORM'!Print_Titles</vt:lpstr>
      <vt:lpstr>'TAB 1 INSTRUCTIONS'!Print_Titles</vt:lpstr>
      <vt:lpstr>'TAB 2 SUBMISSION FORM - FLAT '!Print_Titles</vt:lpstr>
      <vt:lpstr>'TAB 3 BLANKET REQUEST'!Print_Titles</vt:lpstr>
      <vt:lpstr>'TAB 3 BLANKET REQUEST- simple'!Print_Titles</vt:lpstr>
      <vt:lpstr>RP</vt:lpstr>
      <vt:lpstr>State_Meal</vt:lpstr>
      <vt:lpstr>State_Meals</vt:lpstr>
      <vt:lpstr>States</vt:lpstr>
      <vt:lpstr>statess</vt:lpstr>
      <vt:lpstr>type</vt:lpstr>
      <vt:lpstr>YEAR</vt:lpstr>
      <vt:lpstr>YES_NO</vt:lpstr>
      <vt:lpstr>ynn</vt:lpstr>
    </vt:vector>
  </TitlesOfParts>
  <Company>JMD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Melissa (JMD)</dc:creator>
  <cp:lastModifiedBy>tfarmer</cp:lastModifiedBy>
  <cp:lastPrinted>2013-07-18T18:53:15Z</cp:lastPrinted>
  <dcterms:created xsi:type="dcterms:W3CDTF">2006-03-21T13:20:07Z</dcterms:created>
  <dcterms:modified xsi:type="dcterms:W3CDTF">2013-09-05T18:21:39Z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