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10" windowWidth="10830" windowHeight="6375" tabRatio="889" activeTab="0"/>
  </bookViews>
  <sheets>
    <sheet name="B. Summary of Requirements " sheetId="1" r:id="rId1"/>
    <sheet name="C. Increases Offsets " sheetId="2" r:id="rId2"/>
    <sheet name="D. Strategic Goals &amp; Objectives" sheetId="3" r:id="rId3"/>
    <sheet name="E. ATB Justification" sheetId="4" r:id="rId4"/>
    <sheet name="F. 2008 Crosswalk" sheetId="5" r:id="rId5"/>
    <sheet name="G. 2009 Crosswalk" sheetId="6" r:id="rId6"/>
    <sheet name="H. Reimbursable Resources" sheetId="7" r:id="rId7"/>
    <sheet name="I. Permanent Positions" sheetId="8" r:id="rId8"/>
    <sheet name="J. Financial Analysis" sheetId="9" r:id="rId9"/>
    <sheet name="K. Summary by Grade" sheetId="10" r:id="rId10"/>
    <sheet name="L. Summary by Object Class " sheetId="11" r:id="rId11"/>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ATTORNEYSUPP" localSheetId="0">#REF!</definedName>
    <definedName name="ATTORNEYSUPP">#REF!</definedName>
    <definedName name="DL" localSheetId="0">'B. Summary of Requirements '!$A$3:$AG$78</definedName>
    <definedName name="DL">#REF!</definedName>
    <definedName name="EXECSUPP" localSheetId="0">'B. Summary of Requirements '!#REF!</definedName>
    <definedName name="EXECSUPP" localSheetId="1">#REF!</definedName>
    <definedName name="EXECSUPP" localSheetId="8">'[3]Sum of Req'!#REF!</definedName>
    <definedName name="EXECSUPP" localSheetId="10">#REF!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 localSheetId="0">'B. Summary of Requirements '!#REF!</definedName>
    <definedName name="GAROLLUP" localSheetId="1">#REF!</definedName>
    <definedName name="GAROLLUP" localSheetId="6">'[2]SumReq'!#REF!</definedName>
    <definedName name="GAROLLUP" localSheetId="8">'[3]Sum of Req'!#REF!</definedName>
    <definedName name="GAROLLUP" localSheetId="10">#REF!</definedName>
    <definedName name="GAROLLUP">#REF!</definedName>
    <definedName name="hlhl0" localSheetId="3">'E. ATB Justification'!#REF!</definedName>
    <definedName name="INTEL" localSheetId="0">'B. Summary of Requirements '!#REF!</definedName>
    <definedName name="INTEL" localSheetId="1">#REF!</definedName>
    <definedName name="INTEL" localSheetId="8">'[3]Sum of Req'!#REF!</definedName>
    <definedName name="INTEL" localSheetId="10">#REF!</definedName>
    <definedName name="INTEL">#REF!</definedName>
    <definedName name="JMD" localSheetId="0">'B. Summary of Requirements '!#REF!</definedName>
    <definedName name="JMD" localSheetId="1">#REF!</definedName>
    <definedName name="JMD" localSheetId="8">'[3]Sum of Req'!#REF!</definedName>
    <definedName name="JMD" localSheetId="10">#REF!</definedName>
    <definedName name="JMD">#REF!</definedName>
    <definedName name="OLE_LINK7" localSheetId="3">'E. ATB Justification'!#REF!</definedName>
    <definedName name="PART">#REF!</definedName>
    <definedName name="POSBYCAT" localSheetId="0">#REF!</definedName>
    <definedName name="POSBYCAT" localSheetId="1">#REF!</definedName>
    <definedName name="POSBYCAT" localSheetId="8">'[3]Summ Atty Agt'!#REF!</definedName>
    <definedName name="POSBYCAT" localSheetId="10">#REF!</definedName>
    <definedName name="POSBYCAT">#REF!</definedName>
    <definedName name="_xlnm.Print_Area" localSheetId="0">'B. Summary of Requirements '!$A$1:$AE$88</definedName>
    <definedName name="_xlnm.Print_Area" localSheetId="1">'C. Increases Offsets '!$A$1:$S$17</definedName>
    <definedName name="_xlnm.Print_Area" localSheetId="2">'D. Strategic Goals &amp; Objectives'!$A$1:$P$44</definedName>
    <definedName name="_xlnm.Print_Area" localSheetId="3">'E. ATB Justification'!$A$1:$M$47</definedName>
    <definedName name="_xlnm.Print_Area" localSheetId="4">'F. 2008 Crosswalk'!$A$1:$T$25</definedName>
    <definedName name="_xlnm.Print_Area" localSheetId="5">'G. 2009 Crosswalk'!$A$1:$T$22</definedName>
    <definedName name="_xlnm.Print_Area" localSheetId="6">'H. Reimbursable Resources'!$A$1:$O$25</definedName>
    <definedName name="_xlnm.Print_Area" localSheetId="7">'I. Permanent Positions'!$A$1:$M$37</definedName>
    <definedName name="_xlnm.Print_Area" localSheetId="8">'J. Financial Analysis'!$A$1:$AB$43</definedName>
    <definedName name="_xlnm.Print_Area" localSheetId="9">'K. Summary by Grade'!$B$1:$J$35</definedName>
    <definedName name="_xlnm.Print_Area" localSheetId="10">'L. Summary by Object Class '!$A$1:$N$46</definedName>
    <definedName name="REIMPRO" localSheetId="6">'H. Reimbursable Resources'!$A$1:$O$25</definedName>
    <definedName name="REIMPRO" localSheetId="10">#REF!</definedName>
    <definedName name="REIMPRO">#REF!</definedName>
    <definedName name="REIMSOR" localSheetId="6">'H. Reimbursable Resources'!$Q$28:$AG$41</definedName>
    <definedName name="REIMSOR" localSheetId="10">#REF!</definedName>
    <definedName name="REIMSOR">#REF!</definedName>
  </definedNames>
  <calcPr fullCalcOnLoad="1"/>
</workbook>
</file>

<file path=xl/comments11.xml><?xml version="1.0" encoding="utf-8"?>
<comments xmlns="http://schemas.openxmlformats.org/spreadsheetml/2006/main">
  <authors>
    <author>DODAVIS</author>
  </authors>
  <commentList>
    <comment ref="R9" authorId="0">
      <text>
        <r>
          <rPr>
            <b/>
            <sz val="12"/>
            <rFont val="Tahoma"/>
            <family val="2"/>
          </rPr>
          <t>DODAVIS:
Should capture only the FTE dollar amounts since the schedule shows changes in FTE.</t>
        </r>
      </text>
    </comment>
    <comment ref="R16" authorId="0">
      <text>
        <r>
          <rPr>
            <b/>
            <sz val="12"/>
            <rFont val="Tahoma"/>
            <family val="2"/>
          </rPr>
          <t xml:space="preserve">DODAVIS:
</t>
        </r>
        <r>
          <rPr>
            <b/>
            <u val="single"/>
            <sz val="12"/>
            <rFont val="Tahoma"/>
            <family val="2"/>
          </rPr>
          <t>New positions</t>
        </r>
        <r>
          <rPr>
            <b/>
            <sz val="12"/>
            <rFont val="Tahoma"/>
            <family val="2"/>
          </rPr>
          <t xml:space="preserve">
Should capture only the FTE dollar amount for new positions with the enhancements.
Lit. Support and other costs are captured in the respective categories below based on the Financial Analysis Tab.  Use those figures to incorporate the total increase in costs that includes ATB and Enhancements.</t>
        </r>
      </text>
    </comment>
  </commentList>
</comments>
</file>

<file path=xl/comments9.xml><?xml version="1.0" encoding="utf-8"?>
<comments xmlns="http://schemas.openxmlformats.org/spreadsheetml/2006/main">
  <authors>
    <author>dodavis</author>
  </authors>
  <commentList>
    <comment ref="AE42" authorId="0">
      <text>
        <r>
          <rPr>
            <b/>
            <sz val="8"/>
            <rFont val="Tahoma"/>
            <family val="2"/>
          </rPr>
          <t>dodavis:</t>
        </r>
        <r>
          <rPr>
            <sz val="8"/>
            <rFont val="Tahoma"/>
            <family val="2"/>
          </rPr>
          <t xml:space="preserve">
Includes O.C. 31.0
</t>
        </r>
      </text>
    </comment>
    <comment ref="AE34" authorId="0">
      <text>
        <r>
          <rPr>
            <b/>
            <sz val="8"/>
            <rFont val="Tahoma"/>
            <family val="2"/>
          </rPr>
          <t>dodavis:</t>
        </r>
        <r>
          <rPr>
            <sz val="8"/>
            <rFont val="Tahoma"/>
            <family val="2"/>
          </rPr>
          <t xml:space="preserve">
Includes 23.3</t>
        </r>
      </text>
    </comment>
    <comment ref="AE37" authorId="0">
      <text>
        <r>
          <rPr>
            <b/>
            <sz val="8"/>
            <rFont val="Tahoma"/>
            <family val="2"/>
          </rPr>
          <t>dodavis:
Typically, the majority of the increase is due to Lit support.  The remaining portion is adjusted to reconcile to the Summary by Object Cost.  (Lit. Support $1.9 mil)
Thus, Other services is a plug number to make total equal request.  This was allocated by 33% to cover all three initiatives.</t>
        </r>
      </text>
    </comment>
  </commentList>
</comments>
</file>

<file path=xl/sharedStrings.xml><?xml version="1.0" encoding="utf-8"?>
<sst xmlns="http://schemas.openxmlformats.org/spreadsheetml/2006/main" count="911" uniqueCount="330">
  <si>
    <t>Direct, Reimb. Other FTE</t>
  </si>
  <si>
    <t>Direct Amount $000s</t>
  </si>
  <si>
    <t>ATBs</t>
  </si>
  <si>
    <t>11.1  Direct FTE &amp; personnel compensation</t>
  </si>
  <si>
    <t xml:space="preserve">       Total </t>
  </si>
  <si>
    <t>Average SES Salary</t>
  </si>
  <si>
    <t xml:space="preserve">   1.3  Prosecute those who have committed, or intend to commit, terrorist acts in                                                                                                                                                                                                                                                                                                                             the United States  </t>
  </si>
  <si>
    <t>Perm. Pos.</t>
  </si>
  <si>
    <t>Location of Description by Decision Unit</t>
  </si>
  <si>
    <t>Reprogrammings / Transfers</t>
  </si>
  <si>
    <t>Carryover/ Recoveries</t>
  </si>
  <si>
    <t>end of sheet</t>
  </si>
  <si>
    <t>Program Decreases</t>
  </si>
  <si>
    <t>Total Pr. Changes</t>
  </si>
  <si>
    <t>Total Authorized</t>
  </si>
  <si>
    <t>Total Reimbursable</t>
  </si>
  <si>
    <t>Total Increases</t>
  </si>
  <si>
    <t xml:space="preserve">   J: Financial Analysis of Program Changes</t>
  </si>
  <si>
    <t>I: Detail of Permanent Positions by Category</t>
  </si>
  <si>
    <t>H: Summary of Reimbursable Resources</t>
  </si>
  <si>
    <t>E.  Justification for Base Adjustments</t>
  </si>
  <si>
    <t>D: Resources by DOJ Strategic Goal and Strategic Objective</t>
  </si>
  <si>
    <t>C: Program Increases/Offsets By Decision Unit</t>
  </si>
  <si>
    <t>B: Summary of Requirements</t>
  </si>
  <si>
    <t>Intelligence Series (132)</t>
  </si>
  <si>
    <t>Miscellaeous Inspectors Series (1802)</t>
  </si>
  <si>
    <t>Criminal Investigative Series (1811)</t>
  </si>
  <si>
    <t>2008 Supplementals</t>
  </si>
  <si>
    <t>Goal 2: Prevent Crime, Enforce Federal Laws and Represent the 
              Rights and Interests of the American People</t>
  </si>
  <si>
    <t xml:space="preserve">Goal 3: Ensure the Fair and Efficient Administration of Justice
           </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</si>
  <si>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</si>
  <si>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</si>
  <si>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1.4  Combat espionage against the United States </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</si>
  <si>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</si>
  <si>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</si>
  <si>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</si>
  <si>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</si>
  <si>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</si>
  <si>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</si>
  <si>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</si>
  <si>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</si>
  <si>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</si>
  <si>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</si>
  <si>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23.2 Moving/Lease Expirations/Contract Parking</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</si>
  <si>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</si>
  <si>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</si>
  <si>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3.7  Uphold the rights and improve services to America’s crime victims </t>
  </si>
  <si>
    <t>GS-1, $19,722 - 24,664</t>
  </si>
  <si>
    <t>GS-2, $22,174 - 27,901</t>
  </si>
  <si>
    <t>GS-3, $24,194 - 31,451</t>
  </si>
  <si>
    <t>GS-4, $27,159 - 35,303</t>
  </si>
  <si>
    <t>GS-5, $30,386 - 39,501</t>
  </si>
  <si>
    <t>GS-6, $33,872 - 44,032</t>
  </si>
  <si>
    <t>GS-7, $37,640 - 48,933</t>
  </si>
  <si>
    <t>GS-8, 41,686 - 54,194</t>
  </si>
  <si>
    <t>GS-9, $46,041 - 59,852</t>
  </si>
  <si>
    <t>GS-10, 50,703 - 65,912</t>
  </si>
  <si>
    <t>GS-11, $55,706 - 72,421</t>
  </si>
  <si>
    <t>GS-12, $66,767 - 86,801</t>
  </si>
  <si>
    <t>GS-13, $79,397 - 103,220</t>
  </si>
  <si>
    <t>GS-14, $93,822 - 121,967</t>
  </si>
  <si>
    <t>GS-15, $110,363 - 143,471</t>
  </si>
  <si>
    <t>Total Adjustments to Base and Technical Adjustments</t>
  </si>
  <si>
    <t xml:space="preserve">Total Adjustments to Base </t>
  </si>
  <si>
    <t>Increases:</t>
  </si>
  <si>
    <t>Decreases:</t>
  </si>
  <si>
    <t>Increase/Decrease</t>
  </si>
  <si>
    <t>Decision Unit</t>
  </si>
  <si>
    <t xml:space="preserve">     Total</t>
  </si>
  <si>
    <t>atb</t>
  </si>
  <si>
    <t>enhance</t>
  </si>
  <si>
    <t>FTE</t>
  </si>
  <si>
    <t>Total</t>
  </si>
  <si>
    <t>Detail of Permanent Positions by Category</t>
  </si>
  <si>
    <t>Category</t>
  </si>
  <si>
    <t>Program</t>
  </si>
  <si>
    <t>Grades and Salary Ranges</t>
  </si>
  <si>
    <t>Executive Level I, $161,200...........................................................................</t>
  </si>
  <si>
    <t>Executive Level II, $145,100.............................................................</t>
  </si>
  <si>
    <t>Executive Level III, $133,700..........................................................</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</si>
  <si>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</si>
  <si>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</si>
  <si>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</si>
  <si>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</si>
  <si>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</si>
  <si>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</si>
  <si>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</si>
  <si>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</si>
  <si>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</si>
  <si>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</si>
  <si>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</si>
  <si>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</si>
  <si>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</si>
  <si>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</si>
  <si>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</si>
  <si>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</si>
  <si>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Recoveries of prior year obligations</t>
  </si>
  <si>
    <t>11.3  Other than full-time permanent</t>
  </si>
  <si>
    <t xml:space="preserve">     Total, appropriated positions</t>
  </si>
  <si>
    <t>SES</t>
  </si>
  <si>
    <t>GS-15</t>
  </si>
  <si>
    <t>GS-14</t>
  </si>
  <si>
    <t>GS-13</t>
  </si>
  <si>
    <t>GS-12</t>
  </si>
  <si>
    <t>GS-11</t>
  </si>
  <si>
    <t>GS-10</t>
  </si>
  <si>
    <t>GS-9</t>
  </si>
  <si>
    <t>GS-8</t>
  </si>
  <si>
    <t>GS-7</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</si>
  <si>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</si>
  <si>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</si>
  <si>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</si>
  <si>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</si>
  <si>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</si>
  <si>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</si>
  <si>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</si>
  <si>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</si>
  <si>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</si>
  <si>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</si>
  <si>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</si>
  <si>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</si>
  <si>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</si>
  <si>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Executive Level IV, $125,700..........................................................</t>
  </si>
  <si>
    <t>Average GS Salary</t>
  </si>
  <si>
    <t>Average GS Grade</t>
  </si>
  <si>
    <t>Object Classes</t>
  </si>
  <si>
    <t>Other Object Classes:</t>
  </si>
  <si>
    <t>FY 2005 Appropriation Enacted……………………………………………………………………………………………………………………………………………………………………………………………………………………………………………………………………………………………………………………………………………………………………………………..</t>
  </si>
  <si>
    <t>Summary of Reimbursable Resources</t>
  </si>
  <si>
    <t>Decision Unit 2</t>
  </si>
  <si>
    <t>Decision Unit 3</t>
  </si>
  <si>
    <t>Decision Unit 4</t>
  </si>
  <si>
    <t>Summary of Requirements by Object Class</t>
  </si>
  <si>
    <t>Overtime</t>
  </si>
  <si>
    <t>Technical Adjustments</t>
  </si>
  <si>
    <t>Program Changes</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</si>
  <si>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</si>
  <si>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</si>
  <si>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</si>
  <si>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</si>
  <si>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</si>
  <si>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</si>
  <si>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</si>
  <si>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</si>
  <si>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</si>
  <si>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</si>
  <si>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 xml:space="preserve">   3.3  Provide for the safe, secure, and humane confinement of detained persons awaiting trial and/or sentencing, and those in the custody of the Federal Prison System </t>
  </si>
  <si>
    <t xml:space="preserve">   3.6  Promote and strengthen innovative strategies in the administration of State and local justice systems </t>
  </si>
  <si>
    <t>Information Technology Mgmt  (2210)</t>
  </si>
  <si>
    <t>A-11: Summary of Requirements by Grade</t>
  </si>
  <si>
    <t>23.1  GSA rent</t>
  </si>
  <si>
    <t>25.4  Operation and maintenance of facilities</t>
  </si>
  <si>
    <t>Strategic Goal and Strategic Objective</t>
  </si>
  <si>
    <t>L: Summary of Requirements by Object Class</t>
  </si>
  <si>
    <t>K: Summary of Requirements by Grade</t>
  </si>
  <si>
    <t>SES, $111,676 - $168,000</t>
  </si>
  <si>
    <t>Program Increases</t>
  </si>
  <si>
    <t>2008 Enacted (with Rescissions, direct only)</t>
  </si>
  <si>
    <t>2008 Enacted</t>
  </si>
  <si>
    <t>FY 2008 Enacted Without Rescissions</t>
  </si>
  <si>
    <t>2008 Actuals</t>
  </si>
  <si>
    <t>25.5 Research and development contracts</t>
  </si>
  <si>
    <t>25.7 Operation and maintenance of equipment</t>
  </si>
  <si>
    <t>Justification for Base Adjustments</t>
  </si>
  <si>
    <t>Decreases</t>
  </si>
  <si>
    <t xml:space="preserve">Amount  </t>
  </si>
  <si>
    <t>Grades:</t>
  </si>
  <si>
    <t>Federal Health Insurance Premiums…………………………………………………………………………………………………………………………………………………………………………………………………………………………………………………………..</t>
  </si>
  <si>
    <t>(Dollars in Thousands)</t>
  </si>
  <si>
    <t>Salaries and Expenses</t>
  </si>
  <si>
    <t xml:space="preserve">     Reimbursable FTE</t>
  </si>
  <si>
    <t>Other FTE:</t>
  </si>
  <si>
    <t>Total Comp. FTE</t>
  </si>
  <si>
    <t>Total FTE</t>
  </si>
  <si>
    <t>Reimbursable FTE</t>
  </si>
  <si>
    <t>Other FTE</t>
  </si>
  <si>
    <t>Total Compensable FTE</t>
  </si>
  <si>
    <t>Headquarters (Washington, D.C.)</t>
  </si>
  <si>
    <t>Summary of Requirements</t>
  </si>
  <si>
    <t>95% Budget</t>
  </si>
  <si>
    <t>Reimbursable FTE:</t>
  </si>
  <si>
    <t>Total Program Increases</t>
  </si>
  <si>
    <t>Rescissions</t>
  </si>
  <si>
    <t>Supplementals</t>
  </si>
  <si>
    <t xml:space="preserve">     Subtotal Increases</t>
  </si>
  <si>
    <t xml:space="preserve">    Subtotal Decreases</t>
  </si>
  <si>
    <t>Collections by Source</t>
  </si>
  <si>
    <t>Budgetary Resources:</t>
  </si>
  <si>
    <t>Estimates by budget activity</t>
  </si>
  <si>
    <t>Pos.</t>
  </si>
  <si>
    <t xml:space="preserve"> </t>
  </si>
  <si>
    <t>Amount</t>
  </si>
  <si>
    <t>Perm.</t>
  </si>
  <si>
    <t>Total Change</t>
  </si>
  <si>
    <t>Wartime Supplemental Non-personnel recurring costs……………………………………………………………………………………………………………………………………………………………</t>
  </si>
  <si>
    <t>Increases</t>
  </si>
  <si>
    <t>Personnel Management (200-299)</t>
  </si>
  <si>
    <t>Clerical and Office Services (300-399)</t>
  </si>
  <si>
    <t>Accounting and Budget (500-599)</t>
  </si>
  <si>
    <t>U.S. Field</t>
  </si>
  <si>
    <t>Foreign Field</t>
  </si>
  <si>
    <t>Offsets</t>
  </si>
  <si>
    <t>TOTAL</t>
  </si>
  <si>
    <t>Summary of Requirements by Grade</t>
  </si>
  <si>
    <t>Annualization of 2005 pay raise................................................................................................................................................................................................................................</t>
  </si>
  <si>
    <t>Increase in reimbursable FTE...................................................................................................................................................................................................................................</t>
  </si>
  <si>
    <t>GSA Rent.......................................................................................................................................................................................................................................................</t>
  </si>
  <si>
    <t>25.3 Purchases of goods &amp; services from Government accounts (Antennas, DHS Sec. Etc..)</t>
  </si>
  <si>
    <t>WCF Telecom &amp; Email rate increases.............................................................................................................................................................................................................................</t>
  </si>
  <si>
    <t>Government-wide reduction (0.59%)…………………………………………………………………………………………………………………………………………………………………………………..</t>
  </si>
  <si>
    <t>end of line</t>
  </si>
  <si>
    <t xml:space="preserve">          Total DIRECT requirements</t>
  </si>
  <si>
    <t>23.1  GSA rent (Reimbursable)</t>
  </si>
  <si>
    <t>25.3 DHS Security (Reimbursable)</t>
  </si>
  <si>
    <t>Total 2008 Revised Continuing Appropriations Resolution (with Rescissions)</t>
  </si>
  <si>
    <t>2010 Current Services</t>
  </si>
  <si>
    <t>2010 Total Request</t>
  </si>
  <si>
    <t>2010 Adjustments to Base and Technical Adjustments</t>
  </si>
  <si>
    <t>2010 Increases</t>
  </si>
  <si>
    <t>2010 Offsets</t>
  </si>
  <si>
    <t>2010 Request</t>
  </si>
  <si>
    <t>FY 2010 Request</t>
  </si>
  <si>
    <t>2009 Enacted</t>
  </si>
  <si>
    <t>2009 Enacted (with Rescissions, direct only)</t>
  </si>
  <si>
    <t>2009 Supplementals</t>
  </si>
  <si>
    <t>Total 2009 Enacted (with Rescissions and Supplementals)</t>
  </si>
  <si>
    <t>Restoration of 2009 Prior Year Unobligated Balance Rescission</t>
  </si>
  <si>
    <t>Annualization of 2009 positions (FTE)</t>
  </si>
  <si>
    <t>Annualization of 2009 positions (dollars)</t>
  </si>
  <si>
    <t>2009 - 2010 Total Change</t>
  </si>
  <si>
    <t xml:space="preserve">2010 pay raise (2.0%)     </t>
  </si>
  <si>
    <t>2009 pay raise annualization (3.9%)</t>
  </si>
  <si>
    <t xml:space="preserve">Annualization of 2008 positions (dollars) </t>
  </si>
  <si>
    <t>2008 Appropriation Enacted w/Rescissions and Supplementals</t>
  </si>
  <si>
    <t>2006-2008</t>
  </si>
  <si>
    <t>FY 2010 Program Increases/Offsets By Decision Unit</t>
  </si>
  <si>
    <t>Crosswalk of 2009 Availability</t>
  </si>
  <si>
    <t>2009 Availability</t>
  </si>
  <si>
    <t>F: Crosswalk of 2008 Availability</t>
  </si>
  <si>
    <t>G: Crosswalk of 2009 Availability</t>
  </si>
  <si>
    <t>2009 Planned</t>
  </si>
  <si>
    <t xml:space="preserve">2008 Enacted w/Rescissions and Supplementals </t>
  </si>
  <si>
    <t xml:space="preserve">  Total, 2010 program changes requested</t>
  </si>
  <si>
    <t>2008 Enacted w/Rescissions and Supplementals</t>
  </si>
  <si>
    <t>Crosswalk of 2008 Availability</t>
  </si>
  <si>
    <t>2008 Availability</t>
  </si>
  <si>
    <t>end of page</t>
  </si>
  <si>
    <t>Financial Analysis of Program Changes</t>
  </si>
  <si>
    <t>Inc. 1</t>
  </si>
  <si>
    <t>Inc. 2</t>
  </si>
  <si>
    <t>Offset</t>
  </si>
  <si>
    <t>Total positions &amp; annual amount</t>
  </si>
  <si>
    <t xml:space="preserve">      Lapse (-)</t>
  </si>
  <si>
    <t xml:space="preserve">     Other personnel compensation</t>
  </si>
  <si>
    <t>Total FTE &amp; personnel compensation</t>
  </si>
  <si>
    <t>Agt./Atty.</t>
  </si>
  <si>
    <t>Resources by Department of Justice Strategic Goal/Objective</t>
  </si>
  <si>
    <t xml:space="preserve">1.2: </t>
  </si>
  <si>
    <t>Employee Performance………………………………………………………………………………………………………………………………………………………………………….</t>
  </si>
  <si>
    <t>Reduction applied to commerce Justice State appropriation (0.465%)…………………………………………………………………………………………………………………………………………………………………..</t>
  </si>
  <si>
    <t>Adjustments to Base</t>
  </si>
  <si>
    <t>Goal 1: Prevent Terrorism and Promote the Nation's Security</t>
  </si>
  <si>
    <t>Subtotal, Goal 1</t>
  </si>
  <si>
    <t>Subtotal, Goal 2</t>
  </si>
  <si>
    <t>3.2: Drug Prevention and Treatment</t>
  </si>
  <si>
    <t>3.3: Crime Victim Services</t>
  </si>
  <si>
    <t>Subtotal, Goal 3</t>
  </si>
  <si>
    <t>GRAND TOTAL</t>
  </si>
  <si>
    <t>Environment &amp; Natural Resources Division</t>
  </si>
  <si>
    <t>Civil Litigation</t>
  </si>
  <si>
    <t>Criminal Litigation</t>
  </si>
  <si>
    <t>Retirement</t>
  </si>
  <si>
    <t>Health Insurance</t>
  </si>
  <si>
    <t>Employees Compensation Fund</t>
  </si>
  <si>
    <t>GSA Rent</t>
  </si>
  <si>
    <t>DHS Security Charge</t>
  </si>
  <si>
    <t>Postage</t>
  </si>
  <si>
    <t>WCF Rate Increase</t>
  </si>
  <si>
    <t>Government Printing Office (GPO)</t>
  </si>
  <si>
    <t>Security Investigations</t>
  </si>
  <si>
    <t>*See Exhibit F for crosswalk for Enacted without rescission to Enacted with rescissions for FY 2008</t>
  </si>
  <si>
    <r>
      <rPr>
        <u val="single"/>
        <sz val="9"/>
        <rFont val="Times New Roman"/>
        <family val="1"/>
      </rPr>
      <t>Employees Compensation Fund:</t>
    </r>
    <r>
      <rPr>
        <sz val="9"/>
        <rFont val="Times New Roman"/>
        <family val="1"/>
      </rPr>
      <t xml:space="preserve">  The $9,000 increase reflects payments to the Department of Labor for injury benefits paid in the past year under the Federal Employee Compensation Act.  This estimate is based on the first quarter of prior year billing and current year estimates.</t>
    </r>
  </si>
  <si>
    <r>
      <t>Retirement:</t>
    </r>
    <r>
      <rPr>
        <sz val="9"/>
        <rFont val="Times New Roman"/>
        <family val="1"/>
      </rPr>
      <t xml:space="preserve">  Agency retirement contributions increase as employees under CSRS retire and are replaced by FERS employees.  Based on U.S. Department of Justice Agency estimates, we project that the DOJ workforce will convert from CSRS to FERS at a rate of 3 percent per year.  The requested increase of  $103,000 is necessary to meet our increased retirement obligations as a result of this conversion.</t>
    </r>
  </si>
  <si>
    <r>
      <t>Annualization of 2009 pay raise:</t>
    </r>
    <r>
      <rPr>
        <sz val="9"/>
        <rFont val="Times New Roman"/>
        <family val="1"/>
      </rPr>
      <t xml:space="preserve">  This pay annualization represents first quarter amounts (October through December) of the 2009 pay increase of 3.9 percent included in the 2009 President's Budget.  The amount requested $700,000, represents the pay amounts for 1/4 of the fiscal year plus appropriate benefits ($516,180 for pay and $183,820 for benefits).</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</si>
  <si>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$143,000 is required to meet our commitment to GSA.  The costs associated with GSA rent were derived through the use of an automated system, which uses the latest inventory data, including rate increases to be effective in FY 2010 for each building currently occupied by Department of Justice components, as well as the costs of new space to be occupied.  GSA provided data on the rate increases.</t>
    </r>
  </si>
  <si>
    <r>
      <t>DHS Security Charges:</t>
    </r>
    <r>
      <rPr>
        <sz val="9"/>
        <color indexed="8"/>
        <rFont val="Times New Roman"/>
        <family val="1"/>
      </rPr>
      <t xml:space="preserve">  The Department of Homeland Security (DHS) will continue to charge Basic Security and Building Specific Security.  The requested increase of $12,000 is required to meet our commitment to DHS, and cost estimates were developed by DHS.</t>
    </r>
  </si>
  <si>
    <r>
      <t>WCF Rate Increases:</t>
    </r>
    <r>
      <rPr>
        <sz val="9"/>
        <rFont val="Times New Roman"/>
        <family val="1"/>
      </rPr>
      <t xml:space="preserve">  Components in the DC metropolitan area use and rely on the Department's Working Capital Fund (WCF) for support services including telecommunications services, computer services, finance services, as well as internet services.  The WCF continues to invest in the infrastructure supporting the telecommunications services, computer services, internet services.  Concurrently, several security initiatives are being implemented and additional resources are being directed to financial management in an effort to maintain a clean audit status.  Funding of $36,000 is required for this account.</t>
    </r>
  </si>
  <si>
    <r>
      <t>2010 pay raise:</t>
    </r>
    <r>
      <rPr>
        <sz val="9"/>
        <rFont val="Times New Roman"/>
        <family val="1"/>
      </rPr>
      <t xml:space="preserve">  This request provides for a proposed 2.0 percent pay raise to be effective in January of 2010  (This percentage is likely to change as the budget formulation process progresses.)  This increase includes locality pay adjustments as well as the general pay raise.  The amount requested, $1,465,000, represents the pay amounts for 3/4 of the fiscal year plus appropriate benefits ($1,080,291 for pay and $384,709 for benefits).</t>
    </r>
  </si>
  <si>
    <r>
      <t>Security Investigations:</t>
    </r>
    <r>
      <rPr>
        <sz val="9"/>
        <color indexed="8"/>
        <rFont val="Times New Roman"/>
        <family val="1"/>
      </rPr>
      <t xml:space="preserve">  The $1,000 decrease reflects payments to the Office of Personnel Management for security reinvestigations for employees requiring security clearances.</t>
    </r>
  </si>
  <si>
    <r>
      <t>Health Insurance</t>
    </r>
    <r>
      <rPr>
        <sz val="9"/>
        <rFont val="Times New Roman"/>
        <family val="1"/>
      </rPr>
      <t>:  Effective January 2008, this component's contribution to Federal employees' health insurance premiums increased by .6 percent.  Applied against the 2009 estimate of $3,317,000, the additional amount required is $21,000.</t>
    </r>
  </si>
  <si>
    <r>
      <t>Postage:</t>
    </r>
    <r>
      <rPr>
        <sz val="9"/>
        <color indexed="8"/>
        <rFont val="Times New Roman"/>
        <family val="1"/>
      </rPr>
      <t xml:space="preserve">  Effective May 11, 2009, the Postage Service implemented a rate increase of 4.8 percent. </t>
    </r>
    <r>
      <rPr>
        <sz val="9"/>
        <color indexed="12"/>
        <rFont val="Times New Roman"/>
        <family val="1"/>
      </rPr>
      <t xml:space="preserve"> </t>
    </r>
    <r>
      <rPr>
        <sz val="9"/>
        <color indexed="8"/>
        <rFont val="Times New Roman"/>
        <family val="1"/>
      </rPr>
      <t>This percentage was applied to the 2010 estimate of $68,000 to arrive at an increase of $2,000.</t>
    </r>
  </si>
  <si>
    <r>
      <t>Government Printing Office (GPO):</t>
    </r>
    <r>
      <rPr>
        <sz val="9"/>
        <rFont val="Times New Roman"/>
        <family val="1"/>
      </rPr>
      <t xml:space="preserve">  GOP provides an estimated rate increase of 4%.  This percentage was applied to the FY 2009 estimate of $123,000 to arrive at an increase of $2,000.</t>
    </r>
  </si>
  <si>
    <t>Reprogrammings / Transfers*</t>
  </si>
  <si>
    <t>* Distribution of positions among categories will vary from previously submitted schedules.  The distribution has been adjusted to reflect current operations,</t>
  </si>
  <si>
    <t xml:space="preserve">   however total appropriated and reimbursable positions have not changed.</t>
  </si>
  <si>
    <t>GS-14/5</t>
  </si>
  <si>
    <t>Personnel ATB's</t>
  </si>
  <si>
    <t>Total Personnel ATB's</t>
  </si>
  <si>
    <t>Personnel Compensation Lapse 50% (FTE) (New Positions / Financial Analysis Tab)</t>
  </si>
  <si>
    <t>Change in Compensable Days</t>
  </si>
  <si>
    <t>2010 Pay Raise (2.0%)</t>
  </si>
  <si>
    <t>13.0  Unemployment</t>
  </si>
  <si>
    <t>*Transfers - The $138,806 reflects the Antitrust transfer to GLA (ENRD) for the prorated share of the tenant improvement allocation (TIA) of the Patrick Henry Building lease.</t>
  </si>
  <si>
    <t>Others</t>
  </si>
  <si>
    <t>Department of Agriculture</t>
  </si>
  <si>
    <t>Department of Commerce</t>
  </si>
  <si>
    <t>Department of Defense</t>
  </si>
  <si>
    <t>Department of Energy</t>
  </si>
  <si>
    <t>Department of Homeland Security</t>
  </si>
  <si>
    <t>Department of Interior</t>
  </si>
  <si>
    <t>Department of Justice</t>
  </si>
  <si>
    <t>Department of State</t>
  </si>
  <si>
    <t>Department of Treasury</t>
  </si>
  <si>
    <t>Environmental Protection Agency</t>
  </si>
  <si>
    <t>Federal Trade Commission</t>
  </si>
  <si>
    <t>Securities and Exchange Commission</t>
  </si>
  <si>
    <t>Total Program Changes</t>
  </si>
  <si>
    <t>Tribal Trust Litigation</t>
  </si>
  <si>
    <t>Protecting America's Health by Cleaning up the Nation's Air and Water</t>
  </si>
  <si>
    <t>Vigorously Prosecuting Violations of the Nation's Environmental Laws</t>
  </si>
  <si>
    <t>Inc. 3</t>
  </si>
  <si>
    <t>GS</t>
  </si>
  <si>
    <t>Attorney</t>
  </si>
  <si>
    <t>Paralegal</t>
  </si>
  <si>
    <t>Atty</t>
  </si>
  <si>
    <t>Para</t>
  </si>
  <si>
    <t>O.C.'s</t>
  </si>
  <si>
    <t>Pay and Non-pay Split</t>
  </si>
  <si>
    <t>Transfer from other accounts</t>
  </si>
  <si>
    <t>Unobligated balance expiring</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</si>
</sst>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 numFmtId="218" formatCode="[$-409]dddd\,\ mmmm\ dd\,\ yyyy"/>
    <numFmt numFmtId="219" formatCode="#,##0.000_);\(#,##0.000\)"/>
    <numFmt numFmtId="220" formatCode="#,##0.0000_);\(#,##0.0000\)"/>
    <numFmt numFmtId="221" formatCode="#,##0.00000_);\(#,##0.00000\)"/>
    <numFmt numFmtId="222" formatCode="#,##0.000000_);\(#,##0.000000\)"/>
    <numFmt numFmtId="223" formatCode="#,##0.0000000_);\(#,##0.0000000\)"/>
  </numFmts>
  <fonts count="103">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b/>
      <sz val="12"/>
      <name val="Arial"/>
      <family val="2"/>
    </font>
    <font>
      <u val="single"/>
      <sz val="12"/>
      <name val="Arial"/>
      <family val="2"/>
    </font>
    <font>
      <sz val="10"/>
      <name val="Arial"/>
      <family val="2"/>
    </font>
    <font>
      <u val="singleAccounting"/>
      <sz val="12"/>
      <name val="Times New Roman"/>
      <family val="1"/>
    </font>
    <font>
      <b/>
      <sz val="12"/>
      <name val="Times New Roman"/>
      <family val="1"/>
    </font>
    <font>
      <b/>
      <sz val="16"/>
      <name val="Times New Roman"/>
      <family val="1"/>
    </font>
    <font>
      <sz val="12"/>
      <color indexed="8"/>
      <name val="TMS"/>
      <family val="0"/>
    </font>
    <font>
      <u val="single"/>
      <sz val="12"/>
      <color indexed="8"/>
      <name val="TMS"/>
      <family val="0"/>
    </font>
    <font>
      <sz val="10"/>
      <name val="TimesNewRomanPS"/>
      <family val="0"/>
    </font>
    <font>
      <b/>
      <u val="single"/>
      <sz val="12"/>
      <name val="Arial"/>
      <family val="2"/>
    </font>
    <font>
      <b/>
      <sz val="10"/>
      <name val="Times New Roman"/>
      <family val="1"/>
    </font>
    <font>
      <sz val="14"/>
      <name val="Times New Roman"/>
      <family val="1"/>
    </font>
    <font>
      <u val="single"/>
      <sz val="10"/>
      <name val="Times New Roman"/>
      <family val="1"/>
    </font>
    <font>
      <sz val="12"/>
      <color indexed="8"/>
      <name val="Times New Roman"/>
      <family val="1"/>
    </font>
    <font>
      <b/>
      <sz val="12"/>
      <color indexed="8"/>
      <name val="Times New Roman"/>
      <family val="1"/>
    </font>
    <font>
      <b/>
      <sz val="12"/>
      <name val="TimesNewRomanPS"/>
      <family val="0"/>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b/>
      <sz val="24"/>
      <name val="Times New Roman"/>
      <family val="1"/>
    </font>
    <font>
      <sz val="16"/>
      <color indexed="8"/>
      <name val="Times New Roman"/>
      <family val="1"/>
    </font>
    <font>
      <b/>
      <u val="single"/>
      <sz val="16"/>
      <name val="Arial"/>
      <family val="2"/>
    </font>
    <font>
      <sz val="16"/>
      <name val="Arial"/>
      <family val="2"/>
    </font>
    <font>
      <b/>
      <u val="single"/>
      <sz val="14"/>
      <name val="Times New Roman"/>
      <family val="1"/>
    </font>
    <font>
      <b/>
      <u val="single"/>
      <sz val="14"/>
      <name val="Arial"/>
      <family val="2"/>
    </font>
    <font>
      <sz val="14"/>
      <name val="Arial"/>
      <family val="2"/>
    </font>
    <font>
      <sz val="11"/>
      <name val="Arial"/>
      <family val="2"/>
    </font>
    <font>
      <b/>
      <u val="single"/>
      <sz val="20"/>
      <name val="Arial"/>
      <family val="2"/>
    </font>
    <font>
      <sz val="20"/>
      <name val="Arial"/>
      <family val="2"/>
    </font>
    <font>
      <u val="single"/>
      <sz val="9"/>
      <color indexed="8"/>
      <name val="Times New Roman"/>
      <family val="1"/>
    </font>
    <font>
      <b/>
      <sz val="20"/>
      <name val="Arial"/>
      <family val="2"/>
    </font>
    <font>
      <sz val="9"/>
      <name val="Arial"/>
      <family val="0"/>
    </font>
    <font>
      <sz val="9"/>
      <color indexed="12"/>
      <name val="Times New Roman"/>
      <family val="1"/>
    </font>
    <font>
      <sz val="12"/>
      <color indexed="12"/>
      <name val="Arial"/>
      <family val="0"/>
    </font>
    <font>
      <sz val="12"/>
      <color indexed="8"/>
      <name val="Arial"/>
      <family val="0"/>
    </font>
    <font>
      <sz val="12"/>
      <color indexed="9"/>
      <name val="Arial"/>
      <family val="0"/>
    </font>
    <font>
      <sz val="12"/>
      <color indexed="9"/>
      <name val="TimesNewRomanPS"/>
      <family val="0"/>
    </font>
    <font>
      <sz val="12"/>
      <color indexed="9"/>
      <name val="Times New Roman"/>
      <family val="0"/>
    </font>
    <font>
      <sz val="10"/>
      <color indexed="9"/>
      <name val="Times New Roman"/>
      <family val="1"/>
    </font>
    <font>
      <sz val="10"/>
      <color indexed="9"/>
      <name val="Arial"/>
      <family val="0"/>
    </font>
    <font>
      <sz val="10"/>
      <color indexed="9"/>
      <name val="TMS"/>
      <family val="0"/>
    </font>
    <font>
      <sz val="8"/>
      <color indexed="9"/>
      <name val="Arial"/>
      <family val="2"/>
    </font>
    <font>
      <sz val="8"/>
      <name val="Times New Roman"/>
      <family val="1"/>
    </font>
    <font>
      <sz val="8"/>
      <color indexed="9"/>
      <name val="Times New Roman"/>
      <family val="1"/>
    </font>
    <font>
      <sz val="8"/>
      <color indexed="8"/>
      <name val="Arial"/>
      <family val="2"/>
    </font>
    <font>
      <b/>
      <sz val="8"/>
      <color indexed="9"/>
      <name val="Times New Roman"/>
      <family val="1"/>
    </font>
    <font>
      <sz val="18"/>
      <name val="Arial"/>
      <family val="0"/>
    </font>
    <font>
      <sz val="16"/>
      <name val="Times New Roman"/>
      <family val="1"/>
    </font>
    <font>
      <b/>
      <i/>
      <sz val="14"/>
      <name val="Arial"/>
      <family val="2"/>
    </font>
    <font>
      <b/>
      <sz val="8"/>
      <name val="Arial"/>
      <family val="2"/>
    </font>
    <font>
      <b/>
      <u val="singleAccounting"/>
      <sz val="12"/>
      <name val="Arial"/>
      <family val="2"/>
    </font>
    <font>
      <b/>
      <sz val="12"/>
      <name val="Tahoma"/>
      <family val="2"/>
    </font>
    <font>
      <b/>
      <u val="single"/>
      <sz val="12"/>
      <name val="Tahoma"/>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1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color indexed="8"/>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medium"/>
    </border>
    <border>
      <left style="thin">
        <color indexed="8"/>
      </left>
      <right>
        <color indexed="63"/>
      </right>
      <top>
        <color indexed="63"/>
      </top>
      <bottom style="hair">
        <color indexed="8"/>
      </bottom>
    </border>
    <border>
      <left style="thin">
        <color indexed="8"/>
      </left>
      <right style="thin"/>
      <top>
        <color indexed="63"/>
      </top>
      <bottom style="hair">
        <color indexed="8"/>
      </bottom>
    </border>
    <border>
      <left style="thin">
        <color indexed="8"/>
      </left>
      <right style="thin">
        <color indexed="8"/>
      </right>
      <top style="hair">
        <color indexed="8"/>
      </top>
      <bottom style="thin"/>
    </border>
    <border>
      <left style="thin">
        <color indexed="8"/>
      </left>
      <right>
        <color indexed="63"/>
      </right>
      <top style="thin">
        <color indexed="8"/>
      </top>
      <bottom style="medium"/>
    </border>
    <border>
      <left>
        <color indexed="63"/>
      </left>
      <right>
        <color indexed="63"/>
      </right>
      <top style="thin">
        <color indexed="8"/>
      </top>
      <bottom style="medium"/>
    </border>
    <border>
      <left style="medium"/>
      <right style="medium"/>
      <top style="medium"/>
      <bottom style="medium"/>
    </border>
    <border>
      <left style="medium"/>
      <right style="medium"/>
      <top>
        <color indexed="63"/>
      </top>
      <bottom>
        <color indexed="63"/>
      </bottom>
    </border>
    <border>
      <left style="thin"/>
      <right>
        <color indexed="63"/>
      </right>
      <top style="thin"/>
      <bottom style="thin"/>
    </border>
    <border>
      <left>
        <color indexed="63"/>
      </left>
      <right>
        <color indexed="63"/>
      </right>
      <top>
        <color indexed="63"/>
      </top>
      <bottom style="thin">
        <color indexed="8"/>
      </bottom>
    </border>
    <border>
      <left style="thin"/>
      <right>
        <color indexed="63"/>
      </right>
      <top style="thin"/>
      <bottom style="medium"/>
    </border>
    <border>
      <left style="thin"/>
      <right>
        <color indexed="63"/>
      </right>
      <top style="hair"/>
      <bottom style="medium"/>
    </border>
    <border>
      <left style="thin">
        <color indexed="8"/>
      </left>
      <right>
        <color indexed="63"/>
      </right>
      <top>
        <color indexed="63"/>
      </top>
      <bottom style="medium">
        <color indexed="8"/>
      </bottom>
    </border>
    <border>
      <left>
        <color indexed="63"/>
      </left>
      <right style="medium">
        <color indexed="8"/>
      </right>
      <top style="thin">
        <color indexed="8"/>
      </top>
      <bottom style="medium"/>
    </border>
    <border>
      <left style="thin"/>
      <right style="thin"/>
      <top style="thin"/>
      <bottom style="thin"/>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medium"/>
      <bottom style="medium"/>
    </border>
    <border>
      <left style="thin"/>
      <right style="thin"/>
      <top>
        <color indexed="63"/>
      </top>
      <bottom style="thin">
        <color indexed="8"/>
      </bottom>
    </border>
    <border>
      <left style="thin"/>
      <right style="thin"/>
      <top>
        <color indexed="63"/>
      </top>
      <bottom style="thin">
        <color indexed="23"/>
      </bottom>
    </border>
    <border>
      <left style="thin"/>
      <right style="thin"/>
      <top style="thin">
        <color indexed="23"/>
      </top>
      <bottom style="thin">
        <color indexed="23"/>
      </bottom>
    </border>
    <border>
      <left>
        <color indexed="63"/>
      </left>
      <right style="thin"/>
      <top style="thin">
        <color indexed="23"/>
      </top>
      <bottom style="thin">
        <color indexed="23"/>
      </bottom>
    </border>
    <border>
      <left style="thin"/>
      <right style="thin"/>
      <top style="thin">
        <color indexed="23"/>
      </top>
      <bottom style="thin"/>
    </border>
    <border>
      <left style="thin"/>
      <right style="thin"/>
      <top style="hair"/>
      <bottom>
        <color indexed="63"/>
      </bottom>
    </border>
    <border>
      <left style="thin"/>
      <right>
        <color indexed="63"/>
      </right>
      <top>
        <color indexed="63"/>
      </top>
      <bottom style="thin">
        <color indexed="23"/>
      </bottom>
    </border>
    <border>
      <left style="thin"/>
      <right style="thin"/>
      <top style="hair"/>
      <bottom style="thin"/>
    </border>
    <border>
      <left style="medium"/>
      <right>
        <color indexed="63"/>
      </right>
      <top style="medium"/>
      <bottom style="medium"/>
    </border>
    <border>
      <left>
        <color indexed="63"/>
      </left>
      <right style="thin"/>
      <top style="thin"/>
      <bottom style="thin"/>
    </border>
    <border>
      <left style="thin">
        <color indexed="23"/>
      </left>
      <right style="thin"/>
      <top style="thin">
        <color indexed="23"/>
      </top>
      <bottom style="thin">
        <color indexed="23"/>
      </bottom>
    </border>
    <border>
      <left style="thin">
        <color indexed="23"/>
      </left>
      <right style="thin">
        <color indexed="23"/>
      </right>
      <top style="thin">
        <color indexed="23"/>
      </top>
      <bottom style="hair"/>
    </border>
    <border>
      <left style="thin">
        <color indexed="23"/>
      </left>
      <right style="thin"/>
      <top style="thin">
        <color indexed="23"/>
      </top>
      <bottom style="hair"/>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style="thin">
        <color indexed="8"/>
      </right>
      <top style="thin">
        <color indexed="8"/>
      </top>
      <bottom style="medium"/>
    </border>
    <border>
      <left style="thin"/>
      <right style="thin">
        <color indexed="8"/>
      </right>
      <top>
        <color indexed="63"/>
      </top>
      <bottom style="hair"/>
    </border>
    <border>
      <left style="thin"/>
      <right style="thin">
        <color indexed="8"/>
      </right>
      <top style="thin"/>
      <bottom style="thin"/>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right>
        <color indexed="63"/>
      </right>
      <top>
        <color indexed="63"/>
      </top>
      <bottom style="hair">
        <color indexed="8"/>
      </bottom>
    </border>
    <border>
      <left>
        <color indexed="63"/>
      </left>
      <right style="medium"/>
      <top>
        <color indexed="63"/>
      </top>
      <bottom style="hair">
        <color indexed="8"/>
      </bottom>
    </border>
    <border>
      <left style="thin">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style="medium">
        <color indexed="8"/>
      </right>
      <top>
        <color indexed="63"/>
      </top>
      <bottom style="hair">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style="hair">
        <color indexed="8"/>
      </top>
      <bottom style="thin"/>
    </border>
    <border>
      <left>
        <color indexed="63"/>
      </left>
      <right style="medium"/>
      <top>
        <color indexed="63"/>
      </top>
      <bottom style="thin">
        <color indexed="8"/>
      </bottom>
    </border>
    <border>
      <left>
        <color indexed="63"/>
      </left>
      <right style="medium"/>
      <top style="thin">
        <color indexed="8"/>
      </top>
      <bottom>
        <color indexed="63"/>
      </bottom>
    </border>
    <border>
      <left>
        <color indexed="63"/>
      </left>
      <right style="thin">
        <color indexed="8"/>
      </right>
      <top>
        <color indexed="63"/>
      </top>
      <bottom>
        <color indexed="63"/>
      </bottom>
    </border>
    <border>
      <left>
        <color indexed="63"/>
      </left>
      <right style="medium"/>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medium"/>
      <top>
        <color indexed="63"/>
      </top>
      <bottom style="thin"/>
    </border>
    <border>
      <left>
        <color indexed="63"/>
      </left>
      <right style="thin">
        <color indexed="8"/>
      </right>
      <top style="thin"/>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color indexed="23"/>
      </bottom>
    </border>
    <border>
      <left>
        <color indexed="63"/>
      </left>
      <right style="thin"/>
      <top style="hair"/>
      <bottom style="medium"/>
    </border>
    <border>
      <left>
        <color indexed="63"/>
      </left>
      <right>
        <color indexed="63"/>
      </right>
      <top style="hair"/>
      <bottom style="medium"/>
    </border>
    <border>
      <left>
        <color indexed="63"/>
      </left>
      <right>
        <color indexed="63"/>
      </right>
      <top style="thin"/>
      <bottom style="medium"/>
    </border>
    <border>
      <left style="thin"/>
      <right>
        <color indexed="63"/>
      </right>
      <top style="hair"/>
      <bottom style="hair"/>
    </border>
    <border>
      <left style="thin">
        <color indexed="8"/>
      </left>
      <right style="thin"/>
      <top>
        <color indexed="63"/>
      </top>
      <bottom>
        <color indexed="63"/>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color indexed="8"/>
      </left>
      <right>
        <color indexed="63"/>
      </right>
      <top style="hair">
        <color indexed="8"/>
      </top>
      <bottom>
        <color indexed="63"/>
      </bottom>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color indexed="23"/>
      </top>
      <bottom style="thin"/>
    </border>
    <border>
      <left>
        <color indexed="63"/>
      </left>
      <right>
        <color indexed="63"/>
      </right>
      <top style="thin">
        <color indexed="23"/>
      </top>
      <bottom style="thin"/>
    </border>
    <border>
      <left style="thin"/>
      <right>
        <color indexed="63"/>
      </right>
      <top style="thin">
        <color indexed="23"/>
      </top>
      <bottom style="hair"/>
    </border>
    <border>
      <left>
        <color indexed="63"/>
      </left>
      <right>
        <color indexed="63"/>
      </right>
      <top style="thin">
        <color indexed="23"/>
      </top>
      <bottom style="hair"/>
    </border>
    <border>
      <left>
        <color indexed="63"/>
      </left>
      <right style="thin"/>
      <top style="hair"/>
      <bottom style="hair"/>
    </border>
    <border>
      <left style="thin"/>
      <right>
        <color indexed="63"/>
      </right>
      <top>
        <color indexed="63"/>
      </top>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hair"/>
    </border>
    <border>
      <left>
        <color indexed="63"/>
      </left>
      <right style="thin"/>
      <top style="medium"/>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23"/>
      </top>
      <bottom style="thin">
        <color indexed="23"/>
      </bottom>
    </border>
    <border>
      <left style="thin"/>
      <right>
        <color indexed="63"/>
      </right>
      <top style="thin">
        <color indexed="8"/>
      </top>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23"/>
      </right>
      <top style="thin">
        <color indexed="23"/>
      </top>
      <bottom style="hair"/>
    </border>
    <border>
      <left style="thin">
        <color indexed="8"/>
      </left>
      <right>
        <color indexed="63"/>
      </right>
      <top style="thin"/>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color indexed="63"/>
      </left>
      <right style="thin">
        <color indexed="8"/>
      </right>
      <top style="hair"/>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right style="thin"/>
      <top style="medium"/>
      <bottom>
        <color indexed="63"/>
      </bottom>
    </border>
    <border>
      <left>
        <color indexed="63"/>
      </left>
      <right>
        <color indexed="63"/>
      </right>
      <top style="medium"/>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8" borderId="0" applyNumberFormat="0" applyBorder="0" applyAlignment="0" applyProtection="0"/>
    <xf numFmtId="0" fontId="86" fillId="11" borderId="0" applyNumberFormat="0" applyBorder="0" applyAlignment="0" applyProtection="0"/>
    <xf numFmtId="0" fontId="87" fillId="12"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9" borderId="0" applyNumberFormat="0" applyBorder="0" applyAlignment="0" applyProtection="0"/>
    <xf numFmtId="0" fontId="88" fillId="3" borderId="0" applyNumberFormat="0" applyBorder="0" applyAlignment="0" applyProtection="0"/>
    <xf numFmtId="0" fontId="89" fillId="20" borderId="1" applyNumberFormat="0" applyAlignment="0" applyProtection="0"/>
    <xf numFmtId="0" fontId="90" fillId="21"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91" fillId="0" borderId="0" applyNumberFormat="0" applyFill="0" applyBorder="0" applyAlignment="0" applyProtection="0"/>
    <xf numFmtId="0" fontId="10" fillId="0" borderId="0" applyNumberFormat="0" applyFill="0" applyBorder="0" applyAlignment="0" applyProtection="0"/>
    <xf numFmtId="0" fontId="92" fillId="4"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 fillId="0" borderId="0" applyNumberFormat="0" applyFill="0" applyBorder="0" applyAlignment="0" applyProtection="0"/>
    <xf numFmtId="0" fontId="96" fillId="7" borderId="1" applyNumberFormat="0" applyAlignment="0" applyProtection="0"/>
    <xf numFmtId="0" fontId="97" fillId="0" borderId="6" applyNumberFormat="0" applyFill="0" applyAlignment="0" applyProtection="0"/>
    <xf numFmtId="0" fontId="98" fillId="22" borderId="0" applyNumberFormat="0" applyBorder="0" applyAlignment="0" applyProtection="0"/>
    <xf numFmtId="0" fontId="86" fillId="0" borderId="0">
      <alignment/>
      <protection/>
    </xf>
    <xf numFmtId="0" fontId="24" fillId="0" borderId="0">
      <alignment/>
      <protection/>
    </xf>
    <xf numFmtId="0" fontId="24" fillId="0" borderId="0">
      <alignment/>
      <protection/>
    </xf>
    <xf numFmtId="0" fontId="0" fillId="23" borderId="7" applyNumberFormat="0" applyFont="0" applyAlignment="0" applyProtection="0"/>
    <xf numFmtId="0" fontId="99" fillId="20" borderId="8" applyNumberFormat="0" applyAlignment="0" applyProtection="0"/>
    <xf numFmtId="9" fontId="24"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953">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Border="1" applyAlignment="1">
      <alignment/>
    </xf>
    <xf numFmtId="3" fontId="6" fillId="0" borderId="0" xfId="0" applyNumberFormat="1" applyFont="1" applyAlignment="1">
      <alignment/>
    </xf>
    <xf numFmtId="3" fontId="15"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5" fillId="0" borderId="0" xfId="0" applyNumberFormat="1" applyFont="1" applyAlignment="1">
      <alignment/>
    </xf>
    <xf numFmtId="177" fontId="6" fillId="0" borderId="0" xfId="0" applyNumberFormat="1" applyFont="1" applyAlignment="1">
      <alignment/>
    </xf>
    <xf numFmtId="177" fontId="16" fillId="0" borderId="0" xfId="0" applyNumberFormat="1" applyFont="1" applyAlignment="1">
      <alignment horizontal="centerContinuous"/>
    </xf>
    <xf numFmtId="177" fontId="6" fillId="0" borderId="0" xfId="0" applyNumberFormat="1" applyFont="1" applyAlignment="1">
      <alignment horizontal="centerContinuous"/>
    </xf>
    <xf numFmtId="177" fontId="18" fillId="0" borderId="0" xfId="0" applyNumberFormat="1" applyFont="1" applyAlignment="1">
      <alignment horizontal="centerContinuous"/>
    </xf>
    <xf numFmtId="177" fontId="19" fillId="0" borderId="0" xfId="0" applyNumberFormat="1" applyFont="1" applyAlignment="1">
      <alignment horizontal="centerContinuous"/>
    </xf>
    <xf numFmtId="177" fontId="6" fillId="0" borderId="0" xfId="0" applyNumberFormat="1" applyFont="1" applyAlignment="1">
      <alignment horizontal="fill"/>
    </xf>
    <xf numFmtId="177" fontId="6" fillId="0" borderId="0" xfId="0" applyNumberFormat="1" applyFont="1" applyAlignment="1">
      <alignment/>
    </xf>
    <xf numFmtId="177" fontId="11" fillId="0" borderId="0" xfId="0" applyNumberFormat="1" applyFont="1" applyAlignment="1">
      <alignment horizontal="centerContinuous"/>
    </xf>
    <xf numFmtId="177" fontId="5" fillId="0" borderId="0" xfId="0" applyNumberFormat="1" applyFont="1" applyAlignment="1">
      <alignment horizontal="centerContinuous"/>
    </xf>
    <xf numFmtId="177" fontId="12" fillId="0" borderId="0" xfId="0" applyNumberFormat="1" applyFont="1" applyAlignment="1">
      <alignment horizontal="centerContinuous"/>
    </xf>
    <xf numFmtId="177" fontId="7" fillId="0" borderId="0" xfId="0" applyNumberFormat="1" applyFont="1" applyAlignment="1">
      <alignment/>
    </xf>
    <xf numFmtId="177" fontId="4"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xf>
    <xf numFmtId="177" fontId="8" fillId="24" borderId="0" xfId="0" applyNumberFormat="1" applyFont="1" applyFill="1" applyAlignment="1">
      <alignment/>
    </xf>
    <xf numFmtId="177" fontId="0" fillId="0" borderId="0" xfId="0" applyNumberFormat="1" applyBorder="1" applyAlignment="1">
      <alignment/>
    </xf>
    <xf numFmtId="177" fontId="13" fillId="24" borderId="0" xfId="0" applyNumberFormat="1" applyFont="1" applyFill="1" applyAlignment="1">
      <alignment/>
    </xf>
    <xf numFmtId="177" fontId="13" fillId="24" borderId="0" xfId="0" applyNumberFormat="1" applyFont="1" applyFill="1" applyAlignment="1">
      <alignment horizontal="centerContinuous"/>
    </xf>
    <xf numFmtId="177" fontId="6" fillId="0" borderId="0" xfId="0" applyNumberFormat="1" applyFont="1" applyBorder="1" applyAlignment="1">
      <alignment horizontal="centerContinuous"/>
    </xf>
    <xf numFmtId="177" fontId="20" fillId="24" borderId="0" xfId="0" applyNumberFormat="1" applyFont="1" applyFill="1" applyAlignment="1">
      <alignment/>
    </xf>
    <xf numFmtId="177" fontId="6" fillId="0" borderId="0" xfId="0" applyNumberFormat="1" applyFont="1" applyAlignment="1">
      <alignment horizontal="right"/>
    </xf>
    <xf numFmtId="177" fontId="5" fillId="0" borderId="10" xfId="0" applyNumberFormat="1" applyFont="1" applyBorder="1" applyAlignment="1">
      <alignment/>
    </xf>
    <xf numFmtId="0" fontId="6" fillId="0" borderId="0" xfId="0" applyNumberFormat="1" applyFont="1" applyAlignment="1">
      <alignment/>
    </xf>
    <xf numFmtId="3" fontId="8" fillId="24" borderId="0" xfId="0" applyNumberFormat="1" applyFont="1" applyFill="1" applyAlignment="1">
      <alignment/>
    </xf>
    <xf numFmtId="3" fontId="8" fillId="24" borderId="0" xfId="0" applyNumberFormat="1" applyFont="1" applyFill="1" applyAlignment="1">
      <alignment horizontal="centerContinuous"/>
    </xf>
    <xf numFmtId="0" fontId="0" fillId="0" borderId="0" xfId="0" applyBorder="1" applyAlignment="1">
      <alignment/>
    </xf>
    <xf numFmtId="3" fontId="8" fillId="24" borderId="0" xfId="0" applyNumberFormat="1" applyFont="1" applyFill="1" applyBorder="1" applyAlignment="1">
      <alignment/>
    </xf>
    <xf numFmtId="3" fontId="27" fillId="0" borderId="0" xfId="0" applyNumberFormat="1" applyFont="1" applyAlignment="1">
      <alignment/>
    </xf>
    <xf numFmtId="177" fontId="6" fillId="0" borderId="0" xfId="0" applyNumberFormat="1" applyFont="1" applyAlignment="1">
      <alignment/>
    </xf>
    <xf numFmtId="177" fontId="28" fillId="24" borderId="0" xfId="0" applyNumberFormat="1" applyFont="1" applyFill="1" applyAlignment="1">
      <alignment/>
    </xf>
    <xf numFmtId="0" fontId="24" fillId="0" borderId="0" xfId="58">
      <alignment/>
      <protection/>
    </xf>
    <xf numFmtId="0" fontId="24" fillId="0" borderId="0" xfId="59">
      <alignment/>
      <protection/>
    </xf>
    <xf numFmtId="0" fontId="1" fillId="0" borderId="0" xfId="59" applyFont="1">
      <alignment/>
      <protection/>
    </xf>
    <xf numFmtId="0" fontId="1" fillId="0" borderId="0" xfId="59" applyFont="1" applyAlignment="1">
      <alignment horizontal="left"/>
      <protection/>
    </xf>
    <xf numFmtId="0" fontId="24" fillId="0" borderId="0" xfId="58" applyAlignment="1">
      <alignment horizontal="centerContinuous"/>
      <protection/>
    </xf>
    <xf numFmtId="0" fontId="26" fillId="0" borderId="0" xfId="59" applyFont="1">
      <alignment/>
      <protection/>
    </xf>
    <xf numFmtId="0" fontId="32" fillId="0" borderId="11" xfId="58" applyFont="1" applyBorder="1" applyAlignment="1">
      <alignment horizontal="center"/>
      <protection/>
    </xf>
    <xf numFmtId="0" fontId="32" fillId="0" borderId="10" xfId="58" applyFont="1" applyBorder="1" applyAlignment="1">
      <alignment horizontal="center"/>
      <protection/>
    </xf>
    <xf numFmtId="0" fontId="32" fillId="0" borderId="12" xfId="58" applyFont="1" applyBorder="1" applyAlignment="1">
      <alignment horizontal="center"/>
      <protection/>
    </xf>
    <xf numFmtId="0" fontId="15" fillId="0" borderId="13" xfId="58" applyFont="1" applyBorder="1">
      <alignment/>
      <protection/>
    </xf>
    <xf numFmtId="0" fontId="15" fillId="0" borderId="10" xfId="58" applyFont="1" applyBorder="1">
      <alignment/>
      <protection/>
    </xf>
    <xf numFmtId="5" fontId="32" fillId="0" borderId="0" xfId="58" applyNumberFormat="1" applyFont="1" applyBorder="1">
      <alignment/>
      <protection/>
    </xf>
    <xf numFmtId="5" fontId="32" fillId="0" borderId="14" xfId="58" applyNumberFormat="1" applyFont="1" applyBorder="1">
      <alignment/>
      <protection/>
    </xf>
    <xf numFmtId="0" fontId="15" fillId="0" borderId="15" xfId="58" applyFont="1" applyBorder="1">
      <alignment/>
      <protection/>
    </xf>
    <xf numFmtId="0" fontId="15" fillId="0" borderId="12" xfId="58" applyFont="1" applyBorder="1">
      <alignment/>
      <protection/>
    </xf>
    <xf numFmtId="0" fontId="32" fillId="0" borderId="16" xfId="58" applyFont="1" applyBorder="1" applyAlignment="1">
      <alignment horizontal="left"/>
      <protection/>
    </xf>
    <xf numFmtId="0" fontId="15" fillId="0" borderId="0" xfId="59" applyFont="1">
      <alignment/>
      <protection/>
    </xf>
    <xf numFmtId="0" fontId="15" fillId="0" borderId="14" xfId="59" applyFont="1" applyBorder="1">
      <alignment/>
      <protection/>
    </xf>
    <xf numFmtId="0" fontId="32" fillId="0" borderId="14" xfId="59" applyFont="1" applyBorder="1">
      <alignment/>
      <protection/>
    </xf>
    <xf numFmtId="0" fontId="15" fillId="0" borderId="14" xfId="59" applyFont="1" applyBorder="1" applyAlignment="1">
      <alignment horizontal="left" indent="1"/>
      <protection/>
    </xf>
    <xf numFmtId="0" fontId="32" fillId="0" borderId="14" xfId="59" applyFont="1" applyBorder="1" applyAlignment="1">
      <alignment wrapText="1"/>
      <protection/>
    </xf>
    <xf numFmtId="0" fontId="32" fillId="0" borderId="13" xfId="59" applyFont="1" applyBorder="1">
      <alignment/>
      <protection/>
    </xf>
    <xf numFmtId="183" fontId="32" fillId="0" borderId="0" xfId="59" applyNumberFormat="1" applyFont="1" applyBorder="1" applyAlignment="1">
      <alignment horizontal="left"/>
      <protection/>
    </xf>
    <xf numFmtId="185" fontId="32" fillId="0" borderId="0" xfId="44" applyNumberFormat="1" applyFont="1" applyBorder="1" applyAlignment="1">
      <alignment horizontal="left"/>
    </xf>
    <xf numFmtId="177" fontId="30" fillId="0" borderId="0" xfId="0" applyNumberFormat="1" applyFont="1" applyAlignment="1">
      <alignment horizontal="centerContinuous"/>
    </xf>
    <xf numFmtId="177" fontId="38" fillId="24" borderId="17" xfId="0" applyNumberFormat="1" applyFont="1" applyFill="1" applyBorder="1" applyAlignment="1">
      <alignment horizontal="center"/>
    </xf>
    <xf numFmtId="177" fontId="38" fillId="24" borderId="14" xfId="0" applyNumberFormat="1" applyFont="1" applyFill="1" applyBorder="1" applyAlignment="1">
      <alignment horizontal="center"/>
    </xf>
    <xf numFmtId="0" fontId="0" fillId="0" borderId="0" xfId="0" applyBorder="1" applyAlignment="1">
      <alignment vertical="top" wrapText="1"/>
    </xf>
    <xf numFmtId="3" fontId="6" fillId="25" borderId="0" xfId="0" applyNumberFormat="1" applyFont="1" applyFill="1" applyAlignment="1">
      <alignment/>
    </xf>
    <xf numFmtId="177" fontId="6" fillId="25" borderId="0" xfId="0" applyNumberFormat="1" applyFont="1" applyFill="1" applyAlignment="1">
      <alignment/>
    </xf>
    <xf numFmtId="177" fontId="35" fillId="24" borderId="0" xfId="0" applyNumberFormat="1" applyFont="1" applyFill="1" applyAlignment="1">
      <alignment/>
    </xf>
    <xf numFmtId="177" fontId="35" fillId="24" borderId="18" xfId="0" applyNumberFormat="1" applyFont="1" applyFill="1" applyBorder="1" applyAlignment="1">
      <alignment/>
    </xf>
    <xf numFmtId="3" fontId="6" fillId="0" borderId="0" xfId="0" applyNumberFormat="1" applyFont="1" applyAlignment="1">
      <alignment/>
    </xf>
    <xf numFmtId="3" fontId="35" fillId="24" borderId="19" xfId="0" applyNumberFormat="1" applyFont="1" applyFill="1" applyBorder="1" applyAlignment="1">
      <alignment horizontal="left"/>
    </xf>
    <xf numFmtId="3" fontId="15" fillId="0" borderId="0" xfId="0" applyNumberFormat="1" applyFont="1" applyAlignment="1">
      <alignment horizontal="centerContinuous"/>
    </xf>
    <xf numFmtId="0" fontId="42" fillId="0" borderId="0" xfId="0" applyFont="1" applyAlignment="1">
      <alignment/>
    </xf>
    <xf numFmtId="177" fontId="5" fillId="0" borderId="0" xfId="0" applyNumberFormat="1" applyFont="1" applyFill="1" applyAlignment="1">
      <alignment/>
    </xf>
    <xf numFmtId="177" fontId="5" fillId="0" borderId="18" xfId="0" applyNumberFormat="1" applyFont="1" applyBorder="1" applyAlignment="1">
      <alignment/>
    </xf>
    <xf numFmtId="177" fontId="5" fillId="0" borderId="12" xfId="0" applyNumberFormat="1" applyFont="1" applyBorder="1" applyAlignment="1">
      <alignment/>
    </xf>
    <xf numFmtId="177" fontId="4" fillId="0" borderId="18" xfId="0" applyNumberFormat="1" applyFont="1" applyBorder="1" applyAlignment="1">
      <alignment/>
    </xf>
    <xf numFmtId="177" fontId="37" fillId="0" borderId="10" xfId="0" applyNumberFormat="1" applyFont="1" applyBorder="1" applyAlignment="1">
      <alignment horizontal="left"/>
    </xf>
    <xf numFmtId="5" fontId="37" fillId="0" borderId="10" xfId="0" applyNumberFormat="1" applyFont="1" applyBorder="1" applyAlignment="1">
      <alignment/>
    </xf>
    <xf numFmtId="5" fontId="37" fillId="0" borderId="12" xfId="0" applyNumberFormat="1" applyFont="1" applyBorder="1" applyAlignment="1">
      <alignment/>
    </xf>
    <xf numFmtId="177" fontId="5" fillId="0" borderId="16" xfId="0" applyNumberFormat="1" applyFont="1" applyBorder="1" applyAlignment="1">
      <alignment/>
    </xf>
    <xf numFmtId="177" fontId="4" fillId="0" borderId="16" xfId="0" applyNumberFormat="1" applyFont="1" applyBorder="1" applyAlignment="1">
      <alignment/>
    </xf>
    <xf numFmtId="177" fontId="6" fillId="0" borderId="15" xfId="0" applyNumberFormat="1" applyFont="1" applyBorder="1" applyAlignment="1">
      <alignment/>
    </xf>
    <xf numFmtId="177" fontId="5" fillId="0" borderId="20" xfId="0" applyNumberFormat="1" applyFont="1" applyBorder="1" applyAlignment="1">
      <alignment/>
    </xf>
    <xf numFmtId="177" fontId="5" fillId="0" borderId="21" xfId="0" applyNumberFormat="1" applyFont="1" applyBorder="1" applyAlignment="1">
      <alignment/>
    </xf>
    <xf numFmtId="177" fontId="37" fillId="0" borderId="22" xfId="0" applyNumberFormat="1" applyFont="1" applyBorder="1" applyAlignment="1">
      <alignment horizontal="right"/>
    </xf>
    <xf numFmtId="177" fontId="37" fillId="0" borderId="23" xfId="0" applyNumberFormat="1" applyFont="1" applyBorder="1" applyAlignment="1">
      <alignment/>
    </xf>
    <xf numFmtId="177" fontId="37" fillId="0" borderId="12" xfId="0" applyNumberFormat="1" applyFont="1" applyBorder="1" applyAlignment="1">
      <alignment/>
    </xf>
    <xf numFmtId="177" fontId="5" fillId="0" borderId="15" xfId="0" applyNumberFormat="1" applyFont="1" applyFill="1" applyBorder="1" applyAlignment="1">
      <alignment/>
    </xf>
    <xf numFmtId="177" fontId="5" fillId="0" borderId="24" xfId="0" applyNumberFormat="1" applyFont="1" applyBorder="1" applyAlignment="1">
      <alignment/>
    </xf>
    <xf numFmtId="177" fontId="5" fillId="0" borderId="25" xfId="0" applyNumberFormat="1" applyFont="1" applyBorder="1" applyAlignment="1">
      <alignment/>
    </xf>
    <xf numFmtId="177" fontId="5" fillId="0" borderId="26" xfId="0" applyNumberFormat="1" applyFont="1" applyBorder="1" applyAlignment="1">
      <alignment/>
    </xf>
    <xf numFmtId="0" fontId="15" fillId="0" borderId="27" xfId="58" applyFont="1" applyBorder="1" applyAlignment="1">
      <alignment horizontal="center"/>
      <protection/>
    </xf>
    <xf numFmtId="0" fontId="15" fillId="0" borderId="13" xfId="58" applyFont="1" applyBorder="1" applyAlignment="1">
      <alignment horizontal="center"/>
      <protection/>
    </xf>
    <xf numFmtId="177" fontId="6" fillId="0" borderId="18" xfId="0" applyNumberFormat="1" applyFont="1" applyBorder="1" applyAlignment="1">
      <alignment/>
    </xf>
    <xf numFmtId="177" fontId="25" fillId="0" borderId="18" xfId="0" applyNumberFormat="1" applyFont="1" applyBorder="1" applyAlignment="1">
      <alignment/>
    </xf>
    <xf numFmtId="177" fontId="6" fillId="0" borderId="12" xfId="0" applyNumberFormat="1" applyFont="1" applyBorder="1" applyAlignment="1">
      <alignment/>
    </xf>
    <xf numFmtId="177" fontId="6" fillId="0" borderId="21" xfId="0" applyNumberFormat="1" applyFont="1" applyBorder="1" applyAlignment="1">
      <alignment/>
    </xf>
    <xf numFmtId="177" fontId="6" fillId="0" borderId="28" xfId="0" applyNumberFormat="1" applyFont="1" applyBorder="1" applyAlignment="1">
      <alignment/>
    </xf>
    <xf numFmtId="177" fontId="6" fillId="0" borderId="10" xfId="0" applyNumberFormat="1" applyFont="1" applyBorder="1" applyAlignment="1">
      <alignment horizontal="fill"/>
    </xf>
    <xf numFmtId="3" fontId="6" fillId="0" borderId="16" xfId="0" applyNumberFormat="1" applyFont="1" applyBorder="1" applyAlignment="1">
      <alignment/>
    </xf>
    <xf numFmtId="3" fontId="6" fillId="0" borderId="24" xfId="0" applyNumberFormat="1" applyFont="1" applyBorder="1" applyAlignment="1">
      <alignment/>
    </xf>
    <xf numFmtId="3" fontId="6" fillId="0" borderId="25" xfId="0" applyNumberFormat="1" applyFont="1" applyBorder="1" applyAlignment="1">
      <alignment/>
    </xf>
    <xf numFmtId="177" fontId="6" fillId="0" borderId="25" xfId="0" applyNumberFormat="1" applyFont="1" applyBorder="1" applyAlignment="1">
      <alignment horizontal="fill"/>
    </xf>
    <xf numFmtId="177" fontId="6" fillId="0" borderId="26" xfId="0" applyNumberFormat="1" applyFont="1" applyBorder="1" applyAlignment="1">
      <alignment/>
    </xf>
    <xf numFmtId="3" fontId="6" fillId="0" borderId="22" xfId="0" applyNumberFormat="1" applyFont="1" applyBorder="1" applyAlignment="1">
      <alignment/>
    </xf>
    <xf numFmtId="177" fontId="6" fillId="0" borderId="22" xfId="0" applyNumberFormat="1" applyFont="1" applyBorder="1" applyAlignment="1">
      <alignment/>
    </xf>
    <xf numFmtId="177" fontId="21" fillId="0" borderId="22" xfId="0" applyNumberFormat="1" applyFont="1" applyBorder="1" applyAlignment="1">
      <alignment/>
    </xf>
    <xf numFmtId="177" fontId="26" fillId="0" borderId="28" xfId="0" applyNumberFormat="1" applyFont="1" applyBorder="1" applyAlignment="1">
      <alignment/>
    </xf>
    <xf numFmtId="177" fontId="26" fillId="0" borderId="29" xfId="0" applyNumberFormat="1" applyFont="1" applyBorder="1" applyAlignment="1">
      <alignment horizontal="right"/>
    </xf>
    <xf numFmtId="177" fontId="26" fillId="0" borderId="11" xfId="0" applyNumberFormat="1" applyFont="1" applyBorder="1" applyAlignment="1">
      <alignment horizontal="center"/>
    </xf>
    <xf numFmtId="177" fontId="26" fillId="0" borderId="30" xfId="0" applyNumberFormat="1" applyFont="1" applyBorder="1" applyAlignment="1">
      <alignment horizontal="center"/>
    </xf>
    <xf numFmtId="177" fontId="6" fillId="0" borderId="14" xfId="0" applyNumberFormat="1" applyFont="1" applyBorder="1" applyAlignment="1">
      <alignment/>
    </xf>
    <xf numFmtId="177" fontId="6" fillId="0" borderId="27" xfId="0" applyNumberFormat="1" applyFont="1" applyBorder="1" applyAlignment="1">
      <alignment/>
    </xf>
    <xf numFmtId="177" fontId="25" fillId="0" borderId="14" xfId="0" applyNumberFormat="1" applyFont="1" applyBorder="1" applyAlignment="1">
      <alignment/>
    </xf>
    <xf numFmtId="177" fontId="6" fillId="0" borderId="13" xfId="0" applyNumberFormat="1" applyFont="1" applyBorder="1" applyAlignment="1">
      <alignment/>
    </xf>
    <xf numFmtId="177" fontId="26" fillId="0" borderId="11" xfId="0" applyNumberFormat="1" applyFont="1" applyBorder="1" applyAlignment="1">
      <alignment/>
    </xf>
    <xf numFmtId="177" fontId="6" fillId="0" borderId="14" xfId="0" applyNumberFormat="1" applyFont="1" applyBorder="1" applyAlignment="1">
      <alignment horizontal="right"/>
    </xf>
    <xf numFmtId="3" fontId="44" fillId="0" borderId="0" xfId="0" applyNumberFormat="1" applyFont="1" applyAlignment="1">
      <alignment horizontal="centerContinuous"/>
    </xf>
    <xf numFmtId="177" fontId="26" fillId="0" borderId="12" xfId="0" applyNumberFormat="1" applyFont="1" applyBorder="1" applyAlignment="1">
      <alignment/>
    </xf>
    <xf numFmtId="177" fontId="26" fillId="0" borderId="10" xfId="0" applyNumberFormat="1" applyFont="1" applyBorder="1" applyAlignment="1">
      <alignment horizontal="fill"/>
    </xf>
    <xf numFmtId="177" fontId="26" fillId="0" borderId="13" xfId="0" applyNumberFormat="1" applyFont="1" applyBorder="1" applyAlignment="1">
      <alignment/>
    </xf>
    <xf numFmtId="165" fontId="26" fillId="0" borderId="12" xfId="0" applyNumberFormat="1" applyFont="1" applyBorder="1" applyAlignment="1">
      <alignment/>
    </xf>
    <xf numFmtId="177" fontId="38" fillId="24" borderId="23" xfId="0" applyNumberFormat="1" applyFont="1" applyFill="1" applyBorder="1" applyAlignment="1">
      <alignment horizontal="right"/>
    </xf>
    <xf numFmtId="177" fontId="38" fillId="24" borderId="22" xfId="0" applyNumberFormat="1" applyFont="1" applyFill="1" applyBorder="1" applyAlignment="1">
      <alignment horizontal="right"/>
    </xf>
    <xf numFmtId="177" fontId="38" fillId="24" borderId="29" xfId="0" applyNumberFormat="1" applyFont="1" applyFill="1" applyBorder="1" applyAlignment="1">
      <alignment horizontal="right"/>
    </xf>
    <xf numFmtId="177" fontId="37" fillId="0" borderId="23" xfId="0" applyNumberFormat="1" applyFont="1" applyBorder="1" applyAlignment="1">
      <alignment horizontal="right"/>
    </xf>
    <xf numFmtId="177" fontId="37" fillId="0" borderId="29" xfId="0" applyNumberFormat="1" applyFont="1" applyBorder="1" applyAlignment="1">
      <alignment horizontal="right"/>
    </xf>
    <xf numFmtId="177" fontId="35" fillId="24" borderId="16" xfId="0" applyNumberFormat="1" applyFont="1" applyFill="1" applyBorder="1" applyAlignment="1">
      <alignment/>
    </xf>
    <xf numFmtId="177" fontId="35" fillId="24" borderId="15" xfId="0" applyNumberFormat="1" applyFont="1" applyFill="1" applyBorder="1" applyAlignment="1">
      <alignment/>
    </xf>
    <xf numFmtId="177" fontId="35" fillId="24" borderId="20" xfId="0" applyNumberFormat="1" applyFont="1" applyFill="1" applyBorder="1" applyAlignment="1">
      <alignment/>
    </xf>
    <xf numFmtId="177" fontId="36" fillId="24" borderId="23" xfId="0" applyNumberFormat="1" applyFont="1" applyFill="1" applyBorder="1" applyAlignment="1">
      <alignment/>
    </xf>
    <xf numFmtId="177" fontId="36" fillId="24" borderId="22" xfId="0" applyNumberFormat="1" applyFont="1" applyFill="1" applyBorder="1" applyAlignment="1">
      <alignment horizontal="right"/>
    </xf>
    <xf numFmtId="177" fontId="36" fillId="24" borderId="23" xfId="0" applyNumberFormat="1" applyFont="1" applyFill="1" applyBorder="1" applyAlignment="1">
      <alignment horizontal="right"/>
    </xf>
    <xf numFmtId="177" fontId="36" fillId="24" borderId="29" xfId="0" applyNumberFormat="1" applyFont="1" applyFill="1" applyBorder="1" applyAlignment="1">
      <alignment horizontal="right"/>
    </xf>
    <xf numFmtId="177" fontId="35" fillId="24" borderId="16" xfId="0" applyNumberFormat="1" applyFont="1" applyFill="1" applyBorder="1" applyAlignment="1">
      <alignment horizontal="left"/>
    </xf>
    <xf numFmtId="177" fontId="35" fillId="24" borderId="15" xfId="0" applyNumberFormat="1" applyFont="1" applyFill="1" applyBorder="1" applyAlignment="1">
      <alignment horizontal="left"/>
    </xf>
    <xf numFmtId="177" fontId="45" fillId="24" borderId="0" xfId="0" applyNumberFormat="1" applyFont="1" applyFill="1" applyAlignment="1">
      <alignment/>
    </xf>
    <xf numFmtId="177" fontId="35" fillId="24" borderId="24" xfId="0" applyNumberFormat="1" applyFont="1" applyFill="1" applyBorder="1" applyAlignment="1">
      <alignment horizontal="left"/>
    </xf>
    <xf numFmtId="3" fontId="35" fillId="24" borderId="31" xfId="0" applyNumberFormat="1" applyFont="1" applyFill="1" applyBorder="1" applyAlignment="1">
      <alignment horizontal="left"/>
    </xf>
    <xf numFmtId="3" fontId="35" fillId="24" borderId="32" xfId="0" applyNumberFormat="1" applyFont="1" applyFill="1" applyBorder="1" applyAlignment="1">
      <alignment horizontal="left"/>
    </xf>
    <xf numFmtId="3" fontId="35" fillId="24" borderId="33" xfId="0" applyNumberFormat="1" applyFont="1" applyFill="1" applyBorder="1" applyAlignment="1">
      <alignment horizontal="left"/>
    </xf>
    <xf numFmtId="3" fontId="36" fillId="24" borderId="34" xfId="0" applyNumberFormat="1" applyFont="1" applyFill="1" applyBorder="1" applyAlignment="1">
      <alignment horizontal="right"/>
    </xf>
    <xf numFmtId="3" fontId="36" fillId="24" borderId="35" xfId="0" applyNumberFormat="1" applyFont="1" applyFill="1" applyBorder="1" applyAlignment="1">
      <alignment horizontal="right"/>
    </xf>
    <xf numFmtId="0" fontId="32" fillId="0" borderId="36" xfId="59" applyFont="1" applyBorder="1" applyAlignment="1">
      <alignment horizontal="left"/>
      <protection/>
    </xf>
    <xf numFmtId="0" fontId="32" fillId="0" borderId="37" xfId="59" applyFont="1" applyBorder="1" applyAlignment="1">
      <alignment horizontal="left"/>
      <protection/>
    </xf>
    <xf numFmtId="0" fontId="24" fillId="0" borderId="0" xfId="58" applyBorder="1">
      <alignment/>
      <protection/>
    </xf>
    <xf numFmtId="177" fontId="41" fillId="0" borderId="0" xfId="0" applyNumberFormat="1" applyFont="1" applyFill="1" applyBorder="1" applyAlignment="1">
      <alignment/>
    </xf>
    <xf numFmtId="177" fontId="0" fillId="0" borderId="0" xfId="0" applyNumberFormat="1" applyFill="1" applyBorder="1" applyAlignment="1">
      <alignment/>
    </xf>
    <xf numFmtId="3" fontId="6" fillId="0" borderId="0" xfId="0" applyNumberFormat="1" applyFont="1" applyFill="1" applyAlignment="1">
      <alignment/>
    </xf>
    <xf numFmtId="177" fontId="6" fillId="0" borderId="0" xfId="0" applyNumberFormat="1" applyFont="1" applyFill="1" applyAlignment="1">
      <alignment/>
    </xf>
    <xf numFmtId="177" fontId="4" fillId="0" borderId="22" xfId="0" applyNumberFormat="1" applyFont="1" applyBorder="1" applyAlignment="1">
      <alignment/>
    </xf>
    <xf numFmtId="5" fontId="38" fillId="24" borderId="26" xfId="0" applyNumberFormat="1" applyFont="1" applyFill="1" applyBorder="1" applyAlignment="1">
      <alignment/>
    </xf>
    <xf numFmtId="5" fontId="38" fillId="24" borderId="25" xfId="0" applyNumberFormat="1" applyFont="1" applyFill="1" applyBorder="1" applyAlignment="1">
      <alignment/>
    </xf>
    <xf numFmtId="177" fontId="36" fillId="24" borderId="38" xfId="0" applyNumberFormat="1" applyFont="1" applyFill="1" applyBorder="1" applyAlignment="1">
      <alignment horizontal="left"/>
    </xf>
    <xf numFmtId="177" fontId="36" fillId="24" borderId="24" xfId="0" applyNumberFormat="1" applyFont="1" applyFill="1" applyBorder="1" applyAlignment="1">
      <alignment horizontal="left"/>
    </xf>
    <xf numFmtId="0" fontId="15" fillId="0" borderId="0" xfId="59" applyFont="1" applyFill="1">
      <alignment/>
      <protection/>
    </xf>
    <xf numFmtId="0" fontId="15" fillId="0" borderId="16" xfId="59" applyFont="1" applyFill="1" applyBorder="1" applyAlignment="1">
      <alignment horizontal="center"/>
      <protection/>
    </xf>
    <xf numFmtId="0" fontId="15" fillId="0" borderId="18" xfId="59" applyFont="1" applyFill="1" applyBorder="1" applyAlignment="1">
      <alignment horizontal="center"/>
      <protection/>
    </xf>
    <xf numFmtId="177" fontId="42" fillId="0" borderId="20" xfId="0" applyNumberFormat="1" applyFont="1" applyBorder="1" applyAlignment="1">
      <alignment horizontal="centerContinuous"/>
    </xf>
    <xf numFmtId="177" fontId="42" fillId="0" borderId="21" xfId="0" applyNumberFormat="1" applyFont="1" applyBorder="1" applyAlignment="1">
      <alignment horizontal="centerContinuous"/>
    </xf>
    <xf numFmtId="177" fontId="42" fillId="0" borderId="21" xfId="0" applyNumberFormat="1" applyFont="1" applyBorder="1" applyAlignment="1">
      <alignment/>
    </xf>
    <xf numFmtId="177" fontId="42" fillId="0" borderId="28" xfId="0" applyNumberFormat="1" applyFont="1" applyBorder="1" applyAlignment="1">
      <alignment horizontal="centerContinuous"/>
    </xf>
    <xf numFmtId="3" fontId="42" fillId="0" borderId="0" xfId="0" applyNumberFormat="1" applyFont="1" applyAlignment="1">
      <alignment/>
    </xf>
    <xf numFmtId="177" fontId="42" fillId="0" borderId="15" xfId="0" applyNumberFormat="1" applyFont="1" applyBorder="1" applyAlignment="1">
      <alignment horizontal="centerContinuous"/>
    </xf>
    <xf numFmtId="177" fontId="42" fillId="0" borderId="10" xfId="0" applyNumberFormat="1" applyFont="1" applyBorder="1" applyAlignment="1">
      <alignment horizontal="centerContinuous"/>
    </xf>
    <xf numFmtId="177" fontId="42" fillId="0" borderId="10" xfId="0" applyNumberFormat="1" applyFont="1" applyBorder="1" applyAlignment="1">
      <alignment/>
    </xf>
    <xf numFmtId="177" fontId="42" fillId="0" borderId="12" xfId="0" applyNumberFormat="1" applyFont="1" applyBorder="1" applyAlignment="1">
      <alignment horizontal="centerContinuous"/>
    </xf>
    <xf numFmtId="177" fontId="42" fillId="0" borderId="23" xfId="0" applyNumberFormat="1" applyFont="1" applyBorder="1" applyAlignment="1">
      <alignment horizontal="right"/>
    </xf>
    <xf numFmtId="177" fontId="42" fillId="0" borderId="22" xfId="0" applyNumberFormat="1" applyFont="1" applyBorder="1" applyAlignment="1">
      <alignment horizontal="center"/>
    </xf>
    <xf numFmtId="177" fontId="42" fillId="0" borderId="22" xfId="0" applyNumberFormat="1" applyFont="1" applyBorder="1" applyAlignment="1">
      <alignment horizontal="right"/>
    </xf>
    <xf numFmtId="177" fontId="42" fillId="0" borderId="22" xfId="0" applyNumberFormat="1" applyFont="1" applyBorder="1" applyAlignment="1">
      <alignment/>
    </xf>
    <xf numFmtId="177" fontId="42" fillId="0" borderId="29" xfId="0" applyNumberFormat="1" applyFont="1" applyBorder="1" applyAlignment="1">
      <alignment horizontal="right"/>
    </xf>
    <xf numFmtId="3" fontId="42" fillId="0" borderId="24" xfId="0" applyNumberFormat="1" applyFont="1" applyBorder="1" applyAlignment="1">
      <alignment/>
    </xf>
    <xf numFmtId="177" fontId="42" fillId="0" borderId="24" xfId="0" applyNumberFormat="1" applyFont="1" applyBorder="1" applyAlignment="1">
      <alignment/>
    </xf>
    <xf numFmtId="177" fontId="42" fillId="0" borderId="25" xfId="0" applyNumberFormat="1" applyFont="1" applyBorder="1" applyAlignment="1">
      <alignment/>
    </xf>
    <xf numFmtId="165" fontId="42" fillId="0" borderId="26" xfId="0" applyNumberFormat="1" applyFont="1" applyBorder="1" applyAlignment="1">
      <alignment/>
    </xf>
    <xf numFmtId="177" fontId="42" fillId="0" borderId="26" xfId="0" applyNumberFormat="1" applyFont="1" applyBorder="1" applyAlignment="1">
      <alignment/>
    </xf>
    <xf numFmtId="3" fontId="42" fillId="0" borderId="10" xfId="0" applyNumberFormat="1" applyFont="1" applyBorder="1" applyAlignment="1">
      <alignment/>
    </xf>
    <xf numFmtId="177" fontId="42" fillId="0" borderId="15" xfId="0" applyNumberFormat="1" applyFont="1" applyBorder="1" applyAlignment="1">
      <alignment/>
    </xf>
    <xf numFmtId="177" fontId="42" fillId="0" borderId="12" xfId="0" applyNumberFormat="1" applyFont="1" applyBorder="1" applyAlignment="1">
      <alignment/>
    </xf>
    <xf numFmtId="3" fontId="42" fillId="0" borderId="15" xfId="0" applyNumberFormat="1" applyFont="1" applyBorder="1" applyAlignment="1">
      <alignment/>
    </xf>
    <xf numFmtId="3" fontId="49" fillId="0" borderId="10" xfId="0" applyNumberFormat="1" applyFont="1" applyBorder="1" applyAlignment="1">
      <alignment/>
    </xf>
    <xf numFmtId="177" fontId="49" fillId="0" borderId="15" xfId="0" applyNumberFormat="1" applyFont="1" applyBorder="1" applyAlignment="1">
      <alignment/>
    </xf>
    <xf numFmtId="177" fontId="49" fillId="0" borderId="10" xfId="0" applyNumberFormat="1" applyFont="1" applyBorder="1" applyAlignment="1">
      <alignment/>
    </xf>
    <xf numFmtId="177" fontId="49" fillId="0" borderId="12" xfId="0" applyNumberFormat="1" applyFont="1" applyBorder="1" applyAlignment="1">
      <alignment/>
    </xf>
    <xf numFmtId="177" fontId="42" fillId="0" borderId="16" xfId="0" applyNumberFormat="1" applyFont="1" applyBorder="1" applyAlignment="1">
      <alignment/>
    </xf>
    <xf numFmtId="177" fontId="42" fillId="0" borderId="0" xfId="0" applyNumberFormat="1" applyFont="1" applyAlignment="1">
      <alignment/>
    </xf>
    <xf numFmtId="177" fontId="42" fillId="0" borderId="18" xfId="0" applyNumberFormat="1" applyFont="1" applyBorder="1" applyAlignment="1">
      <alignment/>
    </xf>
    <xf numFmtId="0" fontId="24" fillId="0" borderId="0" xfId="58" applyFont="1" applyAlignment="1">
      <alignment horizontal="left"/>
      <protection/>
    </xf>
    <xf numFmtId="0" fontId="24" fillId="0" borderId="0" xfId="58" applyFont="1" applyBorder="1">
      <alignment/>
      <protection/>
    </xf>
    <xf numFmtId="0" fontId="0" fillId="0" borderId="0" xfId="0" applyBorder="1" applyAlignment="1">
      <alignment horizontal="center"/>
    </xf>
    <xf numFmtId="0" fontId="42" fillId="0" borderId="0" xfId="59" applyFont="1" applyBorder="1" applyAlignment="1">
      <alignment horizontal="center"/>
      <protection/>
    </xf>
    <xf numFmtId="0" fontId="42" fillId="0" borderId="0" xfId="0" applyFont="1" applyBorder="1" applyAlignment="1">
      <alignment horizontal="center"/>
    </xf>
    <xf numFmtId="0" fontId="0" fillId="0" borderId="0" xfId="0" applyAlignment="1">
      <alignment horizontal="center"/>
    </xf>
    <xf numFmtId="3" fontId="50" fillId="0" borderId="0" xfId="0" applyNumberFormat="1" applyFont="1" applyAlignment="1">
      <alignment/>
    </xf>
    <xf numFmtId="3" fontId="51" fillId="24" borderId="0" xfId="0" applyNumberFormat="1" applyFont="1" applyFill="1" applyAlignment="1">
      <alignment/>
    </xf>
    <xf numFmtId="3" fontId="8" fillId="24" borderId="0" xfId="0" applyNumberFormat="1" applyFont="1" applyFill="1" applyBorder="1" applyAlignment="1">
      <alignment horizontal="centerContinuous"/>
    </xf>
    <xf numFmtId="3" fontId="8" fillId="24" borderId="39" xfId="0" applyNumberFormat="1" applyFont="1" applyFill="1" applyBorder="1" applyAlignment="1">
      <alignment horizontal="centerContinuous"/>
    </xf>
    <xf numFmtId="3" fontId="36" fillId="24" borderId="40" xfId="0" applyNumberFormat="1" applyFont="1" applyFill="1" applyBorder="1" applyAlignment="1">
      <alignment horizontal="right"/>
    </xf>
    <xf numFmtId="177" fontId="35" fillId="0" borderId="24" xfId="0" applyNumberFormat="1" applyFont="1" applyFill="1" applyBorder="1" applyAlignment="1">
      <alignment horizontal="left"/>
    </xf>
    <xf numFmtId="177" fontId="36" fillId="24" borderId="41" xfId="0" applyNumberFormat="1" applyFont="1" applyFill="1" applyBorder="1" applyAlignment="1">
      <alignment horizontal="left"/>
    </xf>
    <xf numFmtId="3" fontId="36" fillId="24" borderId="42" xfId="0" applyNumberFormat="1" applyFont="1" applyFill="1" applyBorder="1" applyAlignment="1">
      <alignment horizontal="left"/>
    </xf>
    <xf numFmtId="3" fontId="36" fillId="24" borderId="43" xfId="0" applyNumberFormat="1" applyFont="1" applyFill="1" applyBorder="1" applyAlignment="1">
      <alignment horizontal="right"/>
    </xf>
    <xf numFmtId="177" fontId="26" fillId="0" borderId="44" xfId="0" applyNumberFormat="1" applyFont="1" applyBorder="1" applyAlignment="1">
      <alignment horizontal="centerContinuous"/>
    </xf>
    <xf numFmtId="3" fontId="26" fillId="0" borderId="0" xfId="0" applyNumberFormat="1" applyFont="1" applyAlignment="1">
      <alignment horizontal="centerContinuous"/>
    </xf>
    <xf numFmtId="177" fontId="26" fillId="0" borderId="0" xfId="0" applyNumberFormat="1" applyFont="1" applyAlignment="1">
      <alignment horizontal="centerContinuous"/>
    </xf>
    <xf numFmtId="0" fontId="32" fillId="0" borderId="0" xfId="59" applyFont="1">
      <alignment/>
      <protection/>
    </xf>
    <xf numFmtId="177" fontId="13" fillId="0" borderId="0" xfId="0" applyNumberFormat="1" applyFont="1" applyFill="1" applyBorder="1" applyAlignment="1">
      <alignment/>
    </xf>
    <xf numFmtId="0" fontId="0" fillId="0" borderId="0" xfId="0" applyFill="1" applyBorder="1" applyAlignment="1">
      <alignment vertical="top" wrapText="1"/>
    </xf>
    <xf numFmtId="0" fontId="33" fillId="0" borderId="0" xfId="0" applyFont="1" applyFill="1" applyAlignment="1">
      <alignment horizontal="centerContinuous"/>
    </xf>
    <xf numFmtId="3" fontId="59" fillId="22" borderId="0" xfId="0" applyNumberFormat="1" applyFont="1" applyFill="1" applyAlignment="1">
      <alignment wrapText="1"/>
    </xf>
    <xf numFmtId="0" fontId="0" fillId="22" borderId="0" xfId="0" applyFont="1" applyFill="1" applyAlignment="1">
      <alignment wrapText="1"/>
    </xf>
    <xf numFmtId="0" fontId="0" fillId="0" borderId="0" xfId="0" applyFont="1" applyFill="1" applyBorder="1" applyAlignment="1">
      <alignment vertical="top" wrapText="1"/>
    </xf>
    <xf numFmtId="177" fontId="0" fillId="0" borderId="0" xfId="0" applyNumberFormat="1" applyFont="1" applyFill="1" applyAlignment="1">
      <alignment horizontal="centerContinuous"/>
    </xf>
    <xf numFmtId="0" fontId="59" fillId="0" borderId="0" xfId="0" applyFont="1" applyFill="1" applyBorder="1" applyAlignment="1">
      <alignment vertical="top" wrapText="1"/>
    </xf>
    <xf numFmtId="0" fontId="0" fillId="0" borderId="0" xfId="0" applyFont="1" applyFill="1" applyAlignment="1">
      <alignment wrapText="1"/>
    </xf>
    <xf numFmtId="0" fontId="15" fillId="0" borderId="0" xfId="59" applyFont="1" applyFill="1" applyBorder="1" applyAlignment="1">
      <alignment horizontal="center"/>
      <protection/>
    </xf>
    <xf numFmtId="0" fontId="15" fillId="0" borderId="0" xfId="59" applyFont="1" applyBorder="1">
      <alignment/>
      <protection/>
    </xf>
    <xf numFmtId="183" fontId="32" fillId="0" borderId="0" xfId="59" applyNumberFormat="1" applyFont="1" applyBorder="1">
      <alignment/>
      <protection/>
    </xf>
    <xf numFmtId="183" fontId="34" fillId="0" borderId="0" xfId="42" applyNumberFormat="1" applyFont="1" applyBorder="1" applyAlignment="1">
      <alignment/>
    </xf>
    <xf numFmtId="183" fontId="15" fillId="0" borderId="0" xfId="42" applyNumberFormat="1" applyFont="1" applyBorder="1" applyAlignment="1">
      <alignment/>
    </xf>
    <xf numFmtId="177" fontId="6" fillId="0" borderId="0" xfId="0" applyNumberFormat="1" applyFont="1" applyBorder="1" applyAlignment="1">
      <alignment horizontal="fill"/>
    </xf>
    <xf numFmtId="177" fontId="26" fillId="0" borderId="0" xfId="0" applyNumberFormat="1" applyFont="1" applyBorder="1" applyAlignment="1">
      <alignment horizontal="fill"/>
    </xf>
    <xf numFmtId="177" fontId="26" fillId="0" borderId="14" xfId="0" applyNumberFormat="1" applyFont="1" applyBorder="1" applyAlignment="1">
      <alignment/>
    </xf>
    <xf numFmtId="177" fontId="26" fillId="0" borderId="45" xfId="0" applyNumberFormat="1" applyFont="1" applyBorder="1" applyAlignment="1">
      <alignment horizontal="fill"/>
    </xf>
    <xf numFmtId="177" fontId="6" fillId="0" borderId="39" xfId="0" applyNumberFormat="1" applyFont="1" applyBorder="1" applyAlignment="1">
      <alignment horizontal="fill"/>
    </xf>
    <xf numFmtId="177" fontId="26" fillId="0" borderId="46" xfId="0" applyNumberFormat="1" applyFont="1" applyBorder="1" applyAlignment="1">
      <alignment horizontal="fill"/>
    </xf>
    <xf numFmtId="177" fontId="26" fillId="0" borderId="18" xfId="0" applyNumberFormat="1" applyFont="1" applyBorder="1" applyAlignment="1">
      <alignment/>
    </xf>
    <xf numFmtId="177" fontId="6" fillId="0" borderId="0" xfId="0" applyNumberFormat="1" applyFont="1" applyBorder="1" applyAlignment="1">
      <alignment/>
    </xf>
    <xf numFmtId="1" fontId="32" fillId="0" borderId="0" xfId="59" applyNumberFormat="1" applyFont="1" applyFill="1" applyBorder="1" applyAlignment="1">
      <alignment horizontal="centerContinuous"/>
      <protection/>
    </xf>
    <xf numFmtId="0" fontId="32" fillId="0" borderId="0" xfId="59" applyFont="1" applyFill="1" applyBorder="1" applyAlignment="1">
      <alignment horizontal="centerContinuous"/>
      <protection/>
    </xf>
    <xf numFmtId="0" fontId="34" fillId="0" borderId="0" xfId="59" applyFont="1" applyFill="1" applyBorder="1" applyAlignment="1">
      <alignment horizontal="center"/>
      <protection/>
    </xf>
    <xf numFmtId="185" fontId="32" fillId="0" borderId="0" xfId="44" applyNumberFormat="1" applyFont="1" applyBorder="1" applyAlignment="1">
      <alignment/>
    </xf>
    <xf numFmtId="183" fontId="32" fillId="0" borderId="0" xfId="42" applyNumberFormat="1" applyFont="1" applyBorder="1" applyAlignment="1">
      <alignment/>
    </xf>
    <xf numFmtId="0" fontId="6" fillId="0" borderId="0" xfId="0" applyFont="1" applyAlignment="1">
      <alignment/>
    </xf>
    <xf numFmtId="3" fontId="21" fillId="0" borderId="22" xfId="0" applyNumberFormat="1" applyFont="1" applyBorder="1" applyAlignment="1">
      <alignment/>
    </xf>
    <xf numFmtId="0" fontId="0" fillId="0" borderId="16" xfId="0" applyBorder="1" applyAlignment="1">
      <alignment/>
    </xf>
    <xf numFmtId="0" fontId="6" fillId="0" borderId="0" xfId="59" applyFont="1">
      <alignment/>
      <protection/>
    </xf>
    <xf numFmtId="0" fontId="15" fillId="0" borderId="15" xfId="59" applyFont="1" applyFill="1" applyBorder="1" applyAlignment="1">
      <alignment horizontal="center" wrapText="1"/>
      <protection/>
    </xf>
    <xf numFmtId="0" fontId="15" fillId="0" borderId="12" xfId="59" applyFont="1" applyFill="1" applyBorder="1" applyAlignment="1">
      <alignment horizontal="center" wrapText="1"/>
      <protection/>
    </xf>
    <xf numFmtId="177" fontId="13" fillId="24" borderId="47" xfId="0" applyNumberFormat="1" applyFont="1" applyFill="1" applyBorder="1" applyAlignment="1">
      <alignment/>
    </xf>
    <xf numFmtId="177" fontId="13" fillId="24" borderId="48" xfId="0" applyNumberFormat="1" applyFont="1" applyFill="1" applyBorder="1" applyAlignment="1">
      <alignment horizontal="left"/>
    </xf>
    <xf numFmtId="177" fontId="13" fillId="24" borderId="49" xfId="0" applyNumberFormat="1" applyFont="1" applyFill="1" applyBorder="1" applyAlignment="1">
      <alignment/>
    </xf>
    <xf numFmtId="0" fontId="15" fillId="0" borderId="11" xfId="59" applyFont="1" applyBorder="1">
      <alignment/>
      <protection/>
    </xf>
    <xf numFmtId="0" fontId="15" fillId="0" borderId="14" xfId="0" applyFont="1" applyBorder="1" applyAlignment="1">
      <alignment/>
    </xf>
    <xf numFmtId="0" fontId="15" fillId="0" borderId="14" xfId="0" applyFont="1" applyBorder="1" applyAlignment="1">
      <alignment wrapText="1"/>
    </xf>
    <xf numFmtId="5" fontId="37" fillId="0" borderId="50" xfId="0" applyNumberFormat="1" applyFont="1" applyBorder="1" applyAlignment="1">
      <alignment/>
    </xf>
    <xf numFmtId="0" fontId="41" fillId="0" borderId="0" xfId="0" applyFont="1" applyAlignment="1">
      <alignment/>
    </xf>
    <xf numFmtId="177" fontId="13" fillId="0" borderId="0" xfId="0" applyNumberFormat="1" applyFont="1" applyFill="1" applyBorder="1" applyAlignment="1">
      <alignment horizontal="left"/>
    </xf>
    <xf numFmtId="0" fontId="0" fillId="0" borderId="0" xfId="0" applyFill="1" applyBorder="1" applyAlignment="1">
      <alignment/>
    </xf>
    <xf numFmtId="165" fontId="36" fillId="24" borderId="25" xfId="0" applyNumberFormat="1" applyFont="1" applyFill="1" applyBorder="1" applyAlignment="1">
      <alignment/>
    </xf>
    <xf numFmtId="3" fontId="26" fillId="0" borderId="51" xfId="0" applyNumberFormat="1" applyFont="1" applyBorder="1" applyAlignment="1">
      <alignment/>
    </xf>
    <xf numFmtId="0" fontId="0" fillId="0" borderId="52" xfId="0" applyBorder="1" applyAlignment="1">
      <alignment/>
    </xf>
    <xf numFmtId="177" fontId="42" fillId="0" borderId="21" xfId="0" applyNumberFormat="1" applyFont="1" applyBorder="1" applyAlignment="1">
      <alignment vertical="center"/>
    </xf>
    <xf numFmtId="177" fontId="42" fillId="0" borderId="10" xfId="0" applyNumberFormat="1" applyFont="1" applyBorder="1" applyAlignment="1">
      <alignment vertical="center"/>
    </xf>
    <xf numFmtId="0" fontId="62" fillId="0" borderId="0" xfId="0" applyFont="1" applyBorder="1" applyAlignment="1">
      <alignment horizontal="center" vertical="top" wrapText="1"/>
    </xf>
    <xf numFmtId="177" fontId="67" fillId="0" borderId="0" xfId="0" applyNumberFormat="1" applyFont="1" applyBorder="1" applyAlignment="1">
      <alignment/>
    </xf>
    <xf numFmtId="177" fontId="68" fillId="0" borderId="0" xfId="0" applyNumberFormat="1" applyFont="1" applyAlignment="1">
      <alignment/>
    </xf>
    <xf numFmtId="177" fontId="66" fillId="0" borderId="0" xfId="0" applyNumberFormat="1" applyFont="1" applyAlignment="1">
      <alignment/>
    </xf>
    <xf numFmtId="0" fontId="66" fillId="0" borderId="0" xfId="0" applyFont="1" applyAlignment="1">
      <alignment/>
    </xf>
    <xf numFmtId="177" fontId="68" fillId="0" borderId="0" xfId="0" applyNumberFormat="1" applyFont="1" applyAlignment="1">
      <alignment/>
    </xf>
    <xf numFmtId="177" fontId="68" fillId="0" borderId="0" xfId="0" applyNumberFormat="1" applyFont="1" applyFill="1" applyAlignment="1">
      <alignment/>
    </xf>
    <xf numFmtId="0" fontId="70" fillId="0" borderId="0" xfId="59" applyFont="1">
      <alignment/>
      <protection/>
    </xf>
    <xf numFmtId="0" fontId="15" fillId="0" borderId="0" xfId="59" applyFont="1" applyFill="1" applyAlignment="1">
      <alignment vertical="center"/>
      <protection/>
    </xf>
    <xf numFmtId="0" fontId="0" fillId="0" borderId="0" xfId="0" applyAlignment="1">
      <alignment/>
    </xf>
    <xf numFmtId="206" fontId="15" fillId="0" borderId="0" xfId="59" applyNumberFormat="1" applyFont="1">
      <alignment/>
      <protection/>
    </xf>
    <xf numFmtId="5" fontId="32" fillId="0" borderId="53" xfId="44" applyNumberFormat="1" applyFont="1" applyBorder="1" applyAlignment="1">
      <alignment horizontal="left"/>
    </xf>
    <xf numFmtId="206" fontId="38" fillId="24" borderId="24" xfId="0" applyNumberFormat="1" applyFont="1" applyFill="1" applyBorder="1" applyAlignment="1">
      <alignment/>
    </xf>
    <xf numFmtId="0" fontId="72" fillId="0" borderId="0" xfId="0" applyFont="1" applyAlignment="1">
      <alignment/>
    </xf>
    <xf numFmtId="177" fontId="72" fillId="0" borderId="0" xfId="0" applyNumberFormat="1" applyFont="1" applyAlignment="1">
      <alignment/>
    </xf>
    <xf numFmtId="177" fontId="41" fillId="0" borderId="0" xfId="0" applyNumberFormat="1" applyFont="1" applyAlignment="1">
      <alignment/>
    </xf>
    <xf numFmtId="177" fontId="72" fillId="0" borderId="0" xfId="0" applyNumberFormat="1" applyFont="1" applyAlignment="1">
      <alignment/>
    </xf>
    <xf numFmtId="177" fontId="41" fillId="0" borderId="0" xfId="0" applyNumberFormat="1" applyFont="1" applyAlignment="1">
      <alignment/>
    </xf>
    <xf numFmtId="3" fontId="72" fillId="24" borderId="0" xfId="0" applyNumberFormat="1" applyFont="1" applyFill="1" applyAlignment="1">
      <alignment/>
    </xf>
    <xf numFmtId="3" fontId="75" fillId="24" borderId="0" xfId="0" applyNumberFormat="1" applyFont="1" applyFill="1" applyAlignment="1">
      <alignment/>
    </xf>
    <xf numFmtId="3" fontId="75" fillId="24" borderId="0" xfId="0" applyNumberFormat="1" applyFont="1" applyFill="1" applyBorder="1" applyAlignment="1">
      <alignment/>
    </xf>
    <xf numFmtId="0" fontId="41" fillId="0" borderId="0" xfId="0" applyFont="1" applyAlignment="1">
      <alignment/>
    </xf>
    <xf numFmtId="177" fontId="72" fillId="0" borderId="0" xfId="0" applyNumberFormat="1" applyFont="1" applyAlignment="1">
      <alignment/>
    </xf>
    <xf numFmtId="177" fontId="72" fillId="0" borderId="0" xfId="0" applyNumberFormat="1" applyFont="1" applyBorder="1" applyAlignment="1">
      <alignment/>
    </xf>
    <xf numFmtId="177" fontId="74" fillId="0" borderId="0" xfId="0" applyNumberFormat="1" applyFont="1" applyAlignment="1">
      <alignment/>
    </xf>
    <xf numFmtId="177" fontId="73" fillId="0" borderId="0" xfId="0" applyNumberFormat="1" applyFont="1" applyAlignment="1">
      <alignment/>
    </xf>
    <xf numFmtId="0" fontId="74" fillId="0" borderId="0" xfId="0" applyFont="1" applyAlignment="1">
      <alignment/>
    </xf>
    <xf numFmtId="3" fontId="74" fillId="0" borderId="0" xfId="0" applyNumberFormat="1" applyFont="1" applyAlignment="1">
      <alignment/>
    </xf>
    <xf numFmtId="3" fontId="73" fillId="0" borderId="0" xfId="0" applyNumberFormat="1" applyFont="1" applyAlignment="1">
      <alignment/>
    </xf>
    <xf numFmtId="3" fontId="41" fillId="0" borderId="0" xfId="0" applyNumberFormat="1" applyFont="1" applyFill="1" applyAlignment="1">
      <alignment horizontal="centerContinuous"/>
    </xf>
    <xf numFmtId="0" fontId="41" fillId="0" borderId="0" xfId="0" applyFont="1" applyFill="1" applyBorder="1" applyAlignment="1">
      <alignment vertical="top" wrapText="1"/>
    </xf>
    <xf numFmtId="0" fontId="41" fillId="0" borderId="0" xfId="0" applyFont="1" applyFill="1" applyAlignment="1">
      <alignment wrapText="1"/>
    </xf>
    <xf numFmtId="3" fontId="41" fillId="0" borderId="0" xfId="0" applyNumberFormat="1" applyFont="1" applyFill="1" applyAlignment="1">
      <alignment/>
    </xf>
    <xf numFmtId="3" fontId="73" fillId="0" borderId="0" xfId="0" applyNumberFormat="1" applyFont="1" applyFill="1" applyAlignment="1">
      <alignment/>
    </xf>
    <xf numFmtId="0" fontId="72" fillId="0" borderId="0" xfId="58" applyFont="1">
      <alignment/>
      <protection/>
    </xf>
    <xf numFmtId="0" fontId="41" fillId="0" borderId="0" xfId="58" applyFont="1">
      <alignment/>
      <protection/>
    </xf>
    <xf numFmtId="177" fontId="76" fillId="0" borderId="0" xfId="0" applyNumberFormat="1" applyFont="1" applyAlignment="1">
      <alignment/>
    </xf>
    <xf numFmtId="177" fontId="26" fillId="0" borderId="0" xfId="0" applyNumberFormat="1" applyFont="1" applyAlignment="1">
      <alignment/>
    </xf>
    <xf numFmtId="177" fontId="15" fillId="0" borderId="0" xfId="0" applyNumberFormat="1" applyFont="1" applyFill="1" applyAlignment="1">
      <alignment/>
    </xf>
    <xf numFmtId="37" fontId="6" fillId="0" borderId="27" xfId="0" applyNumberFormat="1" applyFont="1" applyBorder="1" applyAlignment="1">
      <alignment/>
    </xf>
    <xf numFmtId="37" fontId="6" fillId="0" borderId="26" xfId="0" applyNumberFormat="1" applyFont="1" applyBorder="1" applyAlignment="1">
      <alignment/>
    </xf>
    <xf numFmtId="37" fontId="6" fillId="0" borderId="14" xfId="0" applyNumberFormat="1" applyFont="1" applyBorder="1" applyAlignment="1">
      <alignment/>
    </xf>
    <xf numFmtId="37" fontId="6" fillId="0" borderId="18" xfId="0" applyNumberFormat="1" applyFont="1" applyBorder="1" applyAlignment="1">
      <alignment/>
    </xf>
    <xf numFmtId="37" fontId="25" fillId="0" borderId="14" xfId="0" applyNumberFormat="1" applyFont="1" applyBorder="1" applyAlignment="1">
      <alignment/>
    </xf>
    <xf numFmtId="37" fontId="25" fillId="0" borderId="18" xfId="0" applyNumberFormat="1" applyFont="1" applyBorder="1" applyAlignment="1">
      <alignment/>
    </xf>
    <xf numFmtId="37" fontId="6" fillId="0" borderId="54" xfId="0" applyNumberFormat="1" applyFont="1" applyBorder="1" applyAlignment="1">
      <alignment/>
    </xf>
    <xf numFmtId="37" fontId="6" fillId="0" borderId="55" xfId="0" applyNumberFormat="1" applyFont="1" applyBorder="1" applyAlignment="1">
      <alignment/>
    </xf>
    <xf numFmtId="37" fontId="26" fillId="0" borderId="56" xfId="0" applyNumberFormat="1" applyFont="1" applyBorder="1" applyAlignment="1">
      <alignment/>
    </xf>
    <xf numFmtId="37" fontId="26" fillId="0" borderId="57" xfId="0" applyNumberFormat="1" applyFont="1" applyBorder="1" applyAlignment="1">
      <alignment/>
    </xf>
    <xf numFmtId="37" fontId="26" fillId="0" borderId="58" xfId="0" applyNumberFormat="1" applyFont="1" applyBorder="1" applyAlignment="1">
      <alignment/>
    </xf>
    <xf numFmtId="37" fontId="6" fillId="0" borderId="14" xfId="0" applyNumberFormat="1" applyFont="1" applyBorder="1" applyAlignment="1">
      <alignment horizontal="right"/>
    </xf>
    <xf numFmtId="37" fontId="6" fillId="0" borderId="13" xfId="0" applyNumberFormat="1" applyFont="1" applyBorder="1" applyAlignment="1">
      <alignment/>
    </xf>
    <xf numFmtId="37" fontId="6" fillId="0" borderId="12" xfId="0" applyNumberFormat="1" applyFont="1" applyBorder="1" applyAlignment="1">
      <alignment/>
    </xf>
    <xf numFmtId="37" fontId="26" fillId="0" borderId="59" xfId="0" applyNumberFormat="1" applyFont="1" applyBorder="1" applyAlignment="1">
      <alignment/>
    </xf>
    <xf numFmtId="37" fontId="26" fillId="0" borderId="13" xfId="0" applyNumberFormat="1" applyFont="1" applyBorder="1" applyAlignment="1">
      <alignment/>
    </xf>
    <xf numFmtId="5" fontId="26" fillId="0" borderId="13" xfId="0" applyNumberFormat="1" applyFont="1" applyBorder="1" applyAlignment="1">
      <alignment/>
    </xf>
    <xf numFmtId="3" fontId="49" fillId="0" borderId="15" xfId="0" applyNumberFormat="1" applyFont="1" applyBorder="1" applyAlignment="1">
      <alignment/>
    </xf>
    <xf numFmtId="37" fontId="6" fillId="0" borderId="60" xfId="0" applyNumberFormat="1" applyFont="1" applyBorder="1" applyAlignment="1">
      <alignment/>
    </xf>
    <xf numFmtId="37" fontId="6" fillId="0" borderId="25" xfId="0" applyNumberFormat="1" applyFont="1" applyBorder="1" applyAlignment="1">
      <alignment/>
    </xf>
    <xf numFmtId="37" fontId="6" fillId="0" borderId="26" xfId="0" applyNumberFormat="1" applyFont="1" applyBorder="1" applyAlignment="1">
      <alignment/>
    </xf>
    <xf numFmtId="37" fontId="6" fillId="0" borderId="15" xfId="0" applyNumberFormat="1" applyFont="1" applyBorder="1" applyAlignment="1">
      <alignment/>
    </xf>
    <xf numFmtId="37" fontId="6" fillId="0" borderId="10" xfId="0" applyNumberFormat="1" applyFont="1" applyBorder="1" applyAlignment="1">
      <alignment/>
    </xf>
    <xf numFmtId="37" fontId="6" fillId="0" borderId="12" xfId="0" applyNumberFormat="1" applyFont="1" applyBorder="1" applyAlignment="1">
      <alignment/>
    </xf>
    <xf numFmtId="37" fontId="6" fillId="0" borderId="61" xfId="0" applyNumberFormat="1" applyFont="1" applyBorder="1" applyAlignment="1">
      <alignment/>
    </xf>
    <xf numFmtId="37" fontId="32" fillId="0" borderId="16" xfId="58" applyNumberFormat="1" applyFont="1" applyBorder="1">
      <alignment/>
      <protection/>
    </xf>
    <xf numFmtId="37" fontId="32" fillId="0" borderId="0" xfId="58" applyNumberFormat="1" applyFont="1" applyBorder="1">
      <alignment/>
      <protection/>
    </xf>
    <xf numFmtId="3" fontId="15" fillId="0" borderId="0" xfId="59" applyNumberFormat="1" applyFont="1">
      <alignment/>
      <protection/>
    </xf>
    <xf numFmtId="3" fontId="15" fillId="0" borderId="16" xfId="42" applyNumberFormat="1" applyFont="1" applyBorder="1" applyAlignment="1">
      <alignment/>
    </xf>
    <xf numFmtId="3" fontId="15" fillId="0" borderId="14" xfId="42" applyNumberFormat="1" applyFont="1" applyBorder="1" applyAlignment="1">
      <alignment/>
    </xf>
    <xf numFmtId="3" fontId="15" fillId="0" borderId="0" xfId="42" applyNumberFormat="1" applyFont="1" applyAlignment="1">
      <alignment/>
    </xf>
    <xf numFmtId="3" fontId="32" fillId="0" borderId="16" xfId="42" applyNumberFormat="1" applyFont="1" applyBorder="1" applyAlignment="1">
      <alignment/>
    </xf>
    <xf numFmtId="3" fontId="32" fillId="0" borderId="14" xfId="42" applyNumberFormat="1" applyFont="1" applyBorder="1" applyAlignment="1">
      <alignment/>
    </xf>
    <xf numFmtId="37" fontId="15" fillId="0" borderId="16" xfId="59" applyNumberFormat="1" applyFont="1" applyBorder="1">
      <alignment/>
      <protection/>
    </xf>
    <xf numFmtId="37" fontId="15" fillId="0" borderId="18" xfId="59" applyNumberFormat="1" applyFont="1" applyBorder="1">
      <alignment/>
      <protection/>
    </xf>
    <xf numFmtId="37" fontId="15" fillId="0" borderId="0" xfId="59" applyNumberFormat="1" applyFont="1">
      <alignment/>
      <protection/>
    </xf>
    <xf numFmtId="37" fontId="15" fillId="0" borderId="0" xfId="59" applyNumberFormat="1" applyFont="1" applyBorder="1">
      <alignment/>
      <protection/>
    </xf>
    <xf numFmtId="37" fontId="15" fillId="0" borderId="16" xfId="59" applyNumberFormat="1" applyFont="1" applyBorder="1" applyAlignment="1">
      <alignment/>
      <protection/>
    </xf>
    <xf numFmtId="37" fontId="15" fillId="0" borderId="18" xfId="59" applyNumberFormat="1" applyFont="1" applyBorder="1" applyAlignment="1">
      <alignment/>
      <protection/>
    </xf>
    <xf numFmtId="37" fontId="15" fillId="0" borderId="15" xfId="42" applyNumberFormat="1" applyFont="1" applyBorder="1" applyAlignment="1">
      <alignment/>
    </xf>
    <xf numFmtId="37" fontId="15" fillId="0" borderId="12" xfId="42" applyNumberFormat="1" applyFont="1" applyBorder="1" applyAlignment="1">
      <alignment/>
    </xf>
    <xf numFmtId="37" fontId="15" fillId="0" borderId="16" xfId="42" applyNumberFormat="1" applyFont="1" applyBorder="1" applyAlignment="1">
      <alignment/>
    </xf>
    <xf numFmtId="37" fontId="15" fillId="0" borderId="14" xfId="42" applyNumberFormat="1" applyFont="1" applyBorder="1" applyAlignment="1">
      <alignment/>
    </xf>
    <xf numFmtId="37" fontId="15" fillId="0" borderId="10" xfId="42" applyNumberFormat="1" applyFont="1" applyBorder="1" applyAlignment="1">
      <alignment/>
    </xf>
    <xf numFmtId="37" fontId="15" fillId="0" borderId="12" xfId="59" applyNumberFormat="1" applyFont="1" applyBorder="1">
      <alignment/>
      <protection/>
    </xf>
    <xf numFmtId="37" fontId="32" fillId="0" borderId="15" xfId="42" applyNumberFormat="1" applyFont="1" applyBorder="1" applyAlignment="1">
      <alignment/>
    </xf>
    <xf numFmtId="37" fontId="32" fillId="0" borderId="12" xfId="42" applyNumberFormat="1" applyFont="1" applyBorder="1" applyAlignment="1">
      <alignment/>
    </xf>
    <xf numFmtId="37" fontId="32" fillId="0" borderId="16" xfId="42" applyNumberFormat="1" applyFont="1" applyBorder="1" applyAlignment="1">
      <alignment/>
    </xf>
    <xf numFmtId="37" fontId="32" fillId="0" borderId="14" xfId="42" applyNumberFormat="1" applyFont="1" applyBorder="1" applyAlignment="1">
      <alignment/>
    </xf>
    <xf numFmtId="37" fontId="32" fillId="0" borderId="38" xfId="42" applyNumberFormat="1" applyFont="1" applyBorder="1" applyAlignment="1">
      <alignment/>
    </xf>
    <xf numFmtId="37" fontId="32" fillId="0" borderId="10" xfId="42" applyNumberFormat="1" applyFont="1" applyBorder="1" applyAlignment="1">
      <alignment/>
    </xf>
    <xf numFmtId="37" fontId="32" fillId="0" borderId="62" xfId="59" applyNumberFormat="1" applyFont="1" applyBorder="1" applyAlignment="1">
      <alignment horizontal="left"/>
      <protection/>
    </xf>
    <xf numFmtId="37" fontId="5" fillId="0" borderId="24" xfId="0" applyNumberFormat="1" applyFont="1" applyBorder="1" applyAlignment="1">
      <alignment/>
    </xf>
    <xf numFmtId="37" fontId="5" fillId="0" borderId="25" xfId="0" applyNumberFormat="1" applyFont="1" applyBorder="1" applyAlignment="1">
      <alignment/>
    </xf>
    <xf numFmtId="37" fontId="5" fillId="0" borderId="26" xfId="0" applyNumberFormat="1" applyFont="1" applyBorder="1" applyAlignment="1">
      <alignment/>
    </xf>
    <xf numFmtId="37" fontId="5" fillId="0" borderId="15" xfId="0" applyNumberFormat="1" applyFont="1" applyFill="1" applyBorder="1" applyAlignment="1">
      <alignment/>
    </xf>
    <xf numFmtId="37" fontId="5" fillId="0" borderId="10" xfId="0" applyNumberFormat="1" applyFont="1" applyFill="1" applyBorder="1" applyAlignment="1">
      <alignment/>
    </xf>
    <xf numFmtId="37" fontId="5" fillId="0" borderId="12" xfId="0" applyNumberFormat="1" applyFont="1" applyFill="1" applyBorder="1" applyAlignment="1">
      <alignment/>
    </xf>
    <xf numFmtId="37" fontId="37" fillId="0" borderId="15" xfId="0" applyNumberFormat="1" applyFont="1" applyBorder="1" applyAlignment="1">
      <alignment/>
    </xf>
    <xf numFmtId="37" fontId="37" fillId="0" borderId="10" xfId="0" applyNumberFormat="1" applyFont="1" applyBorder="1" applyAlignment="1">
      <alignment/>
    </xf>
    <xf numFmtId="37" fontId="5" fillId="0" borderId="15" xfId="0" applyNumberFormat="1" applyFont="1" applyBorder="1" applyAlignment="1">
      <alignment/>
    </xf>
    <xf numFmtId="37" fontId="5" fillId="0" borderId="10" xfId="0" applyNumberFormat="1" applyFont="1" applyBorder="1" applyAlignment="1">
      <alignment/>
    </xf>
    <xf numFmtId="37" fontId="5" fillId="0" borderId="12" xfId="0" applyNumberFormat="1" applyFont="1" applyBorder="1" applyAlignment="1">
      <alignment/>
    </xf>
    <xf numFmtId="37" fontId="5" fillId="0" borderId="38" xfId="0" applyNumberFormat="1" applyFont="1" applyBorder="1" applyAlignment="1">
      <alignment/>
    </xf>
    <xf numFmtId="37" fontId="5" fillId="0" borderId="50" xfId="0" applyNumberFormat="1" applyFont="1" applyBorder="1" applyAlignment="1">
      <alignment/>
    </xf>
    <xf numFmtId="37" fontId="5" fillId="0" borderId="63" xfId="0" applyNumberFormat="1" applyFont="1" applyBorder="1" applyAlignment="1">
      <alignment/>
    </xf>
    <xf numFmtId="5" fontId="5" fillId="0" borderId="10" xfId="0" applyNumberFormat="1" applyFont="1" applyBorder="1" applyAlignment="1">
      <alignment/>
    </xf>
    <xf numFmtId="5" fontId="5" fillId="0" borderId="12" xfId="0" applyNumberFormat="1" applyFont="1" applyBorder="1" applyAlignment="1">
      <alignment/>
    </xf>
    <xf numFmtId="37" fontId="6" fillId="25" borderId="0" xfId="0" applyNumberFormat="1" applyFont="1" applyFill="1" applyAlignment="1">
      <alignment/>
    </xf>
    <xf numFmtId="37" fontId="13" fillId="24" borderId="1" xfId="0" applyNumberFormat="1" applyFont="1" applyFill="1" applyBorder="1" applyAlignment="1">
      <alignment/>
    </xf>
    <xf numFmtId="37" fontId="13" fillId="24" borderId="64" xfId="0" applyNumberFormat="1" applyFont="1" applyFill="1" applyBorder="1" applyAlignment="1">
      <alignment/>
    </xf>
    <xf numFmtId="37" fontId="13" fillId="24" borderId="65" xfId="0" applyNumberFormat="1" applyFont="1" applyFill="1" applyBorder="1" applyAlignment="1">
      <alignment/>
    </xf>
    <xf numFmtId="37" fontId="13" fillId="24" borderId="66" xfId="0" applyNumberFormat="1" applyFont="1" applyFill="1" applyBorder="1" applyAlignment="1">
      <alignment/>
    </xf>
    <xf numFmtId="37" fontId="39" fillId="24" borderId="67" xfId="0" applyNumberFormat="1" applyFont="1" applyFill="1" applyBorder="1" applyAlignment="1">
      <alignment/>
    </xf>
    <xf numFmtId="37" fontId="39" fillId="24" borderId="68" xfId="0" applyNumberFormat="1" applyFont="1" applyFill="1" applyBorder="1" applyAlignment="1">
      <alignment/>
    </xf>
    <xf numFmtId="37" fontId="39" fillId="24" borderId="69" xfId="0" applyNumberFormat="1" applyFont="1" applyFill="1" applyBorder="1" applyAlignment="1">
      <alignment/>
    </xf>
    <xf numFmtId="37" fontId="39" fillId="24" borderId="70" xfId="0" applyNumberFormat="1" applyFont="1" applyFill="1" applyBorder="1" applyAlignment="1">
      <alignment/>
    </xf>
    <xf numFmtId="37" fontId="15" fillId="0" borderId="27" xfId="0" applyNumberFormat="1" applyFont="1" applyBorder="1" applyAlignment="1">
      <alignment/>
    </xf>
    <xf numFmtId="37" fontId="15" fillId="0" borderId="26" xfId="0" applyNumberFormat="1" applyFont="1" applyBorder="1" applyAlignment="1">
      <alignment/>
    </xf>
    <xf numFmtId="37" fontId="13" fillId="24" borderId="27" xfId="0" applyNumberFormat="1" applyFont="1" applyFill="1" applyBorder="1" applyAlignment="1">
      <alignment/>
    </xf>
    <xf numFmtId="37" fontId="13" fillId="24" borderId="71" xfId="0" applyNumberFormat="1" applyFont="1" applyFill="1" applyBorder="1" applyAlignment="1">
      <alignment/>
    </xf>
    <xf numFmtId="37" fontId="13" fillId="24" borderId="26" xfId="0" applyNumberFormat="1" applyFont="1" applyFill="1" applyBorder="1" applyAlignment="1">
      <alignment/>
    </xf>
    <xf numFmtId="37" fontId="40" fillId="0" borderId="44" xfId="0" applyNumberFormat="1" applyFont="1" applyBorder="1" applyAlignment="1">
      <alignment/>
    </xf>
    <xf numFmtId="37" fontId="40" fillId="0" borderId="72" xfId="0" applyNumberFormat="1" applyFont="1" applyBorder="1" applyAlignment="1">
      <alignment/>
    </xf>
    <xf numFmtId="37" fontId="40" fillId="0" borderId="63" xfId="0" applyNumberFormat="1" applyFont="1" applyBorder="1" applyAlignment="1">
      <alignment/>
    </xf>
    <xf numFmtId="37" fontId="35" fillId="24" borderId="31" xfId="0" applyNumberFormat="1" applyFont="1" applyFill="1" applyBorder="1" applyAlignment="1">
      <alignment/>
    </xf>
    <xf numFmtId="37" fontId="35" fillId="24" borderId="73" xfId="0" applyNumberFormat="1" applyFont="1" applyFill="1" applyBorder="1" applyAlignment="1">
      <alignment/>
    </xf>
    <xf numFmtId="37" fontId="35" fillId="24" borderId="74" xfId="0" applyNumberFormat="1" applyFont="1" applyFill="1" applyBorder="1" applyAlignment="1">
      <alignment/>
    </xf>
    <xf numFmtId="37" fontId="35" fillId="24" borderId="75" xfId="0" applyNumberFormat="1" applyFont="1" applyFill="1" applyBorder="1" applyAlignment="1">
      <alignment/>
    </xf>
    <xf numFmtId="37" fontId="35" fillId="24" borderId="76" xfId="0" applyNumberFormat="1" applyFont="1" applyFill="1" applyBorder="1" applyAlignment="1">
      <alignment/>
    </xf>
    <xf numFmtId="37" fontId="35" fillId="24" borderId="77" xfId="0" applyNumberFormat="1" applyFont="1" applyFill="1" applyBorder="1" applyAlignment="1">
      <alignment/>
    </xf>
    <xf numFmtId="37" fontId="35" fillId="24" borderId="78" xfId="0" applyNumberFormat="1" applyFont="1" applyFill="1" applyBorder="1" applyAlignment="1">
      <alignment/>
    </xf>
    <xf numFmtId="37" fontId="35" fillId="24" borderId="79" xfId="0" applyNumberFormat="1" applyFont="1" applyFill="1" applyBorder="1" applyAlignment="1">
      <alignment/>
    </xf>
    <xf numFmtId="37" fontId="35" fillId="24" borderId="80" xfId="0" applyNumberFormat="1" applyFont="1" applyFill="1" applyBorder="1" applyAlignment="1">
      <alignment/>
    </xf>
    <xf numFmtId="37" fontId="35" fillId="24" borderId="19" xfId="0" applyNumberFormat="1" applyFont="1" applyFill="1" applyBorder="1" applyAlignment="1">
      <alignment/>
    </xf>
    <xf numFmtId="37" fontId="35" fillId="24" borderId="81" xfId="0" applyNumberFormat="1" applyFont="1" applyFill="1" applyBorder="1" applyAlignment="1">
      <alignment/>
    </xf>
    <xf numFmtId="37" fontId="35" fillId="24" borderId="82" xfId="0" applyNumberFormat="1" applyFont="1" applyFill="1" applyBorder="1" applyAlignment="1">
      <alignment/>
    </xf>
    <xf numFmtId="37" fontId="35" fillId="24" borderId="83" xfId="0" applyNumberFormat="1" applyFont="1" applyFill="1" applyBorder="1" applyAlignment="1">
      <alignment/>
    </xf>
    <xf numFmtId="37" fontId="35" fillId="24" borderId="84" xfId="0" applyNumberFormat="1" applyFont="1" applyFill="1" applyBorder="1" applyAlignment="1">
      <alignment/>
    </xf>
    <xf numFmtId="37" fontId="35" fillId="24" borderId="85" xfId="0" applyNumberFormat="1" applyFont="1" applyFill="1" applyBorder="1" applyAlignment="1">
      <alignment/>
    </xf>
    <xf numFmtId="37" fontId="35" fillId="24" borderId="86" xfId="0" applyNumberFormat="1" applyFont="1" applyFill="1" applyBorder="1" applyAlignment="1">
      <alignment/>
    </xf>
    <xf numFmtId="37" fontId="35" fillId="24" borderId="87" xfId="0" applyNumberFormat="1" applyFont="1" applyFill="1" applyBorder="1" applyAlignment="1">
      <alignment/>
    </xf>
    <xf numFmtId="37" fontId="35" fillId="24" borderId="88" xfId="0" applyNumberFormat="1" applyFont="1" applyFill="1" applyBorder="1" applyAlignment="1">
      <alignment/>
    </xf>
    <xf numFmtId="37" fontId="35" fillId="24" borderId="89" xfId="0" applyNumberFormat="1" applyFont="1" applyFill="1" applyBorder="1" applyAlignment="1">
      <alignment/>
    </xf>
    <xf numFmtId="37" fontId="35" fillId="24" borderId="0" xfId="0" applyNumberFormat="1" applyFont="1" applyFill="1" applyBorder="1" applyAlignment="1">
      <alignment/>
    </xf>
    <xf numFmtId="37" fontId="35" fillId="24" borderId="90" xfId="0" applyNumberFormat="1" applyFont="1" applyFill="1" applyBorder="1" applyAlignment="1">
      <alignment/>
    </xf>
    <xf numFmtId="37" fontId="35" fillId="24" borderId="91" xfId="0" applyNumberFormat="1" applyFont="1" applyFill="1" applyBorder="1" applyAlignment="1">
      <alignment/>
    </xf>
    <xf numFmtId="37" fontId="35" fillId="24" borderId="92" xfId="0" applyNumberFormat="1" applyFont="1" applyFill="1" applyBorder="1" applyAlignment="1">
      <alignment/>
    </xf>
    <xf numFmtId="37" fontId="35" fillId="24" borderId="93" xfId="0" applyNumberFormat="1" applyFont="1" applyFill="1" applyBorder="1" applyAlignment="1">
      <alignment/>
    </xf>
    <xf numFmtId="37" fontId="35" fillId="24" borderId="94" xfId="0" applyNumberFormat="1" applyFont="1" applyFill="1" applyBorder="1" applyAlignment="1">
      <alignment/>
    </xf>
    <xf numFmtId="37" fontId="35" fillId="24" borderId="95" xfId="0" applyNumberFormat="1" applyFont="1" applyFill="1" applyBorder="1" applyAlignment="1">
      <alignment/>
    </xf>
    <xf numFmtId="37" fontId="35" fillId="24" borderId="96" xfId="0" applyNumberFormat="1" applyFont="1" applyFill="1" applyBorder="1" applyAlignment="1">
      <alignment/>
    </xf>
    <xf numFmtId="37" fontId="35" fillId="24" borderId="0" xfId="0" applyNumberFormat="1" applyFont="1" applyFill="1" applyAlignment="1">
      <alignment/>
    </xf>
    <xf numFmtId="37" fontId="35" fillId="24" borderId="97" xfId="0" applyNumberFormat="1" applyFont="1" applyFill="1" applyBorder="1" applyAlignment="1">
      <alignment/>
    </xf>
    <xf numFmtId="37" fontId="35" fillId="24" borderId="98" xfId="0" applyNumberFormat="1" applyFont="1" applyFill="1" applyBorder="1" applyAlignment="1">
      <alignment/>
    </xf>
    <xf numFmtId="37" fontId="35" fillId="24" borderId="24" xfId="0" applyNumberFormat="1" applyFont="1" applyFill="1" applyBorder="1" applyAlignment="1">
      <alignment/>
    </xf>
    <xf numFmtId="37" fontId="35" fillId="24" borderId="25" xfId="0" applyNumberFormat="1" applyFont="1" applyFill="1" applyBorder="1" applyAlignment="1">
      <alignment/>
    </xf>
    <xf numFmtId="37" fontId="35" fillId="24" borderId="26" xfId="0" applyNumberFormat="1" applyFont="1" applyFill="1" applyBorder="1" applyAlignment="1">
      <alignment/>
    </xf>
    <xf numFmtId="37" fontId="35" fillId="24" borderId="15" xfId="0" applyNumberFormat="1" applyFont="1" applyFill="1" applyBorder="1" applyAlignment="1">
      <alignment/>
    </xf>
    <xf numFmtId="37" fontId="35" fillId="24" borderId="10" xfId="0" applyNumberFormat="1" applyFont="1" applyFill="1" applyBorder="1" applyAlignment="1">
      <alignment/>
    </xf>
    <xf numFmtId="37" fontId="35" fillId="24" borderId="12" xfId="0" applyNumberFormat="1" applyFont="1" applyFill="1" applyBorder="1" applyAlignment="1">
      <alignment/>
    </xf>
    <xf numFmtId="37" fontId="36" fillId="24" borderId="38" xfId="0" applyNumberFormat="1" applyFont="1" applyFill="1" applyBorder="1" applyAlignment="1">
      <alignment/>
    </xf>
    <xf numFmtId="37" fontId="35" fillId="24" borderId="50" xfId="0" applyNumberFormat="1" applyFont="1" applyFill="1" applyBorder="1" applyAlignment="1">
      <alignment/>
    </xf>
    <xf numFmtId="37" fontId="35" fillId="24" borderId="63" xfId="0" applyNumberFormat="1" applyFont="1" applyFill="1" applyBorder="1" applyAlignment="1">
      <alignment/>
    </xf>
    <xf numFmtId="4" fontId="35" fillId="24" borderId="24" xfId="0" applyNumberFormat="1" applyFont="1" applyFill="1" applyBorder="1" applyAlignment="1">
      <alignment/>
    </xf>
    <xf numFmtId="4" fontId="35" fillId="24" borderId="24" xfId="0" applyNumberFormat="1" applyFont="1" applyFill="1" applyBorder="1" applyAlignment="1">
      <alignment horizontal="right"/>
    </xf>
    <xf numFmtId="4" fontId="35" fillId="24" borderId="41" xfId="0" applyNumberFormat="1" applyFont="1" applyFill="1" applyBorder="1" applyAlignment="1">
      <alignment horizontal="right"/>
    </xf>
    <xf numFmtId="4" fontId="35" fillId="24" borderId="41" xfId="0" applyNumberFormat="1" applyFont="1" applyFill="1" applyBorder="1" applyAlignment="1">
      <alignment/>
    </xf>
    <xf numFmtId="4" fontId="6" fillId="0" borderId="24" xfId="0" applyNumberFormat="1" applyFont="1" applyBorder="1" applyAlignment="1">
      <alignment/>
    </xf>
    <xf numFmtId="4" fontId="35" fillId="24" borderId="26" xfId="0" applyNumberFormat="1" applyFont="1" applyFill="1" applyBorder="1" applyAlignment="1">
      <alignment/>
    </xf>
    <xf numFmtId="4" fontId="35" fillId="24" borderId="99" xfId="0" applyNumberFormat="1" applyFont="1" applyFill="1" applyBorder="1" applyAlignment="1">
      <alignment/>
    </xf>
    <xf numFmtId="37" fontId="13" fillId="24" borderId="24" xfId="0" applyNumberFormat="1" applyFont="1" applyFill="1" applyBorder="1" applyAlignment="1">
      <alignment/>
    </xf>
    <xf numFmtId="37" fontId="13" fillId="24" borderId="25" xfId="0" applyNumberFormat="1" applyFont="1" applyFill="1" applyBorder="1" applyAlignment="1">
      <alignment/>
    </xf>
    <xf numFmtId="37" fontId="13" fillId="24" borderId="24" xfId="0" applyNumberFormat="1" applyFont="1" applyFill="1" applyBorder="1" applyAlignment="1">
      <alignment horizontal="right"/>
    </xf>
    <xf numFmtId="37" fontId="13" fillId="0" borderId="24" xfId="0" applyNumberFormat="1" applyFont="1" applyFill="1" applyBorder="1" applyAlignment="1">
      <alignment/>
    </xf>
    <xf numFmtId="37" fontId="13" fillId="0" borderId="25" xfId="0" applyNumberFormat="1" applyFont="1" applyFill="1" applyBorder="1" applyAlignment="1">
      <alignment/>
    </xf>
    <xf numFmtId="37" fontId="13" fillId="0" borderId="26" xfId="0" applyNumberFormat="1" applyFont="1" applyFill="1" applyBorder="1" applyAlignment="1">
      <alignment/>
    </xf>
    <xf numFmtId="37" fontId="14" fillId="24" borderId="24" xfId="0" applyNumberFormat="1" applyFont="1" applyFill="1" applyBorder="1" applyAlignment="1">
      <alignment/>
    </xf>
    <xf numFmtId="37" fontId="14" fillId="24" borderId="25" xfId="0" applyNumberFormat="1" applyFont="1" applyFill="1" applyBorder="1" applyAlignment="1">
      <alignment/>
    </xf>
    <xf numFmtId="37" fontId="13" fillId="24" borderId="16" xfId="0" applyNumberFormat="1" applyFont="1" applyFill="1" applyBorder="1" applyAlignment="1">
      <alignment/>
    </xf>
    <xf numFmtId="37" fontId="13" fillId="24" borderId="0" xfId="0" applyNumberFormat="1" applyFont="1" applyFill="1" applyBorder="1" applyAlignment="1">
      <alignment/>
    </xf>
    <xf numFmtId="37" fontId="13" fillId="24" borderId="18" xfId="0" applyNumberFormat="1" applyFont="1" applyFill="1" applyBorder="1" applyAlignment="1">
      <alignment/>
    </xf>
    <xf numFmtId="37" fontId="13" fillId="24" borderId="38" xfId="0" applyNumberFormat="1" applyFont="1" applyFill="1" applyBorder="1" applyAlignment="1">
      <alignment/>
    </xf>
    <xf numFmtId="37" fontId="13" fillId="24" borderId="50" xfId="0" applyNumberFormat="1" applyFont="1" applyFill="1" applyBorder="1" applyAlignment="1">
      <alignment/>
    </xf>
    <xf numFmtId="37" fontId="13" fillId="24" borderId="63" xfId="0" applyNumberFormat="1" applyFont="1" applyFill="1" applyBorder="1" applyAlignment="1">
      <alignment/>
    </xf>
    <xf numFmtId="37" fontId="38" fillId="0" borderId="41" xfId="0" applyNumberFormat="1" applyFont="1" applyFill="1" applyBorder="1" applyAlignment="1">
      <alignment/>
    </xf>
    <xf numFmtId="37" fontId="38" fillId="0" borderId="100" xfId="0" applyNumberFormat="1" applyFont="1" applyFill="1" applyBorder="1" applyAlignment="1">
      <alignment/>
    </xf>
    <xf numFmtId="37" fontId="38" fillId="0" borderId="99" xfId="0" applyNumberFormat="1" applyFont="1" applyFill="1" applyBorder="1" applyAlignment="1">
      <alignment/>
    </xf>
    <xf numFmtId="5" fontId="49" fillId="0" borderId="10" xfId="0" applyNumberFormat="1" applyFont="1" applyBorder="1" applyAlignment="1">
      <alignment/>
    </xf>
    <xf numFmtId="37" fontId="42" fillId="0" borderId="24" xfId="0" applyNumberFormat="1" applyFont="1" applyBorder="1" applyAlignment="1">
      <alignment/>
    </xf>
    <xf numFmtId="37" fontId="42" fillId="0" borderId="25" xfId="0" applyNumberFormat="1" applyFont="1" applyBorder="1" applyAlignment="1">
      <alignment/>
    </xf>
    <xf numFmtId="37" fontId="42" fillId="0" borderId="26" xfId="0" applyNumberFormat="1" applyFont="1" applyBorder="1" applyAlignment="1">
      <alignment/>
    </xf>
    <xf numFmtId="37" fontId="42" fillId="0" borderId="15" xfId="0" applyNumberFormat="1" applyFont="1" applyBorder="1" applyAlignment="1">
      <alignment/>
    </xf>
    <xf numFmtId="37" fontId="42" fillId="0" borderId="10" xfId="0" applyNumberFormat="1" applyFont="1" applyBorder="1" applyAlignment="1">
      <alignment/>
    </xf>
    <xf numFmtId="37" fontId="42" fillId="0" borderId="12" xfId="0" applyNumberFormat="1" applyFont="1" applyBorder="1" applyAlignment="1">
      <alignment/>
    </xf>
    <xf numFmtId="37" fontId="49" fillId="0" borderId="15" xfId="0" applyNumberFormat="1" applyFont="1" applyBorder="1" applyAlignment="1">
      <alignment/>
    </xf>
    <xf numFmtId="37" fontId="49" fillId="0" borderId="10" xfId="0" applyNumberFormat="1" applyFont="1" applyBorder="1" applyAlignment="1">
      <alignment/>
    </xf>
    <xf numFmtId="37" fontId="42" fillId="0" borderId="0" xfId="0" applyNumberFormat="1" applyFont="1" applyAlignment="1">
      <alignment/>
    </xf>
    <xf numFmtId="5" fontId="49" fillId="0" borderId="12" xfId="0" applyNumberFormat="1" applyFont="1" applyBorder="1" applyAlignment="1">
      <alignment/>
    </xf>
    <xf numFmtId="37" fontId="15" fillId="0" borderId="18" xfId="44" applyNumberFormat="1" applyFont="1" applyBorder="1" applyAlignment="1">
      <alignment/>
    </xf>
    <xf numFmtId="37" fontId="34" fillId="0" borderId="16" xfId="42" applyNumberFormat="1" applyFont="1" applyBorder="1" applyAlignment="1">
      <alignment/>
    </xf>
    <xf numFmtId="37" fontId="34" fillId="0" borderId="18" xfId="42" applyNumberFormat="1" applyFont="1" applyBorder="1" applyAlignment="1">
      <alignment/>
    </xf>
    <xf numFmtId="37" fontId="15" fillId="0" borderId="18" xfId="42" applyNumberFormat="1" applyFont="1" applyBorder="1" applyAlignment="1">
      <alignment/>
    </xf>
    <xf numFmtId="37" fontId="34" fillId="0" borderId="0" xfId="42" applyNumberFormat="1" applyFont="1" applyBorder="1" applyAlignment="1">
      <alignment/>
    </xf>
    <xf numFmtId="37" fontId="15" fillId="0" borderId="0" xfId="42" applyNumberFormat="1" applyFont="1" applyBorder="1" applyAlignment="1">
      <alignment/>
    </xf>
    <xf numFmtId="37" fontId="15" fillId="0" borderId="20" xfId="59" applyNumberFormat="1" applyFont="1" applyBorder="1">
      <alignment/>
      <protection/>
    </xf>
    <xf numFmtId="0" fontId="15" fillId="0" borderId="0" xfId="59" applyNumberFormat="1" applyFont="1">
      <alignment/>
      <protection/>
    </xf>
    <xf numFmtId="37" fontId="15" fillId="0" borderId="101" xfId="59" applyNumberFormat="1" applyFont="1" applyBorder="1">
      <alignment/>
      <protection/>
    </xf>
    <xf numFmtId="3" fontId="6" fillId="0" borderId="38" xfId="0" applyNumberFormat="1" applyFont="1" applyBorder="1" applyAlignment="1">
      <alignment/>
    </xf>
    <xf numFmtId="37" fontId="35" fillId="24" borderId="102" xfId="0" applyNumberFormat="1" applyFont="1" applyFill="1" applyBorder="1" applyAlignment="1">
      <alignment/>
    </xf>
    <xf numFmtId="177" fontId="38" fillId="24" borderId="19" xfId="0" applyNumberFormat="1" applyFont="1" applyFill="1" applyBorder="1" applyAlignment="1">
      <alignment horizontal="center" wrapText="1"/>
    </xf>
    <xf numFmtId="0" fontId="0" fillId="0" borderId="103" xfId="0" applyBorder="1" applyAlignment="1">
      <alignment wrapText="1"/>
    </xf>
    <xf numFmtId="0" fontId="68" fillId="0" borderId="0" xfId="0" applyFont="1" applyAlignment="1">
      <alignment/>
    </xf>
    <xf numFmtId="177" fontId="26" fillId="0" borderId="20" xfId="0" applyNumberFormat="1" applyFont="1" applyBorder="1" applyAlignment="1">
      <alignment/>
    </xf>
    <xf numFmtId="177" fontId="26" fillId="0" borderId="21" xfId="0" applyNumberFormat="1" applyFont="1" applyBorder="1" applyAlignment="1">
      <alignment/>
    </xf>
    <xf numFmtId="177" fontId="26" fillId="0" borderId="16" xfId="0" applyNumberFormat="1" applyFont="1" applyBorder="1" applyAlignment="1">
      <alignment/>
    </xf>
    <xf numFmtId="177" fontId="26" fillId="0" borderId="0" xfId="0" applyNumberFormat="1" applyFont="1" applyBorder="1" applyAlignment="1">
      <alignment/>
    </xf>
    <xf numFmtId="177" fontId="26" fillId="0" borderId="23" xfId="0" applyNumberFormat="1" applyFont="1" applyBorder="1" applyAlignment="1">
      <alignment/>
    </xf>
    <xf numFmtId="177" fontId="26" fillId="0" borderId="22" xfId="0" applyNumberFormat="1" applyFont="1" applyBorder="1" applyAlignment="1">
      <alignment/>
    </xf>
    <xf numFmtId="177" fontId="26" fillId="0" borderId="23" xfId="0" applyNumberFormat="1" applyFont="1" applyBorder="1" applyAlignment="1">
      <alignment horizontal="right"/>
    </xf>
    <xf numFmtId="177" fontId="26" fillId="0" borderId="22" xfId="0" applyNumberFormat="1" applyFont="1" applyBorder="1" applyAlignment="1">
      <alignment horizontal="right"/>
    </xf>
    <xf numFmtId="3" fontId="6" fillId="0" borderId="26" xfId="0" applyNumberFormat="1" applyFont="1" applyBorder="1" applyAlignment="1">
      <alignment/>
    </xf>
    <xf numFmtId="3" fontId="26" fillId="0" borderId="15" xfId="0" applyNumberFormat="1" applyFont="1" applyBorder="1" applyAlignment="1">
      <alignment/>
    </xf>
    <xf numFmtId="3" fontId="26" fillId="0" borderId="10" xfId="0" applyNumberFormat="1" applyFont="1" applyBorder="1" applyAlignment="1">
      <alignment/>
    </xf>
    <xf numFmtId="3" fontId="26" fillId="0" borderId="50" xfId="0" applyNumberFormat="1" applyFont="1" applyBorder="1" applyAlignment="1">
      <alignment/>
    </xf>
    <xf numFmtId="3" fontId="6" fillId="0" borderId="15" xfId="0" applyNumberFormat="1" applyFont="1" applyBorder="1" applyAlignment="1">
      <alignment/>
    </xf>
    <xf numFmtId="3" fontId="6" fillId="0" borderId="10" xfId="0" applyNumberFormat="1" applyFont="1" applyBorder="1" applyAlignment="1">
      <alignment/>
    </xf>
    <xf numFmtId="3" fontId="6" fillId="0" borderId="12" xfId="0" applyNumberFormat="1" applyFont="1" applyBorder="1" applyAlignment="1">
      <alignment/>
    </xf>
    <xf numFmtId="3" fontId="6" fillId="0" borderId="50" xfId="0" applyNumberFormat="1" applyFont="1" applyBorder="1" applyAlignment="1">
      <alignment/>
    </xf>
    <xf numFmtId="3" fontId="6" fillId="0" borderId="63" xfId="0" applyNumberFormat="1" applyFont="1" applyBorder="1" applyAlignment="1">
      <alignment/>
    </xf>
    <xf numFmtId="0" fontId="48" fillId="0" borderId="0" xfId="0" applyFont="1" applyBorder="1" applyAlignment="1">
      <alignment vertical="top" wrapText="1"/>
    </xf>
    <xf numFmtId="0" fontId="72" fillId="0" borderId="0" xfId="0" applyFont="1" applyAlignment="1">
      <alignment vertical="top"/>
    </xf>
    <xf numFmtId="0" fontId="42" fillId="0" borderId="0" xfId="0" applyFont="1" applyBorder="1" applyAlignment="1">
      <alignment vertical="top" wrapText="1"/>
    </xf>
    <xf numFmtId="0" fontId="0" fillId="0" borderId="0" xfId="0" applyAlignment="1">
      <alignment vertical="top"/>
    </xf>
    <xf numFmtId="0" fontId="42" fillId="0" borderId="0" xfId="0" applyFont="1" applyAlignment="1">
      <alignment vertical="top"/>
    </xf>
    <xf numFmtId="0" fontId="42" fillId="0" borderId="0" xfId="0" applyFont="1" applyBorder="1" applyAlignment="1">
      <alignment horizontal="center" vertical="top"/>
    </xf>
    <xf numFmtId="0" fontId="74" fillId="0" borderId="0" xfId="0" applyFont="1" applyAlignment="1">
      <alignment vertical="top"/>
    </xf>
    <xf numFmtId="37" fontId="35" fillId="24" borderId="18" xfId="0" applyNumberFormat="1" applyFont="1" applyFill="1" applyBorder="1" applyAlignment="1">
      <alignment/>
    </xf>
    <xf numFmtId="206" fontId="36" fillId="24" borderId="104" xfId="0" applyNumberFormat="1" applyFont="1" applyFill="1" applyBorder="1" applyAlignment="1">
      <alignment/>
    </xf>
    <xf numFmtId="5" fontId="36" fillId="24" borderId="105" xfId="0" applyNumberFormat="1" applyFont="1" applyFill="1" applyBorder="1" applyAlignment="1">
      <alignment/>
    </xf>
    <xf numFmtId="206" fontId="36" fillId="24" borderId="106" xfId="0" applyNumberFormat="1" applyFont="1" applyFill="1" applyBorder="1" applyAlignment="1">
      <alignment/>
    </xf>
    <xf numFmtId="5" fontId="36" fillId="24" borderId="106" xfId="0" applyNumberFormat="1" applyFont="1" applyFill="1" applyBorder="1" applyAlignment="1">
      <alignment/>
    </xf>
    <xf numFmtId="37" fontId="36" fillId="24" borderId="106" xfId="0" applyNumberFormat="1" applyFont="1" applyFill="1" applyBorder="1" applyAlignment="1">
      <alignment/>
    </xf>
    <xf numFmtId="37" fontId="36" fillId="24" borderId="104" xfId="0" applyNumberFormat="1" applyFont="1" applyFill="1" applyBorder="1" applyAlignment="1">
      <alignment/>
    </xf>
    <xf numFmtId="5" fontId="36" fillId="24" borderId="107" xfId="0" applyNumberFormat="1" applyFont="1" applyFill="1" applyBorder="1" applyAlignment="1">
      <alignment/>
    </xf>
    <xf numFmtId="37" fontId="13" fillId="24" borderId="108" xfId="0" applyNumberFormat="1" applyFont="1" applyFill="1" applyBorder="1" applyAlignment="1">
      <alignment/>
    </xf>
    <xf numFmtId="37" fontId="13" fillId="24" borderId="109" xfId="0" applyNumberFormat="1" applyFont="1" applyFill="1" applyBorder="1" applyAlignment="1">
      <alignment/>
    </xf>
    <xf numFmtId="37" fontId="13" fillId="0" borderId="108" xfId="0" applyNumberFormat="1" applyFont="1" applyFill="1" applyBorder="1" applyAlignment="1">
      <alignment/>
    </xf>
    <xf numFmtId="37" fontId="13" fillId="24" borderId="110" xfId="0" applyNumberFormat="1" applyFont="1" applyFill="1" applyBorder="1" applyAlignment="1">
      <alignment/>
    </xf>
    <xf numFmtId="0" fontId="0" fillId="0" borderId="25" xfId="0" applyBorder="1" applyAlignment="1">
      <alignment horizontal="left" indent="2"/>
    </xf>
    <xf numFmtId="0" fontId="0" fillId="0" borderId="26" xfId="0" applyBorder="1" applyAlignment="1">
      <alignment horizontal="left" indent="2"/>
    </xf>
    <xf numFmtId="0" fontId="0" fillId="0" borderId="0" xfId="0" applyBorder="1" applyAlignment="1">
      <alignment wrapText="1"/>
    </xf>
    <xf numFmtId="0" fontId="48" fillId="0" borderId="0" xfId="0" applyFont="1" applyBorder="1" applyAlignment="1">
      <alignment horizontal="center" vertical="top"/>
    </xf>
    <xf numFmtId="0" fontId="0" fillId="0" borderId="0" xfId="0" applyBorder="1" applyAlignment="1">
      <alignment horizontal="center" vertical="top"/>
    </xf>
    <xf numFmtId="0" fontId="79" fillId="0" borderId="0" xfId="0" applyFont="1" applyAlignment="1">
      <alignment/>
    </xf>
    <xf numFmtId="0" fontId="42" fillId="0" borderId="0" xfId="0" applyFont="1" applyBorder="1" applyAlignment="1">
      <alignment wrapText="1"/>
    </xf>
    <xf numFmtId="177" fontId="66" fillId="0" borderId="0" xfId="0" applyNumberFormat="1" applyFont="1" applyBorder="1" applyAlignment="1">
      <alignment horizontal="center"/>
    </xf>
    <xf numFmtId="0" fontId="80" fillId="0" borderId="0" xfId="0" applyFont="1" applyAlignment="1">
      <alignment/>
    </xf>
    <xf numFmtId="4" fontId="36" fillId="24" borderId="100" xfId="0" applyNumberFormat="1" applyFont="1" applyFill="1" applyBorder="1" applyAlignment="1">
      <alignment horizontal="right"/>
    </xf>
    <xf numFmtId="3" fontId="36" fillId="24" borderId="25" xfId="0" applyNumberFormat="1" applyFont="1" applyFill="1" applyBorder="1" applyAlignment="1">
      <alignment/>
    </xf>
    <xf numFmtId="177" fontId="22" fillId="26" borderId="0" xfId="0" applyNumberFormat="1" applyFont="1" applyFill="1" applyAlignment="1">
      <alignment/>
    </xf>
    <xf numFmtId="177" fontId="80" fillId="0" borderId="0" xfId="0" applyNumberFormat="1" applyFont="1" applyFill="1" applyAlignment="1">
      <alignment/>
    </xf>
    <xf numFmtId="177" fontId="22" fillId="0" borderId="0" xfId="0" applyNumberFormat="1" applyFont="1" applyAlignment="1">
      <alignment horizontal="center"/>
    </xf>
    <xf numFmtId="177" fontId="26" fillId="0" borderId="0" xfId="0" applyNumberFormat="1" applyFont="1" applyAlignment="1">
      <alignment horizontal="left"/>
    </xf>
    <xf numFmtId="177" fontId="81" fillId="0" borderId="0" xfId="0" applyNumberFormat="1" applyFont="1" applyAlignment="1">
      <alignment horizontal="center"/>
    </xf>
    <xf numFmtId="177" fontId="26" fillId="26" borderId="0" xfId="0" applyNumberFormat="1" applyFont="1" applyFill="1" applyAlignment="1">
      <alignment horizontal="left"/>
    </xf>
    <xf numFmtId="177" fontId="22" fillId="0" borderId="10" xfId="0" applyNumberFormat="1" applyFont="1" applyBorder="1" applyAlignment="1">
      <alignment horizontal="center"/>
    </xf>
    <xf numFmtId="177" fontId="26" fillId="0" borderId="0" xfId="0" applyNumberFormat="1" applyFont="1" applyFill="1" applyAlignment="1">
      <alignment horizontal="left"/>
    </xf>
    <xf numFmtId="3" fontId="0" fillId="27" borderId="0" xfId="0" applyNumberFormat="1" applyFill="1" applyAlignment="1">
      <alignment/>
    </xf>
    <xf numFmtId="177" fontId="13" fillId="24" borderId="24" xfId="0" applyNumberFormat="1" applyFont="1" applyFill="1" applyBorder="1" applyAlignment="1">
      <alignment horizontal="left" indent="2"/>
    </xf>
    <xf numFmtId="177" fontId="22" fillId="0" borderId="0" xfId="0" applyNumberFormat="1" applyFont="1" applyBorder="1" applyAlignment="1">
      <alignment horizontal="center"/>
    </xf>
    <xf numFmtId="37" fontId="6" fillId="0" borderId="61" xfId="0" applyNumberFormat="1" applyFont="1" applyBorder="1" applyAlignment="1">
      <alignment/>
    </xf>
    <xf numFmtId="3" fontId="15" fillId="0" borderId="27" xfId="58" applyNumberFormat="1" applyFont="1" applyBorder="1">
      <alignment/>
      <protection/>
    </xf>
    <xf numFmtId="3" fontId="15" fillId="0" borderId="13" xfId="58" applyNumberFormat="1" applyFont="1" applyBorder="1">
      <alignment/>
      <protection/>
    </xf>
    <xf numFmtId="0" fontId="1" fillId="0" borderId="0" xfId="0" applyFont="1" applyAlignment="1">
      <alignment horizontal="center"/>
    </xf>
    <xf numFmtId="5" fontId="1" fillId="0" borderId="0" xfId="0" applyNumberFormat="1" applyFont="1" applyAlignment="1">
      <alignment horizontal="center"/>
    </xf>
    <xf numFmtId="0" fontId="23" fillId="0" borderId="0" xfId="0" applyFont="1" applyAlignment="1">
      <alignment horizontal="center"/>
    </xf>
    <xf numFmtId="0" fontId="31" fillId="0" borderId="0" xfId="0" applyFont="1" applyAlignment="1">
      <alignment horizontal="center"/>
    </xf>
    <xf numFmtId="0" fontId="23" fillId="0" borderId="0" xfId="0" applyFont="1" applyFill="1" applyBorder="1" applyAlignment="1">
      <alignment horizontal="center"/>
    </xf>
    <xf numFmtId="183" fontId="0" fillId="0" borderId="0" xfId="42" applyNumberFormat="1" applyFont="1" applyAlignment="1">
      <alignment/>
    </xf>
    <xf numFmtId="177" fontId="6" fillId="0" borderId="20" xfId="0" applyNumberFormat="1" applyFont="1" applyBorder="1" applyAlignment="1">
      <alignment horizontal="center"/>
    </xf>
    <xf numFmtId="0" fontId="21" fillId="0" borderId="21" xfId="0" applyNumberFormat="1" applyFont="1" applyBorder="1" applyAlignment="1">
      <alignment horizontal="center"/>
    </xf>
    <xf numFmtId="177" fontId="6" fillId="0" borderId="28" xfId="0" applyNumberFormat="1" applyFont="1" applyBorder="1" applyAlignment="1">
      <alignment horizontal="center"/>
    </xf>
    <xf numFmtId="9" fontId="6" fillId="0" borderId="16" xfId="62" applyFont="1" applyBorder="1" applyAlignment="1">
      <alignment horizontal="center"/>
    </xf>
    <xf numFmtId="177" fontId="6" fillId="0" borderId="0" xfId="0" applyNumberFormat="1" applyFont="1" applyBorder="1" applyAlignment="1">
      <alignment horizontal="center"/>
    </xf>
    <xf numFmtId="9" fontId="6" fillId="0" borderId="18" xfId="62" applyFont="1" applyBorder="1" applyAlignment="1">
      <alignment horizontal="center"/>
    </xf>
    <xf numFmtId="9" fontId="6" fillId="0" borderId="15" xfId="62" applyFont="1" applyBorder="1" applyAlignment="1">
      <alignment horizontal="center"/>
    </xf>
    <xf numFmtId="177" fontId="6" fillId="0" borderId="10" xfId="0" applyNumberFormat="1" applyFont="1" applyBorder="1" applyAlignment="1">
      <alignment horizontal="center"/>
    </xf>
    <xf numFmtId="9" fontId="6" fillId="0" borderId="12" xfId="62" applyFont="1" applyBorder="1" applyAlignment="1">
      <alignment horizontal="center"/>
    </xf>
    <xf numFmtId="177" fontId="22" fillId="0" borderId="0" xfId="0" applyNumberFormat="1" applyFont="1" applyAlignment="1">
      <alignment horizontal="left"/>
    </xf>
    <xf numFmtId="0" fontId="0" fillId="0" borderId="85" xfId="0" applyBorder="1" applyAlignment="1">
      <alignment wrapText="1"/>
    </xf>
    <xf numFmtId="3" fontId="36" fillId="24" borderId="84" xfId="0" applyNumberFormat="1" applyFont="1" applyFill="1" applyBorder="1" applyAlignment="1">
      <alignment wrapText="1"/>
    </xf>
    <xf numFmtId="0" fontId="0" fillId="0" borderId="86" xfId="0" applyBorder="1" applyAlignment="1">
      <alignment wrapText="1"/>
    </xf>
    <xf numFmtId="3" fontId="36" fillId="24" borderId="23" xfId="0" applyNumberFormat="1" applyFont="1" applyFill="1" applyBorder="1" applyAlignment="1">
      <alignment horizontal="right"/>
    </xf>
    <xf numFmtId="3" fontId="36" fillId="24" borderId="22" xfId="0" applyNumberFormat="1" applyFont="1" applyFill="1" applyBorder="1" applyAlignment="1">
      <alignment horizontal="right"/>
    </xf>
    <xf numFmtId="0" fontId="0" fillId="0" borderId="20" xfId="0" applyBorder="1" applyAlignment="1">
      <alignment wrapText="1"/>
    </xf>
    <xf numFmtId="0" fontId="0" fillId="0" borderId="28" xfId="0" applyBorder="1" applyAlignment="1">
      <alignment wrapText="1"/>
    </xf>
    <xf numFmtId="3" fontId="35" fillId="24" borderId="82" xfId="0" applyNumberFormat="1" applyFont="1" applyFill="1" applyBorder="1" applyAlignment="1">
      <alignment horizontal="left"/>
    </xf>
    <xf numFmtId="37" fontId="35" fillId="24" borderId="111" xfId="0" applyNumberFormat="1" applyFont="1" applyFill="1" applyBorder="1" applyAlignment="1">
      <alignment/>
    </xf>
    <xf numFmtId="37" fontId="35" fillId="24" borderId="20" xfId="0" applyNumberFormat="1" applyFont="1" applyFill="1" applyBorder="1" applyAlignment="1">
      <alignment/>
    </xf>
    <xf numFmtId="37" fontId="35" fillId="24" borderId="28" xfId="0" applyNumberFormat="1" applyFont="1" applyFill="1" applyBorder="1" applyAlignment="1">
      <alignment/>
    </xf>
    <xf numFmtId="37" fontId="35" fillId="24" borderId="16" xfId="0" applyNumberFormat="1" applyFont="1" applyFill="1" applyBorder="1" applyAlignment="1">
      <alignment/>
    </xf>
    <xf numFmtId="3" fontId="49" fillId="0" borderId="15" xfId="0" applyNumberFormat="1" applyFont="1" applyBorder="1" applyAlignment="1">
      <alignment horizontal="left" indent="4"/>
    </xf>
    <xf numFmtId="0" fontId="0" fillId="0" borderId="10" xfId="0" applyBorder="1" applyAlignment="1">
      <alignment horizontal="left" indent="4"/>
    </xf>
    <xf numFmtId="0" fontId="0" fillId="0" borderId="12" xfId="0" applyBorder="1" applyAlignment="1">
      <alignment horizontal="left" indent="4"/>
    </xf>
    <xf numFmtId="0" fontId="72" fillId="0" borderId="0" xfId="0" applyFont="1" applyFill="1" applyAlignment="1">
      <alignment vertical="top"/>
    </xf>
    <xf numFmtId="0" fontId="0" fillId="0" borderId="0" xfId="0" applyFill="1" applyAlignment="1">
      <alignment vertical="top"/>
    </xf>
    <xf numFmtId="0" fontId="74" fillId="0" borderId="0" xfId="0" applyFont="1" applyFill="1" applyAlignment="1">
      <alignment vertical="top"/>
    </xf>
    <xf numFmtId="0" fontId="42" fillId="0" borderId="0" xfId="0" applyFont="1" applyFill="1" applyAlignment="1">
      <alignment vertical="top"/>
    </xf>
    <xf numFmtId="177" fontId="55" fillId="0" borderId="0" xfId="0" applyNumberFormat="1" applyFont="1" applyFill="1" applyAlignment="1">
      <alignment horizontal="center" wrapText="1"/>
    </xf>
    <xf numFmtId="177" fontId="73" fillId="0" borderId="0" xfId="0" applyNumberFormat="1" applyFont="1" applyFill="1" applyAlignment="1">
      <alignment/>
    </xf>
    <xf numFmtId="177" fontId="6" fillId="0" borderId="0" xfId="0" applyNumberFormat="1" applyFont="1" applyFill="1" applyAlignment="1">
      <alignment/>
    </xf>
    <xf numFmtId="0" fontId="0" fillId="0" borderId="0" xfId="0" applyFont="1" applyFill="1" applyBorder="1" applyAlignment="1">
      <alignment wrapText="1"/>
    </xf>
    <xf numFmtId="0" fontId="56" fillId="0" borderId="0" xfId="0" applyFont="1" applyFill="1" applyBorder="1" applyAlignment="1">
      <alignment wrapText="1"/>
    </xf>
    <xf numFmtId="177" fontId="0" fillId="0" borderId="0" xfId="0" applyNumberFormat="1" applyFont="1" applyFill="1" applyAlignment="1">
      <alignment/>
    </xf>
    <xf numFmtId="0" fontId="56" fillId="0" borderId="0" xfId="0" applyFont="1" applyFill="1" applyBorder="1" applyAlignment="1">
      <alignment/>
    </xf>
    <xf numFmtId="0" fontId="0" fillId="0" borderId="0" xfId="0" applyFont="1" applyFill="1" applyBorder="1" applyAlignment="1">
      <alignment/>
    </xf>
    <xf numFmtId="177" fontId="15" fillId="0" borderId="0" xfId="0" applyNumberFormat="1" applyFont="1" applyFill="1" applyAlignment="1">
      <alignment horizontal="center" wrapText="1"/>
    </xf>
    <xf numFmtId="0" fontId="15" fillId="0" borderId="0" xfId="0" applyFont="1" applyFill="1" applyAlignment="1">
      <alignment wrapText="1"/>
    </xf>
    <xf numFmtId="0" fontId="15" fillId="0" borderId="0" xfId="0" applyFont="1" applyFill="1" applyBorder="1" applyAlignment="1">
      <alignment wrapText="1"/>
    </xf>
    <xf numFmtId="0" fontId="15" fillId="0" borderId="0" xfId="0" applyFont="1" applyFill="1" applyBorder="1" applyAlignment="1">
      <alignment/>
    </xf>
    <xf numFmtId="206" fontId="5" fillId="0" borderId="0" xfId="0" applyNumberFormat="1" applyFont="1" applyFill="1" applyAlignment="1">
      <alignment/>
    </xf>
    <xf numFmtId="177" fontId="41" fillId="0" borderId="0" xfId="0" applyNumberFormat="1" applyFont="1" applyFill="1" applyAlignment="1">
      <alignment/>
    </xf>
    <xf numFmtId="177" fontId="28" fillId="0" borderId="0" xfId="0" applyNumberFormat="1" applyFont="1" applyFill="1" applyAlignment="1">
      <alignment/>
    </xf>
    <xf numFmtId="177" fontId="6" fillId="0" borderId="0" xfId="0" applyNumberFormat="1" applyFont="1" applyFill="1" applyAlignment="1">
      <alignment/>
    </xf>
    <xf numFmtId="177" fontId="55" fillId="0" borderId="0" xfId="0" applyNumberFormat="1" applyFont="1" applyFill="1" applyAlignment="1">
      <alignment horizontal="centerContinuous"/>
    </xf>
    <xf numFmtId="177" fontId="31" fillId="0" borderId="0" xfId="0" applyNumberFormat="1" applyFont="1" applyFill="1" applyAlignment="1">
      <alignment horizontal="centerContinuous"/>
    </xf>
    <xf numFmtId="177" fontId="29" fillId="0" borderId="0" xfId="0" applyNumberFormat="1" applyFont="1" applyFill="1" applyAlignment="1">
      <alignment horizontal="centerContinuous"/>
    </xf>
    <xf numFmtId="177" fontId="28" fillId="0" borderId="0" xfId="0" applyNumberFormat="1" applyFont="1" applyFill="1" applyAlignment="1">
      <alignment horizontal="centerContinuous"/>
    </xf>
    <xf numFmtId="177" fontId="6" fillId="0" borderId="0" xfId="0" applyNumberFormat="1" applyFont="1" applyFill="1" applyAlignment="1">
      <alignment/>
    </xf>
    <xf numFmtId="177" fontId="24" fillId="0" borderId="0" xfId="0" applyNumberFormat="1" applyFont="1" applyFill="1" applyBorder="1" applyAlignment="1">
      <alignment/>
    </xf>
    <xf numFmtId="37" fontId="0" fillId="0" borderId="0" xfId="0" applyNumberFormat="1" applyFill="1" applyBorder="1" applyAlignment="1">
      <alignment/>
    </xf>
    <xf numFmtId="177" fontId="72" fillId="0" borderId="0" xfId="0" applyNumberFormat="1" applyFont="1" applyFill="1" applyBorder="1" applyAlignment="1">
      <alignment/>
    </xf>
    <xf numFmtId="177" fontId="31" fillId="0" borderId="0" xfId="0" applyNumberFormat="1" applyFont="1" applyFill="1" applyBorder="1" applyAlignment="1">
      <alignment horizontal="centerContinuous"/>
    </xf>
    <xf numFmtId="177" fontId="0" fillId="0" borderId="0" xfId="0" applyNumberFormat="1" applyFont="1" applyFill="1" applyBorder="1" applyAlignment="1">
      <alignment horizontal="centerContinuous"/>
    </xf>
    <xf numFmtId="177" fontId="72" fillId="0" borderId="0" xfId="0" applyNumberFormat="1" applyFont="1" applyFill="1" applyAlignment="1">
      <alignment/>
    </xf>
    <xf numFmtId="177" fontId="0" fillId="0" borderId="0" xfId="0" applyNumberFormat="1" applyFill="1" applyAlignment="1">
      <alignment/>
    </xf>
    <xf numFmtId="177" fontId="0" fillId="0" borderId="0" xfId="0" applyNumberFormat="1" applyFont="1" applyFill="1" applyAlignment="1">
      <alignment/>
    </xf>
    <xf numFmtId="0" fontId="0" fillId="0" borderId="0" xfId="0" applyFont="1" applyFill="1" applyAlignment="1">
      <alignment/>
    </xf>
    <xf numFmtId="0" fontId="0" fillId="0" borderId="0" xfId="0" applyFill="1" applyAlignment="1">
      <alignment/>
    </xf>
    <xf numFmtId="0" fontId="54" fillId="0" borderId="0" xfId="0" applyFont="1" applyFill="1" applyBorder="1" applyAlignment="1">
      <alignment horizontal="center"/>
    </xf>
    <xf numFmtId="0" fontId="41" fillId="0" borderId="0" xfId="0" applyFont="1" applyFill="1" applyAlignment="1">
      <alignment/>
    </xf>
    <xf numFmtId="177" fontId="52" fillId="0" borderId="0" xfId="0" applyNumberFormat="1" applyFont="1" applyFill="1" applyAlignment="1">
      <alignment horizontal="centerContinuous"/>
    </xf>
    <xf numFmtId="177" fontId="53" fillId="0" borderId="0" xfId="0" applyNumberFormat="1" applyFont="1" applyFill="1" applyAlignment="1">
      <alignment horizontal="centerContinuous"/>
    </xf>
    <xf numFmtId="0" fontId="57" fillId="0" borderId="0" xfId="0" applyFont="1" applyFill="1" applyAlignment="1">
      <alignment/>
    </xf>
    <xf numFmtId="0" fontId="0" fillId="0" borderId="0" xfId="0" applyBorder="1" applyAlignment="1">
      <alignment/>
    </xf>
    <xf numFmtId="0" fontId="0" fillId="0" borderId="18" xfId="0" applyBorder="1" applyAlignment="1">
      <alignment/>
    </xf>
    <xf numFmtId="0" fontId="0" fillId="0" borderId="23" xfId="0" applyBorder="1" applyAlignment="1">
      <alignment/>
    </xf>
    <xf numFmtId="0" fontId="0" fillId="0" borderId="22" xfId="0" applyBorder="1" applyAlignment="1">
      <alignment/>
    </xf>
    <xf numFmtId="0" fontId="0" fillId="0" borderId="29" xfId="0" applyBorder="1" applyAlignment="1">
      <alignment/>
    </xf>
    <xf numFmtId="0" fontId="0" fillId="0" borderId="28" xfId="0" applyBorder="1" applyAlignment="1">
      <alignment/>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vertical="center" wrapText="1"/>
    </xf>
    <xf numFmtId="3" fontId="49" fillId="0" borderId="20" xfId="0" applyNumberFormat="1" applyFont="1" applyBorder="1" applyAlignment="1">
      <alignment/>
    </xf>
    <xf numFmtId="0" fontId="0" fillId="0" borderId="21" xfId="0" applyBorder="1" applyAlignment="1">
      <alignment/>
    </xf>
    <xf numFmtId="3" fontId="6" fillId="0" borderId="102" xfId="0" applyNumberFormat="1" applyFont="1" applyBorder="1" applyAlignment="1">
      <alignment horizontal="left" indent="2"/>
    </xf>
    <xf numFmtId="0" fontId="0" fillId="0" borderId="112" xfId="0" applyBorder="1" applyAlignment="1">
      <alignment horizontal="left" indent="2"/>
    </xf>
    <xf numFmtId="0" fontId="6" fillId="0" borderId="102" xfId="0" applyFont="1" applyBorder="1" applyAlignment="1">
      <alignment horizontal="left" indent="4"/>
    </xf>
    <xf numFmtId="0" fontId="0" fillId="0" borderId="21" xfId="0" applyBorder="1" applyAlignment="1">
      <alignment vertical="center" wrapText="1"/>
    </xf>
    <xf numFmtId="0" fontId="0" fillId="0" borderId="15"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3" fontId="6" fillId="0" borderId="102" xfId="0" applyNumberFormat="1" applyFont="1" applyBorder="1" applyAlignment="1">
      <alignment horizontal="left" indent="4"/>
    </xf>
    <xf numFmtId="0" fontId="0" fillId="0" borderId="112" xfId="0" applyBorder="1" applyAlignment="1">
      <alignment horizontal="left" indent="4"/>
    </xf>
    <xf numFmtId="177" fontId="42" fillId="0" borderId="20" xfId="0" applyNumberFormat="1" applyFont="1" applyBorder="1" applyAlignment="1">
      <alignment horizontal="center" vertical="center"/>
    </xf>
    <xf numFmtId="0" fontId="0" fillId="0" borderId="21" xfId="0" applyBorder="1" applyAlignment="1">
      <alignment vertical="center"/>
    </xf>
    <xf numFmtId="0" fontId="0" fillId="0" borderId="28" xfId="0" applyBorder="1" applyAlignment="1">
      <alignment vertical="center"/>
    </xf>
    <xf numFmtId="177" fontId="42" fillId="0" borderId="20"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28"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3" fontId="42" fillId="0" borderId="113" xfId="0" applyNumberFormat="1" applyFont="1" applyBorder="1" applyAlignment="1">
      <alignment horizontal="left" indent="2"/>
    </xf>
    <xf numFmtId="0" fontId="0" fillId="0" borderId="114" xfId="0" applyBorder="1" applyAlignment="1">
      <alignment horizontal="left" indent="2"/>
    </xf>
    <xf numFmtId="0" fontId="0" fillId="0" borderId="115" xfId="0" applyBorder="1" applyAlignment="1">
      <alignment horizontal="left" indent="2"/>
    </xf>
    <xf numFmtId="3" fontId="42" fillId="0" borderId="51" xfId="0" applyNumberFormat="1" applyFont="1" applyBorder="1" applyAlignment="1">
      <alignment horizontal="left" indent="2"/>
    </xf>
    <xf numFmtId="0" fontId="0" fillId="0" borderId="52" xfId="0" applyBorder="1" applyAlignment="1">
      <alignment horizontal="left" indent="2"/>
    </xf>
    <xf numFmtId="0" fontId="0" fillId="0" borderId="116" xfId="0" applyBorder="1" applyAlignment="1">
      <alignment horizontal="left" indent="2"/>
    </xf>
    <xf numFmtId="0" fontId="0" fillId="0" borderId="24" xfId="0" applyBorder="1" applyAlignment="1">
      <alignment horizontal="left" indent="2"/>
    </xf>
    <xf numFmtId="0" fontId="0" fillId="0" borderId="25" xfId="0" applyBorder="1" applyAlignment="1">
      <alignment horizontal="left" indent="2"/>
    </xf>
    <xf numFmtId="0" fontId="0" fillId="0" borderId="26" xfId="0" applyBorder="1" applyAlignment="1">
      <alignment horizontal="left" indent="2"/>
    </xf>
    <xf numFmtId="3" fontId="42" fillId="0" borderId="117" xfId="0" applyNumberFormat="1" applyFont="1" applyBorder="1" applyAlignment="1">
      <alignment horizontal="left" indent="2"/>
    </xf>
    <xf numFmtId="0" fontId="0" fillId="0" borderId="118" xfId="0" applyBorder="1" applyAlignment="1">
      <alignment horizontal="left" indent="2"/>
    </xf>
    <xf numFmtId="0" fontId="0" fillId="0" borderId="119" xfId="0" applyBorder="1" applyAlignment="1">
      <alignment horizontal="left" indent="2"/>
    </xf>
    <xf numFmtId="3" fontId="42" fillId="0" borderId="16" xfId="0" applyNumberFormat="1" applyFont="1" applyBorder="1" applyAlignment="1">
      <alignment horizontal="left" indent="2"/>
    </xf>
    <xf numFmtId="0" fontId="0" fillId="0" borderId="0" xfId="0" applyBorder="1" applyAlignment="1">
      <alignment horizontal="left" indent="2"/>
    </xf>
    <xf numFmtId="0" fontId="0" fillId="0" borderId="18" xfId="0" applyBorder="1" applyAlignment="1">
      <alignment horizontal="left" indent="2"/>
    </xf>
    <xf numFmtId="3" fontId="42" fillId="0" borderId="20" xfId="0" applyNumberFormat="1" applyFont="1" applyBorder="1" applyAlignment="1">
      <alignment horizontal="left" wrapText="1" indent="1"/>
    </xf>
    <xf numFmtId="0" fontId="0" fillId="0" borderId="21" xfId="0" applyBorder="1" applyAlignment="1">
      <alignment horizontal="left" wrapText="1" indent="1"/>
    </xf>
    <xf numFmtId="0" fontId="0" fillId="0" borderId="28" xfId="0" applyBorder="1" applyAlignment="1">
      <alignment horizontal="left" wrapText="1" indent="1"/>
    </xf>
    <xf numFmtId="0" fontId="0" fillId="0" borderId="15" xfId="0" applyBorder="1" applyAlignment="1">
      <alignment horizontal="left" wrapText="1" indent="1"/>
    </xf>
    <xf numFmtId="0" fontId="0" fillId="0" borderId="10" xfId="0" applyBorder="1" applyAlignment="1">
      <alignment horizontal="left" wrapText="1" indent="1"/>
    </xf>
    <xf numFmtId="0" fontId="0" fillId="0" borderId="12" xfId="0" applyBorder="1" applyAlignment="1">
      <alignment horizontal="left" wrapText="1" indent="1"/>
    </xf>
    <xf numFmtId="177" fontId="26" fillId="0" borderId="11" xfId="0" applyNumberFormat="1" applyFont="1" applyBorder="1" applyAlignment="1">
      <alignment horizontal="center" wrapText="1"/>
    </xf>
    <xf numFmtId="0" fontId="0" fillId="0" borderId="30" xfId="0" applyBorder="1" applyAlignment="1">
      <alignment horizontal="center" wrapText="1"/>
    </xf>
    <xf numFmtId="3" fontId="6" fillId="0" borderId="38" xfId="0" applyNumberFormat="1" applyFont="1" applyBorder="1" applyAlignment="1">
      <alignment/>
    </xf>
    <xf numFmtId="0" fontId="0" fillId="0" borderId="50" xfId="0" applyBorder="1" applyAlignment="1">
      <alignment/>
    </xf>
    <xf numFmtId="3" fontId="26" fillId="0" borderId="38" xfId="0" applyNumberFormat="1" applyFont="1" applyBorder="1" applyAlignment="1">
      <alignment/>
    </xf>
    <xf numFmtId="0" fontId="6" fillId="0" borderId="102" xfId="0" applyFont="1" applyBorder="1" applyAlignment="1">
      <alignment horizontal="left" indent="2"/>
    </xf>
    <xf numFmtId="3" fontId="6" fillId="0" borderId="24" xfId="0" applyNumberFormat="1" applyFont="1" applyBorder="1" applyAlignment="1">
      <alignment/>
    </xf>
    <xf numFmtId="0" fontId="0" fillId="0" borderId="25" xfId="0" applyBorder="1" applyAlignment="1">
      <alignment/>
    </xf>
    <xf numFmtId="3" fontId="6" fillId="0" borderId="16" xfId="0" applyNumberFormat="1" applyFont="1" applyBorder="1" applyAlignment="1">
      <alignment horizontal="left" indent="4"/>
    </xf>
    <xf numFmtId="0" fontId="0" fillId="0" borderId="0" xfId="0" applyBorder="1" applyAlignment="1">
      <alignment horizontal="left" indent="4"/>
    </xf>
    <xf numFmtId="3" fontId="26" fillId="0" borderId="120" xfId="0" applyNumberFormat="1" applyFont="1" applyBorder="1" applyAlignment="1">
      <alignment horizontal="left" indent="2"/>
    </xf>
    <xf numFmtId="0" fontId="0" fillId="0" borderId="121" xfId="0" applyBorder="1" applyAlignment="1">
      <alignment horizontal="left" indent="2"/>
    </xf>
    <xf numFmtId="3" fontId="6" fillId="0" borderId="122" xfId="0" applyNumberFormat="1" applyFont="1" applyBorder="1" applyAlignment="1">
      <alignment/>
    </xf>
    <xf numFmtId="0" fontId="0" fillId="0" borderId="123" xfId="0" applyBorder="1" applyAlignment="1">
      <alignment/>
    </xf>
    <xf numFmtId="3" fontId="6" fillId="0" borderId="24" xfId="0" applyNumberFormat="1" applyFont="1" applyBorder="1" applyAlignment="1">
      <alignment horizontal="left" indent="4"/>
    </xf>
    <xf numFmtId="0" fontId="0" fillId="0" borderId="25" xfId="0" applyBorder="1" applyAlignment="1">
      <alignment horizontal="left" indent="4"/>
    </xf>
    <xf numFmtId="3" fontId="6" fillId="0" borderId="102" xfId="0" applyNumberFormat="1" applyFont="1" applyBorder="1" applyAlignment="1">
      <alignment/>
    </xf>
    <xf numFmtId="0" fontId="0" fillId="0" borderId="112" xfId="0" applyBorder="1" applyAlignment="1">
      <alignment/>
    </xf>
    <xf numFmtId="3" fontId="6" fillId="0" borderId="102" xfId="0" applyNumberFormat="1" applyFont="1" applyFill="1" applyBorder="1" applyAlignment="1">
      <alignment horizontal="left" indent="4"/>
    </xf>
    <xf numFmtId="177" fontId="26" fillId="0" borderId="38" xfId="0" applyNumberFormat="1" applyFont="1" applyBorder="1" applyAlignment="1">
      <alignment horizontal="center"/>
    </xf>
    <xf numFmtId="177" fontId="26" fillId="0" borderId="50" xfId="0" applyNumberFormat="1" applyFont="1" applyBorder="1" applyAlignment="1">
      <alignment horizontal="center"/>
    </xf>
    <xf numFmtId="177" fontId="26" fillId="0" borderId="63" xfId="0" applyNumberFormat="1" applyFont="1" applyBorder="1" applyAlignment="1">
      <alignment horizontal="center"/>
    </xf>
    <xf numFmtId="3" fontId="59" fillId="22" borderId="0" xfId="0" applyNumberFormat="1" applyFont="1" applyFill="1" applyAlignment="1">
      <alignment wrapText="1"/>
    </xf>
    <xf numFmtId="0" fontId="0" fillId="0" borderId="0" xfId="0" applyBorder="1" applyAlignment="1">
      <alignment wrapText="1"/>
    </xf>
    <xf numFmtId="3" fontId="61" fillId="22" borderId="0" xfId="0" applyNumberFormat="1" applyFont="1" applyFill="1" applyAlignment="1">
      <alignment vertical="top" wrapText="1"/>
    </xf>
    <xf numFmtId="0" fontId="22" fillId="0" borderId="0" xfId="0" applyFont="1" applyAlignment="1">
      <alignment vertical="top" wrapText="1"/>
    </xf>
    <xf numFmtId="3" fontId="59" fillId="22" borderId="0" xfId="0" applyNumberFormat="1" applyFont="1" applyFill="1" applyAlignment="1">
      <alignment vertical="top" wrapText="1"/>
    </xf>
    <xf numFmtId="0" fontId="0" fillId="0" borderId="0" xfId="0" applyAlignment="1">
      <alignment vertical="top" wrapText="1"/>
    </xf>
    <xf numFmtId="3" fontId="58" fillId="22" borderId="0" xfId="0" applyNumberFormat="1" applyFont="1" applyFill="1" applyAlignment="1">
      <alignment horizontal="center"/>
    </xf>
    <xf numFmtId="0" fontId="59" fillId="22" borderId="0" xfId="0" applyFont="1" applyFill="1" applyBorder="1" applyAlignment="1">
      <alignment vertical="top" wrapText="1"/>
    </xf>
    <xf numFmtId="0" fontId="0" fillId="0" borderId="0" xfId="0" applyBorder="1" applyAlignment="1">
      <alignment vertical="top" wrapText="1"/>
    </xf>
    <xf numFmtId="3" fontId="43" fillId="0" borderId="0" xfId="0" applyNumberFormat="1" applyFont="1" applyAlignment="1">
      <alignment horizontal="center"/>
    </xf>
    <xf numFmtId="0" fontId="0" fillId="0" borderId="0" xfId="0" applyAlignment="1">
      <alignment horizontal="center"/>
    </xf>
    <xf numFmtId="3" fontId="44" fillId="0" borderId="0" xfId="0" applyNumberFormat="1" applyFont="1" applyAlignment="1">
      <alignment horizontal="center"/>
    </xf>
    <xf numFmtId="0" fontId="0" fillId="0" borderId="0" xfId="0" applyBorder="1" applyAlignment="1">
      <alignment horizontal="center"/>
    </xf>
    <xf numFmtId="3" fontId="42" fillId="0" borderId="108" xfId="0" applyNumberFormat="1" applyFont="1" applyBorder="1" applyAlignment="1">
      <alignment horizontal="left" indent="4"/>
    </xf>
    <xf numFmtId="0" fontId="0" fillId="0" borderId="109" xfId="0" applyBorder="1" applyAlignment="1">
      <alignment horizontal="left" indent="4"/>
    </xf>
    <xf numFmtId="0" fontId="0" fillId="0" borderId="110" xfId="0" applyBorder="1" applyAlignment="1">
      <alignment horizontal="left" indent="4"/>
    </xf>
    <xf numFmtId="3" fontId="42" fillId="0" borderId="38" xfId="0" applyNumberFormat="1" applyFont="1" applyBorder="1" applyAlignment="1">
      <alignment horizontal="left" indent="2"/>
    </xf>
    <xf numFmtId="0" fontId="0" fillId="0" borderId="50" xfId="0" applyBorder="1" applyAlignment="1">
      <alignment horizontal="left" indent="2"/>
    </xf>
    <xf numFmtId="0" fontId="0" fillId="0" borderId="63" xfId="0" applyBorder="1" applyAlignment="1">
      <alignment horizontal="left" indent="2"/>
    </xf>
    <xf numFmtId="3" fontId="42" fillId="0" borderId="102" xfId="0" applyNumberFormat="1" applyFont="1" applyBorder="1" applyAlignment="1">
      <alignment horizontal="left" indent="4"/>
    </xf>
    <xf numFmtId="0" fontId="0" fillId="0" borderId="124" xfId="0" applyBorder="1" applyAlignment="1">
      <alignment horizontal="left" indent="4"/>
    </xf>
    <xf numFmtId="3" fontId="42" fillId="0" borderId="28" xfId="0" applyNumberFormat="1" applyFont="1" applyBorder="1" applyAlignment="1">
      <alignment/>
    </xf>
    <xf numFmtId="0" fontId="0" fillId="0" borderId="12" xfId="0" applyBorder="1" applyAlignment="1">
      <alignment/>
    </xf>
    <xf numFmtId="3" fontId="42" fillId="0" borderId="21" xfId="0" applyNumberFormat="1" applyFont="1" applyBorder="1" applyAlignment="1">
      <alignment/>
    </xf>
    <xf numFmtId="0" fontId="0" fillId="0" borderId="10" xfId="0" applyBorder="1" applyAlignment="1">
      <alignment/>
    </xf>
    <xf numFmtId="3" fontId="42" fillId="0" borderId="20" xfId="0" applyNumberFormat="1" applyFont="1" applyBorder="1" applyAlignment="1">
      <alignment/>
    </xf>
    <xf numFmtId="0" fontId="0" fillId="0" borderId="15" xfId="0" applyBorder="1" applyAlignment="1">
      <alignment/>
    </xf>
    <xf numFmtId="3" fontId="27" fillId="0" borderId="0" xfId="0" applyNumberFormat="1" applyFont="1" applyAlignment="1">
      <alignment/>
    </xf>
    <xf numFmtId="0" fontId="53" fillId="0" borderId="0" xfId="0" applyFont="1" applyAlignment="1">
      <alignment/>
    </xf>
    <xf numFmtId="3" fontId="26" fillId="0" borderId="60" xfId="0" applyNumberFormat="1" applyFont="1" applyBorder="1" applyAlignment="1">
      <alignment/>
    </xf>
    <xf numFmtId="0" fontId="0" fillId="0" borderId="45" xfId="0" applyBorder="1" applyAlignment="1">
      <alignment/>
    </xf>
    <xf numFmtId="3" fontId="26" fillId="0" borderId="125" xfId="0" applyNumberFormat="1" applyFont="1" applyBorder="1" applyAlignment="1">
      <alignment horizontal="left" indent="2"/>
    </xf>
    <xf numFmtId="0" fontId="0" fillId="0" borderId="39" xfId="0" applyBorder="1" applyAlignment="1">
      <alignment horizontal="left" indent="2"/>
    </xf>
    <xf numFmtId="177" fontId="26" fillId="0" borderId="11" xfId="0" applyNumberFormat="1" applyFont="1" applyBorder="1" applyAlignment="1">
      <alignment horizontal="right"/>
    </xf>
    <xf numFmtId="0" fontId="0" fillId="0" borderId="30" xfId="0" applyBorder="1" applyAlignment="1">
      <alignment/>
    </xf>
    <xf numFmtId="177" fontId="26" fillId="0" borderId="11" xfId="0" applyNumberFormat="1" applyFont="1" applyBorder="1" applyAlignment="1">
      <alignment horizontal="center"/>
    </xf>
    <xf numFmtId="3" fontId="6" fillId="0" borderId="48" xfId="0" applyNumberFormat="1" applyFont="1" applyBorder="1" applyAlignment="1">
      <alignment/>
    </xf>
    <xf numFmtId="0" fontId="0" fillId="0" borderId="46" xfId="0" applyBorder="1" applyAlignment="1">
      <alignment/>
    </xf>
    <xf numFmtId="3" fontId="42" fillId="0" borderId="51" xfId="0" applyNumberFormat="1" applyFont="1" applyBorder="1" applyAlignment="1">
      <alignment/>
    </xf>
    <xf numFmtId="0" fontId="0" fillId="0" borderId="24" xfId="0" applyBorder="1" applyAlignment="1">
      <alignment/>
    </xf>
    <xf numFmtId="37" fontId="42" fillId="0" borderId="52" xfId="0" applyNumberFormat="1" applyFont="1" applyBorder="1" applyAlignment="1">
      <alignment/>
    </xf>
    <xf numFmtId="37" fontId="0" fillId="0" borderId="25" xfId="0" applyNumberFormat="1" applyBorder="1" applyAlignment="1">
      <alignment/>
    </xf>
    <xf numFmtId="37" fontId="42" fillId="0" borderId="116" xfId="0" applyNumberFormat="1" applyFont="1" applyBorder="1" applyAlignment="1">
      <alignment/>
    </xf>
    <xf numFmtId="37" fontId="0" fillId="0" borderId="26" xfId="0" applyNumberFormat="1" applyBorder="1" applyAlignment="1">
      <alignment/>
    </xf>
    <xf numFmtId="37" fontId="42" fillId="0" borderId="51" xfId="0" applyNumberFormat="1" applyFont="1" applyBorder="1" applyAlignment="1">
      <alignment/>
    </xf>
    <xf numFmtId="37" fontId="0" fillId="0" borderId="24" xfId="0" applyNumberFormat="1" applyBorder="1" applyAlignment="1">
      <alignment/>
    </xf>
    <xf numFmtId="0" fontId="43" fillId="0" borderId="0" xfId="58" applyFont="1" applyAlignment="1">
      <alignment horizontal="center"/>
      <protection/>
    </xf>
    <xf numFmtId="0" fontId="77" fillId="0" borderId="0" xfId="0" applyFont="1" applyAlignment="1">
      <alignment horizontal="center"/>
    </xf>
    <xf numFmtId="3" fontId="44" fillId="0" borderId="0" xfId="58" applyNumberFormat="1" applyFont="1" applyAlignment="1">
      <alignment horizontal="center"/>
      <protection/>
    </xf>
    <xf numFmtId="0" fontId="77" fillId="0" borderId="0" xfId="0" applyFont="1" applyBorder="1" applyAlignment="1">
      <alignment horizontal="center"/>
    </xf>
    <xf numFmtId="0" fontId="44" fillId="0" borderId="0" xfId="58" applyFont="1" applyAlignment="1">
      <alignment horizontal="center"/>
      <protection/>
    </xf>
    <xf numFmtId="0" fontId="69" fillId="0" borderId="15" xfId="58" applyFont="1" applyBorder="1" applyAlignment="1">
      <alignment horizontal="center"/>
      <protection/>
    </xf>
    <xf numFmtId="0" fontId="66" fillId="0" borderId="10" xfId="0" applyFont="1" applyBorder="1" applyAlignment="1">
      <alignment horizontal="center"/>
    </xf>
    <xf numFmtId="0" fontId="66" fillId="0" borderId="12" xfId="0" applyFont="1" applyBorder="1" applyAlignment="1">
      <alignment horizontal="center"/>
    </xf>
    <xf numFmtId="0" fontId="32" fillId="0" borderId="11" xfId="58" applyFont="1" applyBorder="1" applyAlignment="1">
      <alignment horizontal="center" wrapText="1"/>
      <protection/>
    </xf>
    <xf numFmtId="0" fontId="0" fillId="0" borderId="13" xfId="0" applyBorder="1" applyAlignment="1">
      <alignment horizontal="center" wrapText="1"/>
    </xf>
    <xf numFmtId="0" fontId="32" fillId="0" borderId="38" xfId="58" applyFont="1" applyBorder="1" applyAlignment="1">
      <alignment horizontal="center"/>
      <protection/>
    </xf>
    <xf numFmtId="0" fontId="0" fillId="0" borderId="50" xfId="0" applyBorder="1" applyAlignment="1">
      <alignment horizontal="center"/>
    </xf>
    <xf numFmtId="0" fontId="0" fillId="0" borderId="63" xfId="0" applyBorder="1" applyAlignment="1">
      <alignment horizontal="center"/>
    </xf>
    <xf numFmtId="0" fontId="32" fillId="0" borderId="50" xfId="58" applyFont="1" applyBorder="1" applyAlignment="1">
      <alignment horizontal="center"/>
      <protection/>
    </xf>
    <xf numFmtId="0" fontId="32" fillId="0" borderId="63" xfId="58" applyFont="1" applyBorder="1" applyAlignment="1">
      <alignment horizontal="center"/>
      <protection/>
    </xf>
    <xf numFmtId="0" fontId="32" fillId="0" borderId="11" xfId="58" applyFont="1" applyBorder="1" applyAlignment="1">
      <alignment wrapText="1"/>
      <protection/>
    </xf>
    <xf numFmtId="0" fontId="0" fillId="0" borderId="14" xfId="0" applyBorder="1" applyAlignment="1">
      <alignment wrapText="1"/>
    </xf>
    <xf numFmtId="0" fontId="27" fillId="0" borderId="0" xfId="59" applyFont="1" applyAlignment="1">
      <alignment/>
      <protection/>
    </xf>
    <xf numFmtId="0" fontId="78" fillId="0" borderId="0" xfId="0" applyFont="1" applyBorder="1" applyAlignment="1">
      <alignment/>
    </xf>
    <xf numFmtId="0" fontId="26" fillId="0" borderId="0" xfId="59" applyFont="1" applyAlignment="1">
      <alignment horizontal="center"/>
      <protection/>
    </xf>
    <xf numFmtId="3" fontId="26" fillId="0" borderId="0" xfId="59" applyNumberFormat="1" applyFont="1" applyAlignment="1">
      <alignment horizontal="center"/>
      <protection/>
    </xf>
    <xf numFmtId="0" fontId="15" fillId="0" borderId="0" xfId="59" applyFont="1" applyAlignment="1">
      <alignment horizontal="center"/>
      <protection/>
    </xf>
    <xf numFmtId="0" fontId="32" fillId="0" borderId="21" xfId="59" applyFont="1" applyFill="1" applyBorder="1" applyAlignment="1">
      <alignment/>
      <protection/>
    </xf>
    <xf numFmtId="0" fontId="15" fillId="0" borderId="10" xfId="59" applyFont="1" applyFill="1" applyBorder="1" applyAlignment="1">
      <alignment/>
      <protection/>
    </xf>
    <xf numFmtId="0" fontId="49" fillId="0" borderId="117" xfId="59" applyFont="1" applyFill="1" applyBorder="1" applyAlignment="1">
      <alignment horizontal="center" vertical="center" wrapText="1"/>
      <protection/>
    </xf>
    <xf numFmtId="0" fontId="0" fillId="0" borderId="119" xfId="0" applyBorder="1" applyAlignment="1">
      <alignment horizontal="center" vertical="center" wrapText="1"/>
    </xf>
    <xf numFmtId="1" fontId="32" fillId="0" borderId="126" xfId="59" applyNumberFormat="1" applyFont="1" applyFill="1" applyBorder="1" applyAlignment="1">
      <alignment horizontal="center" vertical="center" wrapText="1"/>
      <protection/>
    </xf>
    <xf numFmtId="0" fontId="0" fillId="0" borderId="127" xfId="0" applyBorder="1" applyAlignment="1">
      <alignment horizontal="center" vertical="center" wrapText="1"/>
    </xf>
    <xf numFmtId="0" fontId="0" fillId="0" borderId="128" xfId="0" applyBorder="1" applyAlignment="1">
      <alignment horizontal="center" vertical="center" wrapText="1"/>
    </xf>
    <xf numFmtId="1" fontId="32" fillId="0" borderId="117" xfId="59" applyNumberFormat="1" applyFont="1" applyFill="1" applyBorder="1" applyAlignment="1">
      <alignment horizontal="center" vertical="center" wrapText="1"/>
      <protection/>
    </xf>
    <xf numFmtId="0" fontId="0" fillId="0" borderId="12" xfId="0" applyBorder="1" applyAlignment="1">
      <alignment vertical="center" wrapText="1"/>
    </xf>
    <xf numFmtId="0" fontId="32" fillId="0" borderId="15" xfId="59" applyFont="1" applyFill="1" applyBorder="1" applyAlignment="1">
      <alignment horizontal="center"/>
      <protection/>
    </xf>
    <xf numFmtId="0" fontId="32" fillId="0" borderId="12" xfId="59" applyFont="1" applyFill="1" applyBorder="1" applyAlignment="1">
      <alignment horizontal="center"/>
      <protection/>
    </xf>
    <xf numFmtId="0" fontId="32" fillId="0" borderId="38" xfId="59" applyFont="1" applyFill="1" applyBorder="1" applyAlignment="1">
      <alignment horizontal="center"/>
      <protection/>
    </xf>
    <xf numFmtId="0" fontId="48" fillId="0" borderId="0" xfId="0" applyFont="1" applyBorder="1" applyAlignment="1">
      <alignment vertical="top" wrapText="1"/>
    </xf>
    <xf numFmtId="0" fontId="48" fillId="0" borderId="0" xfId="0" applyFont="1" applyBorder="1" applyAlignment="1">
      <alignment horizontal="left" vertical="top" wrapText="1"/>
    </xf>
    <xf numFmtId="0" fontId="42" fillId="0" borderId="0" xfId="0" applyFont="1" applyBorder="1" applyAlignment="1">
      <alignment horizontal="left" vertical="top" wrapText="1"/>
    </xf>
    <xf numFmtId="0" fontId="60" fillId="0" borderId="0" xfId="0" applyFont="1" applyBorder="1" applyAlignment="1">
      <alignment vertical="top" wrapText="1"/>
    </xf>
    <xf numFmtId="0" fontId="65" fillId="0" borderId="0" xfId="0" applyFont="1" applyBorder="1" applyAlignment="1">
      <alignment vertical="top" wrapText="1"/>
    </xf>
    <xf numFmtId="0" fontId="42"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ill="1" applyBorder="1" applyAlignment="1">
      <alignment horizontal="center" vertical="top"/>
    </xf>
    <xf numFmtId="0" fontId="48" fillId="0" borderId="0" xfId="0" applyFont="1" applyBorder="1" applyAlignment="1">
      <alignment horizontal="center" vertical="top"/>
    </xf>
    <xf numFmtId="0" fontId="0" fillId="0" borderId="0" xfId="0" applyBorder="1" applyAlignment="1">
      <alignment horizontal="center" vertical="top"/>
    </xf>
    <xf numFmtId="0" fontId="53" fillId="0" borderId="0" xfId="0" applyFont="1" applyBorder="1" applyAlignment="1">
      <alignment/>
    </xf>
    <xf numFmtId="0" fontId="60" fillId="0" borderId="0" xfId="0" applyFont="1" applyFill="1" applyBorder="1" applyAlignment="1">
      <alignment vertical="top" wrapText="1"/>
    </xf>
    <xf numFmtId="0" fontId="64" fillId="0" borderId="0" xfId="0" applyFont="1" applyFill="1" applyBorder="1" applyAlignment="1">
      <alignment vertical="top" wrapText="1"/>
    </xf>
    <xf numFmtId="0" fontId="17" fillId="0" borderId="0" xfId="0" applyFont="1" applyBorder="1" applyAlignment="1">
      <alignment vertical="top" wrapText="1"/>
    </xf>
    <xf numFmtId="177" fontId="37" fillId="0" borderId="20" xfId="0" applyNumberFormat="1" applyFont="1" applyBorder="1" applyAlignment="1">
      <alignment horizontal="center" wrapText="1"/>
    </xf>
    <xf numFmtId="0" fontId="0" fillId="0" borderId="21" xfId="0" applyBorder="1" applyAlignment="1">
      <alignment horizontal="center" wrapText="1"/>
    </xf>
    <xf numFmtId="0" fontId="0" fillId="0" borderId="28" xfId="0" applyBorder="1" applyAlignment="1">
      <alignment horizont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18" xfId="0" applyBorder="1" applyAlignment="1">
      <alignment horizontal="center" wrapText="1"/>
    </xf>
    <xf numFmtId="177" fontId="6" fillId="0" borderId="38" xfId="0" applyNumberFormat="1" applyFont="1" applyBorder="1" applyAlignment="1">
      <alignment/>
    </xf>
    <xf numFmtId="0" fontId="0" fillId="0" borderId="63" xfId="0" applyBorder="1" applyAlignment="1">
      <alignment/>
    </xf>
    <xf numFmtId="177" fontId="5" fillId="0" borderId="129" xfId="0" applyNumberFormat="1" applyFont="1" applyBorder="1" applyAlignment="1">
      <alignment/>
    </xf>
    <xf numFmtId="0" fontId="0" fillId="0" borderId="130" xfId="0" applyBorder="1" applyAlignment="1">
      <alignment/>
    </xf>
    <xf numFmtId="177" fontId="5" fillId="0" borderId="102" xfId="0" applyNumberFormat="1" applyFont="1" applyBorder="1" applyAlignment="1">
      <alignment/>
    </xf>
    <xf numFmtId="0" fontId="0" fillId="0" borderId="124" xfId="0" applyBorder="1" applyAlignment="1">
      <alignment/>
    </xf>
    <xf numFmtId="177" fontId="5" fillId="0" borderId="38" xfId="0" applyNumberFormat="1" applyFont="1" applyBorder="1" applyAlignment="1">
      <alignment/>
    </xf>
    <xf numFmtId="177" fontId="37" fillId="0" borderId="15" xfId="0" applyNumberFormat="1" applyFont="1" applyBorder="1" applyAlignment="1">
      <alignment horizontal="left" indent="3"/>
    </xf>
    <xf numFmtId="0" fontId="0" fillId="0" borderId="12" xfId="0" applyBorder="1" applyAlignment="1">
      <alignment horizontal="left" indent="3"/>
    </xf>
    <xf numFmtId="0" fontId="56" fillId="0" borderId="0" xfId="0" applyFont="1" applyFill="1" applyBorder="1" applyAlignment="1">
      <alignment wrapText="1"/>
    </xf>
    <xf numFmtId="0" fontId="0" fillId="0" borderId="0" xfId="0" applyFont="1" applyFill="1" applyBorder="1" applyAlignment="1">
      <alignment wrapText="1"/>
    </xf>
    <xf numFmtId="177" fontId="55" fillId="0" borderId="0" xfId="0" applyNumberFormat="1" applyFont="1" applyFill="1" applyAlignment="1">
      <alignment horizontal="center" wrapText="1"/>
    </xf>
    <xf numFmtId="0" fontId="0" fillId="0" borderId="0" xfId="0" applyFont="1" applyFill="1" applyAlignment="1">
      <alignment wrapText="1"/>
    </xf>
    <xf numFmtId="177" fontId="56" fillId="0" borderId="0" xfId="0" applyNumberFormat="1" applyFont="1" applyFill="1" applyAlignment="1">
      <alignment wrapText="1"/>
    </xf>
    <xf numFmtId="0" fontId="32" fillId="0" borderId="0" xfId="0" applyFont="1" applyBorder="1" applyAlignment="1">
      <alignment horizontal="left" vertical="top" wrapText="1"/>
    </xf>
    <xf numFmtId="177" fontId="5" fillId="0" borderId="108" xfId="0" applyNumberFormat="1" applyFont="1" applyBorder="1" applyAlignment="1">
      <alignment horizontal="left" indent="3"/>
    </xf>
    <xf numFmtId="0" fontId="0" fillId="0" borderId="110" xfId="0" applyBorder="1" applyAlignment="1">
      <alignment horizontal="left" indent="3"/>
    </xf>
    <xf numFmtId="177" fontId="30" fillId="0" borderId="0" xfId="0" applyNumberFormat="1" applyFont="1" applyAlignment="1">
      <alignment horizontal="center"/>
    </xf>
    <xf numFmtId="177" fontId="67" fillId="0" borderId="0" xfId="0" applyNumberFormat="1" applyFont="1" applyAlignment="1">
      <alignment horizontal="center"/>
    </xf>
    <xf numFmtId="177" fontId="6" fillId="0" borderId="113" xfId="0" applyNumberFormat="1" applyFont="1" applyBorder="1" applyAlignment="1">
      <alignment/>
    </xf>
    <xf numFmtId="0" fontId="0" fillId="0" borderId="115" xfId="0" applyBorder="1" applyAlignment="1">
      <alignment/>
    </xf>
    <xf numFmtId="177" fontId="37" fillId="0" borderId="20" xfId="0" applyNumberFormat="1" applyFont="1" applyBorder="1" applyAlignment="1">
      <alignment horizontal="center"/>
    </xf>
    <xf numFmtId="177" fontId="5" fillId="0" borderId="102" xfId="0" applyNumberFormat="1" applyFont="1" applyBorder="1" applyAlignment="1">
      <alignment horizontal="left" indent="3"/>
    </xf>
    <xf numFmtId="0" fontId="0" fillId="0" borderId="124" xfId="0" applyBorder="1" applyAlignment="1">
      <alignment horizontal="left" indent="3"/>
    </xf>
    <xf numFmtId="177" fontId="11" fillId="0" borderId="0" xfId="0" applyNumberFormat="1" applyFont="1" applyAlignment="1">
      <alignment horizontal="center"/>
    </xf>
    <xf numFmtId="177" fontId="12" fillId="0" borderId="0" xfId="0" applyNumberFormat="1" applyFont="1" applyAlignment="1">
      <alignment horizontal="center"/>
    </xf>
    <xf numFmtId="177" fontId="15" fillId="0" borderId="0" xfId="0" applyNumberFormat="1" applyFont="1" applyFill="1" applyAlignment="1">
      <alignment wrapText="1"/>
    </xf>
    <xf numFmtId="0" fontId="15" fillId="0" borderId="0" xfId="0" applyFont="1" applyFill="1" applyAlignment="1">
      <alignment wrapText="1"/>
    </xf>
    <xf numFmtId="0" fontId="15" fillId="0" borderId="0" xfId="0" applyFont="1" applyFill="1" applyBorder="1" applyAlignment="1">
      <alignment wrapText="1"/>
    </xf>
    <xf numFmtId="177" fontId="15" fillId="0" borderId="0" xfId="0" applyNumberFormat="1" applyFont="1" applyFill="1" applyAlignment="1">
      <alignment horizontal="center" wrapText="1"/>
    </xf>
    <xf numFmtId="177" fontId="6" fillId="0" borderId="108" xfId="0" applyNumberFormat="1" applyFont="1" applyBorder="1" applyAlignment="1">
      <alignment horizontal="left" indent="3"/>
    </xf>
    <xf numFmtId="0" fontId="6" fillId="0" borderId="110" xfId="0" applyFont="1" applyBorder="1" applyAlignment="1">
      <alignment horizontal="left" indent="3"/>
    </xf>
    <xf numFmtId="177" fontId="6" fillId="0" borderId="38" xfId="0" applyNumberFormat="1" applyFont="1" applyBorder="1" applyAlignment="1">
      <alignment/>
    </xf>
    <xf numFmtId="0" fontId="6" fillId="0" borderId="63" xfId="0" applyFont="1" applyBorder="1" applyAlignment="1">
      <alignment/>
    </xf>
    <xf numFmtId="177" fontId="6" fillId="0" borderId="0" xfId="0" applyNumberFormat="1" applyFont="1" applyAlignment="1">
      <alignment horizontal="center"/>
    </xf>
    <xf numFmtId="177" fontId="6" fillId="0" borderId="113" xfId="0" applyNumberFormat="1" applyFont="1" applyBorder="1" applyAlignment="1">
      <alignment/>
    </xf>
    <xf numFmtId="0" fontId="6" fillId="0" borderId="115" xfId="0" applyFont="1" applyBorder="1" applyAlignment="1">
      <alignment/>
    </xf>
    <xf numFmtId="177" fontId="6" fillId="0" borderId="102" xfId="0" applyNumberFormat="1" applyFont="1" applyBorder="1" applyAlignment="1">
      <alignment horizontal="left" indent="3"/>
    </xf>
    <xf numFmtId="0" fontId="6" fillId="0" borderId="124" xfId="0" applyFont="1" applyBorder="1" applyAlignment="1">
      <alignment horizontal="left" indent="3"/>
    </xf>
    <xf numFmtId="177" fontId="26" fillId="0" borderId="15" xfId="0" applyNumberFormat="1" applyFont="1" applyBorder="1" applyAlignment="1">
      <alignment horizontal="left" indent="3"/>
    </xf>
    <xf numFmtId="0" fontId="26" fillId="0" borderId="12" xfId="0" applyFont="1" applyBorder="1" applyAlignment="1">
      <alignment horizontal="left" indent="3"/>
    </xf>
    <xf numFmtId="177" fontId="15" fillId="0" borderId="0" xfId="0" applyNumberFormat="1" applyFont="1" applyAlignment="1">
      <alignment horizontal="center"/>
    </xf>
    <xf numFmtId="0" fontId="15" fillId="0" borderId="0" xfId="0" applyFont="1" applyBorder="1" applyAlignment="1">
      <alignment horizontal="center"/>
    </xf>
    <xf numFmtId="177" fontId="26" fillId="0" borderId="20" xfId="0" applyNumberFormat="1" applyFont="1" applyBorder="1" applyAlignment="1">
      <alignment horizontal="center" wrapText="1"/>
    </xf>
    <xf numFmtId="0" fontId="26" fillId="0" borderId="21" xfId="0" applyFont="1" applyBorder="1" applyAlignment="1">
      <alignment horizontal="center" wrapText="1"/>
    </xf>
    <xf numFmtId="0" fontId="26" fillId="0" borderId="28" xfId="0" applyFont="1" applyBorder="1" applyAlignment="1">
      <alignment horizontal="center" wrapText="1"/>
    </xf>
    <xf numFmtId="0" fontId="26" fillId="0" borderId="16" xfId="0" applyFont="1" applyBorder="1" applyAlignment="1">
      <alignment horizontal="center" wrapText="1"/>
    </xf>
    <xf numFmtId="0" fontId="26" fillId="0" borderId="0" xfId="0" applyFont="1" applyBorder="1" applyAlignment="1">
      <alignment horizontal="center" wrapText="1"/>
    </xf>
    <xf numFmtId="0" fontId="26" fillId="0" borderId="18" xfId="0" applyFont="1" applyBorder="1" applyAlignment="1">
      <alignment horizontal="center" wrapText="1"/>
    </xf>
    <xf numFmtId="177" fontId="26" fillId="0" borderId="20" xfId="0" applyNumberFormat="1" applyFont="1" applyBorder="1" applyAlignment="1">
      <alignment horizontal="center"/>
    </xf>
    <xf numFmtId="0" fontId="26" fillId="0" borderId="21" xfId="0" applyFont="1" applyBorder="1" applyAlignment="1">
      <alignment/>
    </xf>
    <xf numFmtId="0" fontId="26" fillId="0" borderId="28" xfId="0" applyFont="1" applyBorder="1" applyAlignment="1">
      <alignment/>
    </xf>
    <xf numFmtId="0" fontId="26" fillId="0" borderId="16" xfId="0" applyFont="1" applyBorder="1" applyAlignment="1">
      <alignment/>
    </xf>
    <xf numFmtId="0" fontId="26" fillId="0" borderId="0" xfId="0" applyFont="1" applyBorder="1" applyAlignment="1">
      <alignment/>
    </xf>
    <xf numFmtId="0" fontId="26" fillId="0" borderId="18" xfId="0" applyFont="1" applyBorder="1" applyAlignment="1">
      <alignment/>
    </xf>
    <xf numFmtId="3" fontId="27" fillId="0" borderId="0" xfId="0" applyNumberFormat="1" applyFont="1" applyBorder="1" applyAlignment="1">
      <alignment/>
    </xf>
    <xf numFmtId="0" fontId="27" fillId="0" borderId="0" xfId="0" applyFont="1" applyBorder="1" applyAlignment="1">
      <alignment/>
    </xf>
    <xf numFmtId="177" fontId="16" fillId="0" borderId="0" xfId="0" applyNumberFormat="1" applyFont="1" applyAlignment="1">
      <alignment horizontal="center"/>
    </xf>
    <xf numFmtId="0" fontId="16" fillId="0" borderId="0" xfId="0" applyFont="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66" fillId="0" borderId="0" xfId="0" applyFont="1" applyBorder="1" applyAlignment="1">
      <alignment horizontal="center"/>
    </xf>
    <xf numFmtId="177" fontId="56" fillId="0" borderId="0" xfId="0" applyNumberFormat="1" applyFont="1" applyFill="1" applyAlignment="1">
      <alignment vertical="top" wrapText="1"/>
    </xf>
    <xf numFmtId="177" fontId="56" fillId="0" borderId="0" xfId="0" applyNumberFormat="1" applyFont="1" applyFill="1" applyBorder="1" applyAlignment="1">
      <alignment vertical="top" wrapText="1"/>
    </xf>
    <xf numFmtId="0" fontId="56" fillId="0" borderId="0" xfId="0" applyFont="1" applyFill="1" applyBorder="1" applyAlignment="1">
      <alignment vertical="top" wrapText="1"/>
    </xf>
    <xf numFmtId="177" fontId="37" fillId="0" borderId="38" xfId="0" applyNumberFormat="1" applyFont="1" applyBorder="1" applyAlignment="1">
      <alignment horizontal="center"/>
    </xf>
    <xf numFmtId="0" fontId="0" fillId="0" borderId="0" xfId="0" applyAlignment="1">
      <alignment/>
    </xf>
    <xf numFmtId="177" fontId="37" fillId="0" borderId="20" xfId="0" applyNumberFormat="1" applyFont="1" applyBorder="1" applyAlignment="1">
      <alignment/>
    </xf>
    <xf numFmtId="1" fontId="38" fillId="24" borderId="131" xfId="0" applyNumberFormat="1" applyFont="1" applyFill="1" applyBorder="1" applyAlignment="1">
      <alignment horizontal="center"/>
    </xf>
    <xf numFmtId="1" fontId="38" fillId="24" borderId="132" xfId="0" applyNumberFormat="1" applyFont="1" applyFill="1" applyBorder="1" applyAlignment="1">
      <alignment horizontal="center"/>
    </xf>
    <xf numFmtId="1" fontId="38" fillId="24" borderId="133" xfId="0" applyNumberFormat="1" applyFont="1" applyFill="1" applyBorder="1" applyAlignment="1">
      <alignment horizontal="center"/>
    </xf>
    <xf numFmtId="177" fontId="15" fillId="0" borderId="134" xfId="0" applyNumberFormat="1" applyFont="1" applyFill="1" applyBorder="1" applyAlignment="1">
      <alignment/>
    </xf>
    <xf numFmtId="0" fontId="0" fillId="0" borderId="49" xfId="0" applyBorder="1" applyAlignment="1">
      <alignment/>
    </xf>
    <xf numFmtId="177" fontId="38" fillId="24" borderId="17" xfId="0" applyNumberFormat="1" applyFont="1" applyFill="1" applyBorder="1" applyAlignment="1">
      <alignment horizontal="center" wrapText="1"/>
    </xf>
    <xf numFmtId="0" fontId="0" fillId="0" borderId="54" xfId="0" applyBorder="1" applyAlignment="1">
      <alignment horizontal="center" wrapText="1"/>
    </xf>
    <xf numFmtId="177" fontId="13" fillId="24" borderId="48" xfId="0" applyNumberFormat="1" applyFont="1" applyFill="1" applyBorder="1" applyAlignment="1">
      <alignment horizontal="left"/>
    </xf>
    <xf numFmtId="177" fontId="15" fillId="0" borderId="48" xfId="0" applyNumberFormat="1" applyFont="1" applyBorder="1" applyAlignment="1">
      <alignment/>
    </xf>
    <xf numFmtId="177" fontId="38" fillId="24" borderId="96" xfId="0" applyNumberFormat="1" applyFont="1" applyFill="1" applyBorder="1" applyAlignment="1">
      <alignment horizontal="center" wrapText="1"/>
    </xf>
    <xf numFmtId="0" fontId="0" fillId="0" borderId="94" xfId="0" applyBorder="1" applyAlignment="1">
      <alignment horizontal="center" wrapText="1"/>
    </xf>
    <xf numFmtId="177" fontId="38" fillId="24" borderId="135" xfId="0" applyNumberFormat="1" applyFont="1" applyFill="1" applyBorder="1" applyAlignment="1">
      <alignment horizontal="center" wrapText="1"/>
    </xf>
    <xf numFmtId="0" fontId="0" fillId="0" borderId="85" xfId="0" applyBorder="1" applyAlignment="1">
      <alignment wrapText="1"/>
    </xf>
    <xf numFmtId="0" fontId="0" fillId="0" borderId="16" xfId="0" applyBorder="1" applyAlignment="1">
      <alignment wrapText="1"/>
    </xf>
    <xf numFmtId="0" fontId="0" fillId="0" borderId="91" xfId="0" applyBorder="1" applyAlignment="1">
      <alignment wrapText="1"/>
    </xf>
    <xf numFmtId="0" fontId="0" fillId="0" borderId="125" xfId="0" applyBorder="1" applyAlignment="1">
      <alignment wrapText="1"/>
    </xf>
    <xf numFmtId="0" fontId="0" fillId="0" borderId="81" xfId="0" applyBorder="1" applyAlignment="1">
      <alignment wrapText="1"/>
    </xf>
    <xf numFmtId="1" fontId="38" fillId="24" borderId="136" xfId="0" applyNumberFormat="1" applyFont="1" applyFill="1" applyBorder="1" applyAlignment="1">
      <alignment horizontal="center" wrapText="1"/>
    </xf>
    <xf numFmtId="0" fontId="0" fillId="0" borderId="137" xfId="0" applyBorder="1" applyAlignment="1">
      <alignment horizontal="center" wrapText="1"/>
    </xf>
    <xf numFmtId="177" fontId="13" fillId="24" borderId="122" xfId="0" applyNumberFormat="1" applyFont="1" applyFill="1" applyBorder="1" applyAlignment="1">
      <alignment horizontal="left"/>
    </xf>
    <xf numFmtId="0" fontId="0" fillId="0" borderId="138" xfId="0" applyBorder="1" applyAlignment="1">
      <alignment/>
    </xf>
    <xf numFmtId="177" fontId="38" fillId="24" borderId="139" xfId="0" applyNumberFormat="1" applyFont="1" applyFill="1" applyBorder="1" applyAlignment="1">
      <alignment horizontal="center" wrapText="1"/>
    </xf>
    <xf numFmtId="0" fontId="0" fillId="0" borderId="93" xfId="0" applyBorder="1" applyAlignment="1">
      <alignment horizontal="center" wrapText="1"/>
    </xf>
    <xf numFmtId="177" fontId="38" fillId="24" borderId="140" xfId="0" applyNumberFormat="1" applyFont="1" applyFill="1" applyBorder="1" applyAlignment="1">
      <alignment horizontal="center" wrapText="1"/>
    </xf>
    <xf numFmtId="0" fontId="0" fillId="0" borderId="141" xfId="0" applyBorder="1" applyAlignment="1">
      <alignment horizontal="center" wrapText="1"/>
    </xf>
    <xf numFmtId="177" fontId="38" fillId="24" borderId="142" xfId="0" applyNumberFormat="1" applyFont="1" applyFill="1" applyBorder="1" applyAlignment="1">
      <alignment horizontal="center" wrapText="1"/>
    </xf>
    <xf numFmtId="0" fontId="0" fillId="0" borderId="143" xfId="0" applyBorder="1" applyAlignment="1">
      <alignment horizontal="center" wrapText="1"/>
    </xf>
    <xf numFmtId="177" fontId="12" fillId="0" borderId="0" xfId="0" applyNumberFormat="1" applyFont="1" applyBorder="1" applyAlignment="1">
      <alignment horizontal="center"/>
    </xf>
    <xf numFmtId="177" fontId="66" fillId="0" borderId="21" xfId="0" applyNumberFormat="1" applyFont="1" applyBorder="1" applyAlignment="1">
      <alignment horizontal="center"/>
    </xf>
    <xf numFmtId="177" fontId="13" fillId="24" borderId="129" xfId="0" applyNumberFormat="1" applyFont="1" applyFill="1" applyBorder="1" applyAlignment="1">
      <alignment horizontal="left"/>
    </xf>
    <xf numFmtId="177" fontId="39" fillId="24" borderId="41" xfId="0" applyNumberFormat="1" applyFont="1" applyFill="1" applyBorder="1" applyAlignment="1">
      <alignment horizontal="left" indent="5"/>
    </xf>
    <xf numFmtId="0" fontId="0" fillId="0" borderId="144" xfId="0" applyBorder="1" applyAlignment="1">
      <alignment horizontal="left" indent="5"/>
    </xf>
    <xf numFmtId="177" fontId="13" fillId="24" borderId="134" xfId="0" applyNumberFormat="1" applyFont="1" applyFill="1" applyBorder="1" applyAlignment="1">
      <alignment horizontal="left"/>
    </xf>
    <xf numFmtId="177" fontId="39" fillId="24" borderId="38" xfId="0" applyNumberFormat="1" applyFont="1" applyFill="1" applyBorder="1" applyAlignment="1">
      <alignment horizontal="left" indent="5"/>
    </xf>
    <xf numFmtId="0" fontId="0" fillId="0" borderId="63" xfId="0" applyBorder="1" applyAlignment="1">
      <alignment horizontal="left" indent="5"/>
    </xf>
    <xf numFmtId="177" fontId="13" fillId="24" borderId="108" xfId="0" applyNumberFormat="1" applyFont="1" applyFill="1" applyBorder="1" applyAlignment="1">
      <alignment horizontal="left"/>
    </xf>
    <xf numFmtId="0" fontId="0" fillId="0" borderId="110" xfId="0" applyBorder="1" applyAlignment="1">
      <alignment/>
    </xf>
    <xf numFmtId="177" fontId="13" fillId="24" borderId="102" xfId="0" applyNumberFormat="1" applyFont="1" applyFill="1" applyBorder="1" applyAlignment="1">
      <alignment horizontal="left"/>
    </xf>
    <xf numFmtId="3" fontId="36" fillId="24" borderId="0" xfId="0" applyNumberFormat="1" applyFont="1" applyFill="1" applyAlignment="1">
      <alignment horizontal="center"/>
    </xf>
    <xf numFmtId="3" fontId="36" fillId="24" borderId="84" xfId="0" applyNumberFormat="1" applyFont="1" applyFill="1" applyBorder="1" applyAlignment="1">
      <alignment horizontal="center" wrapText="1"/>
    </xf>
    <xf numFmtId="3" fontId="36" fillId="24" borderId="86" xfId="0" applyNumberFormat="1" applyFont="1" applyFill="1" applyBorder="1" applyAlignment="1">
      <alignment horizontal="center" wrapText="1"/>
    </xf>
    <xf numFmtId="3" fontId="36" fillId="24" borderId="85" xfId="0" applyNumberFormat="1" applyFont="1" applyFill="1" applyBorder="1" applyAlignment="1">
      <alignment horizontal="center" wrapText="1"/>
    </xf>
    <xf numFmtId="3" fontId="36" fillId="24" borderId="15" xfId="0" applyNumberFormat="1" applyFont="1" applyFill="1" applyBorder="1" applyAlignment="1">
      <alignment horizontal="center"/>
    </xf>
    <xf numFmtId="3" fontId="36" fillId="24" borderId="12" xfId="0" applyNumberFormat="1" applyFont="1" applyFill="1" applyBorder="1" applyAlignment="1">
      <alignment horizontal="center"/>
    </xf>
    <xf numFmtId="3" fontId="36" fillId="24" borderId="91" xfId="0" applyNumberFormat="1" applyFont="1" applyFill="1" applyBorder="1" applyAlignment="1">
      <alignment horizontal="center"/>
    </xf>
    <xf numFmtId="3" fontId="36" fillId="24" borderId="82" xfId="0" applyNumberFormat="1" applyFont="1" applyFill="1" applyBorder="1" applyAlignment="1">
      <alignment horizontal="center"/>
    </xf>
    <xf numFmtId="3" fontId="36" fillId="24" borderId="39" xfId="0" applyNumberFormat="1" applyFont="1" applyFill="1" applyBorder="1" applyAlignment="1">
      <alignment horizontal="center"/>
    </xf>
    <xf numFmtId="0" fontId="33" fillId="0" borderId="0" xfId="0" applyFont="1" applyFill="1" applyBorder="1" applyAlignment="1">
      <alignment vertical="top" wrapText="1"/>
    </xf>
    <xf numFmtId="0" fontId="0" fillId="0" borderId="0" xfId="0" applyFill="1" applyBorder="1" applyAlignment="1">
      <alignment vertical="top" wrapText="1"/>
    </xf>
    <xf numFmtId="3" fontId="36" fillId="24" borderId="145" xfId="0" applyNumberFormat="1" applyFont="1" applyFill="1" applyBorder="1" applyAlignment="1">
      <alignment wrapText="1"/>
    </xf>
    <xf numFmtId="0" fontId="0" fillId="0" borderId="146" xfId="0" applyBorder="1" applyAlignment="1">
      <alignment wrapText="1"/>
    </xf>
    <xf numFmtId="0" fontId="0" fillId="0" borderId="147" xfId="0" applyBorder="1" applyAlignment="1">
      <alignment wrapText="1"/>
    </xf>
    <xf numFmtId="0" fontId="54" fillId="0" borderId="0" xfId="0" applyFont="1" applyFill="1" applyBorder="1" applyAlignment="1">
      <alignment horizontal="center"/>
    </xf>
    <xf numFmtId="3" fontId="71" fillId="24" borderId="148" xfId="0" applyNumberFormat="1" applyFont="1" applyFill="1" applyBorder="1" applyAlignment="1">
      <alignment horizontal="center"/>
    </xf>
    <xf numFmtId="0" fontId="66" fillId="0" borderId="148" xfId="0" applyFont="1" applyBorder="1" applyAlignment="1">
      <alignment horizontal="center"/>
    </xf>
    <xf numFmtId="0" fontId="66" fillId="0" borderId="149" xfId="0" applyFont="1" applyBorder="1" applyAlignment="1">
      <alignment horizontal="center"/>
    </xf>
    <xf numFmtId="0" fontId="0" fillId="0" borderId="39" xfId="0" applyBorder="1" applyAlignment="1">
      <alignment horizontal="center"/>
    </xf>
    <xf numFmtId="0" fontId="0" fillId="0" borderId="87" xfId="0" applyBorder="1" applyAlignment="1">
      <alignment wrapText="1"/>
    </xf>
    <xf numFmtId="0" fontId="0" fillId="0" borderId="82" xfId="0" applyBorder="1" applyAlignment="1">
      <alignment wrapText="1"/>
    </xf>
    <xf numFmtId="0" fontId="0" fillId="0" borderId="83" xfId="0" applyBorder="1" applyAlignment="1">
      <alignment wrapText="1"/>
    </xf>
    <xf numFmtId="177" fontId="47" fillId="24" borderId="0" xfId="0" applyNumberFormat="1" applyFont="1" applyFill="1" applyAlignment="1">
      <alignment horizontal="center"/>
    </xf>
    <xf numFmtId="177" fontId="46" fillId="24" borderId="0" xfId="0" applyNumberFormat="1" applyFont="1" applyFill="1" applyAlignment="1">
      <alignment horizontal="center"/>
    </xf>
    <xf numFmtId="177" fontId="46" fillId="24" borderId="0" xfId="0" applyNumberFormat="1" applyFont="1" applyFill="1" applyAlignment="1">
      <alignment/>
    </xf>
    <xf numFmtId="0" fontId="53" fillId="0" borderId="0" xfId="0" applyFont="1" applyFill="1" applyBorder="1" applyAlignment="1">
      <alignment vertical="top" wrapText="1"/>
    </xf>
    <xf numFmtId="0" fontId="53" fillId="0" borderId="0" xfId="0" applyFont="1" applyFill="1" applyBorder="1" applyAlignment="1">
      <alignment wrapText="1"/>
    </xf>
    <xf numFmtId="177" fontId="36" fillId="24" borderId="117" xfId="0" applyNumberFormat="1" applyFont="1" applyFill="1" applyBorder="1" applyAlignment="1">
      <alignment horizontal="center" wrapText="1"/>
    </xf>
    <xf numFmtId="0" fontId="0" fillId="0" borderId="119"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19" xfId="0" applyBorder="1" applyAlignment="1">
      <alignment wrapText="1"/>
    </xf>
    <xf numFmtId="0" fontId="0" fillId="0" borderId="15" xfId="0" applyBorder="1" applyAlignment="1">
      <alignment wrapText="1"/>
    </xf>
    <xf numFmtId="0" fontId="0" fillId="0" borderId="12" xfId="0" applyBorder="1" applyAlignment="1">
      <alignment wrapText="1"/>
    </xf>
    <xf numFmtId="177" fontId="36" fillId="24" borderId="150" xfId="0" applyNumberFormat="1" applyFont="1" applyFill="1" applyBorder="1" applyAlignment="1">
      <alignment wrapText="1"/>
    </xf>
    <xf numFmtId="0" fontId="0" fillId="0" borderId="30" xfId="0" applyBorder="1" applyAlignment="1">
      <alignment wrapText="1"/>
    </xf>
    <xf numFmtId="177" fontId="69" fillId="24" borderId="0" xfId="0" applyNumberFormat="1" applyFont="1" applyFill="1" applyAlignment="1">
      <alignment horizontal="center"/>
    </xf>
    <xf numFmtId="177" fontId="13" fillId="24" borderId="102" xfId="0" applyNumberFormat="1" applyFont="1" applyFill="1" applyBorder="1" applyAlignment="1">
      <alignment horizontal="left" indent="1"/>
    </xf>
    <xf numFmtId="0" fontId="0" fillId="0" borderId="112" xfId="0" applyBorder="1" applyAlignment="1">
      <alignment horizontal="left" indent="1"/>
    </xf>
    <xf numFmtId="0" fontId="0" fillId="0" borderId="124" xfId="0" applyBorder="1" applyAlignment="1">
      <alignment horizontal="left" indent="1"/>
    </xf>
    <xf numFmtId="177" fontId="13" fillId="24" borderId="108" xfId="0" applyNumberFormat="1" applyFont="1" applyFill="1" applyBorder="1" applyAlignment="1">
      <alignment horizontal="left" indent="1"/>
    </xf>
    <xf numFmtId="0" fontId="65" fillId="0" borderId="109" xfId="0" applyFont="1" applyBorder="1" applyAlignment="1">
      <alignment horizontal="left" indent="1"/>
    </xf>
    <xf numFmtId="0" fontId="65" fillId="0" borderId="110" xfId="0" applyFont="1" applyBorder="1" applyAlignment="1">
      <alignment horizontal="left" indent="1"/>
    </xf>
    <xf numFmtId="177" fontId="13" fillId="0" borderId="102" xfId="0" applyNumberFormat="1" applyFont="1" applyFill="1" applyBorder="1" applyAlignment="1">
      <alignment horizontal="left" indent="2"/>
    </xf>
    <xf numFmtId="0" fontId="0" fillId="0" borderId="124" xfId="0" applyBorder="1" applyAlignment="1">
      <alignment horizontal="left" indent="2"/>
    </xf>
    <xf numFmtId="177" fontId="38" fillId="0" borderId="102" xfId="0" applyNumberFormat="1" applyFont="1" applyFill="1" applyBorder="1" applyAlignment="1">
      <alignment horizontal="left" indent="2"/>
    </xf>
    <xf numFmtId="0" fontId="22" fillId="0" borderId="112" xfId="0" applyFont="1" applyBorder="1" applyAlignment="1">
      <alignment horizontal="left" indent="2"/>
    </xf>
    <xf numFmtId="0" fontId="22" fillId="0" borderId="124" xfId="0" applyFont="1" applyBorder="1" applyAlignment="1">
      <alignment horizontal="left" indent="2"/>
    </xf>
    <xf numFmtId="177" fontId="13" fillId="24" borderId="129" xfId="0" applyNumberFormat="1" applyFont="1" applyFill="1" applyBorder="1" applyAlignment="1">
      <alignment horizontal="left" indent="1"/>
    </xf>
    <xf numFmtId="0" fontId="0" fillId="0" borderId="151" xfId="0" applyBorder="1" applyAlignment="1">
      <alignment horizontal="left" indent="1"/>
    </xf>
    <xf numFmtId="0" fontId="0" fillId="0" borderId="130" xfId="0" applyBorder="1" applyAlignment="1">
      <alignment horizontal="left" indent="1"/>
    </xf>
    <xf numFmtId="177" fontId="13" fillId="24" borderId="102" xfId="0" applyNumberFormat="1" applyFont="1" applyFill="1" applyBorder="1" applyAlignment="1">
      <alignment horizontal="left" indent="2"/>
    </xf>
    <xf numFmtId="177" fontId="38" fillId="24" borderId="102" xfId="0" applyNumberFormat="1" applyFont="1" applyFill="1" applyBorder="1" applyAlignment="1">
      <alignment horizontal="left" indent="3"/>
    </xf>
    <xf numFmtId="0" fontId="0" fillId="0" borderId="112" xfId="0" applyBorder="1" applyAlignment="1">
      <alignment horizontal="left" indent="3"/>
    </xf>
    <xf numFmtId="0" fontId="65" fillId="0" borderId="112" xfId="0" applyFont="1" applyBorder="1" applyAlignment="1">
      <alignment horizontal="left" indent="2"/>
    </xf>
    <xf numFmtId="0" fontId="65" fillId="0" borderId="124" xfId="0" applyFont="1" applyBorder="1" applyAlignment="1">
      <alignment horizontal="left" indent="2"/>
    </xf>
    <xf numFmtId="177" fontId="14" fillId="24" borderId="102" xfId="0" applyNumberFormat="1" applyFont="1" applyFill="1" applyBorder="1" applyAlignment="1">
      <alignment horizontal="left" indent="2"/>
    </xf>
    <xf numFmtId="0" fontId="0" fillId="0" borderId="109" xfId="0" applyBorder="1" applyAlignment="1">
      <alignment horizontal="left" indent="1"/>
    </xf>
    <xf numFmtId="0" fontId="0" fillId="0" borderId="110" xfId="0" applyBorder="1" applyAlignment="1">
      <alignment horizontal="left" indent="1"/>
    </xf>
    <xf numFmtId="177" fontId="13" fillId="24" borderId="113" xfId="0" applyNumberFormat="1" applyFont="1" applyFill="1" applyBorder="1" applyAlignment="1">
      <alignment horizontal="left" indent="2"/>
    </xf>
    <xf numFmtId="177" fontId="18" fillId="0" borderId="0" xfId="0" applyNumberFormat="1" applyFont="1" applyBorder="1" applyAlignment="1">
      <alignment horizontal="center"/>
    </xf>
    <xf numFmtId="177" fontId="15" fillId="0" borderId="0" xfId="0" applyNumberFormat="1" applyFont="1" applyBorder="1" applyAlignment="1">
      <alignment horizontal="center"/>
    </xf>
    <xf numFmtId="177" fontId="13" fillId="24" borderId="20" xfId="0" applyNumberFormat="1" applyFont="1" applyFill="1" applyBorder="1" applyAlignment="1">
      <alignment/>
    </xf>
    <xf numFmtId="177" fontId="38" fillId="24" borderId="38" xfId="0" applyNumberFormat="1" applyFont="1" applyFill="1" applyBorder="1" applyAlignment="1">
      <alignment horizontal="center" wrapText="1"/>
    </xf>
    <xf numFmtId="0" fontId="0" fillId="0" borderId="50" xfId="0" applyBorder="1" applyAlignment="1">
      <alignment horizontal="center" wrapText="1"/>
    </xf>
    <xf numFmtId="0" fontId="32" fillId="0" borderId="38" xfId="0" applyFont="1" applyBorder="1" applyAlignment="1">
      <alignment horizontal="center" wrapText="1"/>
    </xf>
    <xf numFmtId="0" fontId="32" fillId="0" borderId="63" xfId="0" applyFont="1" applyBorder="1" applyAlignment="1">
      <alignment horizontal="center" wrapText="1"/>
    </xf>
    <xf numFmtId="177" fontId="38" fillId="24" borderId="38" xfId="0" applyNumberFormat="1" applyFont="1" applyFill="1" applyBorder="1" applyAlignment="1">
      <alignment horizontal="center"/>
    </xf>
    <xf numFmtId="177" fontId="38" fillId="24" borderId="63" xfId="0" applyNumberFormat="1" applyFont="1" applyFill="1" applyBorder="1" applyAlignment="1">
      <alignment horizontal="center"/>
    </xf>
    <xf numFmtId="177" fontId="16" fillId="0" borderId="0" xfId="0" applyNumberFormat="1"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Improve by DU" xfId="58"/>
    <cellStyle name="Normal_Rsrcs_X_ DOJ Goal  Obj"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nrd-data-201\users\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rd-data-201\users\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rd-data-201\users\WINNT\Profiles\debjones\Temporary%20Internet%20Files\OLKD\2006%20Perf%20Budget%20Cong%20Submission%20Exhibits%20Template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nrd-data-201\users\PHB\RBRUFFY\WORK\BUDGET\2009\BY%202009%20CNG\FY2009_CNG_Budget_Track_Summary%20FIN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nrd-data-201\users\Users\dodavis\AppData\Local\Microsoft\Windows\Temporary%20Internet%20Files\Content.Outlook\POG4NKL3\FY10%20Template%20-%20CJ%20Submission%20508%20Compliant%20-%20EDIT%20CHECKED%20Fin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nrd-data-201\users\PHB\RBRUFFY\WORK\BUDGET\2008\BY%202008%20CNG\#205205-v1-FY2008_CNG_Budget_Track_Summary_FIN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dodavis\AppData\Roaming\Hummingbird\DM\Temp\EXECUTIVE_OFFICE-#242584-v1-Enhancement_Revised_ENRD_FY2010_CNG_Schedul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udget_Staff\2006%20Congressional%20Submission\Instructions\excel%20templ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udget Track - Summary"/>
      <sheetName val="Civil &amp; Criminal Splits"/>
      <sheetName val="Program Improvements-09"/>
      <sheetName val="SC Int Smry -09"/>
      <sheetName val="05 Hires 08"/>
      <sheetName val="NFC Data 09"/>
      <sheetName val="NFC PivTbl 09"/>
      <sheetName val="AVG Salary 09"/>
      <sheetName val="NFC PivTbl 08"/>
      <sheetName val="NFC Data 08"/>
      <sheetName val="AVG Salary 08"/>
      <sheetName val="Atty Xfr PR Calc"/>
      <sheetName val="OMB Perf.&amp;Res Tbl -09"/>
      <sheetName val="OMB Perf. Measure Tbl-09"/>
      <sheetName val="(A) Org Chart -09"/>
      <sheetName val="(B) Sum of Req -09"/>
      <sheetName val="(C) Increases Offsets-09"/>
      <sheetName val="(D) Strat Goal &amp; Obj-09"/>
      <sheetName val="(E) ATB Justification-09"/>
      <sheetName val="(F) 2007 Xwlk -09"/>
      <sheetName val="(G) 2008 Xwlk - 09"/>
      <sheetName val="(H) Reimb-09"/>
      <sheetName val="(I) PermPos-09"/>
      <sheetName val="(J) FinAnal-09"/>
      <sheetName val="(K) SumGrade-09"/>
      <sheetName val="(L) SumOC-09 NEW"/>
      <sheetName val="ATB's-09"/>
      <sheetName val="(L) SumOC-09 OLD"/>
      <sheetName val="MCst Wksht 09"/>
      <sheetName val="(N) MCst Smry 09"/>
      <sheetName val="(N-2) Domestic Attorney"/>
      <sheetName val="(N-2) Domestic Paralegal"/>
      <sheetName val="(N-2) Domestic Clerical"/>
      <sheetName val="(N-2) Domestic Professional"/>
      <sheetName val="09 Annualization calculations"/>
      <sheetName val="OMB CNG Perf.&amp;Res Tbl -09"/>
      <sheetName val="(N) ModCosts -0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 "/>
      <sheetName val="C. Increases Offsets"/>
      <sheetName val="D. Strategic Goals &amp; Objectives"/>
      <sheetName val="E. ATB Justification"/>
      <sheetName val="F. 2008 Crosswalk"/>
      <sheetName val="G. 2009 Crosswalk"/>
      <sheetName val="H. Reimbursable Resources"/>
      <sheetName val="I. Permanent Positions"/>
      <sheetName val="J. Financial Analysis"/>
      <sheetName val="K. Summary by Grade"/>
      <sheetName val="L. Summary by Object Class"/>
      <sheetName val="M. Studi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udget Track - Summary"/>
      <sheetName val="Civil &amp; Criminal Splits"/>
      <sheetName val="08 Annualization calculations"/>
      <sheetName val="Program Improvements-08"/>
      <sheetName val="CNG Smry -08"/>
      <sheetName val="MCst Smry 08"/>
      <sheetName val="MCst Wksht 08"/>
      <sheetName val="05 Hires 08"/>
      <sheetName val="NFC PivTbl 08"/>
      <sheetName val="NFC Data 08"/>
      <sheetName val="IT Sal Est 08"/>
      <sheetName val="AVG Salary 08"/>
      <sheetName val="Atty Xfr PR Calc"/>
      <sheetName val="Perf.&amp;Res Tbl -08"/>
      <sheetName val="Perf. Measure Tbl-08"/>
      <sheetName val="(A) Org Chart -08"/>
      <sheetName val="(B) Sum of Req -08"/>
      <sheetName val="ATB's"/>
      <sheetName val="(C) Increases Offsets-08"/>
      <sheetName val="(D) Strat Goal &amp; Obj-08"/>
      <sheetName val="(E) ATB Justification-08"/>
      <sheetName val="(F) 2006 Xwlk -08"/>
      <sheetName val="(G) 2007 Xwlk -08"/>
      <sheetName val="(H) Reimb-08"/>
      <sheetName val="(I) PermPos-08"/>
      <sheetName val="(J) FinAnal-08"/>
      <sheetName val="(K) SumGrade-08"/>
      <sheetName val="(L) SumOC-08"/>
      <sheetName val="(L) SumOC-08 OLD"/>
      <sheetName val="(K) ModCosts -08"/>
      <sheetName val="NA Approp Lang-07"/>
      <sheetName val="NA 2006XWalk-07"/>
      <sheetName val="NA CongReports-'07"/>
      <sheetName val="NA Outyear Projections - '07"/>
      <sheetName val="NA Outyear Proj Analysis'07"/>
      <sheetName val="NA PART-'07"/>
      <sheetName val="NA Overseas-'07"/>
      <sheetName val="NA 07Annualization Calcs"/>
      <sheetName val=" Sum of Req -08 wOffset"/>
      <sheetName val="Increases Offsets-08 "/>
      <sheetName val="(J) PermPos-07(old)"/>
      <sheetName val="(K) Sum AttyAgt-07"/>
      <sheetName val="(K) Sum Atty Agt Backup-'07"/>
      <sheetName val="AvgSal 07"/>
      <sheetName val="(T) ITIP -07"/>
      <sheetName val="Exhibit53_8_19_2005 1 "/>
      <sheetName val="(U) FTE Chang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 "/>
      <sheetName val="C. Increases Offsets "/>
      <sheetName val="D. Strategic Goals &amp; Objectives"/>
      <sheetName val="E. ATB Justification"/>
      <sheetName val="F. 2008 Crosswalk"/>
      <sheetName val="G. 2009 Crosswalk"/>
      <sheetName val="H. Reimbursable Resources"/>
      <sheetName val="I. Permanent Positions"/>
      <sheetName val="J. Financial Analysis"/>
      <sheetName val="K. Summary by Grade"/>
      <sheetName val="L. Summary by Object Class -New"/>
      <sheetName val="L. Summary by Object Class OLD"/>
      <sheetName val="Reimb"/>
      <sheetName val="M. Studies"/>
    </sheetNames>
    <sheetDataSet>
      <sheetData sheetId="2">
        <row r="5">
          <cell r="A5" t="str">
            <v>Environment &amp; Natural Resources Division</v>
          </cell>
        </row>
        <row r="6">
          <cell r="A6" t="str">
            <v>Salaries and Expenses</v>
          </cell>
        </row>
        <row r="27">
          <cell r="AC27">
            <v>1465</v>
          </cell>
        </row>
        <row r="30">
          <cell r="AC30">
            <v>700</v>
          </cell>
        </row>
        <row r="34">
          <cell r="AC34">
            <v>103</v>
          </cell>
        </row>
        <row r="35">
          <cell r="AC35">
            <v>21</v>
          </cell>
        </row>
        <row r="36">
          <cell r="AC36">
            <v>9</v>
          </cell>
        </row>
        <row r="37">
          <cell r="AC37">
            <v>143</v>
          </cell>
        </row>
        <row r="38">
          <cell r="AC38">
            <v>12</v>
          </cell>
        </row>
        <row r="39">
          <cell r="AC39">
            <v>2</v>
          </cell>
        </row>
        <row r="40">
          <cell r="AC40">
            <v>2</v>
          </cell>
        </row>
        <row r="46">
          <cell r="AC46">
            <v>36</v>
          </cell>
        </row>
        <row r="50">
          <cell r="AC50">
            <v>-1</v>
          </cell>
        </row>
      </sheetData>
      <sheetData sheetId="10">
        <row r="28">
          <cell r="AB28">
            <v>1102.1665061091003</v>
          </cell>
        </row>
        <row r="30">
          <cell r="AB30">
            <v>289.4289245042497</v>
          </cell>
        </row>
        <row r="31">
          <cell r="AB31">
            <v>70.72800000000001</v>
          </cell>
        </row>
        <row r="32">
          <cell r="AB32">
            <v>3.7</v>
          </cell>
        </row>
        <row r="34">
          <cell r="AB34">
            <v>73.92</v>
          </cell>
        </row>
        <row r="35">
          <cell r="AB35">
            <v>5.824</v>
          </cell>
        </row>
        <row r="37">
          <cell r="AB37">
            <v>2318</v>
          </cell>
        </row>
        <row r="41">
          <cell r="AB41">
            <v>27.384</v>
          </cell>
        </row>
        <row r="42">
          <cell r="AB42">
            <v>308.812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05 XWal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H103"/>
  <sheetViews>
    <sheetView showGridLines="0" tabSelected="1" showOutlineSymbols="0" zoomScale="75" zoomScaleNormal="75" zoomScaleSheetLayoutView="85" zoomScalePageLayoutView="0" workbookViewId="0" topLeftCell="A1">
      <selection activeCell="A1" sqref="A1:AC1"/>
    </sheetView>
  </sheetViews>
  <sheetFormatPr defaultColWidth="9.6640625" defaultRowHeight="15"/>
  <cols>
    <col min="1" max="2" width="2.5546875" style="5" customWidth="1"/>
    <col min="3" max="3" width="24.99609375" style="5" customWidth="1"/>
    <col min="4" max="4" width="6.6640625" style="5" customWidth="1"/>
    <col min="5" max="5" width="1.66796875" style="5" customWidth="1"/>
    <col min="6" max="6" width="1.99609375" style="5" customWidth="1"/>
    <col min="7" max="7" width="1.77734375" style="5" customWidth="1"/>
    <col min="8" max="8" width="6.88671875" style="11" customWidth="1"/>
    <col min="9" max="9" width="6.21484375" style="11" customWidth="1"/>
    <col min="10" max="10" width="10.21484375" style="11" customWidth="1"/>
    <col min="11" max="11" width="5.6640625" style="11" customWidth="1"/>
    <col min="12" max="12" width="6.21484375" style="11" customWidth="1"/>
    <col min="13" max="13" width="9.77734375" style="11" customWidth="1"/>
    <col min="14" max="15" width="5.6640625" style="11" customWidth="1"/>
    <col min="16" max="16" width="7.6640625" style="11" customWidth="1"/>
    <col min="17" max="17" width="5.6640625" style="11" customWidth="1"/>
    <col min="18" max="18" width="6.10546875" style="11" customWidth="1"/>
    <col min="19" max="19" width="9.77734375" style="11" customWidth="1"/>
    <col min="20" max="21" width="5.6640625" style="11" customWidth="1"/>
    <col min="22" max="22" width="8.5546875" style="11" customWidth="1"/>
    <col min="23" max="23" width="6.10546875" style="11" customWidth="1"/>
    <col min="24" max="24" width="5.6640625" style="11" customWidth="1"/>
    <col min="25" max="25" width="6.99609375" style="11" customWidth="1"/>
    <col min="26" max="26" width="1.66796875" style="11" hidden="1" customWidth="1"/>
    <col min="27" max="27" width="9.5546875" style="11" customWidth="1"/>
    <col min="28" max="28" width="6.21484375" style="11" customWidth="1"/>
    <col min="29" max="29" width="11.88671875" style="11" customWidth="1"/>
    <col min="30" max="30" width="3.3359375" style="11" hidden="1" customWidth="1"/>
    <col min="31" max="31" width="0.23046875" style="11" hidden="1" customWidth="1"/>
    <col min="32" max="32" width="8.4453125" style="11" hidden="1" customWidth="1"/>
    <col min="33" max="33" width="7.99609375" style="11" hidden="1" customWidth="1"/>
    <col min="34" max="34" width="0.9921875" style="288" customWidth="1"/>
    <col min="35" max="35" width="5.6640625" style="5" customWidth="1"/>
    <col min="36" max="36" width="7.6640625" style="5" customWidth="1"/>
    <col min="37" max="16384" width="9.6640625" style="5" customWidth="1"/>
  </cols>
  <sheetData>
    <row r="1" spans="1:34" ht="20.25">
      <c r="A1" s="703" t="s">
        <v>23</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H1" s="287" t="s">
        <v>210</v>
      </c>
    </row>
    <row r="2" ht="15.75">
      <c r="AH2" s="287" t="s">
        <v>210</v>
      </c>
    </row>
    <row r="3" spans="1:34" ht="15.75">
      <c r="A3" s="6"/>
      <c r="B3" s="6"/>
      <c r="C3" s="6"/>
      <c r="D3" s="6"/>
      <c r="E3" s="6"/>
      <c r="F3" s="6"/>
      <c r="G3" s="6"/>
      <c r="H3" s="10"/>
      <c r="I3" s="10"/>
      <c r="J3" s="10"/>
      <c r="K3" s="10"/>
      <c r="L3" s="10"/>
      <c r="M3" s="10"/>
      <c r="N3" s="10"/>
      <c r="O3" s="10"/>
      <c r="P3" s="10"/>
      <c r="Q3" s="10"/>
      <c r="R3" s="10"/>
      <c r="S3" s="10"/>
      <c r="T3" s="10"/>
      <c r="U3" s="10"/>
      <c r="V3" s="10"/>
      <c r="W3" s="10"/>
      <c r="X3" s="10"/>
      <c r="Y3" s="10"/>
      <c r="Z3" s="10"/>
      <c r="AA3" s="10"/>
      <c r="AB3" s="10"/>
      <c r="AC3" s="10"/>
      <c r="AD3" s="10"/>
      <c r="AE3" s="10"/>
      <c r="AF3" s="10"/>
      <c r="AG3" s="10"/>
      <c r="AH3" s="287" t="s">
        <v>210</v>
      </c>
    </row>
    <row r="4" spans="1:34" ht="22.5">
      <c r="A4" s="685" t="s">
        <v>178</v>
      </c>
      <c r="B4" s="686"/>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13"/>
      <c r="AE4" s="13"/>
      <c r="AF4" s="13"/>
      <c r="AG4" s="13"/>
      <c r="AH4" s="287" t="s">
        <v>210</v>
      </c>
    </row>
    <row r="5" spans="1:34" ht="23.25">
      <c r="A5" s="687" t="s">
        <v>268</v>
      </c>
      <c r="B5" s="688"/>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13"/>
      <c r="AE5" s="13"/>
      <c r="AF5" s="13"/>
      <c r="AG5" s="13"/>
      <c r="AH5" s="287" t="s">
        <v>210</v>
      </c>
    </row>
    <row r="6" spans="1:34" ht="23.25">
      <c r="A6" s="687" t="s">
        <v>169</v>
      </c>
      <c r="B6" s="686"/>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13"/>
      <c r="AE6" s="13"/>
      <c r="AF6" s="13"/>
      <c r="AG6" s="13"/>
      <c r="AH6" s="287" t="s">
        <v>210</v>
      </c>
    </row>
    <row r="7" spans="1:34" ht="23.25">
      <c r="A7" s="687" t="s">
        <v>168</v>
      </c>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13"/>
      <c r="AE7" s="13"/>
      <c r="AF7" s="13"/>
      <c r="AG7" s="13"/>
      <c r="AH7" s="287" t="s">
        <v>210</v>
      </c>
    </row>
    <row r="8" spans="1:34" ht="23.25">
      <c r="A8" s="122"/>
      <c r="B8" s="7"/>
      <c r="C8" s="7"/>
      <c r="D8" s="7"/>
      <c r="E8" s="7"/>
      <c r="F8" s="7"/>
      <c r="G8" s="7"/>
      <c r="H8" s="13"/>
      <c r="I8" s="13"/>
      <c r="J8" s="13"/>
      <c r="K8" s="13"/>
      <c r="L8" s="13"/>
      <c r="M8" s="13"/>
      <c r="N8" s="13"/>
      <c r="O8" s="13"/>
      <c r="P8" s="13"/>
      <c r="Q8" s="13"/>
      <c r="R8" s="13"/>
      <c r="S8" s="13"/>
      <c r="T8" s="13"/>
      <c r="U8" s="13"/>
      <c r="V8" s="13"/>
      <c r="W8" s="13"/>
      <c r="X8" s="13"/>
      <c r="Y8" s="13"/>
      <c r="Z8" s="13"/>
      <c r="AA8" s="13"/>
      <c r="AB8" s="13"/>
      <c r="AC8" s="13"/>
      <c r="AD8" s="13"/>
      <c r="AE8" s="13"/>
      <c r="AF8" s="13"/>
      <c r="AG8" s="13"/>
      <c r="AH8" s="287"/>
    </row>
    <row r="9" spans="1:34" ht="23.25">
      <c r="A9" s="122"/>
      <c r="B9" s="7"/>
      <c r="C9" s="7"/>
      <c r="D9" s="7"/>
      <c r="E9" s="7"/>
      <c r="F9" s="7"/>
      <c r="G9" s="7"/>
      <c r="H9" s="13"/>
      <c r="I9" s="13"/>
      <c r="J9" s="13"/>
      <c r="K9" s="13"/>
      <c r="L9" s="13"/>
      <c r="M9" s="13"/>
      <c r="N9" s="13"/>
      <c r="O9" s="13"/>
      <c r="P9" s="13"/>
      <c r="Q9" s="13"/>
      <c r="R9" s="13"/>
      <c r="S9" s="13"/>
      <c r="T9" s="13"/>
      <c r="U9" s="13"/>
      <c r="V9" s="13"/>
      <c r="W9" s="13"/>
      <c r="X9" s="13"/>
      <c r="Y9" s="13"/>
      <c r="Z9" s="13"/>
      <c r="AA9" s="13"/>
      <c r="AB9" s="13"/>
      <c r="AC9" s="13"/>
      <c r="AD9" s="13"/>
      <c r="AE9" s="13"/>
      <c r="AF9" s="13"/>
      <c r="AG9" s="13"/>
      <c r="AH9" s="287"/>
    </row>
    <row r="10" spans="1:34" ht="23.25">
      <c r="A10" s="122"/>
      <c r="B10" s="7"/>
      <c r="C10" s="7"/>
      <c r="D10" s="7"/>
      <c r="E10" s="7"/>
      <c r="F10" s="7"/>
      <c r="G10" s="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287"/>
    </row>
    <row r="11" spans="1:34" ht="15.75">
      <c r="A11" s="75"/>
      <c r="B11" s="7"/>
      <c r="C11" s="7"/>
      <c r="D11" s="7"/>
      <c r="E11" s="7"/>
      <c r="F11" s="7"/>
      <c r="G11" s="7"/>
      <c r="H11" s="13"/>
      <c r="I11" s="13"/>
      <c r="J11" s="13"/>
      <c r="K11" s="13"/>
      <c r="L11" s="13"/>
      <c r="M11" s="13"/>
      <c r="N11" s="13"/>
      <c r="O11" s="13"/>
      <c r="P11" s="13"/>
      <c r="Q11" s="13"/>
      <c r="R11" s="13"/>
      <c r="S11" s="13"/>
      <c r="T11" s="13"/>
      <c r="U11" s="13"/>
      <c r="V11" s="13"/>
      <c r="W11" s="13"/>
      <c r="X11" s="13"/>
      <c r="Y11" s="13"/>
      <c r="Z11" s="13"/>
      <c r="AA11" s="673" t="s">
        <v>221</v>
      </c>
      <c r="AB11" s="674"/>
      <c r="AC11" s="675"/>
      <c r="AD11" s="208"/>
      <c r="AE11" s="673" t="s">
        <v>179</v>
      </c>
      <c r="AF11" s="674"/>
      <c r="AG11" s="675"/>
      <c r="AH11" s="287" t="s">
        <v>210</v>
      </c>
    </row>
    <row r="12" spans="1:34" ht="15.75">
      <c r="A12" s="9"/>
      <c r="B12" s="9"/>
      <c r="C12" s="9"/>
      <c r="D12" s="9"/>
      <c r="E12" s="9"/>
      <c r="F12" s="9"/>
      <c r="G12" s="9"/>
      <c r="H12" s="233"/>
      <c r="I12" s="233"/>
      <c r="J12" s="233"/>
      <c r="K12" s="233"/>
      <c r="L12" s="233"/>
      <c r="M12" s="233"/>
      <c r="N12" s="233"/>
      <c r="O12" s="233"/>
      <c r="P12" s="233"/>
      <c r="Q12" s="233"/>
      <c r="R12" s="233"/>
      <c r="S12" s="233"/>
      <c r="T12" s="233"/>
      <c r="U12" s="233"/>
      <c r="V12" s="233"/>
      <c r="W12" s="233"/>
      <c r="X12" s="233"/>
      <c r="Y12" s="98"/>
      <c r="Z12" s="101"/>
      <c r="AA12" s="654" t="s">
        <v>7</v>
      </c>
      <c r="AB12" s="711" t="s">
        <v>71</v>
      </c>
      <c r="AC12" s="709" t="s">
        <v>191</v>
      </c>
      <c r="AD12" s="102"/>
      <c r="AE12" s="114" t="s">
        <v>192</v>
      </c>
      <c r="AF12" s="120"/>
      <c r="AG12" s="112"/>
      <c r="AH12" s="287" t="s">
        <v>210</v>
      </c>
    </row>
    <row r="13" spans="1:34" ht="16.5" thickBot="1">
      <c r="A13" s="240"/>
      <c r="B13" s="109"/>
      <c r="C13" s="109"/>
      <c r="D13" s="109"/>
      <c r="E13" s="109"/>
      <c r="F13" s="109"/>
      <c r="G13" s="109"/>
      <c r="H13" s="110"/>
      <c r="I13" s="110"/>
      <c r="J13" s="110"/>
      <c r="K13" s="110"/>
      <c r="L13" s="110"/>
      <c r="M13" s="110"/>
      <c r="N13" s="110"/>
      <c r="O13" s="110"/>
      <c r="P13" s="110"/>
      <c r="Q13" s="110"/>
      <c r="R13" s="110"/>
      <c r="S13" s="110"/>
      <c r="T13" s="110"/>
      <c r="U13" s="110"/>
      <c r="V13" s="110"/>
      <c r="W13" s="110"/>
      <c r="X13" s="110"/>
      <c r="Y13" s="110"/>
      <c r="Z13" s="110"/>
      <c r="AA13" s="655"/>
      <c r="AB13" s="710"/>
      <c r="AC13" s="710"/>
      <c r="AD13" s="111"/>
      <c r="AE13" s="115" t="s">
        <v>189</v>
      </c>
      <c r="AF13" s="115" t="s">
        <v>71</v>
      </c>
      <c r="AG13" s="113" t="s">
        <v>191</v>
      </c>
      <c r="AH13" s="287" t="s">
        <v>210</v>
      </c>
    </row>
    <row r="14" spans="1:34" ht="15.75">
      <c r="A14" s="705" t="s">
        <v>157</v>
      </c>
      <c r="B14" s="706"/>
      <c r="C14" s="706"/>
      <c r="D14" s="706"/>
      <c r="E14" s="706"/>
      <c r="F14" s="706"/>
      <c r="G14" s="706"/>
      <c r="H14" s="706"/>
      <c r="I14" s="706"/>
      <c r="J14" s="706"/>
      <c r="K14" s="706"/>
      <c r="L14" s="706"/>
      <c r="M14" s="706"/>
      <c r="N14" s="706"/>
      <c r="O14" s="706"/>
      <c r="P14" s="706"/>
      <c r="Q14" s="706"/>
      <c r="R14" s="706"/>
      <c r="S14" s="706"/>
      <c r="T14" s="706"/>
      <c r="U14" s="706"/>
      <c r="V14" s="706"/>
      <c r="W14" s="706"/>
      <c r="X14" s="706"/>
      <c r="Y14" s="706"/>
      <c r="Z14" s="229"/>
      <c r="AA14" s="306">
        <v>445</v>
      </c>
      <c r="AB14" s="306">
        <v>495</v>
      </c>
      <c r="AC14" s="306">
        <v>99365</v>
      </c>
      <c r="AD14" s="124"/>
      <c r="AE14" s="125"/>
      <c r="AF14" s="125"/>
      <c r="AG14" s="126">
        <v>0</v>
      </c>
      <c r="AH14" s="287" t="s">
        <v>210</v>
      </c>
    </row>
    <row r="15" spans="1:34" ht="20.25" customHeight="1">
      <c r="A15" s="666" t="s">
        <v>27</v>
      </c>
      <c r="B15" s="667"/>
      <c r="C15" s="667"/>
      <c r="D15" s="667"/>
      <c r="E15" s="667"/>
      <c r="F15" s="667"/>
      <c r="G15" s="667"/>
      <c r="H15" s="667"/>
      <c r="I15" s="667"/>
      <c r="J15" s="667"/>
      <c r="K15" s="667"/>
      <c r="L15" s="667"/>
      <c r="M15" s="667"/>
      <c r="N15" s="667"/>
      <c r="O15" s="667"/>
      <c r="P15" s="667"/>
      <c r="Q15" s="667"/>
      <c r="R15" s="667"/>
      <c r="S15" s="667"/>
      <c r="T15" s="667"/>
      <c r="U15" s="667"/>
      <c r="V15" s="667"/>
      <c r="W15" s="667"/>
      <c r="X15" s="667"/>
      <c r="Y15" s="667"/>
      <c r="Z15" s="107"/>
      <c r="AA15" s="299"/>
      <c r="AB15" s="299"/>
      <c r="AC15" s="300"/>
      <c r="AD15" s="107"/>
      <c r="AE15" s="117"/>
      <c r="AF15" s="117"/>
      <c r="AG15" s="108"/>
      <c r="AH15" s="287" t="s">
        <v>210</v>
      </c>
    </row>
    <row r="16" spans="1:34" ht="15.75" hidden="1">
      <c r="A16" s="104" t="s">
        <v>127</v>
      </c>
      <c r="B16" s="9"/>
      <c r="C16" s="8"/>
      <c r="D16" s="8"/>
      <c r="E16" s="8"/>
      <c r="F16" s="8"/>
      <c r="G16" s="8"/>
      <c r="H16" s="16"/>
      <c r="I16" s="16"/>
      <c r="J16" s="16"/>
      <c r="K16" s="16"/>
      <c r="L16" s="16"/>
      <c r="M16" s="16"/>
      <c r="N16" s="16"/>
      <c r="O16" s="16"/>
      <c r="P16" s="16"/>
      <c r="Q16" s="16"/>
      <c r="R16" s="16"/>
      <c r="S16" s="16"/>
      <c r="T16" s="16"/>
      <c r="U16" s="16"/>
      <c r="V16" s="16"/>
      <c r="W16" s="16"/>
      <c r="X16" s="16"/>
      <c r="Y16" s="16"/>
      <c r="Z16" s="16"/>
      <c r="AA16" s="301" t="e">
        <f>+#REF!+#REF!+#REF!+#REF!</f>
        <v>#REF!</v>
      </c>
      <c r="AB16" s="301" t="e">
        <f>+#REF!+#REF!+#REF!+#REF!</f>
        <v>#REF!</v>
      </c>
      <c r="AC16" s="302" t="e">
        <f>+#REF!+#REF!+#REF!+#REF!-2</f>
        <v>#REF!</v>
      </c>
      <c r="AD16" s="16" t="s">
        <v>190</v>
      </c>
      <c r="AE16" s="116" t="e">
        <f>+#REF!+#REF!+#REF!+#REF!</f>
        <v>#REF!</v>
      </c>
      <c r="AF16" s="116" t="e">
        <f>+#REF!+#REF!+#REF!+#REF!</f>
        <v>#REF!</v>
      </c>
      <c r="AG16" s="98" t="e">
        <f>+#REF!+#REF!+#REF!+#REF!-2</f>
        <v>#REF!</v>
      </c>
      <c r="AH16" s="287" t="s">
        <v>210</v>
      </c>
    </row>
    <row r="17" spans="1:34" ht="15.75" hidden="1">
      <c r="A17" s="104"/>
      <c r="B17" s="9" t="s">
        <v>259</v>
      </c>
      <c r="C17" s="8"/>
      <c r="D17" s="8"/>
      <c r="E17" s="8"/>
      <c r="F17" s="8"/>
      <c r="G17" s="8"/>
      <c r="H17" s="16"/>
      <c r="I17" s="16"/>
      <c r="J17" s="16"/>
      <c r="K17" s="16"/>
      <c r="L17" s="16"/>
      <c r="M17" s="16"/>
      <c r="N17" s="16"/>
      <c r="O17" s="16"/>
      <c r="P17" s="16"/>
      <c r="Q17" s="16"/>
      <c r="R17" s="16"/>
      <c r="S17" s="16"/>
      <c r="T17" s="16"/>
      <c r="U17" s="16"/>
      <c r="V17" s="16"/>
      <c r="W17" s="16"/>
      <c r="X17" s="16"/>
      <c r="Y17" s="16"/>
      <c r="Z17" s="16"/>
      <c r="AA17" s="301">
        <v>0</v>
      </c>
      <c r="AB17" s="301">
        <v>0</v>
      </c>
      <c r="AC17" s="302">
        <v>-496</v>
      </c>
      <c r="AD17" s="16"/>
      <c r="AE17" s="116">
        <v>0</v>
      </c>
      <c r="AF17" s="116">
        <v>0</v>
      </c>
      <c r="AG17" s="98">
        <v>-496</v>
      </c>
      <c r="AH17" s="287" t="s">
        <v>210</v>
      </c>
    </row>
    <row r="18" spans="1:34" ht="18" hidden="1">
      <c r="A18" s="104"/>
      <c r="B18" s="9" t="s">
        <v>209</v>
      </c>
      <c r="C18" s="8"/>
      <c r="D18" s="8"/>
      <c r="E18" s="8"/>
      <c r="F18" s="8"/>
      <c r="G18" s="8"/>
      <c r="H18" s="16"/>
      <c r="I18" s="16"/>
      <c r="J18" s="16"/>
      <c r="K18" s="16"/>
      <c r="L18" s="16"/>
      <c r="M18" s="16"/>
      <c r="N18" s="16"/>
      <c r="O18" s="16"/>
      <c r="P18" s="16"/>
      <c r="Q18" s="16"/>
      <c r="R18" s="16"/>
      <c r="S18" s="16"/>
      <c r="T18" s="16"/>
      <c r="U18" s="16"/>
      <c r="V18" s="16"/>
      <c r="W18" s="16"/>
      <c r="X18" s="16"/>
      <c r="Y18" s="16"/>
      <c r="Z18" s="16"/>
      <c r="AA18" s="303">
        <v>0</v>
      </c>
      <c r="AB18" s="303">
        <v>0</v>
      </c>
      <c r="AC18" s="304">
        <v>-627</v>
      </c>
      <c r="AD18" s="16"/>
      <c r="AE18" s="118">
        <v>0</v>
      </c>
      <c r="AF18" s="118">
        <v>0</v>
      </c>
      <c r="AG18" s="99">
        <v>-627</v>
      </c>
      <c r="AH18" s="287" t="s">
        <v>210</v>
      </c>
    </row>
    <row r="19" spans="1:34" ht="18">
      <c r="A19" s="707" t="s">
        <v>214</v>
      </c>
      <c r="B19" s="708"/>
      <c r="C19" s="708"/>
      <c r="D19" s="708"/>
      <c r="E19" s="708"/>
      <c r="F19" s="708"/>
      <c r="G19" s="708"/>
      <c r="H19" s="708"/>
      <c r="I19" s="708"/>
      <c r="J19" s="708"/>
      <c r="K19" s="708"/>
      <c r="L19" s="708"/>
      <c r="M19" s="708"/>
      <c r="N19" s="708"/>
      <c r="O19" s="708"/>
      <c r="P19" s="708"/>
      <c r="Q19" s="708"/>
      <c r="R19" s="708"/>
      <c r="S19" s="708"/>
      <c r="T19" s="708"/>
      <c r="U19" s="708"/>
      <c r="V19" s="708"/>
      <c r="W19" s="708"/>
      <c r="X19" s="708"/>
      <c r="Y19" s="708"/>
      <c r="Z19" s="230"/>
      <c r="AA19" s="305">
        <f>+AA15+AA14</f>
        <v>445</v>
      </c>
      <c r="AB19" s="305">
        <f>+AB15+AB14</f>
        <v>495</v>
      </c>
      <c r="AC19" s="305">
        <f>+AC15+AC14</f>
        <v>99365</v>
      </c>
      <c r="AD19" s="16"/>
      <c r="AE19" s="118"/>
      <c r="AF19" s="118"/>
      <c r="AG19" s="99"/>
      <c r="AH19" s="287" t="s">
        <v>210</v>
      </c>
    </row>
    <row r="20" spans="1:34" ht="15.75">
      <c r="A20" s="705" t="s">
        <v>223</v>
      </c>
      <c r="B20" s="706"/>
      <c r="C20" s="706"/>
      <c r="D20" s="706"/>
      <c r="E20" s="706"/>
      <c r="F20" s="706"/>
      <c r="G20" s="706"/>
      <c r="H20" s="706"/>
      <c r="I20" s="706"/>
      <c r="J20" s="706"/>
      <c r="K20" s="706"/>
      <c r="L20" s="706"/>
      <c r="M20" s="706"/>
      <c r="N20" s="706"/>
      <c r="O20" s="706"/>
      <c r="P20" s="706"/>
      <c r="Q20" s="706"/>
      <c r="R20" s="706"/>
      <c r="S20" s="706"/>
      <c r="T20" s="706"/>
      <c r="U20" s="706"/>
      <c r="V20" s="706"/>
      <c r="W20" s="706"/>
      <c r="X20" s="706"/>
      <c r="Y20" s="706"/>
      <c r="Z20" s="229"/>
      <c r="AA20" s="306">
        <v>445</v>
      </c>
      <c r="AB20" s="306">
        <v>499</v>
      </c>
      <c r="AC20" s="306">
        <v>103093</v>
      </c>
      <c r="AD20" s="124" t="s">
        <v>190</v>
      </c>
      <c r="AE20" s="125"/>
      <c r="AF20" s="125"/>
      <c r="AG20" s="123"/>
      <c r="AH20" s="287" t="s">
        <v>210</v>
      </c>
    </row>
    <row r="21" spans="1:34" ht="18.75" customHeight="1">
      <c r="A21" s="712" t="s">
        <v>224</v>
      </c>
      <c r="B21" s="713"/>
      <c r="C21" s="713"/>
      <c r="D21" s="713"/>
      <c r="E21" s="713"/>
      <c r="F21" s="713"/>
      <c r="G21" s="713"/>
      <c r="H21" s="713"/>
      <c r="I21" s="713"/>
      <c r="J21" s="713"/>
      <c r="K21" s="713"/>
      <c r="L21" s="713"/>
      <c r="M21" s="713"/>
      <c r="N21" s="713"/>
      <c r="O21" s="713"/>
      <c r="P21" s="713"/>
      <c r="Q21" s="713"/>
      <c r="R21" s="713"/>
      <c r="S21" s="713"/>
      <c r="T21" s="713"/>
      <c r="U21" s="713"/>
      <c r="V21" s="713"/>
      <c r="W21" s="713"/>
      <c r="X21" s="713"/>
      <c r="Y21" s="713"/>
      <c r="Z21" s="231"/>
      <c r="AA21" s="307"/>
      <c r="AB21" s="307"/>
      <c r="AC21" s="308"/>
      <c r="AD21" s="227"/>
      <c r="AE21" s="228"/>
      <c r="AF21" s="228"/>
      <c r="AG21" s="232"/>
      <c r="AH21" s="287" t="s">
        <v>210</v>
      </c>
    </row>
    <row r="22" spans="1:34" ht="15.75">
      <c r="A22" s="664" t="s">
        <v>225</v>
      </c>
      <c r="B22" s="665"/>
      <c r="C22" s="665"/>
      <c r="D22" s="665"/>
      <c r="E22" s="665"/>
      <c r="F22" s="665"/>
      <c r="G22" s="665"/>
      <c r="H22" s="665"/>
      <c r="I22" s="665"/>
      <c r="J22" s="665"/>
      <c r="K22" s="665"/>
      <c r="L22" s="665"/>
      <c r="M22" s="665"/>
      <c r="N22" s="665"/>
      <c r="O22" s="665"/>
      <c r="P22" s="665"/>
      <c r="Q22" s="665"/>
      <c r="R22" s="665"/>
      <c r="S22" s="665"/>
      <c r="T22" s="665"/>
      <c r="U22" s="665"/>
      <c r="V22" s="665"/>
      <c r="W22" s="665"/>
      <c r="X22" s="665"/>
      <c r="Y22" s="665"/>
      <c r="Z22" s="227"/>
      <c r="AA22" s="309">
        <f>+AA21+AA20</f>
        <v>445</v>
      </c>
      <c r="AB22" s="309">
        <f>+AB21+AB20</f>
        <v>499</v>
      </c>
      <c r="AC22" s="309">
        <f>+AC21+AC20</f>
        <v>103093</v>
      </c>
      <c r="AD22" s="227"/>
      <c r="AE22" s="228"/>
      <c r="AF22" s="228"/>
      <c r="AG22" s="232"/>
      <c r="AH22" s="287" t="s">
        <v>210</v>
      </c>
    </row>
    <row r="23" spans="1:34" ht="15.75">
      <c r="A23" s="666" t="s">
        <v>134</v>
      </c>
      <c r="B23" s="667"/>
      <c r="C23" s="667"/>
      <c r="D23" s="667"/>
      <c r="E23" s="667"/>
      <c r="F23" s="667"/>
      <c r="G23" s="667"/>
      <c r="H23" s="667"/>
      <c r="I23" s="667"/>
      <c r="J23" s="667"/>
      <c r="K23" s="667"/>
      <c r="L23" s="667"/>
      <c r="M23" s="667"/>
      <c r="N23" s="667"/>
      <c r="O23" s="667"/>
      <c r="P23" s="667"/>
      <c r="Q23" s="667"/>
      <c r="R23" s="667"/>
      <c r="S23" s="667"/>
      <c r="T23" s="667"/>
      <c r="U23" s="667"/>
      <c r="V23" s="667"/>
      <c r="W23" s="667"/>
      <c r="X23" s="667"/>
      <c r="Y23" s="667"/>
      <c r="Z23" s="107"/>
      <c r="AA23" s="299"/>
      <c r="AB23" s="299"/>
      <c r="AC23" s="300"/>
      <c r="AD23" s="107"/>
      <c r="AE23" s="117"/>
      <c r="AF23" s="117"/>
      <c r="AG23" s="108"/>
      <c r="AH23" s="287" t="s">
        <v>210</v>
      </c>
    </row>
    <row r="24" spans="1:34" ht="15.75">
      <c r="A24" s="617" t="s">
        <v>226</v>
      </c>
      <c r="B24" s="623"/>
      <c r="C24" s="623"/>
      <c r="D24" s="623"/>
      <c r="E24" s="623"/>
      <c r="F24" s="623"/>
      <c r="G24" s="623"/>
      <c r="H24" s="623"/>
      <c r="I24" s="623"/>
      <c r="J24" s="623"/>
      <c r="K24" s="623"/>
      <c r="L24" s="623"/>
      <c r="M24" s="623"/>
      <c r="N24" s="623"/>
      <c r="O24" s="623"/>
      <c r="P24" s="623"/>
      <c r="Q24" s="623"/>
      <c r="R24" s="623"/>
      <c r="S24" s="623"/>
      <c r="T24" s="623"/>
      <c r="U24" s="623"/>
      <c r="V24" s="623"/>
      <c r="W24" s="623"/>
      <c r="X24" s="623"/>
      <c r="Y24" s="623"/>
      <c r="Z24" s="107"/>
      <c r="AA24" s="299"/>
      <c r="AB24" s="299"/>
      <c r="AC24" s="300"/>
      <c r="AD24" s="107"/>
      <c r="AE24" s="117"/>
      <c r="AF24" s="117"/>
      <c r="AG24" s="108"/>
      <c r="AH24" s="287" t="s">
        <v>210</v>
      </c>
    </row>
    <row r="25" spans="1:34" ht="15.75">
      <c r="A25" s="670" t="s">
        <v>260</v>
      </c>
      <c r="B25" s="671"/>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107"/>
      <c r="AA25" s="299"/>
      <c r="AB25" s="299"/>
      <c r="AC25" s="300"/>
      <c r="AD25" s="107"/>
      <c r="AE25" s="117"/>
      <c r="AF25" s="117"/>
      <c r="AG25" s="108"/>
      <c r="AH25" s="287" t="s">
        <v>210</v>
      </c>
    </row>
    <row r="26" spans="1:34" ht="15.75">
      <c r="A26" s="615" t="s">
        <v>64</v>
      </c>
      <c r="B26" s="616"/>
      <c r="C26" s="616"/>
      <c r="D26" s="616"/>
      <c r="E26" s="616"/>
      <c r="F26" s="616"/>
      <c r="G26" s="616"/>
      <c r="H26" s="616"/>
      <c r="I26" s="616"/>
      <c r="J26" s="616"/>
      <c r="K26" s="616"/>
      <c r="L26" s="616"/>
      <c r="M26" s="616"/>
      <c r="N26" s="616"/>
      <c r="O26" s="616"/>
      <c r="P26" s="616"/>
      <c r="Q26" s="616"/>
      <c r="R26" s="616"/>
      <c r="S26" s="616"/>
      <c r="T26" s="616"/>
      <c r="U26" s="616"/>
      <c r="V26" s="616"/>
      <c r="W26" s="616"/>
      <c r="X26" s="616"/>
      <c r="Y26" s="616"/>
      <c r="Z26" s="107"/>
      <c r="AA26" s="299"/>
      <c r="AB26" s="299"/>
      <c r="AC26" s="300"/>
      <c r="AD26" s="107"/>
      <c r="AE26" s="117"/>
      <c r="AF26" s="117"/>
      <c r="AG26" s="108"/>
      <c r="AH26" s="287" t="s">
        <v>210</v>
      </c>
    </row>
    <row r="27" spans="1:34" ht="15.75">
      <c r="A27" s="672" t="s">
        <v>230</v>
      </c>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107"/>
      <c r="AA27" s="299"/>
      <c r="AB27" s="299"/>
      <c r="AC27" s="300">
        <v>1465</v>
      </c>
      <c r="AD27" s="107"/>
      <c r="AE27" s="117"/>
      <c r="AF27" s="117"/>
      <c r="AG27" s="108"/>
      <c r="AH27" s="287" t="s">
        <v>210</v>
      </c>
    </row>
    <row r="28" spans="1:34" ht="15.75" hidden="1">
      <c r="A28" s="104"/>
      <c r="B28" s="9"/>
      <c r="C28" s="5" t="s">
        <v>258</v>
      </c>
      <c r="D28" s="8"/>
      <c r="E28" s="8"/>
      <c r="F28" s="8"/>
      <c r="G28" s="8"/>
      <c r="H28" s="16"/>
      <c r="I28" s="16"/>
      <c r="J28" s="16"/>
      <c r="K28" s="16"/>
      <c r="L28" s="16"/>
      <c r="M28" s="16"/>
      <c r="N28" s="16"/>
      <c r="O28" s="16"/>
      <c r="P28" s="16"/>
      <c r="Q28" s="16"/>
      <c r="R28" s="16"/>
      <c r="S28" s="16"/>
      <c r="T28" s="16"/>
      <c r="U28" s="16"/>
      <c r="V28" s="16"/>
      <c r="W28" s="16"/>
      <c r="X28" s="16"/>
      <c r="Y28" s="16"/>
      <c r="Z28" s="16"/>
      <c r="AA28" s="301"/>
      <c r="AB28" s="301"/>
      <c r="AC28" s="302"/>
      <c r="AD28" s="16"/>
      <c r="AE28" s="116"/>
      <c r="AF28" s="116"/>
      <c r="AG28" s="98"/>
      <c r="AH28" s="287" t="s">
        <v>210</v>
      </c>
    </row>
    <row r="29" spans="1:34" ht="15.75" hidden="1">
      <c r="A29" s="104"/>
      <c r="B29" s="9"/>
      <c r="C29" s="5" t="s">
        <v>204</v>
      </c>
      <c r="D29" s="8"/>
      <c r="E29" s="8"/>
      <c r="F29" s="8"/>
      <c r="G29" s="8"/>
      <c r="H29" s="16"/>
      <c r="I29" s="16"/>
      <c r="J29" s="16"/>
      <c r="K29" s="16"/>
      <c r="L29" s="16"/>
      <c r="M29" s="16"/>
      <c r="N29" s="16"/>
      <c r="O29" s="16"/>
      <c r="P29" s="16"/>
      <c r="Q29" s="16"/>
      <c r="R29" s="16"/>
      <c r="S29" s="16"/>
      <c r="T29" s="16"/>
      <c r="U29" s="16"/>
      <c r="V29" s="16"/>
      <c r="W29" s="16"/>
      <c r="X29" s="16"/>
      <c r="Y29" s="16"/>
      <c r="Z29" s="16"/>
      <c r="AA29" s="301"/>
      <c r="AB29" s="301"/>
      <c r="AC29" s="302"/>
      <c r="AD29" s="16"/>
      <c r="AE29" s="116"/>
      <c r="AF29" s="116"/>
      <c r="AG29" s="98"/>
      <c r="AH29" s="287" t="s">
        <v>210</v>
      </c>
    </row>
    <row r="30" spans="1:34" ht="15.75">
      <c r="A30" s="668" t="s">
        <v>231</v>
      </c>
      <c r="B30" s="669"/>
      <c r="C30" s="669"/>
      <c r="D30" s="669"/>
      <c r="E30" s="669"/>
      <c r="F30" s="669"/>
      <c r="G30" s="669"/>
      <c r="H30" s="669"/>
      <c r="I30" s="669"/>
      <c r="J30" s="669"/>
      <c r="K30" s="669"/>
      <c r="L30" s="669"/>
      <c r="M30" s="669"/>
      <c r="N30" s="669"/>
      <c r="O30" s="669"/>
      <c r="P30" s="669"/>
      <c r="Q30" s="669"/>
      <c r="R30" s="669"/>
      <c r="S30" s="669"/>
      <c r="T30" s="669"/>
      <c r="U30" s="669"/>
      <c r="V30" s="669"/>
      <c r="W30" s="669"/>
      <c r="X30" s="669"/>
      <c r="Y30" s="669"/>
      <c r="Z30" s="107"/>
      <c r="AA30" s="299"/>
      <c r="AB30" s="299"/>
      <c r="AC30" s="300">
        <v>700</v>
      </c>
      <c r="AD30" s="107"/>
      <c r="AE30" s="117"/>
      <c r="AF30" s="117"/>
      <c r="AG30" s="108"/>
      <c r="AH30" s="287" t="s">
        <v>210</v>
      </c>
    </row>
    <row r="31" spans="1:34" ht="15.75">
      <c r="A31" s="622" t="s">
        <v>227</v>
      </c>
      <c r="B31" s="623"/>
      <c r="C31" s="623"/>
      <c r="D31" s="623"/>
      <c r="E31" s="623"/>
      <c r="F31" s="623"/>
      <c r="G31" s="623"/>
      <c r="H31" s="623"/>
      <c r="I31" s="623"/>
      <c r="J31" s="623"/>
      <c r="K31" s="623"/>
      <c r="L31" s="623"/>
      <c r="M31" s="623"/>
      <c r="N31" s="623"/>
      <c r="O31" s="623"/>
      <c r="P31" s="623"/>
      <c r="Q31" s="623"/>
      <c r="R31" s="623"/>
      <c r="S31" s="623"/>
      <c r="T31" s="623"/>
      <c r="U31" s="623"/>
      <c r="V31" s="623"/>
      <c r="W31" s="623"/>
      <c r="X31" s="623"/>
      <c r="Y31" s="623"/>
      <c r="Z31" s="107"/>
      <c r="AA31" s="299"/>
      <c r="AB31" s="299"/>
      <c r="AC31" s="300"/>
      <c r="AD31" s="107"/>
      <c r="AE31" s="117"/>
      <c r="AF31" s="117"/>
      <c r="AG31" s="108"/>
      <c r="AH31" s="287" t="s">
        <v>210</v>
      </c>
    </row>
    <row r="32" spans="1:34" ht="15.75">
      <c r="A32" s="622" t="s">
        <v>228</v>
      </c>
      <c r="B32" s="623"/>
      <c r="C32" s="623"/>
      <c r="D32" s="623"/>
      <c r="E32" s="623"/>
      <c r="F32" s="623"/>
      <c r="G32" s="623"/>
      <c r="H32" s="623"/>
      <c r="I32" s="623"/>
      <c r="J32" s="623"/>
      <c r="K32" s="623"/>
      <c r="L32" s="623"/>
      <c r="M32" s="623"/>
      <c r="N32" s="623"/>
      <c r="O32" s="623"/>
      <c r="P32" s="623"/>
      <c r="Q32" s="623"/>
      <c r="R32" s="623"/>
      <c r="S32" s="623"/>
      <c r="T32" s="623"/>
      <c r="U32" s="623"/>
      <c r="V32" s="623"/>
      <c r="W32" s="623"/>
      <c r="X32" s="623"/>
      <c r="Y32" s="623"/>
      <c r="Z32" s="107"/>
      <c r="AA32" s="299"/>
      <c r="AB32" s="299"/>
      <c r="AC32" s="300"/>
      <c r="AD32" s="107"/>
      <c r="AE32" s="117"/>
      <c r="AF32" s="117"/>
      <c r="AG32" s="108"/>
      <c r="AH32" s="287" t="s">
        <v>210</v>
      </c>
    </row>
    <row r="33" spans="1:34" ht="15.75">
      <c r="A33" s="622" t="s">
        <v>232</v>
      </c>
      <c r="B33" s="623"/>
      <c r="C33" s="623"/>
      <c r="D33" s="623"/>
      <c r="E33" s="623"/>
      <c r="F33" s="623"/>
      <c r="G33" s="623"/>
      <c r="H33" s="623"/>
      <c r="I33" s="623"/>
      <c r="J33" s="623"/>
      <c r="K33" s="623"/>
      <c r="L33" s="623"/>
      <c r="M33" s="623"/>
      <c r="N33" s="623"/>
      <c r="O33" s="623"/>
      <c r="P33" s="623"/>
      <c r="Q33" s="623"/>
      <c r="R33" s="623"/>
      <c r="S33" s="623"/>
      <c r="T33" s="623"/>
      <c r="U33" s="623"/>
      <c r="V33" s="623"/>
      <c r="W33" s="623"/>
      <c r="X33" s="623"/>
      <c r="Y33" s="623"/>
      <c r="Z33" s="107"/>
      <c r="AA33" s="299"/>
      <c r="AB33" s="299"/>
      <c r="AC33" s="300"/>
      <c r="AD33" s="107"/>
      <c r="AE33" s="117"/>
      <c r="AF33" s="117"/>
      <c r="AG33" s="108"/>
      <c r="AH33" s="287" t="s">
        <v>210</v>
      </c>
    </row>
    <row r="34" spans="1:34" ht="15.75">
      <c r="A34" s="622" t="s">
        <v>271</v>
      </c>
      <c r="B34" s="623"/>
      <c r="C34" s="623"/>
      <c r="D34" s="623"/>
      <c r="E34" s="623"/>
      <c r="F34" s="623"/>
      <c r="G34" s="623"/>
      <c r="H34" s="623"/>
      <c r="I34" s="623"/>
      <c r="J34" s="623"/>
      <c r="K34" s="623"/>
      <c r="L34" s="623"/>
      <c r="M34" s="623"/>
      <c r="N34" s="623"/>
      <c r="O34" s="623"/>
      <c r="P34" s="623"/>
      <c r="Q34" s="623"/>
      <c r="R34" s="623"/>
      <c r="S34" s="623"/>
      <c r="T34" s="623"/>
      <c r="U34" s="623"/>
      <c r="V34" s="623"/>
      <c r="W34" s="623"/>
      <c r="X34" s="623"/>
      <c r="Y34" s="623"/>
      <c r="Z34" s="107"/>
      <c r="AA34" s="299"/>
      <c r="AB34" s="299"/>
      <c r="AC34" s="300">
        <v>103</v>
      </c>
      <c r="AD34" s="107"/>
      <c r="AE34" s="117"/>
      <c r="AF34" s="117"/>
      <c r="AG34" s="108"/>
      <c r="AH34" s="287" t="s">
        <v>210</v>
      </c>
    </row>
    <row r="35" spans="1:34" ht="15.75">
      <c r="A35" s="622" t="s">
        <v>272</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107"/>
      <c r="AA35" s="299"/>
      <c r="AB35" s="299"/>
      <c r="AC35" s="300">
        <v>21</v>
      </c>
      <c r="AD35" s="107"/>
      <c r="AE35" s="117"/>
      <c r="AF35" s="117"/>
      <c r="AG35" s="108"/>
      <c r="AH35" s="287" t="s">
        <v>210</v>
      </c>
    </row>
    <row r="36" spans="1:34" ht="15.75">
      <c r="A36" s="622" t="s">
        <v>273</v>
      </c>
      <c r="B36" s="623"/>
      <c r="C36" s="623"/>
      <c r="D36" s="623"/>
      <c r="E36" s="623"/>
      <c r="F36" s="623"/>
      <c r="G36" s="623"/>
      <c r="H36" s="623"/>
      <c r="I36" s="623"/>
      <c r="J36" s="623"/>
      <c r="K36" s="623"/>
      <c r="L36" s="623"/>
      <c r="M36" s="623"/>
      <c r="N36" s="623"/>
      <c r="O36" s="623"/>
      <c r="P36" s="623"/>
      <c r="Q36" s="623"/>
      <c r="R36" s="623"/>
      <c r="S36" s="623"/>
      <c r="T36" s="623"/>
      <c r="U36" s="623"/>
      <c r="V36" s="623"/>
      <c r="W36" s="623"/>
      <c r="X36" s="623"/>
      <c r="Y36" s="623"/>
      <c r="Z36" s="107"/>
      <c r="AA36" s="299"/>
      <c r="AB36" s="299"/>
      <c r="AC36" s="300">
        <v>9</v>
      </c>
      <c r="AD36" s="107"/>
      <c r="AE36" s="117"/>
      <c r="AF36" s="117"/>
      <c r="AG36" s="108"/>
      <c r="AH36" s="287" t="s">
        <v>210</v>
      </c>
    </row>
    <row r="37" spans="1:34" ht="15.75">
      <c r="A37" s="622" t="s">
        <v>274</v>
      </c>
      <c r="B37" s="623"/>
      <c r="C37" s="623"/>
      <c r="D37" s="623"/>
      <c r="E37" s="623"/>
      <c r="F37" s="623"/>
      <c r="G37" s="623"/>
      <c r="H37" s="623"/>
      <c r="I37" s="623"/>
      <c r="J37" s="623"/>
      <c r="K37" s="623"/>
      <c r="L37" s="623"/>
      <c r="M37" s="623"/>
      <c r="N37" s="623"/>
      <c r="O37" s="623"/>
      <c r="P37" s="623"/>
      <c r="Q37" s="623"/>
      <c r="R37" s="623"/>
      <c r="S37" s="623"/>
      <c r="T37" s="623"/>
      <c r="U37" s="623"/>
      <c r="V37" s="623"/>
      <c r="W37" s="623"/>
      <c r="X37" s="623"/>
      <c r="Y37" s="623"/>
      <c r="Z37" s="107"/>
      <c r="AA37" s="299"/>
      <c r="AB37" s="299"/>
      <c r="AC37" s="300">
        <v>143</v>
      </c>
      <c r="AD37" s="107"/>
      <c r="AE37" s="117"/>
      <c r="AF37" s="117"/>
      <c r="AG37" s="108"/>
      <c r="AH37" s="287" t="s">
        <v>210</v>
      </c>
    </row>
    <row r="38" spans="1:34" ht="15.75">
      <c r="A38" s="622" t="s">
        <v>275</v>
      </c>
      <c r="B38" s="623"/>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107"/>
      <c r="AA38" s="299"/>
      <c r="AB38" s="299"/>
      <c r="AC38" s="300">
        <v>12</v>
      </c>
      <c r="AD38" s="107"/>
      <c r="AE38" s="117"/>
      <c r="AF38" s="117"/>
      <c r="AG38" s="108"/>
      <c r="AH38" s="287" t="s">
        <v>210</v>
      </c>
    </row>
    <row r="39" spans="1:34" ht="15.75">
      <c r="A39" s="622" t="s">
        <v>276</v>
      </c>
      <c r="B39" s="623"/>
      <c r="C39" s="623"/>
      <c r="D39" s="623"/>
      <c r="E39" s="623"/>
      <c r="F39" s="623"/>
      <c r="G39" s="623"/>
      <c r="H39" s="623"/>
      <c r="I39" s="623"/>
      <c r="J39" s="623"/>
      <c r="K39" s="623"/>
      <c r="L39" s="623"/>
      <c r="M39" s="623"/>
      <c r="N39" s="623"/>
      <c r="O39" s="623"/>
      <c r="P39" s="623"/>
      <c r="Q39" s="623"/>
      <c r="R39" s="623"/>
      <c r="S39" s="623"/>
      <c r="T39" s="623"/>
      <c r="U39" s="623"/>
      <c r="V39" s="623"/>
      <c r="W39" s="623"/>
      <c r="X39" s="623"/>
      <c r="Y39" s="623"/>
      <c r="Z39" s="107"/>
      <c r="AA39" s="299"/>
      <c r="AB39" s="299"/>
      <c r="AC39" s="300">
        <v>2</v>
      </c>
      <c r="AD39" s="107"/>
      <c r="AE39" s="117"/>
      <c r="AF39" s="117"/>
      <c r="AG39" s="108"/>
      <c r="AH39" s="287" t="s">
        <v>210</v>
      </c>
    </row>
    <row r="40" spans="1:34" ht="15.75">
      <c r="A40" s="622" t="s">
        <v>278</v>
      </c>
      <c r="B40" s="623"/>
      <c r="C40" s="623"/>
      <c r="D40" s="623"/>
      <c r="E40" s="623"/>
      <c r="F40" s="623"/>
      <c r="G40" s="623"/>
      <c r="H40" s="623"/>
      <c r="I40" s="623"/>
      <c r="J40" s="623"/>
      <c r="K40" s="623"/>
      <c r="L40" s="623"/>
      <c r="M40" s="623"/>
      <c r="N40" s="623"/>
      <c r="O40" s="623"/>
      <c r="P40" s="623"/>
      <c r="Q40" s="623"/>
      <c r="R40" s="623"/>
      <c r="S40" s="623"/>
      <c r="T40" s="623"/>
      <c r="U40" s="623"/>
      <c r="V40" s="623"/>
      <c r="W40" s="623"/>
      <c r="X40" s="623"/>
      <c r="Y40" s="623"/>
      <c r="Z40" s="107"/>
      <c r="AA40" s="299"/>
      <c r="AB40" s="299"/>
      <c r="AC40" s="300">
        <v>2</v>
      </c>
      <c r="AD40" s="107"/>
      <c r="AE40" s="117"/>
      <c r="AF40" s="117"/>
      <c r="AG40" s="108"/>
      <c r="AH40" s="287" t="s">
        <v>210</v>
      </c>
    </row>
    <row r="41" spans="1:34" ht="15.75" hidden="1">
      <c r="A41" s="104"/>
      <c r="B41" s="9"/>
      <c r="C41" s="5" t="s">
        <v>194</v>
      </c>
      <c r="D41" s="8"/>
      <c r="E41" s="8"/>
      <c r="F41" s="8"/>
      <c r="G41" s="8"/>
      <c r="H41" s="16"/>
      <c r="I41" s="16"/>
      <c r="J41" s="16"/>
      <c r="K41" s="16"/>
      <c r="L41" s="16"/>
      <c r="M41" s="16"/>
      <c r="N41" s="16"/>
      <c r="O41" s="16"/>
      <c r="P41" s="16"/>
      <c r="Q41" s="16"/>
      <c r="R41" s="16"/>
      <c r="S41" s="16"/>
      <c r="T41" s="16"/>
      <c r="U41" s="16"/>
      <c r="V41" s="16"/>
      <c r="W41" s="16"/>
      <c r="X41" s="16"/>
      <c r="Y41" s="16"/>
      <c r="Z41" s="16"/>
      <c r="AA41" s="301"/>
      <c r="AB41" s="301"/>
      <c r="AC41" s="302"/>
      <c r="AD41" s="16"/>
      <c r="AE41" s="116"/>
      <c r="AF41" s="116"/>
      <c r="AG41" s="98"/>
      <c r="AH41" s="287" t="s">
        <v>210</v>
      </c>
    </row>
    <row r="42" spans="1:34" ht="15.75" hidden="1">
      <c r="A42" s="104"/>
      <c r="B42" s="9"/>
      <c r="C42" s="5" t="s">
        <v>205</v>
      </c>
      <c r="D42" s="8"/>
      <c r="E42" s="8"/>
      <c r="F42" s="8"/>
      <c r="G42" s="8"/>
      <c r="H42" s="16"/>
      <c r="I42" s="16"/>
      <c r="J42" s="16"/>
      <c r="K42" s="16"/>
      <c r="L42" s="16"/>
      <c r="M42" s="16"/>
      <c r="N42" s="16"/>
      <c r="O42" s="16"/>
      <c r="P42" s="16"/>
      <c r="Q42" s="16"/>
      <c r="R42" s="16"/>
      <c r="S42" s="16"/>
      <c r="T42" s="16"/>
      <c r="U42" s="16"/>
      <c r="V42" s="16"/>
      <c r="W42" s="16"/>
      <c r="X42" s="16"/>
      <c r="Y42" s="16"/>
      <c r="Z42" s="16"/>
      <c r="AA42" s="301"/>
      <c r="AB42" s="310"/>
      <c r="AC42" s="302"/>
      <c r="AD42" s="16"/>
      <c r="AE42" s="116"/>
      <c r="AF42" s="121"/>
      <c r="AG42" s="98"/>
      <c r="AH42" s="287" t="s">
        <v>210</v>
      </c>
    </row>
    <row r="43" spans="1:34" ht="15.75" hidden="1">
      <c r="A43" s="104"/>
      <c r="B43" s="9"/>
      <c r="C43" s="5" t="s">
        <v>167</v>
      </c>
      <c r="D43" s="8"/>
      <c r="E43" s="8"/>
      <c r="F43" s="8"/>
      <c r="G43" s="8"/>
      <c r="H43" s="16"/>
      <c r="I43" s="16"/>
      <c r="J43" s="16"/>
      <c r="K43" s="16"/>
      <c r="L43" s="16"/>
      <c r="M43" s="16"/>
      <c r="N43" s="16"/>
      <c r="O43" s="16"/>
      <c r="P43" s="16"/>
      <c r="Q43" s="16"/>
      <c r="R43" s="16"/>
      <c r="S43" s="16"/>
      <c r="T43" s="16"/>
      <c r="U43" s="16"/>
      <c r="V43" s="16"/>
      <c r="W43" s="16"/>
      <c r="X43" s="16"/>
      <c r="Y43" s="16"/>
      <c r="Z43" s="16"/>
      <c r="AA43" s="301"/>
      <c r="AB43" s="301"/>
      <c r="AC43" s="302"/>
      <c r="AD43" s="16"/>
      <c r="AE43" s="116"/>
      <c r="AF43" s="116"/>
      <c r="AG43" s="98"/>
      <c r="AH43" s="287" t="s">
        <v>210</v>
      </c>
    </row>
    <row r="44" spans="1:34" ht="15.75" hidden="1">
      <c r="A44" s="104"/>
      <c r="B44" s="9"/>
      <c r="C44" s="5" t="s">
        <v>206</v>
      </c>
      <c r="D44" s="8"/>
      <c r="E44" s="8"/>
      <c r="F44" s="8"/>
      <c r="G44" s="8"/>
      <c r="H44" s="16"/>
      <c r="I44" s="16"/>
      <c r="J44" s="16"/>
      <c r="K44" s="16"/>
      <c r="L44" s="16"/>
      <c r="M44" s="16"/>
      <c r="N44" s="16"/>
      <c r="O44" s="16"/>
      <c r="P44" s="16"/>
      <c r="Q44" s="16"/>
      <c r="R44" s="16"/>
      <c r="S44" s="16"/>
      <c r="T44" s="16"/>
      <c r="U44" s="16"/>
      <c r="V44" s="16"/>
      <c r="W44" s="16"/>
      <c r="X44" s="16"/>
      <c r="Y44" s="16"/>
      <c r="Z44" s="16"/>
      <c r="AA44" s="301"/>
      <c r="AB44" s="301"/>
      <c r="AC44" s="302"/>
      <c r="AD44" s="16"/>
      <c r="AE44" s="116"/>
      <c r="AF44" s="116"/>
      <c r="AG44" s="98"/>
      <c r="AH44" s="287" t="s">
        <v>210</v>
      </c>
    </row>
    <row r="45" spans="1:34" ht="15.75" hidden="1">
      <c r="A45" s="104"/>
      <c r="B45" s="9"/>
      <c r="C45" s="5" t="s">
        <v>208</v>
      </c>
      <c r="D45" s="8"/>
      <c r="E45" s="8"/>
      <c r="F45" s="8"/>
      <c r="G45" s="8"/>
      <c r="H45" s="16"/>
      <c r="I45" s="16"/>
      <c r="J45" s="16"/>
      <c r="K45" s="16"/>
      <c r="L45" s="16"/>
      <c r="M45" s="16"/>
      <c r="N45" s="16"/>
      <c r="O45" s="16"/>
      <c r="P45" s="16"/>
      <c r="Q45" s="16"/>
      <c r="R45" s="16"/>
      <c r="S45" s="16"/>
      <c r="T45" s="16"/>
      <c r="U45" s="16"/>
      <c r="V45" s="16"/>
      <c r="W45" s="16"/>
      <c r="X45" s="16"/>
      <c r="Y45" s="16"/>
      <c r="Z45" s="16"/>
      <c r="AA45" s="311"/>
      <c r="AB45" s="311"/>
      <c r="AC45" s="312"/>
      <c r="AD45" s="16"/>
      <c r="AE45" s="119"/>
      <c r="AF45" s="119"/>
      <c r="AG45" s="100"/>
      <c r="AH45" s="287" t="s">
        <v>210</v>
      </c>
    </row>
    <row r="46" spans="1:34" ht="15.75">
      <c r="A46" s="662" t="s">
        <v>277</v>
      </c>
      <c r="B46" s="663"/>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16"/>
      <c r="AA46" s="301"/>
      <c r="AB46" s="301"/>
      <c r="AC46" s="302">
        <v>36</v>
      </c>
      <c r="AD46" s="16"/>
      <c r="AE46" s="116"/>
      <c r="AF46" s="116"/>
      <c r="AG46" s="98"/>
      <c r="AH46" s="287" t="s">
        <v>210</v>
      </c>
    </row>
    <row r="47" spans="1:34" ht="0.75" customHeight="1">
      <c r="A47" s="660"/>
      <c r="B47" s="661"/>
      <c r="C47" s="661"/>
      <c r="D47" s="661"/>
      <c r="E47" s="661"/>
      <c r="F47" s="661"/>
      <c r="G47" s="661"/>
      <c r="H47" s="661"/>
      <c r="I47" s="661"/>
      <c r="J47" s="661"/>
      <c r="K47" s="661"/>
      <c r="L47" s="661"/>
      <c r="M47" s="661"/>
      <c r="N47" s="661"/>
      <c r="O47" s="661"/>
      <c r="P47" s="661"/>
      <c r="Q47" s="661"/>
      <c r="R47" s="661"/>
      <c r="S47" s="661"/>
      <c r="T47" s="661"/>
      <c r="U47" s="661"/>
      <c r="V47" s="661"/>
      <c r="W47" s="661"/>
      <c r="X47" s="661"/>
      <c r="Y47" s="661"/>
      <c r="Z47" s="107"/>
      <c r="AA47" s="299"/>
      <c r="AB47" s="299"/>
      <c r="AC47" s="300"/>
      <c r="AD47" s="107"/>
      <c r="AE47" s="117"/>
      <c r="AF47" s="117"/>
      <c r="AG47" s="108"/>
      <c r="AH47" s="287" t="s">
        <v>210</v>
      </c>
    </row>
    <row r="48" spans="1:34" ht="15.75">
      <c r="A48" s="622" t="s">
        <v>184</v>
      </c>
      <c r="B48" s="623"/>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107"/>
      <c r="AA48" s="299">
        <f>SUM(AA27:AA47)</f>
        <v>0</v>
      </c>
      <c r="AB48" s="299">
        <f>SUM(AB27:AB47)</f>
        <v>0</v>
      </c>
      <c r="AC48" s="299">
        <f>SUM(AC27:AC47)</f>
        <v>2493</v>
      </c>
      <c r="AD48" s="107"/>
      <c r="AE48" s="117">
        <f>SUM(AE27:AE45)</f>
        <v>0</v>
      </c>
      <c r="AF48" s="117">
        <f>SUM(AF27:AF45)</f>
        <v>0</v>
      </c>
      <c r="AG48" s="108">
        <f>SUM(AG27:AG45)</f>
        <v>0</v>
      </c>
      <c r="AH48" s="287" t="s">
        <v>210</v>
      </c>
    </row>
    <row r="49" spans="1:34" ht="15.75">
      <c r="A49" s="615" t="s">
        <v>65</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107"/>
      <c r="AA49" s="299"/>
      <c r="AB49" s="299"/>
      <c r="AC49" s="300"/>
      <c r="AD49" s="107"/>
      <c r="AE49" s="117"/>
      <c r="AF49" s="117"/>
      <c r="AG49" s="108"/>
      <c r="AH49" s="287" t="s">
        <v>210</v>
      </c>
    </row>
    <row r="50" spans="1:34" ht="15.75">
      <c r="A50" s="617" t="s">
        <v>279</v>
      </c>
      <c r="B50" s="623"/>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107"/>
      <c r="AA50" s="299"/>
      <c r="AB50" s="299"/>
      <c r="AC50" s="300">
        <v>-1</v>
      </c>
      <c r="AD50" s="107"/>
      <c r="AE50" s="117"/>
      <c r="AF50" s="117"/>
      <c r="AG50" s="108"/>
      <c r="AH50" s="287" t="s">
        <v>210</v>
      </c>
    </row>
    <row r="51" spans="1:34" ht="15.75">
      <c r="A51" s="622" t="s">
        <v>185</v>
      </c>
      <c r="B51" s="623"/>
      <c r="C51" s="623"/>
      <c r="D51" s="623"/>
      <c r="E51" s="623"/>
      <c r="F51" s="623"/>
      <c r="G51" s="623"/>
      <c r="H51" s="623"/>
      <c r="I51" s="623"/>
      <c r="J51" s="623"/>
      <c r="K51" s="623"/>
      <c r="L51" s="623"/>
      <c r="M51" s="623"/>
      <c r="N51" s="623"/>
      <c r="O51" s="623"/>
      <c r="P51" s="623"/>
      <c r="Q51" s="623"/>
      <c r="R51" s="623"/>
      <c r="S51" s="623"/>
      <c r="T51" s="623"/>
      <c r="U51" s="623"/>
      <c r="V51" s="623"/>
      <c r="W51" s="623"/>
      <c r="X51" s="623"/>
      <c r="Y51" s="623"/>
      <c r="Z51" s="107"/>
      <c r="AA51" s="299">
        <f>+AA50</f>
        <v>0</v>
      </c>
      <c r="AB51" s="299">
        <f>+AB50</f>
        <v>0</v>
      </c>
      <c r="AC51" s="299">
        <f>+AC50</f>
        <v>-1</v>
      </c>
      <c r="AD51" s="107"/>
      <c r="AE51" s="117" t="e">
        <f>#REF!</f>
        <v>#REF!</v>
      </c>
      <c r="AF51" s="117" t="e">
        <f>#REF!</f>
        <v>#REF!</v>
      </c>
      <c r="AG51" s="108" t="e">
        <f>#REF!</f>
        <v>#REF!</v>
      </c>
      <c r="AH51" s="287" t="s">
        <v>210</v>
      </c>
    </row>
    <row r="52" spans="1:34" ht="15.75">
      <c r="A52" s="659" t="s">
        <v>63</v>
      </c>
      <c r="B52" s="616"/>
      <c r="C52" s="616"/>
      <c r="D52" s="616"/>
      <c r="E52" s="616"/>
      <c r="F52" s="616"/>
      <c r="G52" s="616"/>
      <c r="H52" s="616"/>
      <c r="I52" s="616"/>
      <c r="J52" s="616"/>
      <c r="K52" s="616"/>
      <c r="L52" s="616"/>
      <c r="M52" s="616"/>
      <c r="N52" s="616"/>
      <c r="O52" s="616"/>
      <c r="P52" s="616"/>
      <c r="Q52" s="616"/>
      <c r="R52" s="616"/>
      <c r="S52" s="616"/>
      <c r="T52" s="616"/>
      <c r="U52" s="616"/>
      <c r="V52" s="616"/>
      <c r="W52" s="616"/>
      <c r="X52" s="616"/>
      <c r="Y52" s="616"/>
      <c r="Z52" s="107"/>
      <c r="AA52" s="299">
        <f>+AA48+AA51</f>
        <v>0</v>
      </c>
      <c r="AB52" s="299">
        <f>+AB48+AB51</f>
        <v>0</v>
      </c>
      <c r="AC52" s="299">
        <f>+AC48+AC51</f>
        <v>2492</v>
      </c>
      <c r="AD52" s="107"/>
      <c r="AE52" s="117" t="e">
        <f>AE51+AE48+#REF!</f>
        <v>#REF!</v>
      </c>
      <c r="AF52" s="117" t="e">
        <f>AF51+AF48+#REF!</f>
        <v>#REF!</v>
      </c>
      <c r="AG52" s="108" t="e">
        <f>AG51+AG48+#REF!</f>
        <v>#REF!</v>
      </c>
      <c r="AH52" s="287" t="s">
        <v>210</v>
      </c>
    </row>
    <row r="53" spans="1:34" ht="15.75">
      <c r="A53" s="659" t="s">
        <v>62</v>
      </c>
      <c r="B53" s="616"/>
      <c r="C53" s="616"/>
      <c r="D53" s="616"/>
      <c r="E53" s="616"/>
      <c r="F53" s="616"/>
      <c r="G53" s="616"/>
      <c r="H53" s="616"/>
      <c r="I53" s="616"/>
      <c r="J53" s="616"/>
      <c r="K53" s="616"/>
      <c r="L53" s="616"/>
      <c r="M53" s="616"/>
      <c r="N53" s="616"/>
      <c r="O53" s="616"/>
      <c r="P53" s="616"/>
      <c r="Q53" s="616"/>
      <c r="R53" s="616"/>
      <c r="S53" s="616"/>
      <c r="T53" s="616"/>
      <c r="U53" s="616"/>
      <c r="V53" s="616"/>
      <c r="W53" s="616"/>
      <c r="X53" s="616"/>
      <c r="Y53" s="616"/>
      <c r="Z53" s="107"/>
      <c r="AA53" s="299">
        <f>AA52+AA24</f>
        <v>0</v>
      </c>
      <c r="AB53" s="299">
        <f>AB52+AB24</f>
        <v>0</v>
      </c>
      <c r="AC53" s="299">
        <f>AC52+AC24</f>
        <v>2492</v>
      </c>
      <c r="AD53" s="107"/>
      <c r="AE53" s="117"/>
      <c r="AF53" s="117"/>
      <c r="AG53" s="108"/>
      <c r="AH53" s="287" t="s">
        <v>210</v>
      </c>
    </row>
    <row r="54" spans="1:34" ht="15.75">
      <c r="A54" s="256" t="s">
        <v>215</v>
      </c>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26"/>
      <c r="AA54" s="313">
        <f>AA53+AA20</f>
        <v>445</v>
      </c>
      <c r="AB54" s="313">
        <f>AB53+AB20</f>
        <v>499</v>
      </c>
      <c r="AC54" s="313">
        <f>AC53+AC20</f>
        <v>105585</v>
      </c>
      <c r="AD54" s="226"/>
      <c r="AE54" s="116"/>
      <c r="AF54" s="116"/>
      <c r="AG54" s="98"/>
      <c r="AH54" s="287" t="s">
        <v>210</v>
      </c>
    </row>
    <row r="55" spans="1:34" ht="15.75">
      <c r="A55" s="670" t="s">
        <v>135</v>
      </c>
      <c r="B55" s="671"/>
      <c r="C55" s="671"/>
      <c r="D55" s="671"/>
      <c r="E55" s="671"/>
      <c r="F55" s="671"/>
      <c r="G55" s="671"/>
      <c r="H55" s="671"/>
      <c r="I55" s="671"/>
      <c r="J55" s="671"/>
      <c r="K55" s="671"/>
      <c r="L55" s="671"/>
      <c r="M55" s="671"/>
      <c r="N55" s="671"/>
      <c r="O55" s="671"/>
      <c r="P55" s="671"/>
      <c r="Q55" s="671"/>
      <c r="R55" s="671"/>
      <c r="S55" s="671"/>
      <c r="T55" s="671"/>
      <c r="U55" s="671"/>
      <c r="V55" s="671"/>
      <c r="W55" s="671"/>
      <c r="X55" s="671"/>
      <c r="Y55" s="671"/>
      <c r="Z55" s="107"/>
      <c r="AA55" s="299"/>
      <c r="AB55" s="299"/>
      <c r="AC55" s="300"/>
      <c r="AD55" s="226"/>
      <c r="AE55" s="116"/>
      <c r="AF55" s="116"/>
      <c r="AG55" s="98"/>
      <c r="AH55" s="287" t="s">
        <v>210</v>
      </c>
    </row>
    <row r="56" spans="1:34" ht="15.75">
      <c r="A56" s="622" t="s">
        <v>317</v>
      </c>
      <c r="B56" s="623"/>
      <c r="C56" s="623"/>
      <c r="D56" s="623"/>
      <c r="E56" s="623"/>
      <c r="F56" s="623"/>
      <c r="G56" s="623"/>
      <c r="H56" s="623"/>
      <c r="I56" s="623"/>
      <c r="J56" s="623"/>
      <c r="K56" s="623"/>
      <c r="L56" s="623"/>
      <c r="M56" s="623"/>
      <c r="N56" s="623"/>
      <c r="O56" s="623"/>
      <c r="P56" s="623"/>
      <c r="Q56" s="623"/>
      <c r="R56" s="623"/>
      <c r="S56" s="623"/>
      <c r="T56" s="623"/>
      <c r="U56" s="623"/>
      <c r="V56" s="623"/>
      <c r="W56" s="623"/>
      <c r="X56" s="623"/>
      <c r="Y56" s="623"/>
      <c r="Z56" s="107"/>
      <c r="AA56" s="299">
        <v>10</v>
      </c>
      <c r="AB56" s="299">
        <v>5</v>
      </c>
      <c r="AC56" s="300">
        <v>3300</v>
      </c>
      <c r="AD56" s="226"/>
      <c r="AE56" s="116"/>
      <c r="AF56" s="116"/>
      <c r="AG56" s="98"/>
      <c r="AH56" s="287" t="s">
        <v>210</v>
      </c>
    </row>
    <row r="57" spans="1:34" ht="15.75">
      <c r="A57" s="622" t="s">
        <v>318</v>
      </c>
      <c r="B57" s="623"/>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107"/>
      <c r="AA57" s="299">
        <v>3</v>
      </c>
      <c r="AB57" s="299">
        <v>2</v>
      </c>
      <c r="AC57" s="300">
        <v>650</v>
      </c>
      <c r="AD57" s="226"/>
      <c r="AE57" s="116"/>
      <c r="AF57" s="116"/>
      <c r="AG57" s="98"/>
      <c r="AH57" s="287" t="s">
        <v>210</v>
      </c>
    </row>
    <row r="58" spans="1:34" ht="15.75">
      <c r="A58" s="622" t="s">
        <v>319</v>
      </c>
      <c r="B58" s="623"/>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107"/>
      <c r="AA58" s="299">
        <v>1</v>
      </c>
      <c r="AB58" s="299">
        <v>1</v>
      </c>
      <c r="AC58" s="300">
        <v>250</v>
      </c>
      <c r="AD58" s="226"/>
      <c r="AE58" s="116"/>
      <c r="AF58" s="116"/>
      <c r="AG58" s="98"/>
      <c r="AH58" s="287" t="s">
        <v>210</v>
      </c>
    </row>
    <row r="59" spans="1:34" ht="15.75">
      <c r="A59" s="615" t="s">
        <v>316</v>
      </c>
      <c r="B59" s="616"/>
      <c r="C59" s="616"/>
      <c r="D59" s="616"/>
      <c r="E59" s="616"/>
      <c r="F59" s="616"/>
      <c r="G59" s="616"/>
      <c r="H59" s="616"/>
      <c r="I59" s="616"/>
      <c r="J59" s="616"/>
      <c r="K59" s="616"/>
      <c r="L59" s="616"/>
      <c r="M59" s="616"/>
      <c r="N59" s="616"/>
      <c r="O59" s="616"/>
      <c r="P59" s="616"/>
      <c r="Q59" s="616"/>
      <c r="R59" s="616"/>
      <c r="S59" s="616"/>
      <c r="T59" s="616"/>
      <c r="U59" s="616"/>
      <c r="V59" s="616"/>
      <c r="W59" s="616"/>
      <c r="X59" s="616"/>
      <c r="Y59" s="616"/>
      <c r="Z59" s="107"/>
      <c r="AA59" s="530">
        <f>SUM(AA56:AA58)</f>
        <v>14</v>
      </c>
      <c r="AB59" s="530">
        <f>SUM(AB56:AB58)</f>
        <v>8</v>
      </c>
      <c r="AC59" s="530">
        <f>SUM(AC56:AC58)</f>
        <v>4200</v>
      </c>
      <c r="AD59" s="226"/>
      <c r="AE59" s="116"/>
      <c r="AF59" s="116"/>
      <c r="AG59" s="98"/>
      <c r="AH59" s="287" t="s">
        <v>210</v>
      </c>
    </row>
    <row r="60" spans="1:34" ht="15.75">
      <c r="A60" s="658" t="s">
        <v>216</v>
      </c>
      <c r="B60" s="657"/>
      <c r="C60" s="657"/>
      <c r="D60" s="657"/>
      <c r="E60" s="657"/>
      <c r="F60" s="657"/>
      <c r="G60" s="657"/>
      <c r="H60" s="657"/>
      <c r="I60" s="657"/>
      <c r="J60" s="657"/>
      <c r="K60" s="657"/>
      <c r="L60" s="657"/>
      <c r="M60" s="657"/>
      <c r="N60" s="657"/>
      <c r="O60" s="657"/>
      <c r="P60" s="657"/>
      <c r="Q60" s="657"/>
      <c r="R60" s="657"/>
      <c r="S60" s="657"/>
      <c r="T60" s="657"/>
      <c r="U60" s="657"/>
      <c r="V60" s="657"/>
      <c r="W60" s="657"/>
      <c r="X60" s="657"/>
      <c r="Y60" s="657"/>
      <c r="Z60" s="124"/>
      <c r="AA60" s="314">
        <f>AA54+AA59</f>
        <v>459</v>
      </c>
      <c r="AB60" s="314">
        <f>AB54+AB59</f>
        <v>507</v>
      </c>
      <c r="AC60" s="315">
        <f>AC54+AC59</f>
        <v>109785</v>
      </c>
      <c r="AD60" s="124"/>
      <c r="AE60" s="125"/>
      <c r="AF60" s="125"/>
      <c r="AG60" s="123"/>
      <c r="AH60" s="287" t="s">
        <v>210</v>
      </c>
    </row>
    <row r="61" spans="1:34" ht="15.75">
      <c r="A61" s="656" t="s">
        <v>229</v>
      </c>
      <c r="B61" s="657"/>
      <c r="C61" s="657"/>
      <c r="D61" s="657"/>
      <c r="E61" s="657"/>
      <c r="F61" s="657"/>
      <c r="G61" s="657"/>
      <c r="H61" s="657"/>
      <c r="I61" s="657"/>
      <c r="J61" s="657"/>
      <c r="K61" s="657"/>
      <c r="L61" s="657"/>
      <c r="M61" s="657"/>
      <c r="N61" s="657"/>
      <c r="O61" s="657"/>
      <c r="P61" s="657"/>
      <c r="Q61" s="657"/>
      <c r="R61" s="657"/>
      <c r="S61" s="657"/>
      <c r="T61" s="657"/>
      <c r="U61" s="657"/>
      <c r="V61" s="657"/>
      <c r="W61" s="657"/>
      <c r="X61" s="657"/>
      <c r="Y61" s="657"/>
      <c r="Z61" s="103"/>
      <c r="AA61" s="311">
        <f>AA60-AA20</f>
        <v>14</v>
      </c>
      <c r="AB61" s="311">
        <f>AB60-AB20</f>
        <v>8</v>
      </c>
      <c r="AC61" s="312">
        <f>AC60-AC20</f>
        <v>6692</v>
      </c>
      <c r="AD61" s="103"/>
      <c r="AE61" s="119" t="e">
        <f>#REF!-AE20</f>
        <v>#REF!</v>
      </c>
      <c r="AF61" s="119" t="e">
        <f>#REF!-AF20</f>
        <v>#REF!</v>
      </c>
      <c r="AG61" s="100" t="e">
        <f>#REF!-AG20</f>
        <v>#REF!</v>
      </c>
      <c r="AH61" s="287" t="s">
        <v>210</v>
      </c>
    </row>
    <row r="62" ht="15.75">
      <c r="AH62" s="287"/>
    </row>
    <row r="63" spans="15:34" ht="15.75">
      <c r="O63" s="265" t="s">
        <v>246</v>
      </c>
      <c r="AH63" s="287"/>
    </row>
    <row r="64" ht="15.75">
      <c r="AH64" s="287"/>
    </row>
    <row r="65" spans="1:34" ht="22.5">
      <c r="A65" s="685" t="s">
        <v>178</v>
      </c>
      <c r="B65" s="686"/>
      <c r="C65" s="686"/>
      <c r="D65" s="686"/>
      <c r="E65" s="686"/>
      <c r="F65" s="686"/>
      <c r="G65" s="686"/>
      <c r="H65" s="686"/>
      <c r="I65" s="686"/>
      <c r="J65" s="686"/>
      <c r="K65" s="686"/>
      <c r="L65" s="686"/>
      <c r="M65" s="686"/>
      <c r="N65" s="686"/>
      <c r="O65" s="686"/>
      <c r="P65" s="686"/>
      <c r="Q65" s="686"/>
      <c r="R65" s="686"/>
      <c r="S65" s="686"/>
      <c r="T65" s="686"/>
      <c r="U65" s="686"/>
      <c r="V65" s="686"/>
      <c r="W65" s="686"/>
      <c r="X65" s="686"/>
      <c r="Y65" s="686"/>
      <c r="Z65" s="686"/>
      <c r="AA65" s="686"/>
      <c r="AB65" s="686"/>
      <c r="AC65" s="686"/>
      <c r="AD65" s="13"/>
      <c r="AE65" s="13"/>
      <c r="AF65" s="13"/>
      <c r="AG65" s="13"/>
      <c r="AH65" s="287" t="s">
        <v>210</v>
      </c>
    </row>
    <row r="66" spans="1:34" ht="23.25">
      <c r="A66" s="687" t="str">
        <f>+A5</f>
        <v>Environment &amp; Natural Resources Division</v>
      </c>
      <c r="B66" s="688"/>
      <c r="C66" s="688"/>
      <c r="D66" s="688"/>
      <c r="E66" s="688"/>
      <c r="F66" s="688"/>
      <c r="G66" s="688"/>
      <c r="H66" s="688"/>
      <c r="I66" s="688"/>
      <c r="J66" s="688"/>
      <c r="K66" s="688"/>
      <c r="L66" s="688"/>
      <c r="M66" s="688"/>
      <c r="N66" s="688"/>
      <c r="O66" s="688"/>
      <c r="P66" s="688"/>
      <c r="Q66" s="688"/>
      <c r="R66" s="688"/>
      <c r="S66" s="688"/>
      <c r="T66" s="688"/>
      <c r="U66" s="688"/>
      <c r="V66" s="688"/>
      <c r="W66" s="688"/>
      <c r="X66" s="688"/>
      <c r="Y66" s="688"/>
      <c r="Z66" s="688"/>
      <c r="AA66" s="688"/>
      <c r="AB66" s="688"/>
      <c r="AC66" s="688"/>
      <c r="AD66" s="13"/>
      <c r="AE66" s="13"/>
      <c r="AF66" s="13"/>
      <c r="AG66" s="13"/>
      <c r="AH66" s="287" t="s">
        <v>210</v>
      </c>
    </row>
    <row r="67" spans="1:34" ht="23.25">
      <c r="A67" s="687" t="s">
        <v>169</v>
      </c>
      <c r="B67" s="686"/>
      <c r="C67" s="686"/>
      <c r="D67" s="686"/>
      <c r="E67" s="686"/>
      <c r="F67" s="686"/>
      <c r="G67" s="686"/>
      <c r="H67" s="686"/>
      <c r="I67" s="686"/>
      <c r="J67" s="686"/>
      <c r="K67" s="686"/>
      <c r="L67" s="686"/>
      <c r="M67" s="686"/>
      <c r="N67" s="686"/>
      <c r="O67" s="686"/>
      <c r="P67" s="686"/>
      <c r="Q67" s="686"/>
      <c r="R67" s="686"/>
      <c r="S67" s="686"/>
      <c r="T67" s="686"/>
      <c r="U67" s="686"/>
      <c r="V67" s="686"/>
      <c r="W67" s="686"/>
      <c r="X67" s="686"/>
      <c r="Y67" s="686"/>
      <c r="Z67" s="686"/>
      <c r="AA67" s="686"/>
      <c r="AB67" s="686"/>
      <c r="AC67" s="686"/>
      <c r="AD67" s="13"/>
      <c r="AE67" s="13"/>
      <c r="AF67" s="13"/>
      <c r="AG67" s="13"/>
      <c r="AH67" s="287" t="s">
        <v>210</v>
      </c>
    </row>
    <row r="68" spans="1:34" ht="23.25">
      <c r="A68" s="687" t="s">
        <v>168</v>
      </c>
      <c r="B68" s="688"/>
      <c r="C68" s="688"/>
      <c r="D68" s="688"/>
      <c r="E68" s="688"/>
      <c r="F68" s="688"/>
      <c r="G68" s="688"/>
      <c r="H68" s="688"/>
      <c r="I68" s="688"/>
      <c r="J68" s="688"/>
      <c r="K68" s="688"/>
      <c r="L68" s="688"/>
      <c r="M68" s="688"/>
      <c r="N68" s="688"/>
      <c r="O68" s="688"/>
      <c r="P68" s="688"/>
      <c r="Q68" s="688"/>
      <c r="R68" s="688"/>
      <c r="S68" s="688"/>
      <c r="T68" s="688"/>
      <c r="U68" s="688"/>
      <c r="V68" s="688"/>
      <c r="W68" s="688"/>
      <c r="X68" s="688"/>
      <c r="Y68" s="688"/>
      <c r="Z68" s="688"/>
      <c r="AA68" s="688"/>
      <c r="AB68" s="688"/>
      <c r="AC68" s="688"/>
      <c r="AD68" s="13"/>
      <c r="AE68" s="13"/>
      <c r="AF68" s="13"/>
      <c r="AG68" s="13"/>
      <c r="AH68" s="287" t="s">
        <v>210</v>
      </c>
    </row>
    <row r="69" ht="15.75">
      <c r="AH69" s="287"/>
    </row>
    <row r="70" ht="15.75">
      <c r="AH70" s="287"/>
    </row>
    <row r="71" ht="15.75">
      <c r="AH71" s="287"/>
    </row>
    <row r="72" ht="18" customHeight="1">
      <c r="AH72" s="287"/>
    </row>
    <row r="73" spans="1:34" ht="18" customHeight="1">
      <c r="A73" s="209"/>
      <c r="B73" s="209"/>
      <c r="C73" s="209"/>
      <c r="D73" s="209"/>
      <c r="E73" s="209"/>
      <c r="F73" s="209"/>
      <c r="G73" s="209"/>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87"/>
    </row>
    <row r="74" spans="1:34" ht="18" customHeight="1">
      <c r="A74" s="613" t="s">
        <v>188</v>
      </c>
      <c r="B74" s="614"/>
      <c r="C74" s="614"/>
      <c r="D74" s="614"/>
      <c r="E74" s="614"/>
      <c r="F74" s="614"/>
      <c r="G74" s="609"/>
      <c r="H74" s="627" t="s">
        <v>233</v>
      </c>
      <c r="I74" s="628"/>
      <c r="J74" s="629"/>
      <c r="K74" s="624" t="s">
        <v>222</v>
      </c>
      <c r="L74" s="625"/>
      <c r="M74" s="626"/>
      <c r="N74" s="627" t="s">
        <v>217</v>
      </c>
      <c r="O74" s="628"/>
      <c r="P74" s="629"/>
      <c r="Q74" s="627" t="s">
        <v>215</v>
      </c>
      <c r="R74" s="628"/>
      <c r="S74" s="629"/>
      <c r="T74" s="627" t="s">
        <v>218</v>
      </c>
      <c r="U74" s="618"/>
      <c r="V74" s="618"/>
      <c r="W74" s="627" t="s">
        <v>219</v>
      </c>
      <c r="X74" s="628"/>
      <c r="Y74" s="628"/>
      <c r="Z74" s="258"/>
      <c r="AA74" s="627" t="s">
        <v>220</v>
      </c>
      <c r="AB74" s="628"/>
      <c r="AC74" s="629"/>
      <c r="AD74" s="165"/>
      <c r="AE74" s="163" t="s">
        <v>234</v>
      </c>
      <c r="AF74" s="164"/>
      <c r="AG74" s="166"/>
      <c r="AH74" s="287" t="s">
        <v>210</v>
      </c>
    </row>
    <row r="75" spans="1:34" ht="28.5" customHeight="1">
      <c r="A75" s="610"/>
      <c r="B75" s="604"/>
      <c r="C75" s="604"/>
      <c r="D75" s="604"/>
      <c r="E75" s="604"/>
      <c r="F75" s="604"/>
      <c r="G75" s="605"/>
      <c r="H75" s="630"/>
      <c r="I75" s="631"/>
      <c r="J75" s="632"/>
      <c r="K75" s="619"/>
      <c r="L75" s="620"/>
      <c r="M75" s="621"/>
      <c r="N75" s="630"/>
      <c r="O75" s="631"/>
      <c r="P75" s="632"/>
      <c r="Q75" s="630"/>
      <c r="R75" s="631"/>
      <c r="S75" s="632"/>
      <c r="T75" s="611"/>
      <c r="U75" s="612"/>
      <c r="V75" s="612"/>
      <c r="W75" s="630"/>
      <c r="X75" s="631"/>
      <c r="Y75" s="631"/>
      <c r="Z75" s="259"/>
      <c r="AA75" s="630"/>
      <c r="AB75" s="631"/>
      <c r="AC75" s="632"/>
      <c r="AD75" s="170"/>
      <c r="AE75" s="168" t="s">
        <v>193</v>
      </c>
      <c r="AF75" s="169"/>
      <c r="AG75" s="171"/>
      <c r="AH75" s="287" t="s">
        <v>210</v>
      </c>
    </row>
    <row r="76" spans="1:34" ht="18" customHeight="1" thickBot="1">
      <c r="A76" s="606"/>
      <c r="B76" s="607"/>
      <c r="C76" s="607"/>
      <c r="D76" s="607"/>
      <c r="E76" s="607"/>
      <c r="F76" s="607"/>
      <c r="G76" s="608"/>
      <c r="H76" s="172" t="s">
        <v>189</v>
      </c>
      <c r="I76" s="173" t="s">
        <v>71</v>
      </c>
      <c r="J76" s="174" t="s">
        <v>191</v>
      </c>
      <c r="K76" s="172" t="s">
        <v>189</v>
      </c>
      <c r="L76" s="173" t="s">
        <v>71</v>
      </c>
      <c r="M76" s="174" t="s">
        <v>191</v>
      </c>
      <c r="N76" s="172" t="s">
        <v>189</v>
      </c>
      <c r="O76" s="173" t="s">
        <v>71</v>
      </c>
      <c r="P76" s="174" t="s">
        <v>191</v>
      </c>
      <c r="Q76" s="172" t="s">
        <v>189</v>
      </c>
      <c r="R76" s="173" t="s">
        <v>71</v>
      </c>
      <c r="S76" s="174" t="s">
        <v>191</v>
      </c>
      <c r="T76" s="172" t="s">
        <v>189</v>
      </c>
      <c r="U76" s="173" t="s">
        <v>71</v>
      </c>
      <c r="V76" s="174" t="s">
        <v>191</v>
      </c>
      <c r="W76" s="172" t="s">
        <v>189</v>
      </c>
      <c r="X76" s="173" t="s">
        <v>71</v>
      </c>
      <c r="Y76" s="174" t="s">
        <v>191</v>
      </c>
      <c r="Z76" s="175"/>
      <c r="AA76" s="172" t="s">
        <v>189</v>
      </c>
      <c r="AB76" s="173" t="s">
        <v>71</v>
      </c>
      <c r="AC76" s="176" t="s">
        <v>191</v>
      </c>
      <c r="AD76" s="175"/>
      <c r="AE76" s="172" t="s">
        <v>189</v>
      </c>
      <c r="AF76" s="173" t="s">
        <v>71</v>
      </c>
      <c r="AG76" s="176" t="s">
        <v>191</v>
      </c>
      <c r="AH76" s="287" t="s">
        <v>210</v>
      </c>
    </row>
    <row r="77" spans="1:34" ht="18" customHeight="1">
      <c r="A77" s="642" t="s">
        <v>269</v>
      </c>
      <c r="B77" s="643"/>
      <c r="C77" s="643"/>
      <c r="D77" s="643"/>
      <c r="E77" s="643"/>
      <c r="F77" s="643"/>
      <c r="G77" s="644"/>
      <c r="H77" s="448">
        <v>407</v>
      </c>
      <c r="I77" s="449">
        <v>445</v>
      </c>
      <c r="J77" s="449">
        <v>89234</v>
      </c>
      <c r="K77" s="448">
        <v>407</v>
      </c>
      <c r="L77" s="449">
        <v>449</v>
      </c>
      <c r="M77" s="449">
        <v>92584</v>
      </c>
      <c r="N77" s="448"/>
      <c r="O77" s="449"/>
      <c r="P77" s="449">
        <f>2492*0.9</f>
        <v>2242.8</v>
      </c>
      <c r="Q77" s="448">
        <f>N77+K77</f>
        <v>407</v>
      </c>
      <c r="R77" s="449">
        <f>+L77+O77</f>
        <v>449</v>
      </c>
      <c r="S77" s="449">
        <f>P77+M77</f>
        <v>94826.8</v>
      </c>
      <c r="T77" s="448">
        <f>+AA56+AA57</f>
        <v>13</v>
      </c>
      <c r="U77" s="449">
        <f>+AB56+AB57</f>
        <v>7</v>
      </c>
      <c r="V77" s="449">
        <f>+AC56+AC57</f>
        <v>3950</v>
      </c>
      <c r="W77" s="448"/>
      <c r="X77" s="449"/>
      <c r="Y77" s="449"/>
      <c r="Z77" s="449"/>
      <c r="AA77" s="448">
        <f>T77+Q77</f>
        <v>420</v>
      </c>
      <c r="AB77" s="449">
        <f>+R77+U77+X77</f>
        <v>456</v>
      </c>
      <c r="AC77" s="450">
        <f>V77+S77</f>
        <v>98776.8</v>
      </c>
      <c r="AD77" s="179"/>
      <c r="AE77" s="178">
        <f aca="true" t="shared" si="0" ref="AE77:AG78">AA77-K77</f>
        <v>13</v>
      </c>
      <c r="AF77" s="179">
        <f t="shared" si="0"/>
        <v>7</v>
      </c>
      <c r="AG77" s="180">
        <f t="shared" si="0"/>
        <v>6192.800000000003</v>
      </c>
      <c r="AH77" s="287" t="s">
        <v>210</v>
      </c>
    </row>
    <row r="78" spans="1:34" ht="18" customHeight="1">
      <c r="A78" s="645" t="s">
        <v>270</v>
      </c>
      <c r="B78" s="646"/>
      <c r="C78" s="646"/>
      <c r="D78" s="646"/>
      <c r="E78" s="646"/>
      <c r="F78" s="646"/>
      <c r="G78" s="647"/>
      <c r="H78" s="448">
        <v>38</v>
      </c>
      <c r="I78" s="449">
        <v>50</v>
      </c>
      <c r="J78" s="449">
        <v>10131</v>
      </c>
      <c r="K78" s="448">
        <v>38</v>
      </c>
      <c r="L78" s="449">
        <v>50</v>
      </c>
      <c r="M78" s="449">
        <v>10509</v>
      </c>
      <c r="N78" s="448"/>
      <c r="O78" s="449"/>
      <c r="P78" s="449">
        <f>2492*0.1</f>
        <v>249.20000000000002</v>
      </c>
      <c r="Q78" s="448">
        <f>N78+K78</f>
        <v>38</v>
      </c>
      <c r="R78" s="449">
        <f>+L78+O78</f>
        <v>50</v>
      </c>
      <c r="S78" s="449">
        <f>P78+M78</f>
        <v>10758.2</v>
      </c>
      <c r="T78" s="448">
        <f>+AA58</f>
        <v>1</v>
      </c>
      <c r="U78" s="449">
        <f>+AB58</f>
        <v>1</v>
      </c>
      <c r="V78" s="449">
        <f>+AC58</f>
        <v>250</v>
      </c>
      <c r="W78" s="448"/>
      <c r="X78" s="449"/>
      <c r="Y78" s="449"/>
      <c r="Z78" s="449"/>
      <c r="AA78" s="448">
        <f>T78+Q78</f>
        <v>39</v>
      </c>
      <c r="AB78" s="449">
        <f>+R78+U78+X78</f>
        <v>51</v>
      </c>
      <c r="AC78" s="450">
        <f>V78+S78</f>
        <v>11008.2</v>
      </c>
      <c r="AD78" s="179"/>
      <c r="AE78" s="178">
        <f t="shared" si="0"/>
        <v>1</v>
      </c>
      <c r="AF78" s="179">
        <f t="shared" si="0"/>
        <v>1</v>
      </c>
      <c r="AG78" s="181">
        <f t="shared" si="0"/>
        <v>499.2000000000007</v>
      </c>
      <c r="AH78" s="287" t="s">
        <v>210</v>
      </c>
    </row>
    <row r="79" spans="1:34" ht="18" customHeight="1">
      <c r="A79" s="561" t="s">
        <v>72</v>
      </c>
      <c r="B79" s="562"/>
      <c r="C79" s="562"/>
      <c r="D79" s="562"/>
      <c r="E79" s="562"/>
      <c r="F79" s="562"/>
      <c r="G79" s="563"/>
      <c r="H79" s="316">
        <f>SUM(H77:H78)</f>
        <v>445</v>
      </c>
      <c r="I79" s="186">
        <f aca="true" t="shared" si="1" ref="I79:Y79">SUM(I77:I78)</f>
        <v>495</v>
      </c>
      <c r="J79" s="447">
        <f t="shared" si="1"/>
        <v>99365</v>
      </c>
      <c r="K79" s="454">
        <f t="shared" si="1"/>
        <v>445</v>
      </c>
      <c r="L79" s="455">
        <f t="shared" si="1"/>
        <v>499</v>
      </c>
      <c r="M79" s="447">
        <f t="shared" si="1"/>
        <v>103093</v>
      </c>
      <c r="N79" s="454">
        <f t="shared" si="1"/>
        <v>0</v>
      </c>
      <c r="O79" s="455">
        <f t="shared" si="1"/>
        <v>0</v>
      </c>
      <c r="P79" s="447">
        <f t="shared" si="1"/>
        <v>2492</v>
      </c>
      <c r="Q79" s="454">
        <f t="shared" si="1"/>
        <v>445</v>
      </c>
      <c r="R79" s="455">
        <f t="shared" si="1"/>
        <v>499</v>
      </c>
      <c r="S79" s="447">
        <f t="shared" si="1"/>
        <v>105585</v>
      </c>
      <c r="T79" s="454">
        <f t="shared" si="1"/>
        <v>14</v>
      </c>
      <c r="U79" s="455">
        <f t="shared" si="1"/>
        <v>8</v>
      </c>
      <c r="V79" s="447">
        <f t="shared" si="1"/>
        <v>4200</v>
      </c>
      <c r="W79" s="454">
        <f t="shared" si="1"/>
        <v>0</v>
      </c>
      <c r="X79" s="455">
        <f t="shared" si="1"/>
        <v>0</v>
      </c>
      <c r="Y79" s="447">
        <f t="shared" si="1"/>
        <v>0</v>
      </c>
      <c r="Z79" s="186"/>
      <c r="AA79" s="454">
        <f>SUM(AA77:AA78)</f>
        <v>459</v>
      </c>
      <c r="AB79" s="455">
        <f>SUM(AB77:AB78)</f>
        <v>507</v>
      </c>
      <c r="AC79" s="457">
        <f>SUM(AC77:AC78)</f>
        <v>109785</v>
      </c>
      <c r="AD79" s="188"/>
      <c r="AE79" s="187">
        <f>SUM(AE77:AE78)</f>
        <v>14</v>
      </c>
      <c r="AF79" s="188">
        <f>SUM(AF77:AF78)</f>
        <v>8</v>
      </c>
      <c r="AG79" s="189">
        <f>SUM(AG77:AG78)</f>
        <v>6692.000000000004</v>
      </c>
      <c r="AH79" s="287" t="s">
        <v>210</v>
      </c>
    </row>
    <row r="80" spans="1:34" ht="18" customHeight="1">
      <c r="A80" s="648" t="s">
        <v>170</v>
      </c>
      <c r="B80" s="649"/>
      <c r="C80" s="649"/>
      <c r="D80" s="649"/>
      <c r="E80" s="649"/>
      <c r="F80" s="649"/>
      <c r="G80" s="650"/>
      <c r="H80" s="701"/>
      <c r="I80" s="699">
        <v>184</v>
      </c>
      <c r="J80" s="697"/>
      <c r="K80" s="701"/>
      <c r="L80" s="699">
        <v>184</v>
      </c>
      <c r="M80" s="697"/>
      <c r="N80" s="701"/>
      <c r="O80" s="699"/>
      <c r="P80" s="697"/>
      <c r="Q80" s="701"/>
      <c r="R80" s="699">
        <f>+L80+O81</f>
        <v>184</v>
      </c>
      <c r="S80" s="697"/>
      <c r="T80" s="701"/>
      <c r="U80" s="699"/>
      <c r="V80" s="697"/>
      <c r="W80" s="701"/>
      <c r="X80" s="699"/>
      <c r="Y80" s="699"/>
      <c r="Z80" s="167"/>
      <c r="AA80" s="701"/>
      <c r="AB80" s="699">
        <f>U81+R80</f>
        <v>184</v>
      </c>
      <c r="AC80" s="697"/>
      <c r="AD80" s="191"/>
      <c r="AE80" s="190"/>
      <c r="AF80" s="191"/>
      <c r="AG80" s="192"/>
      <c r="AH80" s="287" t="s">
        <v>210</v>
      </c>
    </row>
    <row r="81" spans="1:34" ht="18" customHeight="1">
      <c r="A81" s="651"/>
      <c r="B81" s="652"/>
      <c r="C81" s="652"/>
      <c r="D81" s="652"/>
      <c r="E81" s="652"/>
      <c r="F81" s="652"/>
      <c r="G81" s="653"/>
      <c r="H81" s="702"/>
      <c r="I81" s="700"/>
      <c r="J81" s="698"/>
      <c r="K81" s="702"/>
      <c r="L81" s="700"/>
      <c r="M81" s="698"/>
      <c r="N81" s="702"/>
      <c r="O81" s="700"/>
      <c r="P81" s="698"/>
      <c r="Q81" s="702"/>
      <c r="R81" s="700"/>
      <c r="S81" s="698"/>
      <c r="T81" s="702"/>
      <c r="U81" s="700"/>
      <c r="V81" s="698"/>
      <c r="W81" s="702"/>
      <c r="X81" s="700"/>
      <c r="Y81" s="700"/>
      <c r="Z81" s="182"/>
      <c r="AA81" s="702"/>
      <c r="AB81" s="700"/>
      <c r="AC81" s="698"/>
      <c r="AD81" s="170"/>
      <c r="AE81" s="183"/>
      <c r="AF81" s="170">
        <f>AB80-L80</f>
        <v>0</v>
      </c>
      <c r="AG81" s="184"/>
      <c r="AH81" s="287" t="s">
        <v>210</v>
      </c>
    </row>
    <row r="82" spans="1:34" ht="18" customHeight="1">
      <c r="A82" s="633" t="s">
        <v>173</v>
      </c>
      <c r="B82" s="634"/>
      <c r="C82" s="634"/>
      <c r="D82" s="634"/>
      <c r="E82" s="634"/>
      <c r="F82" s="634"/>
      <c r="G82" s="635"/>
      <c r="H82" s="177"/>
      <c r="I82" s="449">
        <f>+I79+I80</f>
        <v>679</v>
      </c>
      <c r="J82" s="449"/>
      <c r="K82" s="448"/>
      <c r="L82" s="449">
        <f>+L79+L80</f>
        <v>683</v>
      </c>
      <c r="M82" s="449"/>
      <c r="N82" s="448"/>
      <c r="O82" s="449">
        <f>+O79+O81</f>
        <v>0</v>
      </c>
      <c r="P82" s="449"/>
      <c r="Q82" s="448"/>
      <c r="R82" s="449">
        <f>+R79+R80</f>
        <v>683</v>
      </c>
      <c r="S82" s="449"/>
      <c r="T82" s="448"/>
      <c r="U82" s="449">
        <f>+U79+U81</f>
        <v>8</v>
      </c>
      <c r="V82" s="449"/>
      <c r="W82" s="448"/>
      <c r="X82" s="449">
        <f>+X79+X81</f>
        <v>0</v>
      </c>
      <c r="Y82" s="449"/>
      <c r="Z82" s="449"/>
      <c r="AA82" s="448"/>
      <c r="AB82" s="449">
        <f>+AB79+AB80</f>
        <v>691</v>
      </c>
      <c r="AC82" s="450"/>
      <c r="AD82" s="179"/>
      <c r="AE82" s="178"/>
      <c r="AF82" s="179">
        <f>+AF79+AF81</f>
        <v>8</v>
      </c>
      <c r="AG82" s="181"/>
      <c r="AH82" s="287" t="s">
        <v>210</v>
      </c>
    </row>
    <row r="83" spans="1:34" ht="18" customHeight="1">
      <c r="A83" s="636" t="s">
        <v>171</v>
      </c>
      <c r="B83" s="637"/>
      <c r="C83" s="637"/>
      <c r="D83" s="637"/>
      <c r="E83" s="637"/>
      <c r="F83" s="637"/>
      <c r="G83" s="638"/>
      <c r="H83" s="714"/>
      <c r="I83" s="716"/>
      <c r="J83" s="718"/>
      <c r="K83" s="720"/>
      <c r="L83" s="716"/>
      <c r="M83" s="718"/>
      <c r="N83" s="720"/>
      <c r="O83" s="716"/>
      <c r="P83" s="718"/>
      <c r="Q83" s="720"/>
      <c r="R83" s="716"/>
      <c r="S83" s="718"/>
      <c r="T83" s="720"/>
      <c r="U83" s="716"/>
      <c r="V83" s="718"/>
      <c r="W83" s="720"/>
      <c r="X83" s="716"/>
      <c r="Y83" s="716"/>
      <c r="Z83" s="456"/>
      <c r="AA83" s="720"/>
      <c r="AB83" s="716"/>
      <c r="AC83" s="718"/>
      <c r="AD83" s="191"/>
      <c r="AE83" s="190"/>
      <c r="AF83" s="191"/>
      <c r="AG83" s="192"/>
      <c r="AH83" s="287" t="s">
        <v>210</v>
      </c>
    </row>
    <row r="84" spans="1:34" ht="18" customHeight="1">
      <c r="A84" s="639"/>
      <c r="B84" s="640"/>
      <c r="C84" s="640"/>
      <c r="D84" s="640"/>
      <c r="E84" s="640"/>
      <c r="F84" s="640"/>
      <c r="G84" s="641"/>
      <c r="H84" s="715"/>
      <c r="I84" s="717"/>
      <c r="J84" s="719"/>
      <c r="K84" s="721"/>
      <c r="L84" s="717"/>
      <c r="M84" s="719"/>
      <c r="N84" s="721"/>
      <c r="O84" s="717"/>
      <c r="P84" s="719"/>
      <c r="Q84" s="721"/>
      <c r="R84" s="717"/>
      <c r="S84" s="719"/>
      <c r="T84" s="721"/>
      <c r="U84" s="717"/>
      <c r="V84" s="719"/>
      <c r="W84" s="721"/>
      <c r="X84" s="717"/>
      <c r="Y84" s="717"/>
      <c r="Z84" s="449"/>
      <c r="AA84" s="721"/>
      <c r="AB84" s="717"/>
      <c r="AC84" s="719"/>
      <c r="AD84" s="179"/>
      <c r="AE84" s="178"/>
      <c r="AF84" s="179"/>
      <c r="AG84" s="181"/>
      <c r="AH84" s="287" t="s">
        <v>210</v>
      </c>
    </row>
    <row r="85" spans="1:34" ht="18" customHeight="1">
      <c r="A85" s="695" t="s">
        <v>80</v>
      </c>
      <c r="B85" s="623"/>
      <c r="C85" s="623"/>
      <c r="D85" s="623"/>
      <c r="E85" s="623"/>
      <c r="F85" s="623"/>
      <c r="G85" s="696"/>
      <c r="H85" s="177"/>
      <c r="I85" s="449"/>
      <c r="J85" s="449"/>
      <c r="K85" s="448"/>
      <c r="L85" s="449"/>
      <c r="M85" s="449"/>
      <c r="N85" s="448"/>
      <c r="O85" s="449"/>
      <c r="P85" s="449"/>
      <c r="Q85" s="448"/>
      <c r="R85" s="449"/>
      <c r="S85" s="449"/>
      <c r="T85" s="448"/>
      <c r="U85" s="449"/>
      <c r="V85" s="449"/>
      <c r="W85" s="448"/>
      <c r="X85" s="449"/>
      <c r="Y85" s="449"/>
      <c r="Z85" s="449"/>
      <c r="AA85" s="448"/>
      <c r="AB85" s="449"/>
      <c r="AC85" s="450"/>
      <c r="AD85" s="179"/>
      <c r="AE85" s="178"/>
      <c r="AF85" s="179">
        <f>AB85-L85</f>
        <v>0</v>
      </c>
      <c r="AG85" s="181"/>
      <c r="AH85" s="287" t="s">
        <v>210</v>
      </c>
    </row>
    <row r="86" spans="1:34" ht="18" customHeight="1">
      <c r="A86" s="689" t="s">
        <v>133</v>
      </c>
      <c r="B86" s="690"/>
      <c r="C86" s="690"/>
      <c r="D86" s="690"/>
      <c r="E86" s="690"/>
      <c r="F86" s="690"/>
      <c r="G86" s="691"/>
      <c r="H86" s="185"/>
      <c r="I86" s="452"/>
      <c r="J86" s="452"/>
      <c r="K86" s="451"/>
      <c r="L86" s="452"/>
      <c r="M86" s="452"/>
      <c r="N86" s="451"/>
      <c r="O86" s="452"/>
      <c r="P86" s="452"/>
      <c r="Q86" s="451"/>
      <c r="R86" s="452"/>
      <c r="S86" s="452"/>
      <c r="T86" s="451"/>
      <c r="U86" s="452"/>
      <c r="V86" s="452"/>
      <c r="W86" s="451"/>
      <c r="X86" s="452"/>
      <c r="Y86" s="452"/>
      <c r="Z86" s="452"/>
      <c r="AA86" s="451"/>
      <c r="AB86" s="452"/>
      <c r="AC86" s="453"/>
      <c r="AD86" s="170"/>
      <c r="AE86" s="183"/>
      <c r="AF86" s="170">
        <f>AB86-L86</f>
        <v>0</v>
      </c>
      <c r="AG86" s="184"/>
      <c r="AH86" s="287" t="s">
        <v>210</v>
      </c>
    </row>
    <row r="87" spans="1:34" ht="18" customHeight="1">
      <c r="A87" s="692" t="s">
        <v>172</v>
      </c>
      <c r="B87" s="693"/>
      <c r="C87" s="693"/>
      <c r="D87" s="693"/>
      <c r="E87" s="693"/>
      <c r="F87" s="693"/>
      <c r="G87" s="694"/>
      <c r="H87" s="185"/>
      <c r="I87" s="452">
        <f>I86+I85+I82</f>
        <v>679</v>
      </c>
      <c r="J87" s="452"/>
      <c r="K87" s="451"/>
      <c r="L87" s="452">
        <f>L86+L85+L82</f>
        <v>683</v>
      </c>
      <c r="M87" s="452"/>
      <c r="N87" s="451"/>
      <c r="O87" s="452">
        <f>O86+O85+O82</f>
        <v>0</v>
      </c>
      <c r="P87" s="452"/>
      <c r="Q87" s="451"/>
      <c r="R87" s="452">
        <f>R86+R85+R82</f>
        <v>683</v>
      </c>
      <c r="S87" s="452"/>
      <c r="T87" s="451"/>
      <c r="U87" s="452">
        <f>U86+U85+U82</f>
        <v>8</v>
      </c>
      <c r="V87" s="452"/>
      <c r="W87" s="451"/>
      <c r="X87" s="452">
        <f>X86+X85+X82</f>
        <v>0</v>
      </c>
      <c r="Y87" s="452"/>
      <c r="Z87" s="452"/>
      <c r="AA87" s="451"/>
      <c r="AB87" s="452">
        <f>AB86+AB85+AB82</f>
        <v>691</v>
      </c>
      <c r="AC87" s="453"/>
      <c r="AD87" s="170"/>
      <c r="AE87" s="183"/>
      <c r="AF87" s="170">
        <f>AF86+AF85+AF82</f>
        <v>8</v>
      </c>
      <c r="AG87" s="184"/>
      <c r="AH87" s="287" t="s">
        <v>11</v>
      </c>
    </row>
    <row r="88" spans="1:34" ht="18" customHeight="1">
      <c r="A88" s="513" t="s">
        <v>280</v>
      </c>
      <c r="C88" s="8"/>
      <c r="D88" s="8"/>
      <c r="E88" s="8"/>
      <c r="F88" s="8"/>
      <c r="AH88" s="287"/>
    </row>
    <row r="89" ht="15.75">
      <c r="AH89" s="287"/>
    </row>
    <row r="90" ht="15.75">
      <c r="AH90" s="287"/>
    </row>
    <row r="91" ht="15.75">
      <c r="AH91" s="287"/>
    </row>
    <row r="92" spans="3:34" ht="15.75">
      <c r="C92" s="69"/>
      <c r="D92" s="69"/>
      <c r="E92" s="69"/>
      <c r="F92" s="69"/>
      <c r="G92" s="367"/>
      <c r="H92" s="367"/>
      <c r="I92" s="367"/>
      <c r="J92" s="367"/>
      <c r="K92" s="367"/>
      <c r="L92" s="367"/>
      <c r="M92" s="367"/>
      <c r="N92" s="367"/>
      <c r="O92" s="367"/>
      <c r="P92" s="367"/>
      <c r="Q92" s="367"/>
      <c r="R92" s="367"/>
      <c r="S92" s="367"/>
      <c r="T92" s="367"/>
      <c r="U92" s="367"/>
      <c r="V92" s="367"/>
      <c r="W92" s="367"/>
      <c r="X92" s="367"/>
      <c r="Y92" s="367"/>
      <c r="Z92" s="367"/>
      <c r="AA92" s="367"/>
      <c r="AB92" s="367"/>
      <c r="AC92" s="367"/>
      <c r="AD92" s="70"/>
      <c r="AE92" s="70"/>
      <c r="AF92" s="70"/>
      <c r="AG92" s="70"/>
      <c r="AH92" s="287"/>
    </row>
    <row r="93" spans="3:33" ht="15.75">
      <c r="C93" s="153"/>
      <c r="D93" s="153"/>
      <c r="E93" s="153"/>
      <c r="F93" s="153"/>
      <c r="G93" s="153"/>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row>
    <row r="94" spans="1:34" ht="32.25" customHeight="1">
      <c r="A94" s="682"/>
      <c r="B94" s="682"/>
      <c r="C94" s="682"/>
      <c r="D94" s="682"/>
      <c r="E94" s="682"/>
      <c r="F94" s="682"/>
      <c r="G94" s="682"/>
      <c r="H94" s="682"/>
      <c r="I94" s="682"/>
      <c r="J94" s="682"/>
      <c r="K94" s="682"/>
      <c r="L94" s="682"/>
      <c r="M94" s="682"/>
      <c r="N94" s="682"/>
      <c r="O94" s="682"/>
      <c r="P94" s="682"/>
      <c r="Q94" s="682"/>
      <c r="R94" s="682"/>
      <c r="S94" s="682"/>
      <c r="T94" s="682"/>
      <c r="U94" s="682"/>
      <c r="V94" s="682"/>
      <c r="W94" s="682"/>
      <c r="X94" s="682"/>
      <c r="Y94" s="682"/>
      <c r="Z94" s="682"/>
      <c r="AA94" s="682"/>
      <c r="AB94" s="218"/>
      <c r="AC94" s="218"/>
      <c r="AD94" s="218"/>
      <c r="AE94" s="218"/>
      <c r="AF94" s="218"/>
      <c r="AG94" s="218"/>
      <c r="AH94" s="289"/>
    </row>
    <row r="95" spans="1:34" ht="94.5" customHeight="1">
      <c r="A95" s="680"/>
      <c r="B95" s="681"/>
      <c r="C95" s="681"/>
      <c r="D95" s="681"/>
      <c r="E95" s="681"/>
      <c r="F95" s="681"/>
      <c r="G95" s="681"/>
      <c r="H95" s="681"/>
      <c r="I95" s="681"/>
      <c r="J95" s="681"/>
      <c r="K95" s="681"/>
      <c r="L95" s="681"/>
      <c r="M95" s="681"/>
      <c r="N95" s="681"/>
      <c r="O95" s="681"/>
      <c r="P95" s="681"/>
      <c r="Q95" s="681"/>
      <c r="R95" s="681"/>
      <c r="S95" s="681"/>
      <c r="T95" s="681"/>
      <c r="U95" s="681"/>
      <c r="V95" s="681"/>
      <c r="W95" s="681"/>
      <c r="X95" s="681"/>
      <c r="Y95" s="681"/>
      <c r="Z95" s="681"/>
      <c r="AA95" s="681"/>
      <c r="AB95" s="219"/>
      <c r="AC95" s="219"/>
      <c r="AD95" s="219"/>
      <c r="AE95" s="219"/>
      <c r="AF95" s="219"/>
      <c r="AG95" s="219"/>
      <c r="AH95" s="290"/>
    </row>
    <row r="96" spans="1:34" ht="45.75" customHeight="1">
      <c r="A96" s="678"/>
      <c r="B96" s="679"/>
      <c r="C96" s="679"/>
      <c r="D96" s="679"/>
      <c r="E96" s="679"/>
      <c r="F96" s="679"/>
      <c r="G96" s="679"/>
      <c r="H96" s="679"/>
      <c r="I96" s="679"/>
      <c r="J96" s="679"/>
      <c r="K96" s="679"/>
      <c r="L96" s="679"/>
      <c r="M96" s="679"/>
      <c r="N96" s="679"/>
      <c r="O96" s="679"/>
      <c r="P96" s="679"/>
      <c r="Q96" s="679"/>
      <c r="R96" s="679"/>
      <c r="S96" s="679"/>
      <c r="T96" s="679"/>
      <c r="U96" s="679"/>
      <c r="V96" s="679"/>
      <c r="W96" s="679"/>
      <c r="X96" s="679"/>
      <c r="Y96" s="679"/>
      <c r="Z96" s="679"/>
      <c r="AA96" s="679"/>
      <c r="AB96" s="219"/>
      <c r="AC96" s="219"/>
      <c r="AD96" s="219"/>
      <c r="AE96" s="219"/>
      <c r="AF96" s="219"/>
      <c r="AG96" s="219"/>
      <c r="AH96" s="290"/>
    </row>
    <row r="97" spans="1:34" ht="17.25" customHeight="1">
      <c r="A97" s="679"/>
      <c r="B97" s="679"/>
      <c r="C97" s="679"/>
      <c r="D97" s="679"/>
      <c r="E97" s="679"/>
      <c r="F97" s="679"/>
      <c r="G97" s="679"/>
      <c r="H97" s="679"/>
      <c r="I97" s="679"/>
      <c r="J97" s="679"/>
      <c r="K97" s="679"/>
      <c r="L97" s="679"/>
      <c r="M97" s="679"/>
      <c r="N97" s="679"/>
      <c r="O97" s="679"/>
      <c r="P97" s="679"/>
      <c r="Q97" s="679"/>
      <c r="R97" s="679"/>
      <c r="S97" s="679"/>
      <c r="T97" s="679"/>
      <c r="U97" s="679"/>
      <c r="V97" s="679"/>
      <c r="W97" s="679"/>
      <c r="X97" s="679"/>
      <c r="Y97" s="679"/>
      <c r="Z97" s="679"/>
      <c r="AA97" s="679"/>
      <c r="AB97" s="219"/>
      <c r="AC97" s="219"/>
      <c r="AD97" s="219"/>
      <c r="AE97" s="219"/>
      <c r="AF97" s="219"/>
      <c r="AG97" s="219"/>
      <c r="AH97" s="290"/>
    </row>
    <row r="98" spans="1:34" ht="56.25" customHeight="1">
      <c r="A98" s="683"/>
      <c r="B98" s="684"/>
      <c r="C98" s="684"/>
      <c r="D98" s="684"/>
      <c r="E98" s="684"/>
      <c r="F98" s="684"/>
      <c r="G98" s="684"/>
      <c r="H98" s="684"/>
      <c r="I98" s="684"/>
      <c r="J98" s="684"/>
      <c r="K98" s="684"/>
      <c r="L98" s="684"/>
      <c r="M98" s="684"/>
      <c r="N98" s="684"/>
      <c r="O98" s="684"/>
      <c r="P98" s="684"/>
      <c r="Q98" s="684"/>
      <c r="R98" s="684"/>
      <c r="S98" s="684"/>
      <c r="T98" s="684"/>
      <c r="U98" s="684"/>
      <c r="V98" s="684"/>
      <c r="W98" s="684"/>
      <c r="X98" s="684"/>
      <c r="Y98" s="684"/>
      <c r="Z98" s="684"/>
      <c r="AA98" s="684"/>
      <c r="AB98" s="217"/>
      <c r="AC98" s="217"/>
      <c r="AD98" s="217"/>
      <c r="AE98" s="217"/>
      <c r="AF98" s="217"/>
      <c r="AG98" s="217"/>
      <c r="AH98" s="290"/>
    </row>
    <row r="99" spans="1:34" ht="17.25" customHeight="1">
      <c r="A99" s="215"/>
      <c r="B99" s="216"/>
      <c r="C99" s="216"/>
      <c r="D99" s="216"/>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20"/>
      <c r="AC99" s="220"/>
      <c r="AD99" s="220"/>
      <c r="AE99" s="220"/>
      <c r="AF99" s="220"/>
      <c r="AG99" s="220"/>
      <c r="AH99" s="291"/>
    </row>
    <row r="100" spans="1:34" ht="89.25" customHeight="1">
      <c r="A100" s="683"/>
      <c r="B100" s="684"/>
      <c r="C100" s="684"/>
      <c r="D100" s="684"/>
      <c r="E100" s="684"/>
      <c r="F100" s="684"/>
      <c r="G100" s="684"/>
      <c r="H100" s="684"/>
      <c r="I100" s="684"/>
      <c r="J100" s="684"/>
      <c r="K100" s="684"/>
      <c r="L100" s="684"/>
      <c r="M100" s="684"/>
      <c r="N100" s="684"/>
      <c r="O100" s="684"/>
      <c r="P100" s="684"/>
      <c r="Q100" s="684"/>
      <c r="R100" s="684"/>
      <c r="S100" s="684"/>
      <c r="T100" s="684"/>
      <c r="U100" s="684"/>
      <c r="V100" s="684"/>
      <c r="W100" s="684"/>
      <c r="X100" s="684"/>
      <c r="Y100" s="684"/>
      <c r="Z100" s="684"/>
      <c r="AA100" s="684"/>
      <c r="AB100" s="217"/>
      <c r="AC100" s="217"/>
      <c r="AD100" s="217"/>
      <c r="AE100" s="217"/>
      <c r="AF100" s="217"/>
      <c r="AG100" s="217"/>
      <c r="AH100" s="292"/>
    </row>
    <row r="101" spans="1:34" ht="58.5" customHeight="1">
      <c r="A101" s="676"/>
      <c r="B101" s="677"/>
      <c r="C101" s="677"/>
      <c r="D101" s="677"/>
      <c r="E101" s="677"/>
      <c r="F101" s="677"/>
      <c r="G101" s="677"/>
      <c r="H101" s="677"/>
      <c r="I101" s="677"/>
      <c r="J101" s="677"/>
      <c r="K101" s="677"/>
      <c r="L101" s="677"/>
      <c r="M101" s="677"/>
      <c r="N101" s="677"/>
      <c r="O101" s="677"/>
      <c r="P101" s="677"/>
      <c r="Q101" s="677"/>
      <c r="R101" s="677"/>
      <c r="S101" s="677"/>
      <c r="T101" s="677"/>
      <c r="U101" s="677"/>
      <c r="V101" s="677"/>
      <c r="W101" s="677"/>
      <c r="X101" s="677"/>
      <c r="Y101" s="677"/>
      <c r="Z101" s="677"/>
      <c r="AA101" s="677"/>
      <c r="AB101" s="220"/>
      <c r="AC101" s="220"/>
      <c r="AD101" s="220"/>
      <c r="AE101" s="220"/>
      <c r="AF101" s="220"/>
      <c r="AG101" s="220"/>
      <c r="AH101" s="291"/>
    </row>
    <row r="102" spans="28:34" ht="15.75">
      <c r="AB102" s="154"/>
      <c r="AC102" s="266"/>
      <c r="AD102" s="154"/>
      <c r="AE102" s="154"/>
      <c r="AF102" s="154"/>
      <c r="AG102" s="154"/>
      <c r="AH102" s="293"/>
    </row>
    <row r="103" spans="28:34" ht="15.75">
      <c r="AB103" s="154"/>
      <c r="AC103" s="154"/>
      <c r="AD103" s="154"/>
      <c r="AE103" s="154"/>
      <c r="AF103" s="154"/>
      <c r="AG103" s="154"/>
      <c r="AH103" s="293"/>
    </row>
  </sheetData>
  <sheetProtection/>
  <mergeCells count="116">
    <mergeCell ref="A56:Y56"/>
    <mergeCell ref="A57:Y57"/>
    <mergeCell ref="A58:Y58"/>
    <mergeCell ref="A33:Y33"/>
    <mergeCell ref="A34:Y34"/>
    <mergeCell ref="A39:Y39"/>
    <mergeCell ref="A35:Y35"/>
    <mergeCell ref="A36:Y36"/>
    <mergeCell ref="A37:Y37"/>
    <mergeCell ref="A38:Y38"/>
    <mergeCell ref="K83:K84"/>
    <mergeCell ref="P83:P84"/>
    <mergeCell ref="O83:O84"/>
    <mergeCell ref="N83:N84"/>
    <mergeCell ref="M83:M84"/>
    <mergeCell ref="U83:U84"/>
    <mergeCell ref="T83:T84"/>
    <mergeCell ref="Q83:Q84"/>
    <mergeCell ref="L83:L84"/>
    <mergeCell ref="S83:S84"/>
    <mergeCell ref="R83:R84"/>
    <mergeCell ref="AB83:AB84"/>
    <mergeCell ref="AC83:AC84"/>
    <mergeCell ref="Y83:Y84"/>
    <mergeCell ref="Y80:Y81"/>
    <mergeCell ref="AA80:AA81"/>
    <mergeCell ref="AB80:AB81"/>
    <mergeCell ref="AC80:AC81"/>
    <mergeCell ref="AA83:AA84"/>
    <mergeCell ref="X80:X81"/>
    <mergeCell ref="X83:X84"/>
    <mergeCell ref="R80:R81"/>
    <mergeCell ref="S80:S81"/>
    <mergeCell ref="T80:T81"/>
    <mergeCell ref="U80:U81"/>
    <mergeCell ref="V80:V81"/>
    <mergeCell ref="W80:W81"/>
    <mergeCell ref="W83:W84"/>
    <mergeCell ref="V83:V84"/>
    <mergeCell ref="A21:Y21"/>
    <mergeCell ref="Q80:Q81"/>
    <mergeCell ref="H83:H84"/>
    <mergeCell ref="I83:I84"/>
    <mergeCell ref="J83:J84"/>
    <mergeCell ref="H80:H81"/>
    <mergeCell ref="J80:J81"/>
    <mergeCell ref="I80:I81"/>
    <mergeCell ref="K80:K81"/>
    <mergeCell ref="L80:L81"/>
    <mergeCell ref="A1:AC1"/>
    <mergeCell ref="A14:Y14"/>
    <mergeCell ref="A20:Y20"/>
    <mergeCell ref="A4:AC4"/>
    <mergeCell ref="A5:AC5"/>
    <mergeCell ref="A6:AC6"/>
    <mergeCell ref="A7:AC7"/>
    <mergeCell ref="A19:Y19"/>
    <mergeCell ref="AC12:AC13"/>
    <mergeCell ref="AB12:AB13"/>
    <mergeCell ref="M80:M81"/>
    <mergeCell ref="O80:O81"/>
    <mergeCell ref="P80:P81"/>
    <mergeCell ref="N80:N81"/>
    <mergeCell ref="A98:AA98"/>
    <mergeCell ref="A86:G86"/>
    <mergeCell ref="A87:G87"/>
    <mergeCell ref="A85:G85"/>
    <mergeCell ref="AE11:AG11"/>
    <mergeCell ref="AA11:AC11"/>
    <mergeCell ref="A15:Y15"/>
    <mergeCell ref="A101:AA101"/>
    <mergeCell ref="A96:AA97"/>
    <mergeCell ref="A95:AA95"/>
    <mergeCell ref="A94:AA94"/>
    <mergeCell ref="A100:AA100"/>
    <mergeCell ref="A65:AC65"/>
    <mergeCell ref="A66:AC66"/>
    <mergeCell ref="A32:Y32"/>
    <mergeCell ref="A25:Y25"/>
    <mergeCell ref="A26:Y26"/>
    <mergeCell ref="A27:Y27"/>
    <mergeCell ref="A22:Y22"/>
    <mergeCell ref="A23:Y23"/>
    <mergeCell ref="A24:Y24"/>
    <mergeCell ref="A30:Y30"/>
    <mergeCell ref="AA12:AA13"/>
    <mergeCell ref="A61:Y61"/>
    <mergeCell ref="A60:Y60"/>
    <mergeCell ref="A52:Y52"/>
    <mergeCell ref="A53:Y53"/>
    <mergeCell ref="A51:Y51"/>
    <mergeCell ref="A47:Y47"/>
    <mergeCell ref="A31:Y31"/>
    <mergeCell ref="A40:Y40"/>
    <mergeCell ref="A46:Y46"/>
    <mergeCell ref="A79:G79"/>
    <mergeCell ref="A82:G82"/>
    <mergeCell ref="A83:G84"/>
    <mergeCell ref="A77:G77"/>
    <mergeCell ref="A78:G78"/>
    <mergeCell ref="A80:G81"/>
    <mergeCell ref="A48:Y48"/>
    <mergeCell ref="A49:Y49"/>
    <mergeCell ref="A50:Y50"/>
    <mergeCell ref="T74:V75"/>
    <mergeCell ref="W74:Y75"/>
    <mergeCell ref="A74:G76"/>
    <mergeCell ref="A59:Y59"/>
    <mergeCell ref="A67:AC67"/>
    <mergeCell ref="A68:AC68"/>
    <mergeCell ref="A55:Y55"/>
    <mergeCell ref="AA74:AC75"/>
    <mergeCell ref="H74:J75"/>
    <mergeCell ref="K74:M75"/>
    <mergeCell ref="N74:P75"/>
    <mergeCell ref="Q74:S75"/>
  </mergeCells>
  <printOptions horizontalCentered="1"/>
  <pageMargins left="0.5" right="0.4" top="0.5" bottom="0.25" header="0" footer="0"/>
  <pageSetup firstPageNumber="8" useFirstPageNumber="1" fitToHeight="0" fitToWidth="1" horizontalDpi="300" verticalDpi="300" orientation="landscape" scale="55" r:id="rId1"/>
  <headerFooter alignWithMargins="0">
    <oddFooter>&amp;C&amp;"Times New Roman,Regular"Exhibit B - Summary of Requirements</oddFooter>
  </headerFooter>
  <rowBreaks count="1" manualBreakCount="1">
    <brk id="63" max="30" man="1"/>
  </rowBreaks>
</worksheet>
</file>

<file path=xl/worksheets/sheet10.xml><?xml version="1.0" encoding="utf-8"?>
<worksheet xmlns="http://schemas.openxmlformats.org/spreadsheetml/2006/main" xmlns:r="http://schemas.openxmlformats.org/officeDocument/2006/relationships">
  <sheetPr codeName="Sheet16"/>
  <dimension ref="A1:K44"/>
  <sheetViews>
    <sheetView showGridLines="0" showOutlineSymbols="0" zoomScale="75" zoomScaleNormal="75" zoomScaleSheetLayoutView="115" zoomScalePageLayoutView="0" workbookViewId="0" topLeftCell="B1">
      <pane xSplit="1" ySplit="11" topLeftCell="C12" activePane="bottomRight" state="frozen"/>
      <selection pane="topLeft" activeCell="P2" sqref="P2"/>
      <selection pane="topRight" activeCell="P2" sqref="P2"/>
      <selection pane="bottomLeft" activeCell="P2" sqref="P2"/>
      <selection pane="bottomRight" activeCell="B38" sqref="A38:IV42"/>
    </sheetView>
  </sheetViews>
  <sheetFormatPr defaultColWidth="9.6640625" defaultRowHeight="15"/>
  <cols>
    <col min="1" max="1" width="3.88671875" style="11" hidden="1" customWidth="1"/>
    <col min="2" max="2" width="56.99609375" style="11" customWidth="1"/>
    <col min="3" max="3" width="8.3359375" style="11" customWidth="1"/>
    <col min="4" max="4" width="9.77734375" style="11" customWidth="1"/>
    <col min="5" max="5" width="8.77734375" style="11" customWidth="1"/>
    <col min="6" max="6" width="9.77734375" style="11" customWidth="1"/>
    <col min="7" max="7" width="9.21484375" style="11" customWidth="1"/>
    <col min="8" max="8" width="9.77734375" style="11" customWidth="1"/>
    <col min="9" max="9" width="7.77734375" style="11" customWidth="1"/>
    <col min="10" max="10" width="11.77734375" style="11" bestFit="1" customWidth="1"/>
    <col min="11" max="11" width="1.2265625" style="277" customWidth="1"/>
    <col min="12" max="16384" width="9.6640625" style="11" customWidth="1"/>
  </cols>
  <sheetData>
    <row r="1" spans="1:11" ht="20.25">
      <c r="A1" s="38" t="s">
        <v>149</v>
      </c>
      <c r="B1" s="907" t="s">
        <v>154</v>
      </c>
      <c r="C1" s="843"/>
      <c r="D1" s="843"/>
      <c r="E1" s="843"/>
      <c r="F1" s="843"/>
      <c r="G1" s="843"/>
      <c r="H1" s="843"/>
      <c r="I1" s="843"/>
      <c r="J1" s="843"/>
      <c r="K1" s="276" t="s">
        <v>210</v>
      </c>
    </row>
    <row r="2" spans="1:11" ht="20.25">
      <c r="A2" s="38"/>
      <c r="B2" s="141"/>
      <c r="C2" s="27"/>
      <c r="D2" s="27"/>
      <c r="E2" s="27"/>
      <c r="F2" s="27"/>
      <c r="G2" s="27"/>
      <c r="H2" s="27"/>
      <c r="I2" s="27"/>
      <c r="J2" s="27"/>
      <c r="K2" s="276"/>
    </row>
    <row r="3" spans="1:11" ht="20.25">
      <c r="A3" s="38"/>
      <c r="B3" s="27"/>
      <c r="C3" s="27"/>
      <c r="D3" s="27"/>
      <c r="E3" s="27"/>
      <c r="F3" s="27"/>
      <c r="G3" s="27"/>
      <c r="H3" s="27"/>
      <c r="I3" s="27"/>
      <c r="J3" s="27"/>
      <c r="K3" s="276"/>
    </row>
    <row r="4" spans="1:11" ht="20.25">
      <c r="A4" s="38"/>
      <c r="B4" s="906" t="s">
        <v>203</v>
      </c>
      <c r="C4" s="686"/>
      <c r="D4" s="686"/>
      <c r="E4" s="686"/>
      <c r="F4" s="686"/>
      <c r="G4" s="686"/>
      <c r="H4" s="686"/>
      <c r="I4" s="686"/>
      <c r="J4" s="686"/>
      <c r="K4" s="276" t="s">
        <v>210</v>
      </c>
    </row>
    <row r="5" spans="1:11" ht="18.75">
      <c r="A5" s="12" t="s">
        <v>203</v>
      </c>
      <c r="B5" s="905" t="str">
        <f>+'B. Summary of Requirements '!A5</f>
        <v>Environment &amp; Natural Resources Division</v>
      </c>
      <c r="C5" s="688"/>
      <c r="D5" s="688"/>
      <c r="E5" s="688"/>
      <c r="F5" s="688"/>
      <c r="G5" s="688"/>
      <c r="H5" s="688"/>
      <c r="I5" s="688"/>
      <c r="J5" s="688"/>
      <c r="K5" s="276" t="s">
        <v>210</v>
      </c>
    </row>
    <row r="6" spans="1:11" ht="18.75">
      <c r="A6" s="14" t="e">
        <f>+#REF!</f>
        <v>#REF!</v>
      </c>
      <c r="B6" s="905" t="str">
        <f>+'B. Summary of Requirements '!A6</f>
        <v>Salaries and Expenses</v>
      </c>
      <c r="C6" s="686"/>
      <c r="D6" s="686"/>
      <c r="E6" s="686"/>
      <c r="F6" s="686"/>
      <c r="G6" s="686"/>
      <c r="H6" s="686"/>
      <c r="I6" s="686"/>
      <c r="J6" s="686"/>
      <c r="K6" s="276" t="s">
        <v>210</v>
      </c>
    </row>
    <row r="7" spans="1:11" ht="15.75">
      <c r="A7" s="15"/>
      <c r="B7" s="28"/>
      <c r="C7" s="28"/>
      <c r="D7" s="28"/>
      <c r="E7" s="28"/>
      <c r="F7" s="28"/>
      <c r="G7" s="28"/>
      <c r="H7" s="28"/>
      <c r="I7" s="28"/>
      <c r="J7" s="28"/>
      <c r="K7" s="276"/>
    </row>
    <row r="8" spans="1:11" ht="16.5" thickBot="1">
      <c r="A8" s="27"/>
      <c r="B8" s="27" t="s">
        <v>190</v>
      </c>
      <c r="C8" s="27"/>
      <c r="D8" s="27"/>
      <c r="E8" s="27"/>
      <c r="F8" s="27"/>
      <c r="G8" s="27"/>
      <c r="H8" s="27"/>
      <c r="I8" s="27"/>
      <c r="J8" s="27"/>
      <c r="K8" s="276"/>
    </row>
    <row r="9" spans="1:11" ht="15.75">
      <c r="A9" s="134"/>
      <c r="B9" s="917" t="s">
        <v>76</v>
      </c>
      <c r="C9" s="910" t="s">
        <v>243</v>
      </c>
      <c r="D9" s="911"/>
      <c r="E9" s="910" t="s">
        <v>222</v>
      </c>
      <c r="F9" s="914"/>
      <c r="G9" s="910" t="s">
        <v>220</v>
      </c>
      <c r="H9" s="914"/>
      <c r="I9" s="910" t="s">
        <v>66</v>
      </c>
      <c r="J9" s="914"/>
      <c r="K9" s="276" t="s">
        <v>210</v>
      </c>
    </row>
    <row r="10" spans="1:11" ht="15.75">
      <c r="A10" s="132"/>
      <c r="B10" s="738"/>
      <c r="C10" s="912"/>
      <c r="D10" s="913"/>
      <c r="E10" s="915"/>
      <c r="F10" s="916"/>
      <c r="G10" s="915"/>
      <c r="H10" s="916"/>
      <c r="I10" s="915"/>
      <c r="J10" s="916"/>
      <c r="K10" s="276" t="s">
        <v>210</v>
      </c>
    </row>
    <row r="11" spans="1:11" ht="16.5" thickBot="1">
      <c r="A11" s="135"/>
      <c r="B11" s="918"/>
      <c r="C11" s="137" t="s">
        <v>189</v>
      </c>
      <c r="D11" s="136" t="s">
        <v>191</v>
      </c>
      <c r="E11" s="137" t="s">
        <v>189</v>
      </c>
      <c r="F11" s="136" t="s">
        <v>191</v>
      </c>
      <c r="G11" s="137" t="s">
        <v>189</v>
      </c>
      <c r="H11" s="136" t="s">
        <v>191</v>
      </c>
      <c r="I11" s="137" t="s">
        <v>189</v>
      </c>
      <c r="J11" s="138" t="s">
        <v>191</v>
      </c>
      <c r="K11" s="276" t="s">
        <v>210</v>
      </c>
    </row>
    <row r="12" spans="1:11" ht="15.75" hidden="1">
      <c r="A12" s="132"/>
      <c r="B12" s="139" t="s">
        <v>77</v>
      </c>
      <c r="C12" s="132"/>
      <c r="D12" s="71"/>
      <c r="E12" s="132"/>
      <c r="F12" s="71"/>
      <c r="G12" s="132"/>
      <c r="H12" s="71"/>
      <c r="I12" s="132">
        <f aca="true" t="shared" si="0" ref="I12:I31">G12-E12</f>
        <v>0</v>
      </c>
      <c r="J12" s="72"/>
      <c r="K12" s="276" t="s">
        <v>210</v>
      </c>
    </row>
    <row r="13" spans="1:11" ht="15.75" hidden="1">
      <c r="A13" s="132"/>
      <c r="B13" s="139" t="s">
        <v>78</v>
      </c>
      <c r="C13" s="132"/>
      <c r="D13" s="71"/>
      <c r="E13" s="132"/>
      <c r="F13" s="71"/>
      <c r="G13" s="132"/>
      <c r="H13" s="71"/>
      <c r="I13" s="132">
        <f t="shared" si="0"/>
        <v>0</v>
      </c>
      <c r="J13" s="72"/>
      <c r="K13" s="276" t="s">
        <v>210</v>
      </c>
    </row>
    <row r="14" spans="1:11" ht="15.75" hidden="1">
      <c r="A14" s="132"/>
      <c r="B14" s="139" t="s">
        <v>79</v>
      </c>
      <c r="C14" s="132"/>
      <c r="D14" s="71"/>
      <c r="E14" s="132"/>
      <c r="F14" s="71"/>
      <c r="G14" s="132"/>
      <c r="H14" s="71"/>
      <c r="I14" s="132">
        <f t="shared" si="0"/>
        <v>0</v>
      </c>
      <c r="J14" s="72"/>
      <c r="K14" s="276" t="s">
        <v>210</v>
      </c>
    </row>
    <row r="15" spans="1:11" ht="15.75" hidden="1">
      <c r="A15" s="132"/>
      <c r="B15" s="139" t="s">
        <v>122</v>
      </c>
      <c r="C15" s="132"/>
      <c r="D15" s="71"/>
      <c r="E15" s="132"/>
      <c r="F15" s="71"/>
      <c r="G15" s="132"/>
      <c r="H15" s="71"/>
      <c r="I15" s="132">
        <f t="shared" si="0"/>
        <v>0</v>
      </c>
      <c r="J15" s="72"/>
      <c r="K15" s="276" t="s">
        <v>210</v>
      </c>
    </row>
    <row r="16" spans="1:11" ht="15.75">
      <c r="A16" s="132"/>
      <c r="B16" s="204" t="s">
        <v>155</v>
      </c>
      <c r="C16" s="414">
        <v>18</v>
      </c>
      <c r="D16" s="415"/>
      <c r="E16" s="414">
        <v>18</v>
      </c>
      <c r="F16" s="415"/>
      <c r="G16" s="414">
        <v>18</v>
      </c>
      <c r="H16" s="415"/>
      <c r="I16" s="414">
        <f t="shared" si="0"/>
        <v>0</v>
      </c>
      <c r="J16" s="416"/>
      <c r="K16" s="276" t="s">
        <v>210</v>
      </c>
    </row>
    <row r="17" spans="1:11" ht="15.75">
      <c r="A17" s="132"/>
      <c r="B17" s="142" t="s">
        <v>61</v>
      </c>
      <c r="C17" s="414">
        <v>258</v>
      </c>
      <c r="D17" s="415"/>
      <c r="E17" s="414">
        <v>258</v>
      </c>
      <c r="F17" s="415"/>
      <c r="G17" s="414">
        <f>258+10</f>
        <v>268</v>
      </c>
      <c r="H17" s="415"/>
      <c r="I17" s="414">
        <f t="shared" si="0"/>
        <v>10</v>
      </c>
      <c r="J17" s="416"/>
      <c r="K17" s="276" t="s">
        <v>210</v>
      </c>
    </row>
    <row r="18" spans="1:11" ht="15.75">
      <c r="A18" s="132"/>
      <c r="B18" s="142" t="s">
        <v>60</v>
      </c>
      <c r="C18" s="414">
        <v>29</v>
      </c>
      <c r="D18" s="415"/>
      <c r="E18" s="414">
        <v>29</v>
      </c>
      <c r="F18" s="415"/>
      <c r="G18" s="414">
        <v>29</v>
      </c>
      <c r="H18" s="415"/>
      <c r="I18" s="414">
        <f t="shared" si="0"/>
        <v>0</v>
      </c>
      <c r="J18" s="416"/>
      <c r="K18" s="276" t="s">
        <v>210</v>
      </c>
    </row>
    <row r="19" spans="1:11" ht="15.75">
      <c r="A19" s="132"/>
      <c r="B19" s="142" t="s">
        <v>59</v>
      </c>
      <c r="C19" s="414">
        <v>24</v>
      </c>
      <c r="D19" s="415"/>
      <c r="E19" s="414">
        <v>24</v>
      </c>
      <c r="F19" s="415"/>
      <c r="G19" s="414">
        <v>24</v>
      </c>
      <c r="H19" s="415"/>
      <c r="I19" s="414">
        <f t="shared" si="0"/>
        <v>0</v>
      </c>
      <c r="J19" s="416"/>
      <c r="K19" s="276" t="s">
        <v>210</v>
      </c>
    </row>
    <row r="20" spans="1:11" ht="15.75">
      <c r="A20" s="132"/>
      <c r="B20" s="142" t="s">
        <v>58</v>
      </c>
      <c r="C20" s="414">
        <v>19</v>
      </c>
      <c r="D20" s="415"/>
      <c r="E20" s="414">
        <v>19</v>
      </c>
      <c r="F20" s="415"/>
      <c r="G20" s="414">
        <v>19</v>
      </c>
      <c r="H20" s="415"/>
      <c r="I20" s="414">
        <f t="shared" si="0"/>
        <v>0</v>
      </c>
      <c r="J20" s="416"/>
      <c r="K20" s="276" t="s">
        <v>210</v>
      </c>
    </row>
    <row r="21" spans="1:11" ht="15.75">
      <c r="A21" s="132"/>
      <c r="B21" s="142" t="s">
        <v>57</v>
      </c>
      <c r="C21" s="414">
        <v>26</v>
      </c>
      <c r="D21" s="415"/>
      <c r="E21" s="414">
        <v>26</v>
      </c>
      <c r="F21" s="415"/>
      <c r="G21" s="414">
        <v>26</v>
      </c>
      <c r="H21" s="415"/>
      <c r="I21" s="414">
        <f t="shared" si="0"/>
        <v>0</v>
      </c>
      <c r="J21" s="416"/>
      <c r="K21" s="276" t="s">
        <v>210</v>
      </c>
    </row>
    <row r="22" spans="1:11" ht="15.75">
      <c r="A22" s="132"/>
      <c r="B22" s="142" t="s">
        <v>56</v>
      </c>
      <c r="C22" s="414">
        <v>2</v>
      </c>
      <c r="D22" s="415"/>
      <c r="E22" s="414">
        <v>2</v>
      </c>
      <c r="F22" s="415"/>
      <c r="G22" s="414">
        <v>2</v>
      </c>
      <c r="H22" s="415"/>
      <c r="I22" s="414">
        <f t="shared" si="0"/>
        <v>0</v>
      </c>
      <c r="J22" s="416"/>
      <c r="K22" s="276" t="s">
        <v>210</v>
      </c>
    </row>
    <row r="23" spans="1:11" ht="15.75">
      <c r="A23" s="132"/>
      <c r="B23" s="142" t="s">
        <v>55</v>
      </c>
      <c r="C23" s="414">
        <v>24</v>
      </c>
      <c r="D23" s="415"/>
      <c r="E23" s="414">
        <v>24</v>
      </c>
      <c r="F23" s="415"/>
      <c r="G23" s="414">
        <f>24+4</f>
        <v>28</v>
      </c>
      <c r="H23" s="415"/>
      <c r="I23" s="414">
        <f t="shared" si="0"/>
        <v>4</v>
      </c>
      <c r="J23" s="416"/>
      <c r="K23" s="276" t="s">
        <v>210</v>
      </c>
    </row>
    <row r="24" spans="1:11" ht="15.75">
      <c r="A24" s="132"/>
      <c r="B24" s="142" t="s">
        <v>54</v>
      </c>
      <c r="C24" s="414">
        <v>19</v>
      </c>
      <c r="D24" s="415"/>
      <c r="E24" s="414">
        <v>19</v>
      </c>
      <c r="F24" s="415"/>
      <c r="G24" s="414">
        <v>19</v>
      </c>
      <c r="H24" s="415"/>
      <c r="I24" s="414">
        <f t="shared" si="0"/>
        <v>0</v>
      </c>
      <c r="J24" s="416"/>
      <c r="K24" s="276" t="s">
        <v>210</v>
      </c>
    </row>
    <row r="25" spans="1:11" ht="15.75">
      <c r="A25" s="132"/>
      <c r="B25" s="142" t="s">
        <v>53</v>
      </c>
      <c r="C25" s="414">
        <v>17</v>
      </c>
      <c r="D25" s="415"/>
      <c r="E25" s="414">
        <v>17</v>
      </c>
      <c r="F25" s="415"/>
      <c r="G25" s="414">
        <v>17</v>
      </c>
      <c r="H25" s="415"/>
      <c r="I25" s="414">
        <f t="shared" si="0"/>
        <v>0</v>
      </c>
      <c r="J25" s="416"/>
      <c r="K25" s="276" t="s">
        <v>210</v>
      </c>
    </row>
    <row r="26" spans="1:11" ht="15.75">
      <c r="A26" s="132"/>
      <c r="B26" s="142" t="s">
        <v>52</v>
      </c>
      <c r="C26" s="414">
        <v>1</v>
      </c>
      <c r="D26" s="415"/>
      <c r="E26" s="414">
        <v>1</v>
      </c>
      <c r="F26" s="415"/>
      <c r="G26" s="414">
        <v>1</v>
      </c>
      <c r="H26" s="415"/>
      <c r="I26" s="414">
        <f t="shared" si="0"/>
        <v>0</v>
      </c>
      <c r="J26" s="416"/>
      <c r="K26" s="276" t="s">
        <v>210</v>
      </c>
    </row>
    <row r="27" spans="1:11" ht="15.75">
      <c r="A27" s="132"/>
      <c r="B27" s="142" t="s">
        <v>51</v>
      </c>
      <c r="C27" s="414">
        <v>1</v>
      </c>
      <c r="D27" s="415"/>
      <c r="E27" s="414">
        <v>1</v>
      </c>
      <c r="F27" s="415"/>
      <c r="G27" s="414">
        <v>1</v>
      </c>
      <c r="H27" s="415"/>
      <c r="I27" s="414">
        <f t="shared" si="0"/>
        <v>0</v>
      </c>
      <c r="J27" s="416"/>
      <c r="K27" s="276" t="s">
        <v>210</v>
      </c>
    </row>
    <row r="28" spans="1:11" ht="15.75">
      <c r="A28" s="132"/>
      <c r="B28" s="142" t="s">
        <v>50</v>
      </c>
      <c r="C28" s="468">
        <v>4</v>
      </c>
      <c r="D28" s="415"/>
      <c r="E28" s="414">
        <v>4</v>
      </c>
      <c r="F28" s="415"/>
      <c r="G28" s="414">
        <v>4</v>
      </c>
      <c r="H28" s="415"/>
      <c r="I28" s="414">
        <f t="shared" si="0"/>
        <v>0</v>
      </c>
      <c r="J28" s="416"/>
      <c r="K28" s="276" t="s">
        <v>210</v>
      </c>
    </row>
    <row r="29" spans="1:11" ht="15.75">
      <c r="A29" s="132"/>
      <c r="B29" s="142" t="s">
        <v>49</v>
      </c>
      <c r="C29" s="468">
        <v>3</v>
      </c>
      <c r="D29" s="415"/>
      <c r="E29" s="414">
        <v>3</v>
      </c>
      <c r="F29" s="415"/>
      <c r="G29" s="414">
        <v>3</v>
      </c>
      <c r="H29" s="415"/>
      <c r="I29" s="414">
        <f t="shared" si="0"/>
        <v>0</v>
      </c>
      <c r="J29" s="416"/>
      <c r="K29" s="276" t="s">
        <v>210</v>
      </c>
    </row>
    <row r="30" spans="1:11" ht="15.75">
      <c r="A30" s="132"/>
      <c r="B30" s="142" t="s">
        <v>48</v>
      </c>
      <c r="C30" s="414">
        <v>0</v>
      </c>
      <c r="D30" s="415"/>
      <c r="E30" s="414">
        <v>0</v>
      </c>
      <c r="F30" s="415"/>
      <c r="G30" s="414">
        <v>0</v>
      </c>
      <c r="H30" s="415"/>
      <c r="I30" s="414">
        <f t="shared" si="0"/>
        <v>0</v>
      </c>
      <c r="J30" s="416"/>
      <c r="K30" s="276" t="s">
        <v>210</v>
      </c>
    </row>
    <row r="31" spans="1:11" ht="15.75">
      <c r="A31" s="132"/>
      <c r="B31" s="140" t="s">
        <v>47</v>
      </c>
      <c r="C31" s="417">
        <v>0</v>
      </c>
      <c r="D31" s="418"/>
      <c r="E31" s="417">
        <v>0</v>
      </c>
      <c r="F31" s="418"/>
      <c r="G31" s="417">
        <v>0</v>
      </c>
      <c r="H31" s="418"/>
      <c r="I31" s="417">
        <f t="shared" si="0"/>
        <v>0</v>
      </c>
      <c r="J31" s="419"/>
      <c r="K31" s="276" t="s">
        <v>210</v>
      </c>
    </row>
    <row r="32" spans="1:11" ht="15.75">
      <c r="A32" s="132"/>
      <c r="B32" s="158" t="s">
        <v>98</v>
      </c>
      <c r="C32" s="420">
        <f>SUM(C16:C31)</f>
        <v>445</v>
      </c>
      <c r="D32" s="421"/>
      <c r="E32" s="420">
        <f>SUM(E16:E31)</f>
        <v>445</v>
      </c>
      <c r="F32" s="421"/>
      <c r="G32" s="420">
        <f>SUM(G16:G31)</f>
        <v>459</v>
      </c>
      <c r="H32" s="421"/>
      <c r="I32" s="420">
        <f>SUM(I16:I31)</f>
        <v>14</v>
      </c>
      <c r="J32" s="422"/>
      <c r="K32" s="276" t="s">
        <v>210</v>
      </c>
    </row>
    <row r="33" spans="1:11" ht="15.75">
      <c r="A33" s="132"/>
      <c r="B33" s="159" t="s">
        <v>5</v>
      </c>
      <c r="C33" s="423"/>
      <c r="D33" s="518">
        <v>165678</v>
      </c>
      <c r="E33" s="423"/>
      <c r="F33" s="255">
        <f>D33*1.031</f>
        <v>170814.01799999998</v>
      </c>
      <c r="G33" s="427"/>
      <c r="H33" s="255">
        <f>F33*1.022</f>
        <v>174571.926396</v>
      </c>
      <c r="I33" s="423"/>
      <c r="J33" s="428"/>
      <c r="K33" s="276" t="s">
        <v>210</v>
      </c>
    </row>
    <row r="34" spans="1:11" ht="15.75">
      <c r="A34" s="132"/>
      <c r="B34" s="159" t="s">
        <v>123</v>
      </c>
      <c r="C34" s="424"/>
      <c r="D34" s="518">
        <v>107783</v>
      </c>
      <c r="E34" s="423"/>
      <c r="F34" s="255">
        <f>D34*1.031</f>
        <v>111124.27299999999</v>
      </c>
      <c r="G34" s="427"/>
      <c r="H34" s="255">
        <f>F34*1.022</f>
        <v>113569.00700599999</v>
      </c>
      <c r="I34" s="423"/>
      <c r="J34" s="428"/>
      <c r="K34" s="276" t="s">
        <v>210</v>
      </c>
    </row>
    <row r="35" spans="1:11" ht="16.5" thickBot="1">
      <c r="A35" s="133"/>
      <c r="B35" s="205" t="s">
        <v>124</v>
      </c>
      <c r="C35" s="425"/>
      <c r="D35" s="517" t="s">
        <v>295</v>
      </c>
      <c r="E35" s="426"/>
      <c r="F35" s="517" t="str">
        <f>+D35</f>
        <v>GS-14/5</v>
      </c>
      <c r="G35" s="426"/>
      <c r="H35" s="517" t="str">
        <f>+D35</f>
        <v>GS-14/5</v>
      </c>
      <c r="I35" s="426"/>
      <c r="J35" s="429"/>
      <c r="K35" s="276" t="s">
        <v>11</v>
      </c>
    </row>
    <row r="36" spans="1:11" ht="15.75">
      <c r="A36" s="27"/>
      <c r="B36" s="919"/>
      <c r="C36" s="838"/>
      <c r="D36" s="838"/>
      <c r="E36" s="838"/>
      <c r="F36" s="838"/>
      <c r="G36" s="838"/>
      <c r="H36" s="838"/>
      <c r="I36" s="838"/>
      <c r="J36" s="838"/>
      <c r="K36" s="838"/>
    </row>
    <row r="37" spans="2:10" ht="15.75">
      <c r="B37" s="27"/>
      <c r="C37" s="27"/>
      <c r="D37" s="27"/>
      <c r="E37" s="27"/>
      <c r="F37" s="27"/>
      <c r="G37" s="27"/>
      <c r="H37" s="27"/>
      <c r="I37" s="27"/>
      <c r="J37" s="27"/>
    </row>
    <row r="38" spans="2:11" s="154" customFormat="1" ht="20.25">
      <c r="B38" s="601"/>
      <c r="C38" s="602"/>
      <c r="D38" s="602"/>
      <c r="E38" s="602"/>
      <c r="F38" s="602"/>
      <c r="G38" s="602"/>
      <c r="H38" s="602"/>
      <c r="I38" s="602"/>
      <c r="K38" s="581"/>
    </row>
    <row r="39" spans="2:11" s="154" customFormat="1" ht="20.25">
      <c r="B39" s="601"/>
      <c r="C39" s="602"/>
      <c r="D39" s="602"/>
      <c r="E39" s="602"/>
      <c r="F39" s="602"/>
      <c r="G39" s="602"/>
      <c r="H39" s="602"/>
      <c r="I39" s="602"/>
      <c r="K39" s="581"/>
    </row>
    <row r="40" spans="2:11" s="154" customFormat="1" ht="119.25" customHeight="1">
      <c r="B40" s="908"/>
      <c r="C40" s="908"/>
      <c r="D40" s="908"/>
      <c r="E40" s="908"/>
      <c r="F40" s="908"/>
      <c r="G40" s="908"/>
      <c r="H40" s="908"/>
      <c r="I40" s="908"/>
      <c r="K40" s="581"/>
    </row>
    <row r="41" spans="2:11" s="154" customFormat="1" ht="15.75">
      <c r="B41" s="603"/>
      <c r="C41" s="573"/>
      <c r="D41" s="573"/>
      <c r="E41" s="573"/>
      <c r="F41" s="573"/>
      <c r="G41" s="573"/>
      <c r="H41" s="573"/>
      <c r="I41" s="573"/>
      <c r="K41" s="581"/>
    </row>
    <row r="42" spans="2:11" s="154" customFormat="1" ht="46.5" customHeight="1">
      <c r="B42" s="909"/>
      <c r="C42" s="787"/>
      <c r="D42" s="787"/>
      <c r="E42" s="787"/>
      <c r="F42" s="787"/>
      <c r="G42" s="787"/>
      <c r="H42" s="787"/>
      <c r="I42" s="787"/>
      <c r="K42" s="581"/>
    </row>
    <row r="44" ht="15.75">
      <c r="K44" s="276"/>
    </row>
  </sheetData>
  <sheetProtection/>
  <mergeCells count="12">
    <mergeCell ref="B40:I40"/>
    <mergeCell ref="B42:I42"/>
    <mergeCell ref="C9:D10"/>
    <mergeCell ref="E9:F10"/>
    <mergeCell ref="G9:H10"/>
    <mergeCell ref="I9:J10"/>
    <mergeCell ref="B9:B11"/>
    <mergeCell ref="B36:K36"/>
    <mergeCell ref="B6:J6"/>
    <mergeCell ref="B5:J5"/>
    <mergeCell ref="B4:J4"/>
    <mergeCell ref="B1:J1"/>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xl/worksheets/sheet11.xml><?xml version="1.0" encoding="utf-8"?>
<worksheet xmlns="http://schemas.openxmlformats.org/spreadsheetml/2006/main" xmlns:r="http://schemas.openxmlformats.org/officeDocument/2006/relationships">
  <sheetPr codeName="Sheet19"/>
  <dimension ref="A1:U54"/>
  <sheetViews>
    <sheetView zoomScale="75" zoomScaleNormal="75" zoomScaleSheetLayoutView="100" zoomScalePageLayoutView="0" workbookViewId="0" topLeftCell="A1">
      <pane xSplit="4" ySplit="9" topLeftCell="E10" activePane="bottomRight" state="frozen"/>
      <selection pane="topLeft" activeCell="P2" sqref="P2"/>
      <selection pane="topRight" activeCell="P2" sqref="P2"/>
      <selection pane="bottomLeft" activeCell="P2" sqref="P2"/>
      <selection pane="bottomRight" activeCell="AE43" sqref="AE43"/>
    </sheetView>
  </sheetViews>
  <sheetFormatPr defaultColWidth="8.88671875" defaultRowHeight="15"/>
  <cols>
    <col min="1" max="1" width="1.88671875" style="3" customWidth="1"/>
    <col min="2" max="2" width="27.10546875" style="3" customWidth="1"/>
    <col min="3" max="3" width="12.5546875" style="3" customWidth="1"/>
    <col min="4" max="4" width="18.10546875" style="3" customWidth="1"/>
    <col min="5" max="5" width="8.88671875" style="3" customWidth="1"/>
    <col min="6" max="6" width="10.10546875" style="3" customWidth="1"/>
    <col min="7" max="7" width="8.88671875" style="3" customWidth="1"/>
    <col min="8" max="8" width="10.6640625" style="3" customWidth="1"/>
    <col min="9" max="11" width="8.88671875" style="3" customWidth="1"/>
    <col min="12" max="12" width="10.3359375" style="3" customWidth="1"/>
    <col min="13" max="15" width="0" style="3" hidden="1" customWidth="1"/>
    <col min="16" max="16" width="0.9921875" style="275" customWidth="1"/>
    <col min="18" max="22" width="0" style="3" hidden="1" customWidth="1"/>
    <col min="23" max="16384" width="8.88671875" style="3" customWidth="1"/>
  </cols>
  <sheetData>
    <row r="1" spans="1:16" ht="18.75" customHeight="1">
      <c r="A1" s="703" t="s">
        <v>153</v>
      </c>
      <c r="B1" s="604"/>
      <c r="C1" s="604"/>
      <c r="D1" s="604"/>
      <c r="E1" s="604"/>
      <c r="F1" s="604"/>
      <c r="G1" s="604"/>
      <c r="H1" s="604"/>
      <c r="I1" s="604"/>
      <c r="J1" s="604"/>
      <c r="K1" s="604"/>
      <c r="L1" s="604"/>
      <c r="P1" s="274" t="s">
        <v>210</v>
      </c>
    </row>
    <row r="2" spans="1:16" ht="18.75" customHeight="1">
      <c r="A2" s="832"/>
      <c r="B2" s="604"/>
      <c r="C2" s="604"/>
      <c r="D2" s="604"/>
      <c r="E2" s="604"/>
      <c r="F2" s="604"/>
      <c r="G2" s="604"/>
      <c r="H2" s="604"/>
      <c r="I2" s="604"/>
      <c r="J2" s="604"/>
      <c r="K2" s="604"/>
      <c r="L2" s="604"/>
      <c r="P2" s="274"/>
    </row>
    <row r="3" spans="1:16" ht="18.75">
      <c r="A3" s="952" t="s">
        <v>132</v>
      </c>
      <c r="B3" s="604"/>
      <c r="C3" s="604"/>
      <c r="D3" s="604"/>
      <c r="E3" s="604"/>
      <c r="F3" s="604"/>
      <c r="G3" s="604"/>
      <c r="H3" s="604"/>
      <c r="I3" s="604"/>
      <c r="J3" s="604"/>
      <c r="K3" s="604"/>
      <c r="L3" s="604"/>
      <c r="P3" s="274" t="s">
        <v>210</v>
      </c>
    </row>
    <row r="4" spans="1:16" ht="16.5">
      <c r="A4" s="943" t="str">
        <f>+'[7]B. Summary of Requirements '!A5</f>
        <v>Environment &amp; Natural Resources Division</v>
      </c>
      <c r="B4" s="604"/>
      <c r="C4" s="604"/>
      <c r="D4" s="604"/>
      <c r="E4" s="604"/>
      <c r="F4" s="604"/>
      <c r="G4" s="604"/>
      <c r="H4" s="604"/>
      <c r="I4" s="604"/>
      <c r="J4" s="604"/>
      <c r="K4" s="604"/>
      <c r="L4" s="604"/>
      <c r="P4" s="274" t="s">
        <v>210</v>
      </c>
    </row>
    <row r="5" spans="1:16" ht="16.5">
      <c r="A5" s="943" t="str">
        <f>+'[7]B. Summary of Requirements '!A6</f>
        <v>Salaries and Expenses</v>
      </c>
      <c r="B5" s="604"/>
      <c r="C5" s="604"/>
      <c r="D5" s="604"/>
      <c r="E5" s="604"/>
      <c r="F5" s="604"/>
      <c r="G5" s="604"/>
      <c r="H5" s="604"/>
      <c r="I5" s="604"/>
      <c r="J5" s="604"/>
      <c r="K5" s="604"/>
      <c r="L5" s="604"/>
      <c r="P5" s="274" t="s">
        <v>210</v>
      </c>
    </row>
    <row r="6" spans="1:16" ht="15.75">
      <c r="A6" s="944" t="s">
        <v>168</v>
      </c>
      <c r="B6" s="604"/>
      <c r="C6" s="604"/>
      <c r="D6" s="604"/>
      <c r="E6" s="604"/>
      <c r="F6" s="604"/>
      <c r="G6" s="604"/>
      <c r="H6" s="604"/>
      <c r="I6" s="604"/>
      <c r="J6" s="604"/>
      <c r="K6" s="604"/>
      <c r="L6" s="604"/>
      <c r="P6" s="274"/>
    </row>
    <row r="7" spans="1:16" ht="11.25" customHeight="1">
      <c r="A7" s="4"/>
      <c r="B7" s="14"/>
      <c r="C7" s="29"/>
      <c r="D7" s="29"/>
      <c r="E7" s="29"/>
      <c r="F7" s="29"/>
      <c r="G7" s="29"/>
      <c r="H7" s="29"/>
      <c r="I7" s="29"/>
      <c r="J7" s="29"/>
      <c r="K7" s="4"/>
      <c r="L7" s="4"/>
      <c r="P7" s="274"/>
    </row>
    <row r="8" spans="1:16" ht="44.25" customHeight="1">
      <c r="A8" s="945" t="s">
        <v>125</v>
      </c>
      <c r="B8" s="614"/>
      <c r="C8" s="614"/>
      <c r="D8" s="609"/>
      <c r="E8" s="946" t="s">
        <v>160</v>
      </c>
      <c r="F8" s="947"/>
      <c r="G8" s="948" t="s">
        <v>222</v>
      </c>
      <c r="H8" s="949"/>
      <c r="I8" s="950" t="s">
        <v>220</v>
      </c>
      <c r="J8" s="951"/>
      <c r="K8" s="950" t="s">
        <v>66</v>
      </c>
      <c r="L8" s="734"/>
      <c r="M8" s="11"/>
      <c r="P8" s="274" t="s">
        <v>210</v>
      </c>
    </row>
    <row r="9" spans="1:19" ht="25.5" customHeight="1" thickBot="1">
      <c r="A9" s="606"/>
      <c r="B9" s="607"/>
      <c r="C9" s="607"/>
      <c r="D9" s="608"/>
      <c r="E9" s="127" t="s">
        <v>71</v>
      </c>
      <c r="F9" s="128" t="s">
        <v>191</v>
      </c>
      <c r="G9" s="127" t="s">
        <v>71</v>
      </c>
      <c r="H9" s="128" t="s">
        <v>191</v>
      </c>
      <c r="I9" s="127" t="s">
        <v>71</v>
      </c>
      <c r="J9" s="128" t="s">
        <v>191</v>
      </c>
      <c r="K9" s="127" t="s">
        <v>71</v>
      </c>
      <c r="L9" s="129" t="s">
        <v>191</v>
      </c>
      <c r="M9" s="11"/>
      <c r="P9" s="274" t="s">
        <v>210</v>
      </c>
      <c r="R9" s="519" t="s">
        <v>296</v>
      </c>
      <c r="S9" s="520"/>
    </row>
    <row r="10" spans="1:19" ht="15.75">
      <c r="A10" s="931" t="s">
        <v>3</v>
      </c>
      <c r="B10" s="932"/>
      <c r="C10" s="932"/>
      <c r="D10" s="933"/>
      <c r="E10" s="430">
        <f>550-184</f>
        <v>366</v>
      </c>
      <c r="F10" s="431">
        <v>50628</v>
      </c>
      <c r="G10" s="430">
        <f>+E10+4</f>
        <v>370</v>
      </c>
      <c r="H10" s="431">
        <v>53155.4901839121</v>
      </c>
      <c r="I10" s="430">
        <f>+G10+8</f>
        <v>378</v>
      </c>
      <c r="J10" s="431">
        <f>+H10+R17</f>
        <v>56431.6566900212</v>
      </c>
      <c r="K10" s="430">
        <f>I10-G10</f>
        <v>8</v>
      </c>
      <c r="L10" s="380">
        <f>J10-H10</f>
        <v>3276.166506109097</v>
      </c>
      <c r="M10" s="11"/>
      <c r="P10" s="274" t="s">
        <v>210</v>
      </c>
      <c r="R10" s="521">
        <f>+'[7]B. Summary of Requirements '!AC27</f>
        <v>1465</v>
      </c>
      <c r="S10" s="522" t="s">
        <v>300</v>
      </c>
    </row>
    <row r="11" spans="1:19" ht="15.75">
      <c r="A11" s="920" t="s">
        <v>97</v>
      </c>
      <c r="B11" s="921"/>
      <c r="C11" s="921"/>
      <c r="D11" s="922"/>
      <c r="E11" s="430">
        <v>93</v>
      </c>
      <c r="F11" s="431">
        <v>6890</v>
      </c>
      <c r="G11" s="430">
        <v>63</v>
      </c>
      <c r="H11" s="431">
        <v>7233.1079325950395</v>
      </c>
      <c r="I11" s="430">
        <f>+G11</f>
        <v>63</v>
      </c>
      <c r="J11" s="431">
        <f>+H11</f>
        <v>7233.1079325950395</v>
      </c>
      <c r="K11" s="430">
        <f>I11-G11</f>
        <v>0</v>
      </c>
      <c r="L11" s="380">
        <f>J11-H11</f>
        <v>0</v>
      </c>
      <c r="M11" s="31" t="s">
        <v>69</v>
      </c>
      <c r="N11" s="3" t="s">
        <v>70</v>
      </c>
      <c r="P11" s="274" t="s">
        <v>210</v>
      </c>
      <c r="R11" s="521">
        <f>+'[7]B. Summary of Requirements '!AC30</f>
        <v>700</v>
      </c>
      <c r="S11" s="522" t="s">
        <v>231</v>
      </c>
    </row>
    <row r="12" spans="1:19" ht="15.75">
      <c r="A12" s="920" t="s">
        <v>81</v>
      </c>
      <c r="B12" s="921"/>
      <c r="C12" s="921"/>
      <c r="D12" s="922"/>
      <c r="E12" s="430">
        <f aca="true" t="shared" si="0" ref="E12:K12">+E13+E14</f>
        <v>0</v>
      </c>
      <c r="F12" s="431">
        <v>1092</v>
      </c>
      <c r="G12" s="430">
        <f t="shared" si="0"/>
        <v>0</v>
      </c>
      <c r="H12" s="431">
        <v>1144.74227182882</v>
      </c>
      <c r="I12" s="430">
        <f t="shared" si="0"/>
        <v>0</v>
      </c>
      <c r="J12" s="431">
        <f>+H12</f>
        <v>1144.74227182882</v>
      </c>
      <c r="K12" s="430">
        <f t="shared" si="0"/>
        <v>0</v>
      </c>
      <c r="L12" s="380">
        <f>J12-H12</f>
        <v>0</v>
      </c>
      <c r="M12" s="11">
        <v>93</v>
      </c>
      <c r="P12" s="274" t="s">
        <v>210</v>
      </c>
      <c r="R12" s="521">
        <f>+'[4]ATB''s-09'!H15</f>
        <v>0</v>
      </c>
      <c r="S12" s="522"/>
    </row>
    <row r="13" spans="1:19" ht="15.75">
      <c r="A13" s="939" t="s">
        <v>83</v>
      </c>
      <c r="B13" s="616"/>
      <c r="C13" s="616"/>
      <c r="D13" s="927"/>
      <c r="E13" s="436"/>
      <c r="F13" s="437"/>
      <c r="G13" s="436"/>
      <c r="H13" s="437"/>
      <c r="I13" s="436"/>
      <c r="J13" s="437"/>
      <c r="K13" s="430">
        <f>I13-G13</f>
        <v>0</v>
      </c>
      <c r="L13" s="380">
        <f>J13-H13</f>
        <v>0</v>
      </c>
      <c r="M13" s="11"/>
      <c r="P13" s="274" t="s">
        <v>210</v>
      </c>
      <c r="R13" s="521">
        <f>+'[4]ATB''s-09'!H7</f>
        <v>0</v>
      </c>
      <c r="S13" s="522"/>
    </row>
    <row r="14" spans="1:19" ht="17.25">
      <c r="A14" s="939" t="s">
        <v>82</v>
      </c>
      <c r="B14" s="616"/>
      <c r="C14" s="616"/>
      <c r="D14" s="927"/>
      <c r="E14" s="436"/>
      <c r="F14" s="437"/>
      <c r="G14" s="436"/>
      <c r="H14" s="437"/>
      <c r="I14" s="436"/>
      <c r="J14" s="437"/>
      <c r="K14" s="430">
        <f>I14-G14</f>
        <v>0</v>
      </c>
      <c r="L14" s="380">
        <f>J14-H14</f>
        <v>0</v>
      </c>
      <c r="M14" s="11"/>
      <c r="P14" s="274" t="s">
        <v>210</v>
      </c>
      <c r="R14" s="523">
        <f>+'[7]B. Summary of Requirements '!AC36</f>
        <v>9</v>
      </c>
      <c r="S14" s="522" t="s">
        <v>299</v>
      </c>
    </row>
    <row r="15" spans="1:19" ht="15.75">
      <c r="A15" s="923" t="s">
        <v>84</v>
      </c>
      <c r="B15" s="940"/>
      <c r="C15" s="940"/>
      <c r="D15" s="941"/>
      <c r="E15" s="438"/>
      <c r="F15" s="439">
        <v>359</v>
      </c>
      <c r="G15" s="438"/>
      <c r="H15" s="439">
        <v>186.26929398004998</v>
      </c>
      <c r="I15" s="438"/>
      <c r="J15" s="439">
        <f>+H15</f>
        <v>186.26929398004998</v>
      </c>
      <c r="K15" s="438">
        <f>I15-G15</f>
        <v>0</v>
      </c>
      <c r="L15" s="440">
        <f>J15-H15</f>
        <v>0</v>
      </c>
      <c r="M15" s="11"/>
      <c r="P15" s="274" t="s">
        <v>210</v>
      </c>
      <c r="R15" s="521">
        <f>SUM(R10:R14)</f>
        <v>2174</v>
      </c>
      <c r="S15" s="524" t="s">
        <v>297</v>
      </c>
    </row>
    <row r="16" spans="1:19" ht="15.75">
      <c r="A16" s="942" t="s">
        <v>4</v>
      </c>
      <c r="B16" s="634"/>
      <c r="C16" s="634"/>
      <c r="D16" s="635"/>
      <c r="E16" s="441">
        <f aca="true" t="shared" si="1" ref="E16:J16">+E10+E11+E12+E15</f>
        <v>459</v>
      </c>
      <c r="F16" s="442">
        <f t="shared" si="1"/>
        <v>58969</v>
      </c>
      <c r="G16" s="441">
        <f t="shared" si="1"/>
        <v>433</v>
      </c>
      <c r="H16" s="442">
        <f t="shared" si="1"/>
        <v>61719.60968231601</v>
      </c>
      <c r="I16" s="441">
        <f t="shared" si="1"/>
        <v>441</v>
      </c>
      <c r="J16" s="442">
        <f t="shared" si="1"/>
        <v>64995.77618842511</v>
      </c>
      <c r="K16" s="441">
        <f>SUM(K10:K15)</f>
        <v>8</v>
      </c>
      <c r="L16" s="443">
        <f>SUM(L10:L15)</f>
        <v>3276.166506109097</v>
      </c>
      <c r="M16" s="4">
        <f>697+630+957+2333</f>
        <v>4617</v>
      </c>
      <c r="N16" s="3">
        <f>2451-93</f>
        <v>2358</v>
      </c>
      <c r="O16" s="3">
        <f>+H16-J16</f>
        <v>-3276.166506109097</v>
      </c>
      <c r="P16" s="274" t="s">
        <v>210</v>
      </c>
      <c r="R16" s="525">
        <f>+'[7]J. Financial Analysis'!AB28</f>
        <v>1102.1665061091003</v>
      </c>
      <c r="S16" s="526" t="s">
        <v>298</v>
      </c>
    </row>
    <row r="17" spans="1:19" ht="15.75">
      <c r="A17" s="528"/>
      <c r="B17" s="508"/>
      <c r="C17" s="508"/>
      <c r="D17" s="509"/>
      <c r="E17" s="430"/>
      <c r="F17" s="431"/>
      <c r="G17" s="430"/>
      <c r="H17" s="431"/>
      <c r="I17" s="430"/>
      <c r="J17" s="431"/>
      <c r="K17" s="430"/>
      <c r="L17" s="380"/>
      <c r="M17" s="4"/>
      <c r="P17" s="274"/>
      <c r="R17" s="529">
        <f>SUM(R15:R16)</f>
        <v>3276.1665061091003</v>
      </c>
      <c r="S17" s="526" t="s">
        <v>220</v>
      </c>
    </row>
    <row r="18" spans="1:19" ht="15.75">
      <c r="A18" s="934"/>
      <c r="B18" s="616"/>
      <c r="C18" s="616"/>
      <c r="D18" s="927"/>
      <c r="E18" s="430"/>
      <c r="F18" s="431"/>
      <c r="G18" s="430"/>
      <c r="H18" s="431"/>
      <c r="I18" s="430"/>
      <c r="J18" s="431"/>
      <c r="K18" s="430"/>
      <c r="L18" s="380"/>
      <c r="M18" s="4"/>
      <c r="P18" s="274"/>
      <c r="R18" s="529"/>
      <c r="S18" s="526"/>
    </row>
    <row r="19" spans="1:19" ht="15.75">
      <c r="A19" s="528"/>
      <c r="B19" s="508"/>
      <c r="C19" s="508"/>
      <c r="D19" s="509"/>
      <c r="E19" s="430"/>
      <c r="F19" s="431"/>
      <c r="G19" s="430"/>
      <c r="H19" s="431"/>
      <c r="I19" s="430"/>
      <c r="J19" s="431"/>
      <c r="K19" s="430"/>
      <c r="L19" s="380"/>
      <c r="M19" s="4"/>
      <c r="P19" s="274"/>
      <c r="R19" s="529"/>
      <c r="S19" s="526"/>
    </row>
    <row r="20" spans="1:19" ht="15.75">
      <c r="A20" s="920" t="s">
        <v>126</v>
      </c>
      <c r="B20" s="921"/>
      <c r="C20" s="921"/>
      <c r="D20" s="922"/>
      <c r="E20" s="430"/>
      <c r="F20" s="431"/>
      <c r="G20" s="430"/>
      <c r="H20" s="431"/>
      <c r="I20" s="430"/>
      <c r="J20" s="431"/>
      <c r="K20" s="430"/>
      <c r="L20" s="380"/>
      <c r="M20" s="11"/>
      <c r="P20" s="274" t="s">
        <v>210</v>
      </c>
      <c r="R20" s="548" t="s">
        <v>327</v>
      </c>
      <c r="S20" s="526"/>
    </row>
    <row r="21" spans="1:16" ht="15.75">
      <c r="A21" s="934" t="s">
        <v>86</v>
      </c>
      <c r="B21" s="616"/>
      <c r="C21" s="616"/>
      <c r="D21" s="927"/>
      <c r="E21" s="430"/>
      <c r="F21" s="431">
        <v>14795</v>
      </c>
      <c r="G21" s="430"/>
      <c r="H21" s="431">
        <v>15800.551979368</v>
      </c>
      <c r="I21" s="430"/>
      <c r="J21" s="431">
        <f>+H21+'[7]B. Summary of Requirements '!AC34+'[7]B. Summary of Requirements '!AC35+'[7]J. Financial Analysis'!AB30</f>
        <v>16213.980903872249</v>
      </c>
      <c r="K21" s="430"/>
      <c r="L21" s="380">
        <f aca="true" t="shared" si="2" ref="L21:L36">J21-H21</f>
        <v>413.42892450424915</v>
      </c>
      <c r="M21" s="11">
        <v>359</v>
      </c>
      <c r="N21" s="3">
        <f>1171+93</f>
        <v>1264</v>
      </c>
      <c r="O21" s="3">
        <f>+H21-J21</f>
        <v>-413.42892450424915</v>
      </c>
      <c r="P21" s="274" t="s">
        <v>210</v>
      </c>
    </row>
    <row r="22" spans="1:21" ht="15.75">
      <c r="A22" s="934" t="s">
        <v>301</v>
      </c>
      <c r="B22" s="616"/>
      <c r="C22" s="616"/>
      <c r="D22" s="927"/>
      <c r="E22" s="430"/>
      <c r="F22" s="431">
        <v>12</v>
      </c>
      <c r="G22" s="430"/>
      <c r="H22" s="431">
        <v>12.3388967163493</v>
      </c>
      <c r="I22" s="430"/>
      <c r="J22" s="431">
        <f>+H22</f>
        <v>12.3388967163493</v>
      </c>
      <c r="K22" s="430"/>
      <c r="L22" s="380">
        <f t="shared" si="2"/>
        <v>0</v>
      </c>
      <c r="M22" s="11"/>
      <c r="P22" s="274"/>
      <c r="R22" s="539"/>
      <c r="S22" s="540">
        <v>2009</v>
      </c>
      <c r="T22" s="540">
        <v>2010</v>
      </c>
      <c r="U22" s="541"/>
    </row>
    <row r="23" spans="1:21" ht="15.75">
      <c r="A23" s="934" t="s">
        <v>87</v>
      </c>
      <c r="B23" s="616"/>
      <c r="C23" s="616"/>
      <c r="D23" s="927"/>
      <c r="E23" s="430"/>
      <c r="F23" s="431">
        <v>2670</v>
      </c>
      <c r="G23" s="430"/>
      <c r="H23" s="431">
        <v>2802.89511861054</v>
      </c>
      <c r="I23" s="430"/>
      <c r="J23" s="431">
        <f>+H23+'[7]J. Financial Analysis'!AB31</f>
        <v>2873.62311861054</v>
      </c>
      <c r="K23" s="430"/>
      <c r="L23" s="380">
        <f t="shared" si="2"/>
        <v>70.72800000000007</v>
      </c>
      <c r="M23" s="11"/>
      <c r="N23" s="3">
        <v>110</v>
      </c>
      <c r="O23" s="3">
        <f>+H23-J23</f>
        <v>-70.72800000000007</v>
      </c>
      <c r="P23" s="274" t="s">
        <v>210</v>
      </c>
      <c r="R23" s="542">
        <f>+S23/S25</f>
        <v>0.7520636779933468</v>
      </c>
      <c r="S23" s="543">
        <f>+H16+H21+H22</f>
        <v>77532.50055840037</v>
      </c>
      <c r="T23" s="543">
        <f>+J16+J21+J22</f>
        <v>81222.0959890137</v>
      </c>
      <c r="U23" s="544">
        <f>+T23/T25</f>
        <v>0.7398289678723754</v>
      </c>
    </row>
    <row r="24" spans="1:21" ht="15.75">
      <c r="A24" s="934" t="s">
        <v>88</v>
      </c>
      <c r="B24" s="616"/>
      <c r="C24" s="616"/>
      <c r="D24" s="927"/>
      <c r="E24" s="430"/>
      <c r="F24" s="431">
        <v>323</v>
      </c>
      <c r="G24" s="430"/>
      <c r="H24" s="431">
        <v>338.76665122735596</v>
      </c>
      <c r="I24" s="430"/>
      <c r="J24" s="431">
        <f>+H24+'[7]J. Financial Analysis'!AB32</f>
        <v>342.46665122735595</v>
      </c>
      <c r="K24" s="430"/>
      <c r="L24" s="380">
        <f t="shared" si="2"/>
        <v>3.6999999999999886</v>
      </c>
      <c r="M24" s="11"/>
      <c r="N24" s="3">
        <v>0</v>
      </c>
      <c r="O24" s="3">
        <f>+H24-J24</f>
        <v>-3.6999999999999886</v>
      </c>
      <c r="P24" s="274" t="s">
        <v>210</v>
      </c>
      <c r="R24" s="542">
        <f>+S24/S25</f>
        <v>0.2479363220066531</v>
      </c>
      <c r="S24" s="543">
        <f>+H41-S23</f>
        <v>25560.49917969662</v>
      </c>
      <c r="T24" s="543">
        <f>+J41-T23</f>
        <v>28562.867179696623</v>
      </c>
      <c r="U24" s="544">
        <f>+T24/T25</f>
        <v>0.26017103212762466</v>
      </c>
    </row>
    <row r="25" spans="1:21" ht="15.75">
      <c r="A25" s="934" t="s">
        <v>150</v>
      </c>
      <c r="B25" s="616"/>
      <c r="C25" s="616"/>
      <c r="D25" s="927"/>
      <c r="E25" s="430"/>
      <c r="F25" s="431">
        <v>11193</v>
      </c>
      <c r="G25" s="430"/>
      <c r="H25" s="431">
        <v>10683.1755928</v>
      </c>
      <c r="I25" s="430"/>
      <c r="J25" s="431">
        <f>+H25+'[7]B. Summary of Requirements '!AC37</f>
        <v>10826.1755928</v>
      </c>
      <c r="K25" s="430"/>
      <c r="L25" s="380">
        <f t="shared" si="2"/>
        <v>143</v>
      </c>
      <c r="M25" s="11">
        <f>4220-576</f>
        <v>3644</v>
      </c>
      <c r="O25" s="3">
        <f>+H25-J25</f>
        <v>-143</v>
      </c>
      <c r="P25" s="274" t="s">
        <v>210</v>
      </c>
      <c r="R25" s="545">
        <f>SUM(R23:R24)</f>
        <v>1</v>
      </c>
      <c r="S25" s="546">
        <f>SUM(S23:S24)</f>
        <v>103092.99973809699</v>
      </c>
      <c r="T25" s="546">
        <f>SUM(T23:T24)</f>
        <v>109784.96316871032</v>
      </c>
      <c r="U25" s="547">
        <f>SUM(U23:U24)</f>
        <v>1</v>
      </c>
    </row>
    <row r="26" spans="1:16" ht="15.75">
      <c r="A26" s="934" t="s">
        <v>43</v>
      </c>
      <c r="B26" s="616"/>
      <c r="C26" s="616"/>
      <c r="D26" s="927"/>
      <c r="E26" s="430"/>
      <c r="F26" s="431">
        <v>0</v>
      </c>
      <c r="G26" s="430"/>
      <c r="H26" s="431">
        <v>0</v>
      </c>
      <c r="I26" s="430"/>
      <c r="J26" s="431">
        <f>+H26</f>
        <v>0</v>
      </c>
      <c r="K26" s="430"/>
      <c r="L26" s="380">
        <f t="shared" si="2"/>
        <v>0</v>
      </c>
      <c r="M26" s="11"/>
      <c r="P26" s="274" t="s">
        <v>210</v>
      </c>
    </row>
    <row r="27" spans="1:16" ht="15.75">
      <c r="A27" s="934" t="s">
        <v>89</v>
      </c>
      <c r="B27" s="616"/>
      <c r="C27" s="616"/>
      <c r="D27" s="927"/>
      <c r="E27" s="430"/>
      <c r="F27" s="431">
        <v>1469</v>
      </c>
      <c r="G27" s="430"/>
      <c r="H27" s="431">
        <v>1541.83671951551</v>
      </c>
      <c r="I27" s="430"/>
      <c r="J27" s="431">
        <f>+H27+'[7]B. Summary of Requirements '!AC39+'[7]J. Financial Analysis'!AB34</f>
        <v>1617.75671951551</v>
      </c>
      <c r="K27" s="430"/>
      <c r="L27" s="380">
        <f t="shared" si="2"/>
        <v>75.92000000000007</v>
      </c>
      <c r="M27" s="11">
        <v>332</v>
      </c>
      <c r="N27" s="3">
        <v>175</v>
      </c>
      <c r="O27" s="3">
        <f>+H27-J27</f>
        <v>-75.92000000000007</v>
      </c>
      <c r="P27" s="274" t="s">
        <v>210</v>
      </c>
    </row>
    <row r="28" spans="1:16" ht="15.75">
      <c r="A28" s="934" t="s">
        <v>90</v>
      </c>
      <c r="B28" s="616"/>
      <c r="C28" s="616"/>
      <c r="D28" s="927"/>
      <c r="E28" s="430"/>
      <c r="F28" s="431">
        <v>82</v>
      </c>
      <c r="G28" s="430"/>
      <c r="H28" s="431">
        <v>86.5205919220626</v>
      </c>
      <c r="I28" s="430"/>
      <c r="J28" s="431">
        <f>+H28+'[7]B. Summary of Requirements '!AC40+'[7]J. Financial Analysis'!AB35</f>
        <v>94.34459192206259</v>
      </c>
      <c r="K28" s="430"/>
      <c r="L28" s="380">
        <f t="shared" si="2"/>
        <v>7.823999999999998</v>
      </c>
      <c r="M28" s="11"/>
      <c r="O28" s="3">
        <f>+H28-J28</f>
        <v>-7.823999999999998</v>
      </c>
      <c r="P28" s="274" t="s">
        <v>210</v>
      </c>
    </row>
    <row r="29" spans="1:16" ht="15.75">
      <c r="A29" s="934" t="s">
        <v>91</v>
      </c>
      <c r="B29" s="616"/>
      <c r="C29" s="616"/>
      <c r="D29" s="927"/>
      <c r="E29" s="430"/>
      <c r="F29" s="431">
        <v>348</v>
      </c>
      <c r="G29" s="430"/>
      <c r="H29" s="431">
        <v>605.1926358268421</v>
      </c>
      <c r="I29" s="430"/>
      <c r="J29" s="431">
        <f>+H29</f>
        <v>605.1926358268421</v>
      </c>
      <c r="K29" s="430"/>
      <c r="L29" s="380">
        <f t="shared" si="2"/>
        <v>0</v>
      </c>
      <c r="M29" s="11"/>
      <c r="N29" s="3">
        <v>14918</v>
      </c>
      <c r="O29" s="3">
        <f>+H29-J29</f>
        <v>0</v>
      </c>
      <c r="P29" s="274" t="s">
        <v>210</v>
      </c>
    </row>
    <row r="30" spans="1:16" ht="15.75">
      <c r="A30" s="934" t="s">
        <v>92</v>
      </c>
      <c r="B30" s="616"/>
      <c r="C30" s="616"/>
      <c r="D30" s="927"/>
      <c r="E30" s="430"/>
      <c r="F30" s="431">
        <f>7081-1</f>
        <v>7080</v>
      </c>
      <c r="G30" s="430"/>
      <c r="H30" s="431">
        <v>6958.1217844659795</v>
      </c>
      <c r="I30" s="430"/>
      <c r="J30" s="431">
        <f>+H30+'[7]B. Summary of Requirements '!AC46+'[7]B. Summary of Requirements '!AC50+'[7]B. Summary of Requirements '!AC38+'[7]J. Financial Analysis'!AB37</f>
        <v>9323.12178446598</v>
      </c>
      <c r="K30" s="430"/>
      <c r="L30" s="380">
        <f t="shared" si="2"/>
        <v>2365.000000000001</v>
      </c>
      <c r="M30" s="11">
        <v>276</v>
      </c>
      <c r="N30" s="3">
        <v>14853</v>
      </c>
      <c r="O30" s="3">
        <f>+H30-J30</f>
        <v>-2365.000000000001</v>
      </c>
      <c r="P30" s="274" t="s">
        <v>210</v>
      </c>
    </row>
    <row r="31" spans="1:16" ht="15.75">
      <c r="A31" s="934" t="s">
        <v>207</v>
      </c>
      <c r="B31" s="937"/>
      <c r="C31" s="937"/>
      <c r="D31" s="938"/>
      <c r="E31" s="430"/>
      <c r="F31" s="431">
        <v>1029</v>
      </c>
      <c r="G31" s="430"/>
      <c r="H31" s="431">
        <v>1081.02275505791</v>
      </c>
      <c r="I31" s="430"/>
      <c r="J31" s="431">
        <f>+H31</f>
        <v>1081.02275505791</v>
      </c>
      <c r="K31" s="430"/>
      <c r="L31" s="380">
        <f t="shared" si="2"/>
        <v>0</v>
      </c>
      <c r="M31" s="11"/>
      <c r="N31" s="3">
        <v>135</v>
      </c>
      <c r="O31" s="3">
        <f>+H31-J31</f>
        <v>0</v>
      </c>
      <c r="P31" s="274" t="s">
        <v>210</v>
      </c>
    </row>
    <row r="32" spans="1:16" ht="15.75">
      <c r="A32" s="934" t="s">
        <v>151</v>
      </c>
      <c r="B32" s="616"/>
      <c r="C32" s="616"/>
      <c r="D32" s="927"/>
      <c r="E32" s="430"/>
      <c r="F32" s="431"/>
      <c r="G32" s="430"/>
      <c r="H32" s="431"/>
      <c r="I32" s="430"/>
      <c r="J32" s="431"/>
      <c r="K32" s="430"/>
      <c r="L32" s="380">
        <f t="shared" si="2"/>
        <v>0</v>
      </c>
      <c r="M32" s="11"/>
      <c r="P32" s="274" t="s">
        <v>210</v>
      </c>
    </row>
    <row r="33" spans="1:16" ht="15.75">
      <c r="A33" s="934" t="s">
        <v>161</v>
      </c>
      <c r="B33" s="616"/>
      <c r="C33" s="616"/>
      <c r="D33" s="927"/>
      <c r="E33" s="430"/>
      <c r="F33" s="431"/>
      <c r="G33" s="430"/>
      <c r="H33" s="431"/>
      <c r="I33" s="430"/>
      <c r="J33" s="431"/>
      <c r="K33" s="430"/>
      <c r="L33" s="380">
        <f t="shared" si="2"/>
        <v>0</v>
      </c>
      <c r="M33" s="11"/>
      <c r="O33" s="3">
        <f>+H33-J33</f>
        <v>0</v>
      </c>
      <c r="P33" s="274" t="s">
        <v>210</v>
      </c>
    </row>
    <row r="34" spans="1:16" ht="15.75">
      <c r="A34" s="934" t="s">
        <v>162</v>
      </c>
      <c r="B34" s="616"/>
      <c r="C34" s="616"/>
      <c r="D34" s="927"/>
      <c r="E34" s="430"/>
      <c r="F34" s="431"/>
      <c r="G34" s="430"/>
      <c r="H34" s="431"/>
      <c r="I34" s="430"/>
      <c r="J34" s="431"/>
      <c r="K34" s="430"/>
      <c r="L34" s="380">
        <f t="shared" si="2"/>
        <v>0</v>
      </c>
      <c r="M34" s="11"/>
      <c r="N34" s="3">
        <v>10</v>
      </c>
      <c r="O34" s="3">
        <f>+H34-J34</f>
        <v>0</v>
      </c>
      <c r="P34" s="274" t="s">
        <v>210</v>
      </c>
    </row>
    <row r="35" spans="1:16" ht="15.75">
      <c r="A35" s="934" t="s">
        <v>93</v>
      </c>
      <c r="B35" s="616"/>
      <c r="C35" s="616"/>
      <c r="D35" s="927"/>
      <c r="E35" s="430"/>
      <c r="F35" s="431">
        <v>678</v>
      </c>
      <c r="G35" s="430"/>
      <c r="H35" s="431">
        <v>711.605480048524</v>
      </c>
      <c r="I35" s="430"/>
      <c r="J35" s="431">
        <f>+H35+'[7]J. Financial Analysis'!AB41</f>
        <v>738.989480048524</v>
      </c>
      <c r="K35" s="430"/>
      <c r="L35" s="380">
        <f t="shared" si="2"/>
        <v>27.384000000000015</v>
      </c>
      <c r="M35" s="11"/>
      <c r="N35" s="3">
        <v>85</v>
      </c>
      <c r="O35" s="3">
        <f>+H35-J35</f>
        <v>-27.384000000000015</v>
      </c>
      <c r="P35" s="274" t="s">
        <v>210</v>
      </c>
    </row>
    <row r="36" spans="1:16" ht="15.75">
      <c r="A36" s="934" t="s">
        <v>94</v>
      </c>
      <c r="B36" s="616"/>
      <c r="C36" s="616"/>
      <c r="D36" s="927"/>
      <c r="E36" s="430"/>
      <c r="F36" s="431">
        <v>716</v>
      </c>
      <c r="G36" s="430"/>
      <c r="H36" s="431">
        <v>751.3618502218809</v>
      </c>
      <c r="I36" s="430"/>
      <c r="J36" s="431">
        <f>+H36+'[7]J. Financial Analysis'!AB42</f>
        <v>1060.173850221881</v>
      </c>
      <c r="K36" s="430"/>
      <c r="L36" s="380">
        <f t="shared" si="2"/>
        <v>308.812</v>
      </c>
      <c r="M36" s="11"/>
      <c r="N36" s="3">
        <v>37758</v>
      </c>
      <c r="O36" s="3">
        <f>+H36-J36</f>
        <v>-308.812</v>
      </c>
      <c r="P36" s="274" t="s">
        <v>210</v>
      </c>
    </row>
    <row r="37" spans="1:16" ht="15.75">
      <c r="A37" s="935" t="s">
        <v>95</v>
      </c>
      <c r="B37" s="936"/>
      <c r="C37" s="936"/>
      <c r="D37" s="800"/>
      <c r="E37" s="272"/>
      <c r="F37" s="157">
        <f>SUM(F16:F36)</f>
        <v>99364</v>
      </c>
      <c r="G37" s="272"/>
      <c r="H37" s="157">
        <f>SUM(H16:H36)</f>
        <v>103092.99973809699</v>
      </c>
      <c r="I37" s="272"/>
      <c r="J37" s="157">
        <f>SUM(J16:J36)</f>
        <v>109784.96316871032</v>
      </c>
      <c r="K37" s="272">
        <v>8</v>
      </c>
      <c r="L37" s="156">
        <f>SUM(L16:L36)</f>
        <v>6691.963430613347</v>
      </c>
      <c r="M37" s="11">
        <f>SUM(M12:M36)</f>
        <v>9321</v>
      </c>
      <c r="N37" s="3">
        <f>SUM(N16:N36)</f>
        <v>71666</v>
      </c>
      <c r="O37" s="3">
        <f>+H37-J37</f>
        <v>-6691.963430613338</v>
      </c>
      <c r="P37" s="274" t="s">
        <v>210</v>
      </c>
    </row>
    <row r="38" spans="1:16" ht="16.5" customHeight="1">
      <c r="A38" s="926" t="s">
        <v>328</v>
      </c>
      <c r="B38" s="616"/>
      <c r="C38" s="616"/>
      <c r="D38" s="927"/>
      <c r="E38" s="433"/>
      <c r="F38" s="434">
        <v>-139</v>
      </c>
      <c r="G38" s="433"/>
      <c r="H38" s="434"/>
      <c r="I38" s="433"/>
      <c r="J38" s="434"/>
      <c r="K38" s="433"/>
      <c r="L38" s="435"/>
      <c r="M38" s="11"/>
      <c r="P38" s="274" t="s">
        <v>210</v>
      </c>
    </row>
    <row r="39" spans="1:16" ht="15.75">
      <c r="A39" s="926" t="s">
        <v>329</v>
      </c>
      <c r="B39" s="616"/>
      <c r="C39" s="616"/>
      <c r="D39" s="927"/>
      <c r="E39" s="433"/>
      <c r="F39" s="434">
        <v>140</v>
      </c>
      <c r="G39" s="433"/>
      <c r="H39" s="434"/>
      <c r="I39" s="433"/>
      <c r="J39" s="434"/>
      <c r="K39" s="433"/>
      <c r="L39" s="435"/>
      <c r="M39" s="11"/>
      <c r="P39" s="274" t="s">
        <v>210</v>
      </c>
    </row>
    <row r="40" spans="1:16" ht="15.75">
      <c r="A40" s="926" t="s">
        <v>96</v>
      </c>
      <c r="B40" s="616"/>
      <c r="C40" s="616"/>
      <c r="D40" s="927"/>
      <c r="E40" s="433"/>
      <c r="F40" s="434"/>
      <c r="G40" s="433"/>
      <c r="H40" s="434"/>
      <c r="I40" s="433"/>
      <c r="J40" s="434"/>
      <c r="K40" s="433"/>
      <c r="L40" s="435"/>
      <c r="M40" s="11"/>
      <c r="P40" s="274" t="s">
        <v>210</v>
      </c>
    </row>
    <row r="41" spans="1:19" ht="16.5" thickBot="1">
      <c r="A41" s="928" t="s">
        <v>211</v>
      </c>
      <c r="B41" s="929"/>
      <c r="C41" s="929"/>
      <c r="D41" s="930"/>
      <c r="E41" s="444"/>
      <c r="F41" s="445">
        <f>F37+F38+F39-F40</f>
        <v>99365</v>
      </c>
      <c r="G41" s="444"/>
      <c r="H41" s="445">
        <f>H37-H38+H39-H40</f>
        <v>103092.99973809699</v>
      </c>
      <c r="I41" s="444"/>
      <c r="J41" s="445">
        <f>J37-J38+J39-J40</f>
        <v>109784.96316871032</v>
      </c>
      <c r="K41" s="444"/>
      <c r="L41" s="446"/>
      <c r="M41" s="11"/>
      <c r="P41" s="274" t="s">
        <v>210</v>
      </c>
      <c r="S41" s="3">
        <f>109785-J41</f>
        <v>0.03683128967531957</v>
      </c>
    </row>
    <row r="42" spans="1:16" ht="15.75">
      <c r="A42" s="931" t="s">
        <v>180</v>
      </c>
      <c r="B42" s="932"/>
      <c r="C42" s="932"/>
      <c r="D42" s="933"/>
      <c r="E42" s="430">
        <v>184</v>
      </c>
      <c r="F42" s="431"/>
      <c r="G42" s="430">
        <v>184</v>
      </c>
      <c r="H42" s="431"/>
      <c r="I42" s="430">
        <v>184</v>
      </c>
      <c r="J42" s="431"/>
      <c r="K42" s="430"/>
      <c r="L42" s="380"/>
      <c r="M42" s="11"/>
      <c r="P42" s="274" t="s">
        <v>210</v>
      </c>
    </row>
    <row r="43" spans="1:16" ht="15.75">
      <c r="A43" s="934" t="s">
        <v>85</v>
      </c>
      <c r="B43" s="616"/>
      <c r="C43" s="616"/>
      <c r="D43" s="927"/>
      <c r="E43" s="432"/>
      <c r="F43" s="431"/>
      <c r="G43" s="432"/>
      <c r="H43" s="431"/>
      <c r="I43" s="432"/>
      <c r="J43" s="431"/>
      <c r="K43" s="433">
        <f>I43-G43</f>
        <v>0</v>
      </c>
      <c r="L43" s="380">
        <f>J43-H43</f>
        <v>0</v>
      </c>
      <c r="M43" s="11"/>
      <c r="P43" s="274" t="s">
        <v>210</v>
      </c>
    </row>
    <row r="44" spans="1:16" ht="15.75">
      <c r="A44" s="920" t="s">
        <v>212</v>
      </c>
      <c r="B44" s="921"/>
      <c r="C44" s="921"/>
      <c r="D44" s="922"/>
      <c r="E44" s="430"/>
      <c r="F44" s="431">
        <v>2541</v>
      </c>
      <c r="G44" s="430"/>
      <c r="H44" s="431">
        <v>2658</v>
      </c>
      <c r="I44" s="430"/>
      <c r="J44" s="431">
        <v>1776</v>
      </c>
      <c r="K44" s="433"/>
      <c r="L44" s="380">
        <f>J44-H44</f>
        <v>-882</v>
      </c>
      <c r="M44" s="11"/>
      <c r="P44" s="274" t="s">
        <v>210</v>
      </c>
    </row>
    <row r="45" spans="1:16" ht="15.75">
      <c r="A45" s="923" t="s">
        <v>213</v>
      </c>
      <c r="B45" s="924"/>
      <c r="C45" s="924"/>
      <c r="D45" s="925"/>
      <c r="E45" s="504"/>
      <c r="F45" s="505">
        <f>+(209880/1000)*0.185</f>
        <v>38.827799999999996</v>
      </c>
      <c r="G45" s="504"/>
      <c r="H45" s="505">
        <f>+(222785/1000)*0.185</f>
        <v>41.215225</v>
      </c>
      <c r="I45" s="504"/>
      <c r="J45" s="505">
        <f>+(220275/1000)*0.185</f>
        <v>40.750875</v>
      </c>
      <c r="K45" s="506"/>
      <c r="L45" s="507">
        <f>J45-H45</f>
        <v>-0.46434999999999604</v>
      </c>
      <c r="M45" s="11"/>
      <c r="P45" s="274" t="s">
        <v>210</v>
      </c>
    </row>
    <row r="46" spans="1:16" ht="15.75">
      <c r="A46" s="233"/>
      <c r="B46" s="253"/>
      <c r="C46" s="212"/>
      <c r="D46" s="254"/>
      <c r="E46" s="212"/>
      <c r="F46" s="212"/>
      <c r="G46" s="212"/>
      <c r="H46" s="212"/>
      <c r="I46" s="212"/>
      <c r="J46" s="212"/>
      <c r="K46" s="212"/>
      <c r="L46" s="212"/>
      <c r="M46" s="11"/>
      <c r="P46" s="274" t="s">
        <v>11</v>
      </c>
    </row>
    <row r="47" spans="11:13" ht="15.75">
      <c r="K47" s="30"/>
      <c r="L47" s="27"/>
      <c r="M47" s="11"/>
    </row>
    <row r="48" spans="11:13" ht="15.75">
      <c r="K48" s="11"/>
      <c r="L48" s="11"/>
      <c r="M48" s="11"/>
    </row>
    <row r="49" spans="11:13" ht="15.75">
      <c r="K49" s="10"/>
      <c r="L49" s="10"/>
      <c r="M49" s="11"/>
    </row>
    <row r="50" spans="11:13" ht="15.75">
      <c r="K50" s="10"/>
      <c r="L50" s="10"/>
      <c r="M50" s="11"/>
    </row>
    <row r="51" spans="11:13" ht="15.75">
      <c r="K51" s="10"/>
      <c r="L51" s="10"/>
      <c r="M51" s="11"/>
    </row>
    <row r="52" spans="11:13" ht="15.75">
      <c r="K52" s="10"/>
      <c r="L52" s="10"/>
      <c r="M52" s="11"/>
    </row>
    <row r="53" ht="15.75">
      <c r="M53" s="11"/>
    </row>
    <row r="54" ht="15.75">
      <c r="M54" s="11"/>
    </row>
  </sheetData>
  <sheetProtection/>
  <mergeCells count="45">
    <mergeCell ref="A1:L1"/>
    <mergeCell ref="A2:L2"/>
    <mergeCell ref="A3:L3"/>
    <mergeCell ref="A4:L4"/>
    <mergeCell ref="A5:L5"/>
    <mergeCell ref="A6:L6"/>
    <mergeCell ref="A8:D9"/>
    <mergeCell ref="E8:F8"/>
    <mergeCell ref="G8:H8"/>
    <mergeCell ref="I8:J8"/>
    <mergeCell ref="K8:L8"/>
    <mergeCell ref="A10:D10"/>
    <mergeCell ref="A11:D11"/>
    <mergeCell ref="A12:D12"/>
    <mergeCell ref="A13:D13"/>
    <mergeCell ref="A14:D14"/>
    <mergeCell ref="A15:D15"/>
    <mergeCell ref="A16:D16"/>
    <mergeCell ref="A18:D18"/>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4:D44"/>
    <mergeCell ref="A45:D45"/>
    <mergeCell ref="A40:D40"/>
    <mergeCell ref="A41:D41"/>
    <mergeCell ref="A42:D42"/>
    <mergeCell ref="A43:D43"/>
  </mergeCells>
  <printOptions horizontalCentered="1"/>
  <pageMargins left="0.5" right="0.5" top="0.5" bottom="0.25" header="0.5" footer="0.5"/>
  <pageSetup horizontalDpi="600" verticalDpi="600" orientation="landscape" scale="66" r:id="rId3"/>
  <headerFooter alignWithMargins="0">
    <oddFooter>&amp;C&amp;"Times New Roman,Regular"Exhibit L - Summary of Requirements by Object Class</oddFooter>
  </headerFooter>
  <legacyDrawing r:id="rId2"/>
</worksheet>
</file>

<file path=xl/worksheets/sheet2.xml><?xml version="1.0" encoding="utf-8"?>
<worksheet xmlns="http://schemas.openxmlformats.org/spreadsheetml/2006/main" xmlns:r="http://schemas.openxmlformats.org/officeDocument/2006/relationships">
  <sheetPr codeName="Sheet7">
    <pageSetUpPr fitToPage="1"/>
  </sheetPr>
  <dimension ref="A1:T17"/>
  <sheetViews>
    <sheetView zoomScale="75" zoomScaleNormal="75" zoomScaleSheetLayoutView="85" zoomScalePageLayoutView="0" workbookViewId="0" topLeftCell="A1">
      <selection activeCell="P2" sqref="P2"/>
    </sheetView>
  </sheetViews>
  <sheetFormatPr defaultColWidth="7.21484375" defaultRowHeight="15"/>
  <cols>
    <col min="1" max="1" width="45.10546875" style="41" bestFit="1" customWidth="1"/>
    <col min="2" max="2" width="15.88671875" style="41" customWidth="1"/>
    <col min="3" max="3" width="4.6640625" style="41" customWidth="1"/>
    <col min="4" max="4" width="7.5546875" style="41" customWidth="1"/>
    <col min="5" max="5" width="4.6640625" style="41" customWidth="1"/>
    <col min="6" max="6" width="7.21484375" style="41" customWidth="1"/>
    <col min="7" max="7" width="4.6640625" style="41" hidden="1" customWidth="1"/>
    <col min="8" max="8" width="7.4453125" style="41" hidden="1" customWidth="1"/>
    <col min="9" max="9" width="4.6640625" style="41" hidden="1" customWidth="1"/>
    <col min="10" max="10" width="7.21484375" style="41" hidden="1" customWidth="1"/>
    <col min="11" max="11" width="4.6640625" style="41" hidden="1" customWidth="1"/>
    <col min="12" max="12" width="7.21484375" style="41" hidden="1" customWidth="1"/>
    <col min="13" max="13" width="4.6640625" style="41" hidden="1" customWidth="1"/>
    <col min="14" max="14" width="7.88671875" style="41" hidden="1" customWidth="1"/>
    <col min="15" max="15" width="4.6640625" style="41" hidden="1" customWidth="1"/>
    <col min="16" max="16" width="7.21484375" style="41" hidden="1" customWidth="1"/>
    <col min="17" max="17" width="4.6640625" style="41" hidden="1" customWidth="1"/>
    <col min="18" max="18" width="7.88671875" style="41" hidden="1" customWidth="1"/>
    <col min="19" max="19" width="11.21484375" style="41" customWidth="1"/>
    <col min="20" max="20" width="1.1171875" style="295" customWidth="1"/>
    <col min="21" max="16384" width="7.21484375" style="41" customWidth="1"/>
  </cols>
  <sheetData>
    <row r="1" spans="1:20" ht="20.25">
      <c r="A1" s="703" t="s">
        <v>22</v>
      </c>
      <c r="B1" s="704"/>
      <c r="C1" s="704"/>
      <c r="D1" s="704"/>
      <c r="E1" s="704"/>
      <c r="F1" s="704"/>
      <c r="G1" s="704"/>
      <c r="H1" s="704"/>
      <c r="I1" s="704"/>
      <c r="J1" s="704"/>
      <c r="K1" s="704"/>
      <c r="L1" s="704"/>
      <c r="M1" s="704"/>
      <c r="N1" s="704"/>
      <c r="O1" s="704"/>
      <c r="P1" s="704"/>
      <c r="Q1" s="704"/>
      <c r="R1" s="704"/>
      <c r="S1" s="704"/>
      <c r="T1" s="294" t="s">
        <v>210</v>
      </c>
    </row>
    <row r="2" spans="1:20" ht="20.25">
      <c r="A2" s="38"/>
      <c r="T2" s="294"/>
    </row>
    <row r="3" ht="12.75">
      <c r="T3" s="294"/>
    </row>
    <row r="4" spans="1:20" ht="23.25">
      <c r="A4" s="722" t="s">
        <v>235</v>
      </c>
      <c r="B4" s="723"/>
      <c r="C4" s="723"/>
      <c r="D4" s="723"/>
      <c r="E4" s="723"/>
      <c r="F4" s="723"/>
      <c r="G4" s="723"/>
      <c r="H4" s="723"/>
      <c r="I4" s="723"/>
      <c r="J4" s="723"/>
      <c r="K4" s="723"/>
      <c r="L4" s="723"/>
      <c r="M4" s="723"/>
      <c r="N4" s="723"/>
      <c r="O4" s="723"/>
      <c r="P4" s="723"/>
      <c r="Q4" s="723"/>
      <c r="R4" s="723"/>
      <c r="S4" s="723"/>
      <c r="T4" s="294" t="s">
        <v>210</v>
      </c>
    </row>
    <row r="5" spans="1:20" ht="23.25">
      <c r="A5" s="724" t="str">
        <f>+'B. Summary of Requirements '!A66:AC66</f>
        <v>Environment &amp; Natural Resources Division</v>
      </c>
      <c r="B5" s="725"/>
      <c r="C5" s="725"/>
      <c r="D5" s="725"/>
      <c r="E5" s="725"/>
      <c r="F5" s="725"/>
      <c r="G5" s="725"/>
      <c r="H5" s="725"/>
      <c r="I5" s="725"/>
      <c r="J5" s="725"/>
      <c r="K5" s="725"/>
      <c r="L5" s="725"/>
      <c r="M5" s="725"/>
      <c r="N5" s="725"/>
      <c r="O5" s="725"/>
      <c r="P5" s="725"/>
      <c r="Q5" s="725"/>
      <c r="R5" s="725"/>
      <c r="S5" s="725"/>
      <c r="T5" s="294" t="s">
        <v>210</v>
      </c>
    </row>
    <row r="6" spans="1:20" ht="23.25">
      <c r="A6" s="726" t="s">
        <v>168</v>
      </c>
      <c r="B6" s="723"/>
      <c r="C6" s="723"/>
      <c r="D6" s="723"/>
      <c r="E6" s="723"/>
      <c r="F6" s="723"/>
      <c r="G6" s="723"/>
      <c r="H6" s="723"/>
      <c r="I6" s="723"/>
      <c r="J6" s="723"/>
      <c r="K6" s="723"/>
      <c r="L6" s="723"/>
      <c r="M6" s="723"/>
      <c r="N6" s="723"/>
      <c r="O6" s="723"/>
      <c r="P6" s="723"/>
      <c r="Q6" s="723"/>
      <c r="R6" s="723"/>
      <c r="S6" s="723"/>
      <c r="T6" s="294" t="s">
        <v>210</v>
      </c>
    </row>
    <row r="7" spans="1:20" ht="12.75">
      <c r="A7" s="193"/>
      <c r="B7" s="45"/>
      <c r="C7" s="45"/>
      <c r="D7" s="45"/>
      <c r="E7" s="45"/>
      <c r="F7" s="45"/>
      <c r="G7" s="45"/>
      <c r="H7" s="45"/>
      <c r="I7" s="45"/>
      <c r="J7" s="45"/>
      <c r="K7" s="45"/>
      <c r="L7" s="45"/>
      <c r="M7" s="45"/>
      <c r="N7" s="45"/>
      <c r="O7" s="45"/>
      <c r="P7" s="45"/>
      <c r="Q7" s="45"/>
      <c r="R7" s="45"/>
      <c r="S7" s="45"/>
      <c r="T7" s="294"/>
    </row>
    <row r="8" ht="12.75">
      <c r="T8" s="294"/>
    </row>
    <row r="9" spans="1:20" ht="15">
      <c r="A9" s="737" t="s">
        <v>156</v>
      </c>
      <c r="B9" s="730" t="s">
        <v>8</v>
      </c>
      <c r="C9" s="732"/>
      <c r="D9" s="733"/>
      <c r="E9" s="733"/>
      <c r="F9" s="734"/>
      <c r="G9" s="732" t="s">
        <v>129</v>
      </c>
      <c r="H9" s="735"/>
      <c r="I9" s="735"/>
      <c r="J9" s="736"/>
      <c r="K9" s="732" t="s">
        <v>130</v>
      </c>
      <c r="L9" s="735"/>
      <c r="M9" s="735"/>
      <c r="N9" s="736"/>
      <c r="O9" s="732" t="s">
        <v>131</v>
      </c>
      <c r="P9" s="735"/>
      <c r="Q9" s="735"/>
      <c r="R9" s="736"/>
      <c r="S9" s="730" t="s">
        <v>16</v>
      </c>
      <c r="T9" s="294" t="s">
        <v>210</v>
      </c>
    </row>
    <row r="10" spans="1:20" ht="12.75">
      <c r="A10" s="738"/>
      <c r="B10" s="731"/>
      <c r="C10" s="48" t="s">
        <v>189</v>
      </c>
      <c r="D10" s="48" t="s">
        <v>255</v>
      </c>
      <c r="E10" s="48" t="s">
        <v>71</v>
      </c>
      <c r="F10" s="49" t="s">
        <v>191</v>
      </c>
      <c r="G10" s="48" t="s">
        <v>189</v>
      </c>
      <c r="H10" s="48" t="s">
        <v>255</v>
      </c>
      <c r="I10" s="48" t="s">
        <v>71</v>
      </c>
      <c r="J10" s="49" t="s">
        <v>191</v>
      </c>
      <c r="K10" s="48" t="s">
        <v>189</v>
      </c>
      <c r="L10" s="48" t="s">
        <v>255</v>
      </c>
      <c r="M10" s="48" t="s">
        <v>71</v>
      </c>
      <c r="N10" s="49" t="s">
        <v>191</v>
      </c>
      <c r="O10" s="48" t="s">
        <v>189</v>
      </c>
      <c r="P10" s="48" t="s">
        <v>255</v>
      </c>
      <c r="Q10" s="48" t="s">
        <v>71</v>
      </c>
      <c r="R10" s="49" t="s">
        <v>191</v>
      </c>
      <c r="S10" s="731"/>
      <c r="T10" s="294" t="s">
        <v>210</v>
      </c>
    </row>
    <row r="11" spans="1:20" ht="18.75" customHeight="1">
      <c r="A11" s="531" t="str">
        <f>+'B. Summary of Requirements '!A56:Y56</f>
        <v>Tribal Trust Litigation</v>
      </c>
      <c r="B11" s="96" t="s">
        <v>269</v>
      </c>
      <c r="C11" s="317">
        <f>+'B. Summary of Requirements '!AA56</f>
        <v>10</v>
      </c>
      <c r="D11" s="318">
        <v>7</v>
      </c>
      <c r="E11" s="318">
        <f>+'B. Summary of Requirements '!AB56</f>
        <v>5</v>
      </c>
      <c r="F11" s="319">
        <f>+'B. Summary of Requirements '!AC56</f>
        <v>3300</v>
      </c>
      <c r="G11" s="317"/>
      <c r="H11" s="318"/>
      <c r="I11" s="318"/>
      <c r="J11" s="319"/>
      <c r="K11" s="317"/>
      <c r="L11" s="318"/>
      <c r="M11" s="318"/>
      <c r="N11" s="319"/>
      <c r="O11" s="317"/>
      <c r="P11" s="318"/>
      <c r="Q11" s="318"/>
      <c r="R11" s="319"/>
      <c r="S11" s="319">
        <f>+F11+J11+N11+R11</f>
        <v>3300</v>
      </c>
      <c r="T11" s="294" t="s">
        <v>210</v>
      </c>
    </row>
    <row r="12" spans="1:20" ht="18.75" customHeight="1">
      <c r="A12" s="531" t="str">
        <f>+'B. Summary of Requirements '!A57:Y57</f>
        <v>Protecting America's Health by Cleaning up the Nation's Air and Water</v>
      </c>
      <c r="B12" s="96" t="s">
        <v>269</v>
      </c>
      <c r="C12" s="317">
        <f>+'B. Summary of Requirements '!AA57</f>
        <v>3</v>
      </c>
      <c r="D12" s="318">
        <v>2</v>
      </c>
      <c r="E12" s="318">
        <f>+'B. Summary of Requirements '!AB57</f>
        <v>2</v>
      </c>
      <c r="F12" s="319">
        <f>+'B. Summary of Requirements '!AC57</f>
        <v>650</v>
      </c>
      <c r="G12" s="317"/>
      <c r="H12" s="318"/>
      <c r="I12" s="318"/>
      <c r="J12" s="319"/>
      <c r="K12" s="317"/>
      <c r="L12" s="318"/>
      <c r="M12" s="318"/>
      <c r="N12" s="319"/>
      <c r="O12" s="317"/>
      <c r="P12" s="318"/>
      <c r="Q12" s="318"/>
      <c r="R12" s="319"/>
      <c r="S12" s="319">
        <f>+F12+J12+N12+R12</f>
        <v>650</v>
      </c>
      <c r="T12" s="294" t="s">
        <v>210</v>
      </c>
    </row>
    <row r="13" spans="1:20" ht="18.75" customHeight="1">
      <c r="A13" s="532" t="str">
        <f>+'B. Summary of Requirements '!A58:Y58</f>
        <v>Vigorously Prosecuting Violations of the Nation's Environmental Laws</v>
      </c>
      <c r="B13" s="97" t="s">
        <v>270</v>
      </c>
      <c r="C13" s="320">
        <f>+'B. Summary of Requirements '!AA58</f>
        <v>1</v>
      </c>
      <c r="D13" s="321">
        <v>1</v>
      </c>
      <c r="E13" s="321">
        <f>+'B. Summary of Requirements '!AB58</f>
        <v>1</v>
      </c>
      <c r="F13" s="322">
        <f>+'B. Summary of Requirements '!AC58</f>
        <v>250</v>
      </c>
      <c r="G13" s="320"/>
      <c r="H13" s="321"/>
      <c r="I13" s="321"/>
      <c r="J13" s="322"/>
      <c r="K13" s="320"/>
      <c r="L13" s="321"/>
      <c r="M13" s="321"/>
      <c r="N13" s="322"/>
      <c r="O13" s="320"/>
      <c r="P13" s="321"/>
      <c r="Q13" s="321"/>
      <c r="R13" s="322"/>
      <c r="S13" s="323">
        <f>+F13+J13+N13+R13</f>
        <v>250</v>
      </c>
      <c r="T13" s="294" t="s">
        <v>210</v>
      </c>
    </row>
    <row r="14" spans="1:20" ht="29.25" customHeight="1">
      <c r="A14" s="56" t="s">
        <v>181</v>
      </c>
      <c r="B14" s="47"/>
      <c r="C14" s="324">
        <f aca="true" t="shared" si="0" ref="C14:S14">SUM(C11:C13)</f>
        <v>14</v>
      </c>
      <c r="D14" s="325">
        <f t="shared" si="0"/>
        <v>10</v>
      </c>
      <c r="E14" s="325">
        <f t="shared" si="0"/>
        <v>8</v>
      </c>
      <c r="F14" s="52">
        <f t="shared" si="0"/>
        <v>4200</v>
      </c>
      <c r="G14" s="324">
        <f t="shared" si="0"/>
        <v>0</v>
      </c>
      <c r="H14" s="325">
        <f t="shared" si="0"/>
        <v>0</v>
      </c>
      <c r="I14" s="325">
        <f t="shared" si="0"/>
        <v>0</v>
      </c>
      <c r="J14" s="52">
        <f t="shared" si="0"/>
        <v>0</v>
      </c>
      <c r="K14" s="324">
        <f t="shared" si="0"/>
        <v>0</v>
      </c>
      <c r="L14" s="325">
        <f t="shared" si="0"/>
        <v>0</v>
      </c>
      <c r="M14" s="325">
        <f t="shared" si="0"/>
        <v>0</v>
      </c>
      <c r="N14" s="52">
        <f t="shared" si="0"/>
        <v>0</v>
      </c>
      <c r="O14" s="324">
        <f t="shared" si="0"/>
        <v>0</v>
      </c>
      <c r="P14" s="325">
        <f t="shared" si="0"/>
        <v>0</v>
      </c>
      <c r="Q14" s="325">
        <f t="shared" si="0"/>
        <v>0</v>
      </c>
      <c r="R14" s="52">
        <f t="shared" si="0"/>
        <v>0</v>
      </c>
      <c r="S14" s="53">
        <f t="shared" si="0"/>
        <v>4200</v>
      </c>
      <c r="T14" s="294" t="s">
        <v>210</v>
      </c>
    </row>
    <row r="15" spans="1:20" ht="18.75" customHeight="1">
      <c r="A15" s="54"/>
      <c r="B15" s="50"/>
      <c r="C15" s="54"/>
      <c r="D15" s="51"/>
      <c r="E15" s="51"/>
      <c r="F15" s="55"/>
      <c r="G15" s="51"/>
      <c r="H15" s="51"/>
      <c r="I15" s="51"/>
      <c r="J15" s="51"/>
      <c r="K15" s="54"/>
      <c r="L15" s="51"/>
      <c r="M15" s="51"/>
      <c r="N15" s="55"/>
      <c r="O15" s="54"/>
      <c r="P15" s="51"/>
      <c r="Q15" s="51"/>
      <c r="R15" s="55"/>
      <c r="S15" s="55"/>
      <c r="T15" s="294" t="s">
        <v>11</v>
      </c>
    </row>
    <row r="16" spans="1:20" ht="18.75" customHeight="1">
      <c r="A16" s="727"/>
      <c r="B16" s="728"/>
      <c r="C16" s="728"/>
      <c r="D16" s="728"/>
      <c r="E16" s="728"/>
      <c r="F16" s="728"/>
      <c r="G16" s="728"/>
      <c r="H16" s="728"/>
      <c r="I16" s="728"/>
      <c r="J16" s="728"/>
      <c r="K16" s="728"/>
      <c r="L16" s="728"/>
      <c r="M16" s="728"/>
      <c r="N16" s="728"/>
      <c r="O16" s="728"/>
      <c r="P16" s="728"/>
      <c r="Q16" s="728"/>
      <c r="R16" s="728"/>
      <c r="S16" s="729"/>
      <c r="T16" s="294"/>
    </row>
    <row r="17" spans="1:20" ht="18.75" customHeight="1">
      <c r="A17" s="194"/>
      <c r="B17" s="150"/>
      <c r="C17" s="150"/>
      <c r="D17" s="150"/>
      <c r="E17" s="150"/>
      <c r="F17" s="150"/>
      <c r="G17" s="150"/>
      <c r="H17" s="150"/>
      <c r="I17" s="150"/>
      <c r="J17" s="150"/>
      <c r="K17" s="150"/>
      <c r="L17" s="150"/>
      <c r="M17" s="150"/>
      <c r="N17" s="150"/>
      <c r="O17" s="150"/>
      <c r="P17" s="150"/>
      <c r="Q17" s="150"/>
      <c r="R17" s="150"/>
      <c r="S17" s="150"/>
      <c r="T17" s="294"/>
    </row>
  </sheetData>
  <sheetProtection/>
  <mergeCells count="12">
    <mergeCell ref="A16:S16"/>
    <mergeCell ref="B9:B10"/>
    <mergeCell ref="C9:F9"/>
    <mergeCell ref="G9:J9"/>
    <mergeCell ref="K9:N9"/>
    <mergeCell ref="S9:S10"/>
    <mergeCell ref="A9:A10"/>
    <mergeCell ref="O9:R9"/>
    <mergeCell ref="A1:S1"/>
    <mergeCell ref="A4:S4"/>
    <mergeCell ref="A5:S5"/>
    <mergeCell ref="A6:S6"/>
  </mergeCells>
  <printOptions horizontalCentered="1"/>
  <pageMargins left="0.75" right="0.75" top="1" bottom="1" header="0.5" footer="0.5"/>
  <pageSetup fitToHeight="1" fitToWidth="1" horizontalDpi="600" verticalDpi="600" orientation="landscape" r:id="rId1"/>
  <headerFooter alignWithMargins="0">
    <oddFooter>&amp;C&amp;"Times New Roman,Regular"Exhibit C - Program Increases/Offsets By Decision Unit</oddFooter>
  </headerFooter>
</worksheet>
</file>

<file path=xl/worksheets/sheet3.xml><?xml version="1.0" encoding="utf-8"?>
<worksheet xmlns="http://schemas.openxmlformats.org/spreadsheetml/2006/main" xmlns:r="http://schemas.openxmlformats.org/officeDocument/2006/relationships">
  <sheetPr codeName="Sheet9"/>
  <dimension ref="A1:T45"/>
  <sheetViews>
    <sheetView zoomScale="75" zoomScaleNormal="75" zoomScaleSheetLayoutView="115" zoomScalePageLayoutView="0" workbookViewId="0" topLeftCell="A1">
      <selection activeCell="P2" sqref="P2"/>
    </sheetView>
  </sheetViews>
  <sheetFormatPr defaultColWidth="7.21484375" defaultRowHeight="15"/>
  <cols>
    <col min="1" max="1" width="49.5546875" style="42" customWidth="1"/>
    <col min="2" max="2" width="1.2265625" style="42" customWidth="1"/>
    <col min="3" max="3" width="10.77734375" style="42" customWidth="1"/>
    <col min="4" max="4" width="10.99609375" style="42" customWidth="1"/>
    <col min="5" max="5" width="1.2265625" style="42" customWidth="1"/>
    <col min="6" max="7" width="11.21484375" style="42" customWidth="1"/>
    <col min="8" max="8" width="1.2265625" style="42" customWidth="1"/>
    <col min="9" max="9" width="7.21484375" style="42" customWidth="1"/>
    <col min="10" max="10" width="7.99609375" style="42" customWidth="1"/>
    <col min="11" max="13" width="6.77734375" style="42" customWidth="1"/>
    <col min="14" max="14" width="7.21484375" style="42" customWidth="1"/>
    <col min="15" max="15" width="6.3359375" style="42" customWidth="1"/>
    <col min="16" max="16" width="7.21484375" style="42" customWidth="1"/>
    <col min="17" max="17" width="1.88671875" style="42" customWidth="1"/>
    <col min="18" max="16384" width="7.21484375" style="42" customWidth="1"/>
  </cols>
  <sheetData>
    <row r="1" spans="1:19" ht="20.25">
      <c r="A1" s="739" t="s">
        <v>21</v>
      </c>
      <c r="B1" s="740"/>
      <c r="C1" s="740"/>
      <c r="D1" s="740"/>
      <c r="E1" s="740"/>
      <c r="F1" s="740"/>
      <c r="G1" s="740"/>
      <c r="H1" s="740"/>
      <c r="I1" s="740"/>
      <c r="J1" s="740"/>
      <c r="K1" s="740"/>
      <c r="L1" s="740"/>
      <c r="M1" s="740"/>
      <c r="N1" s="740"/>
      <c r="O1" s="740"/>
      <c r="P1" s="740"/>
      <c r="Q1" s="267" t="s">
        <v>210</v>
      </c>
      <c r="R1" s="269"/>
      <c r="S1" s="269"/>
    </row>
    <row r="2" spans="1:20" ht="18.75" customHeight="1">
      <c r="A2" s="46"/>
      <c r="Q2" s="267" t="s">
        <v>210</v>
      </c>
      <c r="T2" s="267"/>
    </row>
    <row r="3" spans="1:20" ht="15.75">
      <c r="A3" s="741" t="s">
        <v>256</v>
      </c>
      <c r="B3" s="688"/>
      <c r="C3" s="688"/>
      <c r="D3" s="688"/>
      <c r="E3" s="688"/>
      <c r="F3" s="688"/>
      <c r="G3" s="688"/>
      <c r="H3" s="688"/>
      <c r="I3" s="688"/>
      <c r="J3" s="688"/>
      <c r="K3" s="688"/>
      <c r="L3" s="688"/>
      <c r="M3" s="688"/>
      <c r="N3" s="688"/>
      <c r="O3" s="688"/>
      <c r="P3" s="688"/>
      <c r="Q3" s="267" t="s">
        <v>210</v>
      </c>
      <c r="R3" s="198"/>
      <c r="S3" s="198"/>
      <c r="T3" s="267"/>
    </row>
    <row r="4" spans="1:19" ht="15.75">
      <c r="A4" s="742" t="str">
        <f>+'B. Summary of Requirements '!A66</f>
        <v>Environment &amp; Natural Resources Division</v>
      </c>
      <c r="B4" s="688"/>
      <c r="C4" s="688"/>
      <c r="D4" s="688"/>
      <c r="E4" s="688"/>
      <c r="F4" s="688"/>
      <c r="G4" s="688"/>
      <c r="H4" s="688"/>
      <c r="I4" s="688"/>
      <c r="J4" s="688"/>
      <c r="K4" s="688"/>
      <c r="L4" s="688"/>
      <c r="M4" s="688"/>
      <c r="N4" s="688"/>
      <c r="O4" s="688"/>
      <c r="P4" s="688"/>
      <c r="Q4" s="267" t="s">
        <v>210</v>
      </c>
      <c r="R4" s="195"/>
      <c r="S4" s="195"/>
    </row>
    <row r="5" spans="1:20" ht="15">
      <c r="A5" s="743" t="s">
        <v>168</v>
      </c>
      <c r="B5" s="688"/>
      <c r="C5" s="688"/>
      <c r="D5" s="688"/>
      <c r="E5" s="688"/>
      <c r="F5" s="688"/>
      <c r="G5" s="688"/>
      <c r="H5" s="688"/>
      <c r="I5" s="688"/>
      <c r="J5" s="688"/>
      <c r="K5" s="688"/>
      <c r="L5" s="688"/>
      <c r="M5" s="688"/>
      <c r="N5" s="688"/>
      <c r="O5" s="688"/>
      <c r="P5" s="688"/>
      <c r="Q5" s="267" t="s">
        <v>210</v>
      </c>
      <c r="R5" s="198"/>
      <c r="S5" s="198"/>
      <c r="T5" s="267"/>
    </row>
    <row r="6" spans="17:20" ht="12.75">
      <c r="Q6" s="267" t="s">
        <v>210</v>
      </c>
      <c r="T6" s="267"/>
    </row>
    <row r="7" spans="17:20" ht="13.5" thickBot="1">
      <c r="Q7" s="267" t="s">
        <v>210</v>
      </c>
      <c r="T7" s="267"/>
    </row>
    <row r="8" spans="1:20" ht="37.5" customHeight="1">
      <c r="A8" s="211"/>
      <c r="B8" s="57"/>
      <c r="C8" s="746" t="str">
        <f>+'B. Summary of Requirements '!H74</f>
        <v>2008 Appropriation Enacted w/Rescissions and Supplementals</v>
      </c>
      <c r="D8" s="747"/>
      <c r="E8" s="268"/>
      <c r="F8" s="746" t="str">
        <f>+'B. Summary of Requirements '!K74</f>
        <v>2009 Enacted</v>
      </c>
      <c r="G8" s="747"/>
      <c r="H8" s="268"/>
      <c r="I8" s="751" t="str">
        <f>+'B. Summary of Requirements '!Q74</f>
        <v>2010 Current Services</v>
      </c>
      <c r="J8" s="747"/>
      <c r="K8" s="748">
        <v>2010</v>
      </c>
      <c r="L8" s="749"/>
      <c r="M8" s="749"/>
      <c r="N8" s="750"/>
      <c r="O8" s="751" t="str">
        <f>+'B. Summary of Requirements '!AA74</f>
        <v>2010 Request</v>
      </c>
      <c r="P8" s="747"/>
      <c r="Q8" s="267" t="s">
        <v>210</v>
      </c>
      <c r="R8" s="234"/>
      <c r="S8" s="235"/>
      <c r="T8" s="267"/>
    </row>
    <row r="9" spans="1:20" ht="14.25" customHeight="1">
      <c r="A9" s="57"/>
      <c r="B9" s="57"/>
      <c r="C9" s="611"/>
      <c r="D9" s="752"/>
      <c r="E9" s="268"/>
      <c r="F9" s="630"/>
      <c r="G9" s="632"/>
      <c r="H9" s="268"/>
      <c r="I9" s="630"/>
      <c r="J9" s="632"/>
      <c r="K9" s="753" t="s">
        <v>195</v>
      </c>
      <c r="L9" s="754"/>
      <c r="M9" s="755" t="s">
        <v>201</v>
      </c>
      <c r="N9" s="734"/>
      <c r="O9" s="630"/>
      <c r="P9" s="632"/>
      <c r="Q9" s="267" t="s">
        <v>210</v>
      </c>
      <c r="R9" s="235"/>
      <c r="S9" s="235"/>
      <c r="T9" s="267"/>
    </row>
    <row r="10" spans="1:20" ht="12.75" hidden="1">
      <c r="A10" s="744" t="s">
        <v>152</v>
      </c>
      <c r="B10" s="57"/>
      <c r="C10" s="161"/>
      <c r="D10" s="162"/>
      <c r="E10" s="160"/>
      <c r="F10" s="161"/>
      <c r="G10" s="162"/>
      <c r="H10" s="160"/>
      <c r="I10" s="161"/>
      <c r="J10" s="162"/>
      <c r="K10" s="161"/>
      <c r="L10" s="162"/>
      <c r="M10" s="221"/>
      <c r="N10" s="162"/>
      <c r="O10" s="161"/>
      <c r="P10" s="162"/>
      <c r="Q10" s="267" t="s">
        <v>210</v>
      </c>
      <c r="R10" s="221"/>
      <c r="S10" s="221"/>
      <c r="T10" s="267"/>
    </row>
    <row r="11" spans="1:20" ht="51">
      <c r="A11" s="745"/>
      <c r="B11" s="57"/>
      <c r="C11" s="243" t="s">
        <v>0</v>
      </c>
      <c r="D11" s="244" t="s">
        <v>1</v>
      </c>
      <c r="E11" s="160"/>
      <c r="F11" s="243" t="s">
        <v>0</v>
      </c>
      <c r="G11" s="244" t="s">
        <v>1</v>
      </c>
      <c r="H11" s="160"/>
      <c r="I11" s="243" t="s">
        <v>0</v>
      </c>
      <c r="J11" s="244" t="s">
        <v>1</v>
      </c>
      <c r="K11" s="243" t="s">
        <v>0</v>
      </c>
      <c r="L11" s="244" t="s">
        <v>1</v>
      </c>
      <c r="M11" s="243" t="s">
        <v>0</v>
      </c>
      <c r="N11" s="244" t="s">
        <v>1</v>
      </c>
      <c r="O11" s="243" t="s">
        <v>0</v>
      </c>
      <c r="P11" s="244" t="s">
        <v>1</v>
      </c>
      <c r="Q11" s="267" t="s">
        <v>210</v>
      </c>
      <c r="R11" s="236"/>
      <c r="S11" s="236"/>
      <c r="T11" s="267"/>
    </row>
    <row r="12" spans="1:20" ht="12.75">
      <c r="A12" s="248"/>
      <c r="B12" s="57"/>
      <c r="C12" s="332"/>
      <c r="D12" s="333"/>
      <c r="E12" s="326"/>
      <c r="F12" s="332"/>
      <c r="G12" s="333"/>
      <c r="H12" s="326"/>
      <c r="I12" s="332"/>
      <c r="J12" s="333"/>
      <c r="K12" s="332"/>
      <c r="L12" s="335"/>
      <c r="M12" s="464"/>
      <c r="N12" s="333"/>
      <c r="O12" s="332"/>
      <c r="P12" s="333"/>
      <c r="Q12" s="267" t="s">
        <v>210</v>
      </c>
      <c r="R12" s="222"/>
      <c r="S12" s="222"/>
      <c r="T12" s="267"/>
    </row>
    <row r="13" spans="1:20" ht="12.75" hidden="1">
      <c r="A13" s="59" t="s">
        <v>261</v>
      </c>
      <c r="B13" s="57"/>
      <c r="C13" s="332"/>
      <c r="D13" s="458"/>
      <c r="E13" s="326"/>
      <c r="F13" s="332"/>
      <c r="G13" s="458"/>
      <c r="H13" s="326"/>
      <c r="I13" s="332"/>
      <c r="J13" s="458"/>
      <c r="K13" s="332"/>
      <c r="L13" s="335"/>
      <c r="M13" s="332"/>
      <c r="N13" s="458"/>
      <c r="O13" s="332"/>
      <c r="P13" s="458"/>
      <c r="Q13" s="267" t="s">
        <v>210</v>
      </c>
      <c r="R13" s="223"/>
      <c r="S13" s="237"/>
      <c r="T13" s="267"/>
    </row>
    <row r="14" spans="1:20" ht="12.75" hidden="1">
      <c r="A14" s="249" t="s">
        <v>30</v>
      </c>
      <c r="B14" s="57"/>
      <c r="C14" s="332"/>
      <c r="D14" s="458"/>
      <c r="E14" s="326"/>
      <c r="F14" s="332"/>
      <c r="G14" s="458"/>
      <c r="H14" s="326"/>
      <c r="I14" s="332"/>
      <c r="J14" s="458"/>
      <c r="K14" s="332"/>
      <c r="L14" s="335"/>
      <c r="M14" s="332"/>
      <c r="N14" s="458"/>
      <c r="O14" s="332">
        <f aca="true" t="shared" si="0" ref="O14:P17">+I14+K14+M14</f>
        <v>0</v>
      </c>
      <c r="P14" s="333">
        <f t="shared" si="0"/>
        <v>0</v>
      </c>
      <c r="Q14" s="267" t="s">
        <v>210</v>
      </c>
      <c r="R14" s="223"/>
      <c r="S14" s="237"/>
      <c r="T14" s="267"/>
    </row>
    <row r="15" spans="1:20" ht="25.5" hidden="1">
      <c r="A15" s="250" t="s">
        <v>31</v>
      </c>
      <c r="B15" s="57"/>
      <c r="C15" s="332"/>
      <c r="D15" s="458"/>
      <c r="E15" s="326"/>
      <c r="F15" s="332"/>
      <c r="G15" s="458"/>
      <c r="H15" s="326"/>
      <c r="I15" s="332"/>
      <c r="J15" s="458"/>
      <c r="K15" s="332"/>
      <c r="L15" s="335"/>
      <c r="M15" s="332"/>
      <c r="N15" s="458"/>
      <c r="O15" s="332">
        <f t="shared" si="0"/>
        <v>0</v>
      </c>
      <c r="P15" s="333">
        <f t="shared" si="0"/>
        <v>0</v>
      </c>
      <c r="Q15" s="267" t="s">
        <v>210</v>
      </c>
      <c r="R15" s="223"/>
      <c r="S15" s="237"/>
      <c r="T15" s="267"/>
    </row>
    <row r="16" spans="1:20" ht="25.5" hidden="1">
      <c r="A16" s="250" t="s">
        <v>6</v>
      </c>
      <c r="B16" s="57"/>
      <c r="C16" s="332"/>
      <c r="D16" s="458"/>
      <c r="E16" s="326"/>
      <c r="F16" s="332"/>
      <c r="G16" s="458"/>
      <c r="H16" s="326"/>
      <c r="I16" s="332"/>
      <c r="J16" s="458"/>
      <c r="K16" s="332"/>
      <c r="L16" s="335"/>
      <c r="M16" s="332"/>
      <c r="N16" s="458"/>
      <c r="O16" s="332">
        <f t="shared" si="0"/>
        <v>0</v>
      </c>
      <c r="P16" s="333">
        <f t="shared" si="0"/>
        <v>0</v>
      </c>
      <c r="Q16" s="267" t="s">
        <v>210</v>
      </c>
      <c r="R16" s="223"/>
      <c r="S16" s="237"/>
      <c r="T16" s="267"/>
    </row>
    <row r="17" spans="1:20" ht="13.5" customHeight="1" hidden="1">
      <c r="A17" s="249" t="s">
        <v>32</v>
      </c>
      <c r="B17" s="58"/>
      <c r="C17" s="338"/>
      <c r="D17" s="339"/>
      <c r="E17" s="327"/>
      <c r="F17" s="338"/>
      <c r="G17" s="339"/>
      <c r="H17" s="328"/>
      <c r="I17" s="338"/>
      <c r="J17" s="339"/>
      <c r="K17" s="338"/>
      <c r="L17" s="342"/>
      <c r="M17" s="338"/>
      <c r="N17" s="339"/>
      <c r="O17" s="338">
        <f t="shared" si="0"/>
        <v>0</v>
      </c>
      <c r="P17" s="339">
        <f t="shared" si="0"/>
        <v>0</v>
      </c>
      <c r="Q17" s="267" t="s">
        <v>210</v>
      </c>
      <c r="R17" s="225"/>
      <c r="S17" s="225"/>
      <c r="T17" s="267"/>
    </row>
    <row r="18" spans="1:20" ht="12.75" hidden="1">
      <c r="A18" s="60" t="s">
        <v>257</v>
      </c>
      <c r="B18" s="57"/>
      <c r="C18" s="459"/>
      <c r="D18" s="460"/>
      <c r="E18" s="329"/>
      <c r="F18" s="459"/>
      <c r="G18" s="460"/>
      <c r="H18" s="329"/>
      <c r="I18" s="459"/>
      <c r="J18" s="460"/>
      <c r="K18" s="459"/>
      <c r="L18" s="462"/>
      <c r="M18" s="459"/>
      <c r="N18" s="460"/>
      <c r="O18" s="459"/>
      <c r="P18" s="460"/>
      <c r="Q18" s="267" t="s">
        <v>210</v>
      </c>
      <c r="R18" s="224"/>
      <c r="S18" s="224"/>
      <c r="T18" s="267"/>
    </row>
    <row r="19" spans="1:20" s="43" customFormat="1" ht="12.75" hidden="1">
      <c r="A19" s="62" t="s">
        <v>262</v>
      </c>
      <c r="B19" s="59"/>
      <c r="C19" s="344">
        <f>SUM(C14:C18)</f>
        <v>0</v>
      </c>
      <c r="D19" s="345">
        <f>SUM(D14:D18)</f>
        <v>0</v>
      </c>
      <c r="E19" s="330"/>
      <c r="F19" s="344">
        <f>SUM(F14:F18)</f>
        <v>0</v>
      </c>
      <c r="G19" s="345">
        <f>SUM(G14:G18)</f>
        <v>0</v>
      </c>
      <c r="H19" s="331"/>
      <c r="I19" s="344">
        <f aca="true" t="shared" si="1" ref="I19:P19">SUM(I14:I18)</f>
        <v>0</v>
      </c>
      <c r="J19" s="345">
        <f t="shared" si="1"/>
        <v>0</v>
      </c>
      <c r="K19" s="344">
        <f>SUM(K14:K18)</f>
        <v>0</v>
      </c>
      <c r="L19" s="345">
        <f t="shared" si="1"/>
        <v>0</v>
      </c>
      <c r="M19" s="344">
        <f t="shared" si="1"/>
        <v>0</v>
      </c>
      <c r="N19" s="345">
        <f t="shared" si="1"/>
        <v>0</v>
      </c>
      <c r="O19" s="344">
        <f t="shared" si="1"/>
        <v>0</v>
      </c>
      <c r="P19" s="345">
        <f t="shared" si="1"/>
        <v>0</v>
      </c>
      <c r="Q19" s="267" t="s">
        <v>210</v>
      </c>
      <c r="R19" s="238"/>
      <c r="S19" s="238"/>
      <c r="T19" s="267"/>
    </row>
    <row r="20" spans="1:20" ht="12.75" hidden="1">
      <c r="A20" s="58"/>
      <c r="B20" s="57"/>
      <c r="C20" s="332"/>
      <c r="D20" s="333"/>
      <c r="E20" s="270"/>
      <c r="F20" s="332"/>
      <c r="G20" s="333"/>
      <c r="H20" s="270"/>
      <c r="I20" s="332"/>
      <c r="J20" s="333"/>
      <c r="K20" s="332"/>
      <c r="L20" s="335"/>
      <c r="M20" s="332"/>
      <c r="N20" s="333"/>
      <c r="O20" s="332"/>
      <c r="P20" s="333"/>
      <c r="Q20" s="267" t="s">
        <v>210</v>
      </c>
      <c r="R20" s="222"/>
      <c r="S20" s="222"/>
      <c r="T20" s="267"/>
    </row>
    <row r="21" spans="1:20" ht="25.5">
      <c r="A21" s="61" t="s">
        <v>28</v>
      </c>
      <c r="B21" s="57"/>
      <c r="C21" s="332"/>
      <c r="D21" s="333"/>
      <c r="E21" s="334"/>
      <c r="F21" s="332"/>
      <c r="G21" s="333"/>
      <c r="H21" s="334"/>
      <c r="I21" s="332"/>
      <c r="J21" s="333"/>
      <c r="K21" s="332"/>
      <c r="L21" s="335"/>
      <c r="M21" s="332"/>
      <c r="N21" s="333"/>
      <c r="O21" s="336"/>
      <c r="P21" s="337"/>
      <c r="Q21" s="267" t="s">
        <v>210</v>
      </c>
      <c r="R21" s="222"/>
      <c r="S21" s="222"/>
      <c r="T21" s="267"/>
    </row>
    <row r="22" spans="1:20" ht="25.5">
      <c r="A22" s="250" t="s">
        <v>33</v>
      </c>
      <c r="B22" s="57"/>
      <c r="C22" s="332"/>
      <c r="D22" s="333"/>
      <c r="E22" s="334"/>
      <c r="F22" s="332"/>
      <c r="G22" s="333"/>
      <c r="H22" s="334"/>
      <c r="I22" s="332"/>
      <c r="J22" s="333"/>
      <c r="K22" s="332"/>
      <c r="L22" s="335"/>
      <c r="M22" s="332"/>
      <c r="N22" s="333"/>
      <c r="O22" s="332"/>
      <c r="P22" s="333"/>
      <c r="Q22" s="267" t="s">
        <v>210</v>
      </c>
      <c r="R22" s="222"/>
      <c r="S22" s="222"/>
      <c r="T22" s="267"/>
    </row>
    <row r="23" spans="1:20" ht="12.75">
      <c r="A23" s="249" t="s">
        <v>34</v>
      </c>
      <c r="B23" s="57"/>
      <c r="C23" s="332"/>
      <c r="D23" s="333"/>
      <c r="E23" s="334"/>
      <c r="F23" s="332"/>
      <c r="G23" s="333"/>
      <c r="H23" s="334"/>
      <c r="I23" s="332"/>
      <c r="J23" s="333"/>
      <c r="K23" s="332"/>
      <c r="L23" s="335"/>
      <c r="M23" s="332"/>
      <c r="N23" s="333"/>
      <c r="O23" s="332"/>
      <c r="P23" s="333"/>
      <c r="Q23" s="267" t="s">
        <v>210</v>
      </c>
      <c r="R23" s="222"/>
      <c r="S23" s="222"/>
      <c r="T23" s="267"/>
    </row>
    <row r="24" spans="1:20" ht="12.75">
      <c r="A24" s="249" t="s">
        <v>35</v>
      </c>
      <c r="B24" s="57"/>
      <c r="C24" s="332"/>
      <c r="D24" s="333"/>
      <c r="E24" s="334"/>
      <c r="F24" s="332"/>
      <c r="G24" s="333"/>
      <c r="H24" s="334"/>
      <c r="I24" s="332"/>
      <c r="J24" s="333"/>
      <c r="K24" s="332"/>
      <c r="L24" s="335"/>
      <c r="M24" s="332"/>
      <c r="N24" s="333"/>
      <c r="O24" s="332"/>
      <c r="P24" s="333"/>
      <c r="Q24" s="267" t="s">
        <v>210</v>
      </c>
      <c r="R24" s="222"/>
      <c r="S24" s="222"/>
      <c r="T24" s="267"/>
    </row>
    <row r="25" spans="1:20" ht="12.75">
      <c r="A25" s="249" t="s">
        <v>36</v>
      </c>
      <c r="B25" s="57"/>
      <c r="C25" s="332"/>
      <c r="D25" s="333"/>
      <c r="E25" s="334"/>
      <c r="F25" s="332"/>
      <c r="G25" s="333"/>
      <c r="H25" s="334"/>
      <c r="I25" s="332"/>
      <c r="J25" s="333"/>
      <c r="K25" s="332"/>
      <c r="L25" s="335"/>
      <c r="M25" s="332"/>
      <c r="N25" s="333"/>
      <c r="O25" s="332"/>
      <c r="P25" s="333"/>
      <c r="Q25" s="267" t="s">
        <v>210</v>
      </c>
      <c r="R25" s="222"/>
      <c r="S25" s="222"/>
      <c r="T25" s="267"/>
    </row>
    <row r="26" spans="1:20" ht="25.5">
      <c r="A26" s="250" t="s">
        <v>37</v>
      </c>
      <c r="B26" s="57"/>
      <c r="C26" s="332"/>
      <c r="D26" s="333"/>
      <c r="E26" s="334"/>
      <c r="F26" s="332"/>
      <c r="G26" s="333"/>
      <c r="H26" s="334"/>
      <c r="I26" s="332"/>
      <c r="J26" s="333"/>
      <c r="K26" s="332"/>
      <c r="L26" s="335"/>
      <c r="M26" s="332"/>
      <c r="N26" s="333"/>
      <c r="O26" s="332"/>
      <c r="P26" s="333"/>
      <c r="Q26" s="267" t="s">
        <v>210</v>
      </c>
      <c r="R26" s="222"/>
      <c r="S26" s="222"/>
      <c r="T26" s="267"/>
    </row>
    <row r="27" spans="1:20" ht="12.75">
      <c r="A27" s="249" t="s">
        <v>38</v>
      </c>
      <c r="B27" s="57"/>
      <c r="C27" s="332"/>
      <c r="D27" s="333"/>
      <c r="E27" s="334"/>
      <c r="F27" s="332"/>
      <c r="G27" s="333"/>
      <c r="H27" s="334"/>
      <c r="I27" s="332"/>
      <c r="J27" s="333"/>
      <c r="K27" s="332"/>
      <c r="L27" s="335"/>
      <c r="M27" s="332"/>
      <c r="N27" s="333"/>
      <c r="O27" s="332"/>
      <c r="P27" s="333"/>
      <c r="Q27" s="267" t="s">
        <v>210</v>
      </c>
      <c r="R27" s="222"/>
      <c r="S27" s="222"/>
      <c r="T27" s="267"/>
    </row>
    <row r="28" spans="1:20" ht="25.5">
      <c r="A28" s="250" t="s">
        <v>39</v>
      </c>
      <c r="B28" s="57"/>
      <c r="C28" s="332">
        <f>+'B. Summary of Requirements '!I87</f>
        <v>679</v>
      </c>
      <c r="D28" s="333">
        <f>+'B. Summary of Requirements '!J79</f>
        <v>99365</v>
      </c>
      <c r="E28" s="334"/>
      <c r="F28" s="332">
        <f>+'B. Summary of Requirements '!L87</f>
        <v>683</v>
      </c>
      <c r="G28" s="333">
        <f>+'B. Summary of Requirements '!M79</f>
        <v>103093</v>
      </c>
      <c r="H28" s="334"/>
      <c r="I28" s="332">
        <f>+'B. Summary of Requirements '!R87</f>
        <v>683</v>
      </c>
      <c r="J28" s="333">
        <f>+'B. Summary of Requirements '!S79</f>
        <v>105585</v>
      </c>
      <c r="K28" s="332">
        <f>+'B. Summary of Requirements '!AB59</f>
        <v>8</v>
      </c>
      <c r="L28" s="335">
        <f>+'B. Summary of Requirements '!AC59</f>
        <v>4200</v>
      </c>
      <c r="M28" s="332"/>
      <c r="N28" s="333"/>
      <c r="O28" s="332">
        <f>+I28+K28+M28</f>
        <v>691</v>
      </c>
      <c r="P28" s="333">
        <f>+J28+L28+N28</f>
        <v>109785</v>
      </c>
      <c r="Q28" s="267" t="s">
        <v>210</v>
      </c>
      <c r="R28" s="222"/>
      <c r="S28" s="222"/>
      <c r="T28" s="267"/>
    </row>
    <row r="29" spans="1:20" ht="27.75" customHeight="1">
      <c r="A29" s="250" t="s">
        <v>40</v>
      </c>
      <c r="B29" s="58"/>
      <c r="C29" s="338"/>
      <c r="D29" s="339"/>
      <c r="E29" s="340"/>
      <c r="F29" s="338"/>
      <c r="G29" s="339"/>
      <c r="H29" s="341"/>
      <c r="I29" s="338"/>
      <c r="J29" s="339"/>
      <c r="K29" s="338"/>
      <c r="L29" s="342"/>
      <c r="M29" s="338"/>
      <c r="N29" s="339"/>
      <c r="O29" s="332"/>
      <c r="P29" s="343"/>
      <c r="Q29" s="267" t="s">
        <v>210</v>
      </c>
      <c r="R29" s="225"/>
      <c r="S29" s="225"/>
      <c r="T29" s="267"/>
    </row>
    <row r="30" spans="1:20" ht="12.75">
      <c r="A30" s="62" t="s">
        <v>263</v>
      </c>
      <c r="B30" s="59"/>
      <c r="C30" s="344">
        <f>SUM(C22:C29)</f>
        <v>679</v>
      </c>
      <c r="D30" s="345">
        <f>SUM(D22:D29)</f>
        <v>99365</v>
      </c>
      <c r="E30" s="346"/>
      <c r="F30" s="344">
        <f>SUM(F22:F29)</f>
        <v>683</v>
      </c>
      <c r="G30" s="345">
        <f>SUM(G22:G29)</f>
        <v>103093</v>
      </c>
      <c r="H30" s="347"/>
      <c r="I30" s="344">
        <f aca="true" t="shared" si="2" ref="I30:P30">SUM(I22:I29)</f>
        <v>683</v>
      </c>
      <c r="J30" s="345">
        <f t="shared" si="2"/>
        <v>105585</v>
      </c>
      <c r="K30" s="348">
        <f t="shared" si="2"/>
        <v>8</v>
      </c>
      <c r="L30" s="349">
        <f t="shared" si="2"/>
        <v>4200</v>
      </c>
      <c r="M30" s="344"/>
      <c r="N30" s="345"/>
      <c r="O30" s="348">
        <f t="shared" si="2"/>
        <v>691</v>
      </c>
      <c r="P30" s="345">
        <f t="shared" si="2"/>
        <v>109785</v>
      </c>
      <c r="Q30" s="267" t="s">
        <v>210</v>
      </c>
      <c r="R30" s="238"/>
      <c r="S30" s="238"/>
      <c r="T30" s="267"/>
    </row>
    <row r="31" spans="1:20" ht="13.5" thickBot="1">
      <c r="A31" s="58"/>
      <c r="B31" s="57"/>
      <c r="C31" s="332"/>
      <c r="D31" s="333"/>
      <c r="E31" s="57"/>
      <c r="F31" s="332"/>
      <c r="G31" s="333"/>
      <c r="H31" s="57"/>
      <c r="I31" s="332"/>
      <c r="J31" s="333"/>
      <c r="K31" s="332"/>
      <c r="L31" s="335"/>
      <c r="M31" s="332"/>
      <c r="N31" s="333"/>
      <c r="O31" s="332"/>
      <c r="P31" s="333"/>
      <c r="Q31" s="267" t="s">
        <v>210</v>
      </c>
      <c r="R31" s="222"/>
      <c r="S31" s="222"/>
      <c r="T31" s="267"/>
    </row>
    <row r="32" spans="1:20" ht="25.5" hidden="1">
      <c r="A32" s="61" t="s">
        <v>29</v>
      </c>
      <c r="B32" s="57"/>
      <c r="C32" s="332"/>
      <c r="D32" s="333"/>
      <c r="E32" s="326"/>
      <c r="F32" s="332"/>
      <c r="G32" s="333"/>
      <c r="H32" s="326"/>
      <c r="I32" s="332"/>
      <c r="J32" s="333"/>
      <c r="K32" s="332"/>
      <c r="L32" s="335"/>
      <c r="M32" s="332"/>
      <c r="N32" s="333"/>
      <c r="O32" s="332"/>
      <c r="P32" s="333"/>
      <c r="Q32" s="267" t="s">
        <v>210</v>
      </c>
      <c r="R32" s="222"/>
      <c r="S32" s="222"/>
      <c r="T32" s="267"/>
    </row>
    <row r="33" spans="1:20" ht="38.25" hidden="1">
      <c r="A33" s="250" t="s">
        <v>41</v>
      </c>
      <c r="B33" s="57"/>
      <c r="C33" s="332"/>
      <c r="D33" s="333"/>
      <c r="E33" s="326"/>
      <c r="F33" s="332"/>
      <c r="G33" s="333"/>
      <c r="H33" s="326"/>
      <c r="I33" s="332"/>
      <c r="J33" s="333"/>
      <c r="K33" s="332"/>
      <c r="L33" s="335"/>
      <c r="M33" s="332"/>
      <c r="N33" s="333"/>
      <c r="O33" s="332">
        <f aca="true" t="shared" si="3" ref="O33:P39">+I33+K33+M33</f>
        <v>0</v>
      </c>
      <c r="P33" s="333">
        <f t="shared" si="3"/>
        <v>0</v>
      </c>
      <c r="Q33" s="267" t="s">
        <v>210</v>
      </c>
      <c r="R33" s="222"/>
      <c r="S33" s="222"/>
      <c r="T33" s="267"/>
    </row>
    <row r="34" spans="1:20" ht="12.75" hidden="1">
      <c r="A34" s="249" t="s">
        <v>42</v>
      </c>
      <c r="B34" s="57"/>
      <c r="C34" s="332"/>
      <c r="D34" s="333"/>
      <c r="E34" s="326"/>
      <c r="F34" s="332"/>
      <c r="G34" s="333"/>
      <c r="H34" s="326"/>
      <c r="I34" s="332"/>
      <c r="J34" s="333"/>
      <c r="K34" s="332"/>
      <c r="L34" s="335"/>
      <c r="M34" s="332"/>
      <c r="N34" s="333"/>
      <c r="O34" s="332">
        <f t="shared" si="3"/>
        <v>0</v>
      </c>
      <c r="P34" s="333">
        <f t="shared" si="3"/>
        <v>0</v>
      </c>
      <c r="Q34" s="267" t="s">
        <v>210</v>
      </c>
      <c r="R34" s="222"/>
      <c r="S34" s="222"/>
      <c r="T34" s="267"/>
    </row>
    <row r="35" spans="1:20" ht="38.25" hidden="1">
      <c r="A35" s="250" t="s">
        <v>146</v>
      </c>
      <c r="B35" s="57"/>
      <c r="C35" s="332"/>
      <c r="D35" s="333"/>
      <c r="E35" s="326"/>
      <c r="F35" s="332"/>
      <c r="G35" s="333"/>
      <c r="H35" s="326"/>
      <c r="I35" s="332"/>
      <c r="J35" s="333"/>
      <c r="K35" s="332"/>
      <c r="L35" s="335"/>
      <c r="M35" s="332"/>
      <c r="N35" s="333"/>
      <c r="O35" s="332">
        <f t="shared" si="3"/>
        <v>0</v>
      </c>
      <c r="P35" s="333">
        <f t="shared" si="3"/>
        <v>0</v>
      </c>
      <c r="Q35" s="267" t="s">
        <v>210</v>
      </c>
      <c r="R35" s="222"/>
      <c r="S35" s="222"/>
      <c r="T35" s="267"/>
    </row>
    <row r="36" spans="1:20" ht="38.25" hidden="1">
      <c r="A36" s="250" t="s">
        <v>44</v>
      </c>
      <c r="B36" s="57"/>
      <c r="C36" s="332"/>
      <c r="D36" s="333"/>
      <c r="E36" s="326"/>
      <c r="F36" s="332"/>
      <c r="G36" s="333"/>
      <c r="H36" s="326"/>
      <c r="I36" s="332"/>
      <c r="J36" s="333"/>
      <c r="K36" s="332"/>
      <c r="L36" s="335"/>
      <c r="M36" s="332"/>
      <c r="N36" s="333"/>
      <c r="O36" s="332">
        <f t="shared" si="3"/>
        <v>0</v>
      </c>
      <c r="P36" s="333">
        <f t="shared" si="3"/>
        <v>0</v>
      </c>
      <c r="Q36" s="267" t="s">
        <v>210</v>
      </c>
      <c r="R36" s="222"/>
      <c r="S36" s="222"/>
      <c r="T36" s="267"/>
    </row>
    <row r="37" spans="1:20" ht="25.5" hidden="1">
      <c r="A37" s="250" t="s">
        <v>45</v>
      </c>
      <c r="B37" s="57"/>
      <c r="C37" s="332"/>
      <c r="D37" s="333"/>
      <c r="E37" s="326"/>
      <c r="F37" s="332"/>
      <c r="G37" s="333"/>
      <c r="H37" s="326"/>
      <c r="I37" s="332"/>
      <c r="J37" s="333"/>
      <c r="K37" s="332"/>
      <c r="L37" s="335"/>
      <c r="M37" s="332"/>
      <c r="N37" s="333"/>
      <c r="O37" s="332">
        <f t="shared" si="3"/>
        <v>0</v>
      </c>
      <c r="P37" s="333">
        <f t="shared" si="3"/>
        <v>0</v>
      </c>
      <c r="Q37" s="267" t="s">
        <v>210</v>
      </c>
      <c r="R37" s="222"/>
      <c r="S37" s="222"/>
      <c r="T37" s="267"/>
    </row>
    <row r="38" spans="1:20" ht="25.5" hidden="1">
      <c r="A38" s="250" t="s">
        <v>147</v>
      </c>
      <c r="B38" s="57"/>
      <c r="C38" s="332"/>
      <c r="D38" s="333"/>
      <c r="E38" s="326"/>
      <c r="F38" s="332"/>
      <c r="G38" s="333"/>
      <c r="H38" s="326"/>
      <c r="I38" s="332"/>
      <c r="J38" s="333"/>
      <c r="K38" s="332"/>
      <c r="L38" s="335"/>
      <c r="M38" s="332"/>
      <c r="N38" s="333"/>
      <c r="O38" s="332">
        <f t="shared" si="3"/>
        <v>0</v>
      </c>
      <c r="P38" s="333">
        <f t="shared" si="3"/>
        <v>0</v>
      </c>
      <c r="Q38" s="267" t="s">
        <v>210</v>
      </c>
      <c r="R38" s="222"/>
      <c r="S38" s="222"/>
      <c r="T38" s="267"/>
    </row>
    <row r="39" spans="1:20" ht="12.75" hidden="1">
      <c r="A39" s="249" t="s">
        <v>46</v>
      </c>
      <c r="B39" s="57"/>
      <c r="C39" s="332"/>
      <c r="D39" s="333"/>
      <c r="E39" s="326"/>
      <c r="F39" s="332"/>
      <c r="G39" s="333"/>
      <c r="H39" s="326"/>
      <c r="I39" s="332"/>
      <c r="J39" s="333"/>
      <c r="K39" s="332"/>
      <c r="L39" s="335"/>
      <c r="M39" s="332"/>
      <c r="N39" s="333"/>
      <c r="O39" s="332">
        <f t="shared" si="3"/>
        <v>0</v>
      </c>
      <c r="P39" s="333">
        <f t="shared" si="3"/>
        <v>0</v>
      </c>
      <c r="Q39" s="267" t="s">
        <v>210</v>
      </c>
      <c r="R39" s="222"/>
      <c r="S39" s="222"/>
      <c r="T39" s="267"/>
    </row>
    <row r="40" spans="1:20" ht="12.75" hidden="1">
      <c r="A40" s="60" t="s">
        <v>264</v>
      </c>
      <c r="B40" s="57"/>
      <c r="C40" s="340"/>
      <c r="D40" s="461"/>
      <c r="E40" s="329"/>
      <c r="F40" s="340"/>
      <c r="G40" s="461"/>
      <c r="H40" s="329"/>
      <c r="I40" s="340"/>
      <c r="J40" s="461"/>
      <c r="K40" s="340"/>
      <c r="L40" s="463"/>
      <c r="M40" s="340"/>
      <c r="N40" s="461"/>
      <c r="O40" s="340">
        <f>K40+I40+M40</f>
        <v>0</v>
      </c>
      <c r="P40" s="461">
        <f>N40+J40+L40</f>
        <v>0</v>
      </c>
      <c r="Q40" s="267" t="s">
        <v>210</v>
      </c>
      <c r="R40" s="225"/>
      <c r="S40" s="225"/>
      <c r="T40" s="267"/>
    </row>
    <row r="41" spans="1:20" ht="12.75" hidden="1">
      <c r="A41" s="60" t="s">
        <v>265</v>
      </c>
      <c r="B41" s="57"/>
      <c r="C41" s="459"/>
      <c r="D41" s="460"/>
      <c r="E41" s="329"/>
      <c r="F41" s="459"/>
      <c r="G41" s="460"/>
      <c r="H41" s="329"/>
      <c r="I41" s="459"/>
      <c r="J41" s="460"/>
      <c r="K41" s="459"/>
      <c r="L41" s="462"/>
      <c r="M41" s="459"/>
      <c r="N41" s="460"/>
      <c r="O41" s="459">
        <f>K41+I41+M41</f>
        <v>0</v>
      </c>
      <c r="P41" s="460">
        <f>N41+J41+L41</f>
        <v>0</v>
      </c>
      <c r="Q41" s="267" t="s">
        <v>210</v>
      </c>
      <c r="R41" s="224"/>
      <c r="S41" s="224"/>
      <c r="T41" s="267"/>
    </row>
    <row r="42" spans="1:20" ht="12.75" hidden="1">
      <c r="A42" s="62" t="s">
        <v>266</v>
      </c>
      <c r="B42" s="59"/>
      <c r="C42" s="344">
        <f>SUM(C33:C39)</f>
        <v>0</v>
      </c>
      <c r="D42" s="345">
        <f>SUM(D33:D39)</f>
        <v>0</v>
      </c>
      <c r="E42" s="330"/>
      <c r="F42" s="344">
        <f>SUM(F33:F39)</f>
        <v>0</v>
      </c>
      <c r="G42" s="345">
        <f>SUM(G33:G39)</f>
        <v>0</v>
      </c>
      <c r="H42" s="331"/>
      <c r="I42" s="344">
        <f aca="true" t="shared" si="4" ref="I42:P42">SUM(I33:I39)</f>
        <v>0</v>
      </c>
      <c r="J42" s="345">
        <f t="shared" si="4"/>
        <v>0</v>
      </c>
      <c r="K42" s="344">
        <f t="shared" si="4"/>
        <v>0</v>
      </c>
      <c r="L42" s="349">
        <f t="shared" si="4"/>
        <v>0</v>
      </c>
      <c r="M42" s="344">
        <f t="shared" si="4"/>
        <v>0</v>
      </c>
      <c r="N42" s="345">
        <f t="shared" si="4"/>
        <v>0</v>
      </c>
      <c r="O42" s="344">
        <f t="shared" si="4"/>
        <v>0</v>
      </c>
      <c r="P42" s="345">
        <f t="shared" si="4"/>
        <v>0</v>
      </c>
      <c r="Q42" s="267" t="s">
        <v>210</v>
      </c>
      <c r="R42" s="238"/>
      <c r="S42" s="238"/>
      <c r="T42" s="267"/>
    </row>
    <row r="43" spans="1:20" ht="13.5" hidden="1" thickBot="1">
      <c r="A43" s="57"/>
      <c r="B43" s="57"/>
      <c r="C43" s="57"/>
      <c r="D43" s="57"/>
      <c r="E43" s="57"/>
      <c r="F43" s="57"/>
      <c r="G43" s="57"/>
      <c r="H43" s="57"/>
      <c r="I43" s="57"/>
      <c r="J43" s="57"/>
      <c r="K43" s="465"/>
      <c r="L43" s="465"/>
      <c r="M43" s="466"/>
      <c r="N43" s="57"/>
      <c r="O43" s="57"/>
      <c r="P43" s="57"/>
      <c r="Q43" s="267" t="s">
        <v>210</v>
      </c>
      <c r="R43" s="222"/>
      <c r="S43" s="222"/>
      <c r="T43" s="267"/>
    </row>
    <row r="44" spans="1:20" s="44" customFormat="1" ht="13.5" thickBot="1">
      <c r="A44" s="148" t="s">
        <v>267</v>
      </c>
      <c r="B44" s="149"/>
      <c r="C44" s="350">
        <f>C19+C30+C42</f>
        <v>679</v>
      </c>
      <c r="D44" s="271">
        <f>D19+D30+D42</f>
        <v>99365</v>
      </c>
      <c r="E44" s="149"/>
      <c r="F44" s="350">
        <f>F19+F30+F42</f>
        <v>683</v>
      </c>
      <c r="G44" s="271">
        <f>G19+G30+G42</f>
        <v>103093</v>
      </c>
      <c r="H44" s="149"/>
      <c r="I44" s="350">
        <f aca="true" t="shared" si="5" ref="I44:P44">I19+I30+I42</f>
        <v>683</v>
      </c>
      <c r="J44" s="271">
        <f t="shared" si="5"/>
        <v>105585</v>
      </c>
      <c r="K44" s="350">
        <f t="shared" si="5"/>
        <v>8</v>
      </c>
      <c r="L44" s="271">
        <f t="shared" si="5"/>
        <v>4200</v>
      </c>
      <c r="M44" s="350"/>
      <c r="N44" s="271"/>
      <c r="O44" s="350">
        <f t="shared" si="5"/>
        <v>691</v>
      </c>
      <c r="P44" s="271">
        <f t="shared" si="5"/>
        <v>109785</v>
      </c>
      <c r="Q44" s="267" t="s">
        <v>11</v>
      </c>
      <c r="R44" s="63"/>
      <c r="S44" s="64"/>
      <c r="T44" s="267"/>
    </row>
    <row r="45" ht="12.75">
      <c r="S45" s="267"/>
    </row>
  </sheetData>
  <sheetProtection/>
  <mergeCells count="12">
    <mergeCell ref="A10:A11"/>
    <mergeCell ref="F8:G9"/>
    <mergeCell ref="K8:N8"/>
    <mergeCell ref="O8:P9"/>
    <mergeCell ref="C8:D9"/>
    <mergeCell ref="K9:L9"/>
    <mergeCell ref="M9:N9"/>
    <mergeCell ref="I8:J9"/>
    <mergeCell ref="A1:P1"/>
    <mergeCell ref="A3:P3"/>
    <mergeCell ref="A4:P4"/>
    <mergeCell ref="A5:P5"/>
  </mergeCells>
  <printOptions horizontalCentered="1"/>
  <pageMargins left="0.75" right="0.75" top="1" bottom="0.79" header="0.5" footer="0.5"/>
  <pageSetup horizontalDpi="600" verticalDpi="600" orientation="landscape" scale="60" r:id="rId1"/>
  <headerFooter alignWithMargins="0">
    <oddFooter>&amp;C&amp;"Times New Roman,Regular"Exhibit D - Resources by DOJ Strategic Goals &amp; Strategic Objectives</oddFooter>
  </headerFooter>
</worksheet>
</file>

<file path=xl/worksheets/sheet4.xml><?xml version="1.0" encoding="utf-8"?>
<worksheet xmlns="http://schemas.openxmlformats.org/spreadsheetml/2006/main" xmlns:r="http://schemas.openxmlformats.org/officeDocument/2006/relationships">
  <sheetPr codeName="Sheet10"/>
  <dimension ref="A1:AA49"/>
  <sheetViews>
    <sheetView zoomScale="75" zoomScaleNormal="75" zoomScaleSheetLayoutView="130" zoomScalePageLayoutView="0" workbookViewId="0" topLeftCell="A1">
      <selection activeCell="A48" sqref="A48:IV49"/>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 min="14" max="14" width="0.9921875" style="273" customWidth="1"/>
    <col min="16" max="19" width="0" style="0" hidden="1" customWidth="1"/>
  </cols>
  <sheetData>
    <row r="1" spans="1:14" ht="20.25">
      <c r="A1" s="739" t="s">
        <v>20</v>
      </c>
      <c r="B1" s="767"/>
      <c r="C1" s="767"/>
      <c r="D1" s="767"/>
      <c r="E1" s="767"/>
      <c r="F1" s="767"/>
      <c r="G1" s="767"/>
      <c r="H1" s="767"/>
      <c r="I1" s="767"/>
      <c r="J1" s="767"/>
      <c r="K1" s="767"/>
      <c r="L1" s="767"/>
      <c r="M1" s="767"/>
      <c r="N1" s="273" t="s">
        <v>210</v>
      </c>
    </row>
    <row r="2" spans="1:14" ht="15.75">
      <c r="A2" s="242" t="s">
        <v>190</v>
      </c>
      <c r="N2" s="273" t="s">
        <v>210</v>
      </c>
    </row>
    <row r="3" spans="1:27" ht="15" customHeight="1">
      <c r="A3" s="741" t="s">
        <v>163</v>
      </c>
      <c r="B3" s="688"/>
      <c r="C3" s="688"/>
      <c r="D3" s="688"/>
      <c r="E3" s="688"/>
      <c r="F3" s="688"/>
      <c r="G3" s="688"/>
      <c r="H3" s="688"/>
      <c r="I3" s="688"/>
      <c r="J3" s="688"/>
      <c r="K3" s="688"/>
      <c r="L3" s="688"/>
      <c r="M3" s="688"/>
      <c r="N3" s="273" t="s">
        <v>210</v>
      </c>
      <c r="O3" s="195"/>
      <c r="P3" s="195"/>
      <c r="Q3" s="195"/>
      <c r="R3" s="195"/>
      <c r="S3" s="195"/>
      <c r="T3" s="195"/>
      <c r="U3" s="195"/>
      <c r="V3" s="195"/>
      <c r="W3" s="195"/>
      <c r="X3" s="195"/>
      <c r="Y3" s="195"/>
      <c r="Z3" s="195"/>
      <c r="AA3" s="195"/>
    </row>
    <row r="4" spans="1:27" ht="15.75">
      <c r="A4" s="742" t="str">
        <f>+'B. Summary of Requirements '!A5</f>
        <v>Environment &amp; Natural Resources Division</v>
      </c>
      <c r="B4" s="688"/>
      <c r="C4" s="688"/>
      <c r="D4" s="688"/>
      <c r="E4" s="688"/>
      <c r="F4" s="688"/>
      <c r="G4" s="688"/>
      <c r="H4" s="688"/>
      <c r="I4" s="688"/>
      <c r="J4" s="688"/>
      <c r="K4" s="688"/>
      <c r="L4" s="688"/>
      <c r="M4" s="688"/>
      <c r="N4" s="273" t="s">
        <v>210</v>
      </c>
      <c r="O4" s="198"/>
      <c r="P4" s="195"/>
      <c r="Q4" s="195"/>
      <c r="R4" s="195"/>
      <c r="S4" s="195"/>
      <c r="T4" s="195"/>
      <c r="U4" s="195"/>
      <c r="V4" s="195"/>
      <c r="W4" s="195"/>
      <c r="X4" s="195"/>
      <c r="Y4" s="195"/>
      <c r="Z4" s="195"/>
      <c r="AA4" s="195"/>
    </row>
    <row r="5" spans="1:27" ht="15">
      <c r="A5" s="196"/>
      <c r="B5" s="197"/>
      <c r="C5" s="197"/>
      <c r="D5" s="197"/>
      <c r="E5" s="197"/>
      <c r="F5" s="197"/>
      <c r="G5" s="197"/>
      <c r="H5" s="197"/>
      <c r="I5" s="197"/>
      <c r="J5" s="197"/>
      <c r="K5" s="197"/>
      <c r="L5" s="197"/>
      <c r="M5" s="197"/>
      <c r="O5" s="197"/>
      <c r="P5" s="195"/>
      <c r="Q5" s="195"/>
      <c r="R5" s="195"/>
      <c r="S5" s="195"/>
      <c r="T5" s="195"/>
      <c r="U5" s="195"/>
      <c r="V5" s="195"/>
      <c r="W5" s="195"/>
      <c r="X5" s="195"/>
      <c r="Y5" s="195"/>
      <c r="Z5" s="195"/>
      <c r="AA5" s="195"/>
    </row>
    <row r="6" spans="1:15" ht="15">
      <c r="A6" s="76"/>
      <c r="B6" s="76"/>
      <c r="C6" s="76"/>
      <c r="D6" s="76"/>
      <c r="E6" s="76"/>
      <c r="F6" s="76"/>
      <c r="G6" s="76"/>
      <c r="H6" s="76"/>
      <c r="I6" s="76"/>
      <c r="J6" s="76"/>
      <c r="K6" s="76"/>
      <c r="L6" s="76"/>
      <c r="M6" s="76"/>
      <c r="O6" s="76"/>
    </row>
    <row r="7" spans="1:15" s="492" customFormat="1" ht="15">
      <c r="A7" s="765" t="s">
        <v>195</v>
      </c>
      <c r="B7" s="766"/>
      <c r="C7" s="766"/>
      <c r="D7" s="766"/>
      <c r="E7" s="766"/>
      <c r="F7" s="766"/>
      <c r="G7" s="766"/>
      <c r="H7" s="766"/>
      <c r="I7" s="766"/>
      <c r="J7" s="766"/>
      <c r="K7" s="766"/>
      <c r="L7" s="766"/>
      <c r="M7" s="766"/>
      <c r="N7" s="490" t="s">
        <v>210</v>
      </c>
      <c r="O7" s="494"/>
    </row>
    <row r="8" spans="1:15" s="492" customFormat="1" ht="15">
      <c r="A8" s="493"/>
      <c r="B8" s="493"/>
      <c r="C8" s="493"/>
      <c r="D8" s="493"/>
      <c r="E8" s="493"/>
      <c r="F8" s="493"/>
      <c r="G8" s="493"/>
      <c r="H8" s="493"/>
      <c r="I8" s="493"/>
      <c r="J8" s="493"/>
      <c r="K8" s="493"/>
      <c r="L8" s="493"/>
      <c r="M8" s="493"/>
      <c r="N8" s="490"/>
      <c r="O8" s="493"/>
    </row>
    <row r="9" spans="1:18" s="492" customFormat="1" ht="45" customHeight="1">
      <c r="A9" s="756" t="s">
        <v>287</v>
      </c>
      <c r="B9" s="762"/>
      <c r="C9" s="762"/>
      <c r="D9" s="762"/>
      <c r="E9" s="762"/>
      <c r="F9" s="762"/>
      <c r="G9" s="762"/>
      <c r="H9" s="762"/>
      <c r="I9" s="762"/>
      <c r="J9" s="762"/>
      <c r="K9" s="762"/>
      <c r="L9" s="762"/>
      <c r="M9" s="762"/>
      <c r="N9" s="490" t="s">
        <v>210</v>
      </c>
      <c r="O9" s="491"/>
      <c r="P9" s="514">
        <v>1465000</v>
      </c>
      <c r="Q9">
        <f>+P9*0.2626</f>
        <v>384709</v>
      </c>
      <c r="R9">
        <f>+P9-Q9</f>
        <v>1080291</v>
      </c>
    </row>
    <row r="10" spans="1:18" s="492" customFormat="1" ht="15">
      <c r="A10" s="493"/>
      <c r="B10" s="493"/>
      <c r="C10" s="493"/>
      <c r="D10" s="493"/>
      <c r="E10" s="493"/>
      <c r="F10" s="493"/>
      <c r="G10" s="493"/>
      <c r="H10" s="493"/>
      <c r="I10" s="493"/>
      <c r="J10" s="493"/>
      <c r="K10" s="493"/>
      <c r="L10" s="493"/>
      <c r="M10" s="493"/>
      <c r="N10" s="490"/>
      <c r="O10" s="493"/>
      <c r="P10" s="76"/>
      <c r="Q10"/>
      <c r="R10"/>
    </row>
    <row r="11" spans="1:18" s="492" customFormat="1" ht="42.75" customHeight="1">
      <c r="A11" s="756" t="s">
        <v>283</v>
      </c>
      <c r="B11" s="762"/>
      <c r="C11" s="762"/>
      <c r="D11" s="762"/>
      <c r="E11" s="762"/>
      <c r="F11" s="762"/>
      <c r="G11" s="762"/>
      <c r="H11" s="762"/>
      <c r="I11" s="762"/>
      <c r="J11" s="762"/>
      <c r="K11" s="762"/>
      <c r="L11" s="762"/>
      <c r="M11" s="762"/>
      <c r="N11" s="490" t="s">
        <v>210</v>
      </c>
      <c r="O11" s="68"/>
      <c r="P11" s="510">
        <v>700000</v>
      </c>
      <c r="Q11">
        <f>+P11*0.2626</f>
        <v>183820</v>
      </c>
      <c r="R11">
        <f>+P11-Q11</f>
        <v>516180</v>
      </c>
    </row>
    <row r="12" spans="1:15" s="492" customFormat="1" ht="15">
      <c r="A12" s="493"/>
      <c r="B12" s="493"/>
      <c r="C12" s="493"/>
      <c r="D12" s="493"/>
      <c r="E12" s="493"/>
      <c r="F12" s="493"/>
      <c r="G12" s="493"/>
      <c r="H12" s="493"/>
      <c r="I12" s="493"/>
      <c r="J12" s="493"/>
      <c r="K12" s="493"/>
      <c r="L12" s="493"/>
      <c r="M12" s="493"/>
      <c r="N12" s="490" t="s">
        <v>210</v>
      </c>
      <c r="O12" s="493"/>
    </row>
    <row r="13" spans="1:15" s="492" customFormat="1" ht="44.25" customHeight="1">
      <c r="A13" s="756" t="s">
        <v>282</v>
      </c>
      <c r="B13" s="684"/>
      <c r="C13" s="684"/>
      <c r="D13" s="684"/>
      <c r="E13" s="684"/>
      <c r="F13" s="684"/>
      <c r="G13" s="684"/>
      <c r="H13" s="684"/>
      <c r="I13" s="684"/>
      <c r="J13" s="684"/>
      <c r="K13" s="684"/>
      <c r="L13" s="684"/>
      <c r="M13" s="493"/>
      <c r="N13" s="490" t="s">
        <v>210</v>
      </c>
      <c r="O13" s="493"/>
    </row>
    <row r="14" spans="1:15" s="492" customFormat="1" ht="15">
      <c r="A14" s="489"/>
      <c r="B14" s="68"/>
      <c r="C14" s="68"/>
      <c r="D14" s="68"/>
      <c r="E14" s="68"/>
      <c r="F14" s="68"/>
      <c r="G14" s="68"/>
      <c r="H14" s="68"/>
      <c r="I14" s="68"/>
      <c r="J14" s="68"/>
      <c r="K14" s="68"/>
      <c r="L14" s="68"/>
      <c r="M14" s="493"/>
      <c r="N14" s="490"/>
      <c r="O14" s="493"/>
    </row>
    <row r="15" spans="1:15" s="492" customFormat="1" ht="26.25" customHeight="1">
      <c r="A15" s="761" t="s">
        <v>281</v>
      </c>
      <c r="B15" s="762"/>
      <c r="C15" s="762"/>
      <c r="D15" s="762"/>
      <c r="E15" s="762"/>
      <c r="F15" s="762"/>
      <c r="G15" s="762"/>
      <c r="H15" s="762"/>
      <c r="I15" s="762"/>
      <c r="J15" s="762"/>
      <c r="K15" s="762"/>
      <c r="L15" s="762"/>
      <c r="M15" s="762"/>
      <c r="N15" s="490" t="s">
        <v>210</v>
      </c>
      <c r="O15" s="493"/>
    </row>
    <row r="16" spans="1:15" s="492" customFormat="1" ht="15">
      <c r="A16" s="493"/>
      <c r="B16" s="493"/>
      <c r="C16" s="493"/>
      <c r="D16" s="493"/>
      <c r="E16" s="260"/>
      <c r="F16" s="260"/>
      <c r="G16" s="260"/>
      <c r="J16" s="493"/>
      <c r="K16" s="493"/>
      <c r="L16" s="493"/>
      <c r="M16" s="493"/>
      <c r="N16" s="490"/>
      <c r="O16" s="493"/>
    </row>
    <row r="17" spans="1:15" s="492" customFormat="1" ht="30.75" customHeight="1">
      <c r="A17" s="756" t="s">
        <v>289</v>
      </c>
      <c r="B17" s="756"/>
      <c r="C17" s="756"/>
      <c r="D17" s="756"/>
      <c r="E17" s="756"/>
      <c r="F17" s="756"/>
      <c r="G17" s="756"/>
      <c r="H17" s="756"/>
      <c r="I17" s="756"/>
      <c r="J17" s="756"/>
      <c r="K17" s="756"/>
      <c r="L17" s="756"/>
      <c r="M17" s="493"/>
      <c r="N17" s="490" t="s">
        <v>210</v>
      </c>
      <c r="O17" s="493"/>
    </row>
    <row r="18" spans="1:15" s="492" customFormat="1" ht="15">
      <c r="A18" s="493"/>
      <c r="B18" s="493"/>
      <c r="C18" s="493"/>
      <c r="D18" s="493"/>
      <c r="E18" s="493"/>
      <c r="F18" s="493"/>
      <c r="G18" s="493"/>
      <c r="H18" s="493"/>
      <c r="I18" s="493"/>
      <c r="J18" s="493"/>
      <c r="K18" s="493"/>
      <c r="L18" s="493"/>
      <c r="M18" s="493"/>
      <c r="N18" s="490"/>
      <c r="O18" s="493"/>
    </row>
    <row r="19" spans="1:15" s="492" customFormat="1" ht="68.25" customHeight="1">
      <c r="A19" s="759" t="s">
        <v>284</v>
      </c>
      <c r="B19" s="770"/>
      <c r="C19" s="770"/>
      <c r="D19" s="770"/>
      <c r="E19" s="770"/>
      <c r="F19" s="770"/>
      <c r="G19" s="770"/>
      <c r="H19" s="770"/>
      <c r="I19" s="770"/>
      <c r="J19" s="770"/>
      <c r="K19" s="770"/>
      <c r="L19" s="770"/>
      <c r="M19" s="770"/>
      <c r="N19" s="490" t="s">
        <v>210</v>
      </c>
      <c r="O19" s="493"/>
    </row>
    <row r="20" spans="1:15" s="492" customFormat="1" ht="13.5" customHeight="1">
      <c r="A20" s="489"/>
      <c r="B20" s="68"/>
      <c r="C20" s="68"/>
      <c r="D20" s="68"/>
      <c r="E20" s="68"/>
      <c r="F20" s="68"/>
      <c r="G20" s="68"/>
      <c r="H20" s="68"/>
      <c r="I20" s="68"/>
      <c r="J20" s="68"/>
      <c r="K20" s="68"/>
      <c r="L20" s="68"/>
      <c r="M20" s="68"/>
      <c r="N20" s="490"/>
      <c r="O20" s="493"/>
    </row>
    <row r="21" spans="1:15" s="492" customFormat="1" ht="35.25" customHeight="1">
      <c r="A21" s="759" t="s">
        <v>285</v>
      </c>
      <c r="B21" s="760"/>
      <c r="C21" s="760"/>
      <c r="D21" s="760"/>
      <c r="E21" s="760"/>
      <c r="F21" s="760"/>
      <c r="G21" s="760"/>
      <c r="H21" s="760"/>
      <c r="I21" s="760"/>
      <c r="J21" s="760"/>
      <c r="K21" s="760"/>
      <c r="L21" s="760"/>
      <c r="M21" s="760"/>
      <c r="N21" s="490" t="s">
        <v>210</v>
      </c>
      <c r="O21" s="493"/>
    </row>
    <row r="22" spans="1:15" s="492" customFormat="1" ht="13.5" customHeight="1">
      <c r="A22" s="489"/>
      <c r="B22" s="491"/>
      <c r="C22" s="491"/>
      <c r="D22" s="491"/>
      <c r="E22" s="491"/>
      <c r="F22" s="491"/>
      <c r="G22" s="491"/>
      <c r="H22" s="491"/>
      <c r="I22" s="491"/>
      <c r="J22" s="491"/>
      <c r="K22" s="491"/>
      <c r="L22" s="491"/>
      <c r="M22" s="491"/>
      <c r="N22" s="490"/>
      <c r="O22" s="493"/>
    </row>
    <row r="23" spans="1:15" s="492" customFormat="1" ht="30.75" customHeight="1">
      <c r="A23" s="768" t="s">
        <v>290</v>
      </c>
      <c r="B23" s="769"/>
      <c r="C23" s="769"/>
      <c r="D23" s="769"/>
      <c r="E23" s="769"/>
      <c r="F23" s="769"/>
      <c r="G23" s="769"/>
      <c r="H23" s="769"/>
      <c r="I23" s="769"/>
      <c r="J23" s="769"/>
      <c r="K23" s="769"/>
      <c r="L23" s="769"/>
      <c r="M23" s="769"/>
      <c r="N23" s="490" t="s">
        <v>210</v>
      </c>
      <c r="O23" s="493"/>
    </row>
    <row r="24" spans="1:15" s="492" customFormat="1" ht="13.5" customHeight="1">
      <c r="A24" s="489"/>
      <c r="B24" s="491"/>
      <c r="C24" s="491"/>
      <c r="D24" s="491"/>
      <c r="E24" s="491"/>
      <c r="F24" s="491"/>
      <c r="G24" s="491"/>
      <c r="H24" s="491"/>
      <c r="I24" s="491"/>
      <c r="J24" s="491"/>
      <c r="K24" s="491"/>
      <c r="L24" s="491"/>
      <c r="M24" s="491"/>
      <c r="N24" s="490"/>
      <c r="O24" s="493"/>
    </row>
    <row r="25" spans="1:15" s="492" customFormat="1" ht="24.75" customHeight="1">
      <c r="A25" s="756" t="s">
        <v>291</v>
      </c>
      <c r="B25" s="684"/>
      <c r="C25" s="684"/>
      <c r="D25" s="684"/>
      <c r="E25" s="684"/>
      <c r="F25" s="684"/>
      <c r="G25" s="684"/>
      <c r="H25" s="684"/>
      <c r="I25" s="684"/>
      <c r="J25" s="684"/>
      <c r="K25" s="684"/>
      <c r="L25" s="684"/>
      <c r="M25" s="684"/>
      <c r="N25" s="490" t="s">
        <v>210</v>
      </c>
      <c r="O25" s="493"/>
    </row>
    <row r="26" spans="1:15" s="492" customFormat="1" ht="12" customHeight="1">
      <c r="A26" s="756"/>
      <c r="B26" s="684"/>
      <c r="C26" s="684"/>
      <c r="D26" s="684"/>
      <c r="E26" s="684"/>
      <c r="F26" s="684"/>
      <c r="G26" s="684"/>
      <c r="H26" s="684"/>
      <c r="I26" s="684"/>
      <c r="J26" s="684"/>
      <c r="K26" s="684"/>
      <c r="L26" s="684"/>
      <c r="M26" s="684"/>
      <c r="N26" s="490"/>
      <c r="O26" s="493"/>
    </row>
    <row r="27" spans="1:15" s="492" customFormat="1" ht="66" customHeight="1">
      <c r="A27" s="757" t="s">
        <v>286</v>
      </c>
      <c r="B27" s="758"/>
      <c r="C27" s="758"/>
      <c r="D27" s="758"/>
      <c r="E27" s="758"/>
      <c r="F27" s="758"/>
      <c r="G27" s="758"/>
      <c r="H27" s="758"/>
      <c r="I27" s="758"/>
      <c r="J27" s="758"/>
      <c r="K27" s="758"/>
      <c r="L27" s="758"/>
      <c r="M27" s="758"/>
      <c r="N27" s="490" t="s">
        <v>210</v>
      </c>
      <c r="O27" s="493"/>
    </row>
    <row r="28" spans="1:15" s="492" customFormat="1" ht="13.5" customHeight="1">
      <c r="A28" s="489"/>
      <c r="B28" s="491"/>
      <c r="C28" s="491"/>
      <c r="D28" s="491"/>
      <c r="E28" s="491"/>
      <c r="F28" s="491"/>
      <c r="G28" s="491"/>
      <c r="H28" s="491"/>
      <c r="I28" s="491"/>
      <c r="J28" s="491"/>
      <c r="K28" s="491"/>
      <c r="L28" s="491"/>
      <c r="M28" s="491"/>
      <c r="N28" s="490"/>
      <c r="O28" s="493"/>
    </row>
    <row r="29" spans="1:15" s="492" customFormat="1" ht="0.75" customHeight="1">
      <c r="A29" s="489"/>
      <c r="B29" s="491"/>
      <c r="C29" s="491"/>
      <c r="D29" s="491"/>
      <c r="E29" s="491"/>
      <c r="F29" s="491"/>
      <c r="G29" s="491"/>
      <c r="H29" s="491"/>
      <c r="I29" s="491"/>
      <c r="J29" s="491"/>
      <c r="K29" s="491"/>
      <c r="L29" s="491"/>
      <c r="M29" s="491"/>
      <c r="N29" s="490" t="s">
        <v>210</v>
      </c>
      <c r="O29" s="493"/>
    </row>
    <row r="30" spans="1:15" s="492" customFormat="1" ht="0.75" customHeight="1">
      <c r="A30" s="489"/>
      <c r="B30" s="491"/>
      <c r="C30" s="491"/>
      <c r="D30" s="491"/>
      <c r="E30" s="491"/>
      <c r="F30" s="491"/>
      <c r="G30" s="491"/>
      <c r="H30" s="491"/>
      <c r="I30" s="491"/>
      <c r="J30" s="491"/>
      <c r="K30" s="491"/>
      <c r="L30" s="491"/>
      <c r="M30" s="491"/>
      <c r="N30" s="490" t="s">
        <v>210</v>
      </c>
      <c r="O30" s="493"/>
    </row>
    <row r="31" spans="1:15" s="492" customFormat="1" ht="0.75" customHeight="1">
      <c r="A31" s="489"/>
      <c r="B31" s="491"/>
      <c r="C31" s="491"/>
      <c r="D31" s="491"/>
      <c r="E31" s="491"/>
      <c r="F31" s="491"/>
      <c r="G31" s="491"/>
      <c r="H31" s="491"/>
      <c r="I31" s="491"/>
      <c r="J31" s="491"/>
      <c r="K31" s="491"/>
      <c r="L31" s="491"/>
      <c r="M31" s="491"/>
      <c r="N31" s="490" t="s">
        <v>210</v>
      </c>
      <c r="O31" s="493"/>
    </row>
    <row r="32" spans="1:15" s="492" customFormat="1" ht="0.75" customHeight="1">
      <c r="A32" s="489"/>
      <c r="B32" s="491"/>
      <c r="C32" s="491"/>
      <c r="D32" s="491"/>
      <c r="E32" s="491"/>
      <c r="F32" s="491"/>
      <c r="G32" s="491"/>
      <c r="H32" s="491"/>
      <c r="I32" s="491"/>
      <c r="J32" s="491"/>
      <c r="K32" s="491"/>
      <c r="L32" s="491"/>
      <c r="M32" s="491"/>
      <c r="N32" s="490" t="s">
        <v>210</v>
      </c>
      <c r="O32" s="493"/>
    </row>
    <row r="33" spans="1:15" s="492" customFormat="1" ht="0.75" customHeight="1">
      <c r="A33" s="489"/>
      <c r="B33" s="491"/>
      <c r="C33" s="491"/>
      <c r="D33" s="491"/>
      <c r="E33" s="491"/>
      <c r="F33" s="491"/>
      <c r="G33" s="491"/>
      <c r="H33" s="491"/>
      <c r="I33" s="491"/>
      <c r="J33" s="491"/>
      <c r="K33" s="491"/>
      <c r="L33" s="491"/>
      <c r="M33" s="491"/>
      <c r="N33" s="490" t="s">
        <v>210</v>
      </c>
      <c r="O33" s="493"/>
    </row>
    <row r="34" spans="1:15" s="492" customFormat="1" ht="0.75" customHeight="1">
      <c r="A34" s="489"/>
      <c r="B34" s="491"/>
      <c r="C34" s="491"/>
      <c r="D34" s="491"/>
      <c r="E34" s="491"/>
      <c r="F34" s="491"/>
      <c r="G34" s="491"/>
      <c r="H34" s="491"/>
      <c r="I34" s="491"/>
      <c r="J34" s="491"/>
      <c r="K34" s="491"/>
      <c r="L34" s="491"/>
      <c r="M34" s="491"/>
      <c r="N34" s="490" t="s">
        <v>210</v>
      </c>
      <c r="O34" s="493"/>
    </row>
    <row r="35" spans="1:15" s="492" customFormat="1" ht="0.75" customHeight="1">
      <c r="A35" s="489"/>
      <c r="B35" s="491"/>
      <c r="C35" s="491"/>
      <c r="D35" s="491"/>
      <c r="E35" s="491"/>
      <c r="F35" s="491"/>
      <c r="G35" s="491"/>
      <c r="H35" s="491"/>
      <c r="I35" s="491"/>
      <c r="J35" s="491"/>
      <c r="K35" s="491"/>
      <c r="L35" s="491"/>
      <c r="M35" s="491"/>
      <c r="N35" s="490" t="s">
        <v>210</v>
      </c>
      <c r="O35" s="493"/>
    </row>
    <row r="36" spans="1:15" s="492" customFormat="1" ht="0.75" customHeight="1">
      <c r="A36" s="489"/>
      <c r="B36" s="491"/>
      <c r="C36" s="491"/>
      <c r="D36" s="491"/>
      <c r="E36" s="491"/>
      <c r="F36" s="491"/>
      <c r="G36" s="491"/>
      <c r="H36" s="491"/>
      <c r="I36" s="491"/>
      <c r="J36" s="491"/>
      <c r="K36" s="491"/>
      <c r="L36" s="491"/>
      <c r="M36" s="491"/>
      <c r="N36" s="490" t="s">
        <v>210</v>
      </c>
      <c r="O36" s="493"/>
    </row>
    <row r="37" spans="1:15" s="492" customFormat="1" ht="0.75" customHeight="1">
      <c r="A37" s="489"/>
      <c r="B37" s="491"/>
      <c r="C37" s="491"/>
      <c r="D37" s="491"/>
      <c r="E37" s="491"/>
      <c r="F37" s="491"/>
      <c r="G37" s="491"/>
      <c r="H37" s="491"/>
      <c r="I37" s="491"/>
      <c r="J37" s="491"/>
      <c r="K37" s="491"/>
      <c r="L37" s="491"/>
      <c r="M37" s="491"/>
      <c r="N37" s="490" t="s">
        <v>210</v>
      </c>
      <c r="O37" s="493"/>
    </row>
    <row r="38" spans="1:15" s="492" customFormat="1" ht="0.75" customHeight="1">
      <c r="A38" s="489"/>
      <c r="B38" s="491"/>
      <c r="C38" s="491"/>
      <c r="D38" s="491"/>
      <c r="E38" s="491"/>
      <c r="F38" s="491"/>
      <c r="G38" s="491"/>
      <c r="H38" s="491"/>
      <c r="I38" s="491"/>
      <c r="J38" s="491"/>
      <c r="K38" s="491"/>
      <c r="L38" s="491"/>
      <c r="M38" s="491"/>
      <c r="N38" s="490" t="s">
        <v>210</v>
      </c>
      <c r="O38" s="493"/>
    </row>
    <row r="39" spans="1:15" s="492" customFormat="1" ht="0.75" customHeight="1">
      <c r="A39" s="489"/>
      <c r="B39" s="491"/>
      <c r="C39" s="491"/>
      <c r="D39" s="491"/>
      <c r="E39" s="491"/>
      <c r="F39" s="491"/>
      <c r="G39" s="491"/>
      <c r="H39" s="491"/>
      <c r="I39" s="491"/>
      <c r="J39" s="491"/>
      <c r="K39" s="491"/>
      <c r="L39" s="491"/>
      <c r="M39" s="491"/>
      <c r="N39" s="490" t="s">
        <v>210</v>
      </c>
      <c r="O39" s="493"/>
    </row>
    <row r="40" spans="1:15" s="492" customFormat="1" ht="0.75" customHeight="1">
      <c r="A40" s="489"/>
      <c r="B40" s="491"/>
      <c r="C40" s="491"/>
      <c r="D40" s="491"/>
      <c r="E40" s="491"/>
      <c r="F40" s="491"/>
      <c r="G40" s="491"/>
      <c r="H40" s="491"/>
      <c r="I40" s="491"/>
      <c r="J40" s="491"/>
      <c r="K40" s="491"/>
      <c r="L40" s="491"/>
      <c r="M40" s="491"/>
      <c r="N40" s="490" t="s">
        <v>210</v>
      </c>
      <c r="O40" s="493"/>
    </row>
    <row r="41" spans="1:15" s="492" customFormat="1" ht="0.75" customHeight="1">
      <c r="A41" s="489"/>
      <c r="B41" s="491"/>
      <c r="C41" s="491"/>
      <c r="D41" s="491"/>
      <c r="E41" s="491"/>
      <c r="F41" s="491"/>
      <c r="G41" s="491"/>
      <c r="H41" s="491"/>
      <c r="I41" s="491"/>
      <c r="J41" s="491"/>
      <c r="K41" s="491"/>
      <c r="L41" s="491"/>
      <c r="M41" s="491"/>
      <c r="N41" s="490" t="s">
        <v>210</v>
      </c>
      <c r="O41" s="493"/>
    </row>
    <row r="42" spans="1:15" s="492" customFormat="1" ht="0.75" customHeight="1">
      <c r="A42" s="489"/>
      <c r="B42" s="491"/>
      <c r="C42" s="491"/>
      <c r="D42" s="491"/>
      <c r="E42" s="491"/>
      <c r="F42" s="491"/>
      <c r="G42" s="491"/>
      <c r="H42" s="491"/>
      <c r="I42" s="491"/>
      <c r="J42" s="491"/>
      <c r="K42" s="491"/>
      <c r="L42" s="491"/>
      <c r="M42" s="491"/>
      <c r="N42" s="490" t="s">
        <v>210</v>
      </c>
      <c r="O42" s="493"/>
    </row>
    <row r="43" spans="1:15" s="492" customFormat="1" ht="15">
      <c r="A43" s="765" t="s">
        <v>164</v>
      </c>
      <c r="B43" s="766"/>
      <c r="C43" s="766"/>
      <c r="D43" s="766"/>
      <c r="E43" s="766"/>
      <c r="F43" s="766"/>
      <c r="G43" s="766"/>
      <c r="H43" s="766"/>
      <c r="I43" s="766"/>
      <c r="J43" s="766"/>
      <c r="K43" s="766"/>
      <c r="L43" s="766"/>
      <c r="M43" s="766"/>
      <c r="N43" s="490" t="s">
        <v>210</v>
      </c>
      <c r="O43" s="493"/>
    </row>
    <row r="44" spans="1:15" s="492" customFormat="1" ht="15">
      <c r="A44" s="511"/>
      <c r="B44" s="512"/>
      <c r="C44" s="512"/>
      <c r="D44" s="512"/>
      <c r="E44" s="512"/>
      <c r="F44" s="512"/>
      <c r="G44" s="512"/>
      <c r="H44" s="512"/>
      <c r="I44" s="512"/>
      <c r="J44" s="512"/>
      <c r="K44" s="512"/>
      <c r="L44" s="512"/>
      <c r="M44" s="512"/>
      <c r="N44" s="490"/>
      <c r="O44" s="493"/>
    </row>
    <row r="45" spans="1:15" s="492" customFormat="1" ht="24.75" customHeight="1">
      <c r="A45" s="759" t="s">
        <v>288</v>
      </c>
      <c r="B45" s="760"/>
      <c r="C45" s="760"/>
      <c r="D45" s="760"/>
      <c r="E45" s="760"/>
      <c r="F45" s="760"/>
      <c r="G45" s="760"/>
      <c r="H45" s="760"/>
      <c r="I45" s="760"/>
      <c r="J45" s="760"/>
      <c r="K45" s="760"/>
      <c r="L45" s="760"/>
      <c r="M45" s="760"/>
      <c r="N45" s="490" t="s">
        <v>11</v>
      </c>
      <c r="O45" s="493"/>
    </row>
    <row r="46" spans="1:15" s="492" customFormat="1" ht="12.75" customHeight="1">
      <c r="A46" s="493"/>
      <c r="B46" s="493"/>
      <c r="C46" s="493"/>
      <c r="D46" s="493"/>
      <c r="E46" s="493"/>
      <c r="F46" s="493"/>
      <c r="G46" s="493"/>
      <c r="H46" s="493"/>
      <c r="I46" s="493"/>
      <c r="J46" s="493"/>
      <c r="K46" s="493"/>
      <c r="L46" s="493"/>
      <c r="M46" s="493"/>
      <c r="N46" s="495"/>
      <c r="O46" s="493"/>
    </row>
    <row r="47" spans="1:15" s="492" customFormat="1" ht="14.25" customHeight="1">
      <c r="A47" s="756"/>
      <c r="B47" s="684"/>
      <c r="C47" s="684"/>
      <c r="D47" s="684"/>
      <c r="E47" s="684"/>
      <c r="F47" s="684"/>
      <c r="G47" s="684"/>
      <c r="H47" s="684"/>
      <c r="I47" s="684"/>
      <c r="J47" s="684"/>
      <c r="K47" s="684"/>
      <c r="L47" s="684"/>
      <c r="M47" s="684"/>
      <c r="N47" s="495"/>
      <c r="O47" s="493"/>
    </row>
    <row r="48" spans="1:14" s="565" customFormat="1" ht="15">
      <c r="A48" s="764"/>
      <c r="B48" s="764"/>
      <c r="C48" s="764"/>
      <c r="D48" s="764"/>
      <c r="E48" s="764"/>
      <c r="F48" s="764"/>
      <c r="G48" s="764"/>
      <c r="H48" s="764"/>
      <c r="I48" s="764"/>
      <c r="J48" s="764"/>
      <c r="K48" s="764"/>
      <c r="L48" s="764"/>
      <c r="M48" s="764"/>
      <c r="N48" s="564"/>
    </row>
    <row r="49" spans="1:15" s="565" customFormat="1" ht="46.5" customHeight="1">
      <c r="A49" s="763"/>
      <c r="B49" s="763"/>
      <c r="C49" s="763"/>
      <c r="D49" s="763"/>
      <c r="E49" s="763"/>
      <c r="F49" s="763"/>
      <c r="G49" s="763"/>
      <c r="H49" s="763"/>
      <c r="I49" s="763"/>
      <c r="J49" s="763"/>
      <c r="K49" s="763"/>
      <c r="L49" s="763"/>
      <c r="M49" s="763"/>
      <c r="N49" s="566"/>
      <c r="O49" s="567"/>
    </row>
  </sheetData>
  <sheetProtection/>
  <mergeCells count="20">
    <mergeCell ref="A1:M1"/>
    <mergeCell ref="A23:M23"/>
    <mergeCell ref="A45:M45"/>
    <mergeCell ref="A25:M25"/>
    <mergeCell ref="A9:M9"/>
    <mergeCell ref="A11:M11"/>
    <mergeCell ref="A3:M3"/>
    <mergeCell ref="A4:M4"/>
    <mergeCell ref="A7:M7"/>
    <mergeCell ref="A19:M19"/>
    <mergeCell ref="A47:M47"/>
    <mergeCell ref="A49:M49"/>
    <mergeCell ref="A48:M48"/>
    <mergeCell ref="A43:M43"/>
    <mergeCell ref="A26:M26"/>
    <mergeCell ref="A27:M27"/>
    <mergeCell ref="A21:M21"/>
    <mergeCell ref="A13:L13"/>
    <mergeCell ref="A17:L17"/>
    <mergeCell ref="A15:M15"/>
  </mergeCells>
  <printOptions/>
  <pageMargins left="0.75" right="0.75" top="1" bottom="1" header="0.5" footer="0.5"/>
  <pageSetup horizontalDpi="600" verticalDpi="600" orientation="landscape" r:id="rId1"/>
  <headerFooter alignWithMargins="0">
    <oddFooter>&amp;C&amp;"Times New Roman,Regular"&amp;11Exhibit E - Justification for Base Adjustments</oddFooter>
  </headerFooter>
</worksheet>
</file>

<file path=xl/worksheets/sheet5.xml><?xml version="1.0" encoding="utf-8"?>
<worksheet xmlns="http://schemas.openxmlformats.org/spreadsheetml/2006/main" xmlns:r="http://schemas.openxmlformats.org/officeDocument/2006/relationships">
  <sheetPr codeName="Sheet11">
    <pageSetUpPr fitToPage="1"/>
  </sheetPr>
  <dimension ref="A1:AH43"/>
  <sheetViews>
    <sheetView showGridLines="0" showOutlineSymbols="0" zoomScale="75" zoomScaleNormal="75" zoomScaleSheetLayoutView="115" zoomScalePageLayoutView="0" workbookViewId="0" topLeftCell="A1">
      <selection activeCell="A30" sqref="A30:IV42"/>
    </sheetView>
  </sheetViews>
  <sheetFormatPr defaultColWidth="9.6640625" defaultRowHeight="15"/>
  <cols>
    <col min="1" max="1" width="3.77734375" style="17" customWidth="1"/>
    <col min="2" max="2" width="23.88671875" style="17" customWidth="1"/>
    <col min="3" max="3" width="5.6640625" style="17" customWidth="1"/>
    <col min="4" max="4" width="6.77734375" style="17" customWidth="1"/>
    <col min="5" max="5" width="8.99609375" style="17" customWidth="1"/>
    <col min="6" max="6" width="5.77734375" style="17" hidden="1" customWidth="1"/>
    <col min="7" max="7" width="5.6640625" style="17" hidden="1" customWidth="1"/>
    <col min="8" max="8" width="7.77734375" style="17" hidden="1" customWidth="1"/>
    <col min="9" max="10" width="5.6640625" style="17" hidden="1" customWidth="1"/>
    <col min="11" max="11" width="7.77734375" style="17" hidden="1" customWidth="1"/>
    <col min="12" max="12" width="5.5546875" style="17" customWidth="1"/>
    <col min="13" max="13" width="5.6640625" style="17" customWidth="1"/>
    <col min="14" max="14" width="7.77734375" style="17" customWidth="1"/>
    <col min="15" max="16" width="5.6640625" style="17" hidden="1" customWidth="1"/>
    <col min="17" max="17" width="8.77734375" style="17" hidden="1" customWidth="1"/>
    <col min="18" max="18" width="5.6640625" style="17" customWidth="1"/>
    <col min="19" max="19" width="6.77734375" style="17" customWidth="1"/>
    <col min="20" max="20" width="9.4453125" style="17" customWidth="1"/>
    <col min="21" max="21" width="0.9921875" style="285" customWidth="1"/>
    <col min="22" max="16384" width="9.6640625" style="17" customWidth="1"/>
  </cols>
  <sheetData>
    <row r="1" spans="1:21" ht="20.25">
      <c r="A1" s="703" t="s">
        <v>238</v>
      </c>
      <c r="B1" s="704"/>
      <c r="C1" s="704"/>
      <c r="D1" s="704"/>
      <c r="E1" s="704"/>
      <c r="F1" s="704"/>
      <c r="G1" s="704"/>
      <c r="H1" s="704"/>
      <c r="I1" s="704"/>
      <c r="J1" s="704"/>
      <c r="K1" s="704"/>
      <c r="L1" s="704"/>
      <c r="M1" s="704"/>
      <c r="N1" s="704"/>
      <c r="O1" s="704"/>
      <c r="P1" s="704"/>
      <c r="Q1" s="704"/>
      <c r="R1" s="704"/>
      <c r="S1" s="704"/>
      <c r="T1" s="704"/>
      <c r="U1" s="284" t="s">
        <v>210</v>
      </c>
    </row>
    <row r="2" spans="1:21" ht="15.75">
      <c r="A2" s="1"/>
      <c r="B2" s="1"/>
      <c r="C2" s="1"/>
      <c r="D2" s="1"/>
      <c r="E2" s="1"/>
      <c r="F2" s="1"/>
      <c r="G2" s="1"/>
      <c r="H2" s="1"/>
      <c r="I2" s="1"/>
      <c r="J2" s="1"/>
      <c r="K2" s="1"/>
      <c r="L2" s="1"/>
      <c r="M2" s="1"/>
      <c r="N2" s="1"/>
      <c r="O2" s="1"/>
      <c r="P2" s="1"/>
      <c r="Q2" s="1"/>
      <c r="R2" s="1"/>
      <c r="S2" s="1"/>
      <c r="T2" s="1"/>
      <c r="U2" s="284" t="s">
        <v>210</v>
      </c>
    </row>
    <row r="3" spans="1:21" ht="18.75">
      <c r="A3" s="801" t="s">
        <v>244</v>
      </c>
      <c r="B3" s="686"/>
      <c r="C3" s="686"/>
      <c r="D3" s="686"/>
      <c r="E3" s="686"/>
      <c r="F3" s="686"/>
      <c r="G3" s="686"/>
      <c r="H3" s="686"/>
      <c r="I3" s="686"/>
      <c r="J3" s="686"/>
      <c r="K3" s="686"/>
      <c r="L3" s="686"/>
      <c r="M3" s="686"/>
      <c r="N3" s="686"/>
      <c r="O3" s="686"/>
      <c r="P3" s="686"/>
      <c r="Q3" s="686"/>
      <c r="R3" s="686"/>
      <c r="S3" s="686"/>
      <c r="T3" s="686"/>
      <c r="U3" s="284" t="s">
        <v>210</v>
      </c>
    </row>
    <row r="4" spans="1:21" ht="16.5">
      <c r="A4" s="802" t="str">
        <f>+'B. Summary of Requirements '!A5</f>
        <v>Environment &amp; Natural Resources Division</v>
      </c>
      <c r="B4" s="688"/>
      <c r="C4" s="688"/>
      <c r="D4" s="688"/>
      <c r="E4" s="688"/>
      <c r="F4" s="688"/>
      <c r="G4" s="688"/>
      <c r="H4" s="688"/>
      <c r="I4" s="688"/>
      <c r="J4" s="688"/>
      <c r="K4" s="688"/>
      <c r="L4" s="688"/>
      <c r="M4" s="688"/>
      <c r="N4" s="688"/>
      <c r="O4" s="688"/>
      <c r="P4" s="688"/>
      <c r="Q4" s="688"/>
      <c r="R4" s="688"/>
      <c r="S4" s="688"/>
      <c r="T4" s="688"/>
      <c r="U4" s="284" t="s">
        <v>210</v>
      </c>
    </row>
    <row r="5" spans="1:21" ht="16.5">
      <c r="A5" s="802" t="str">
        <f>+'B. Summary of Requirements '!A6</f>
        <v>Salaries and Expenses</v>
      </c>
      <c r="B5" s="686"/>
      <c r="C5" s="686"/>
      <c r="D5" s="686"/>
      <c r="E5" s="686"/>
      <c r="F5" s="686"/>
      <c r="G5" s="686"/>
      <c r="H5" s="686"/>
      <c r="I5" s="686"/>
      <c r="J5" s="686"/>
      <c r="K5" s="686"/>
      <c r="L5" s="686"/>
      <c r="M5" s="686"/>
      <c r="N5" s="686"/>
      <c r="O5" s="686"/>
      <c r="P5" s="686"/>
      <c r="Q5" s="686"/>
      <c r="R5" s="686"/>
      <c r="S5" s="686"/>
      <c r="T5" s="686"/>
      <c r="U5" s="284" t="s">
        <v>210</v>
      </c>
    </row>
    <row r="6" spans="1:21" ht="15.75">
      <c r="A6" s="794" t="s">
        <v>168</v>
      </c>
      <c r="B6" s="688"/>
      <c r="C6" s="688"/>
      <c r="D6" s="688"/>
      <c r="E6" s="688"/>
      <c r="F6" s="688"/>
      <c r="G6" s="688"/>
      <c r="H6" s="688"/>
      <c r="I6" s="688"/>
      <c r="J6" s="688"/>
      <c r="K6" s="688"/>
      <c r="L6" s="688"/>
      <c r="M6" s="688"/>
      <c r="N6" s="688"/>
      <c r="O6" s="688"/>
      <c r="P6" s="688"/>
      <c r="Q6" s="688"/>
      <c r="R6" s="688"/>
      <c r="S6" s="688"/>
      <c r="T6" s="688"/>
      <c r="U6" s="284" t="s">
        <v>210</v>
      </c>
    </row>
    <row r="7" spans="1:21" ht="15.75">
      <c r="A7" s="1"/>
      <c r="B7" s="1"/>
      <c r="C7" s="1"/>
      <c r="D7" s="1"/>
      <c r="E7" s="1"/>
      <c r="F7" s="19"/>
      <c r="G7" s="19"/>
      <c r="H7" s="19"/>
      <c r="I7" s="19"/>
      <c r="J7" s="19"/>
      <c r="K7" s="19"/>
      <c r="L7" s="19"/>
      <c r="M7" s="19"/>
      <c r="N7" s="19"/>
      <c r="O7" s="1"/>
      <c r="P7" s="1"/>
      <c r="Q7" s="1"/>
      <c r="R7" s="1"/>
      <c r="S7" s="1"/>
      <c r="T7" s="1"/>
      <c r="U7" s="284"/>
    </row>
    <row r="8" spans="1:21" ht="15.75">
      <c r="A8" s="1"/>
      <c r="B8" s="1"/>
      <c r="C8" s="19"/>
      <c r="D8" s="19"/>
      <c r="E8" s="19"/>
      <c r="F8" s="19"/>
      <c r="G8" s="19"/>
      <c r="H8" s="19"/>
      <c r="I8" s="19"/>
      <c r="J8" s="19"/>
      <c r="K8" s="19"/>
      <c r="L8" s="19"/>
      <c r="M8" s="19"/>
      <c r="N8" s="19"/>
      <c r="O8" s="1"/>
      <c r="P8" s="1"/>
      <c r="Q8" s="1"/>
      <c r="R8" s="21"/>
      <c r="S8" s="19"/>
      <c r="T8" s="19"/>
      <c r="U8" s="284"/>
    </row>
    <row r="9" spans="1:21" ht="15.75">
      <c r="A9" s="87"/>
      <c r="B9" s="88"/>
      <c r="C9" s="771" t="s">
        <v>159</v>
      </c>
      <c r="D9" s="772"/>
      <c r="E9" s="773"/>
      <c r="F9" s="798" t="s">
        <v>182</v>
      </c>
      <c r="G9" s="614"/>
      <c r="H9" s="609"/>
      <c r="I9" s="798" t="s">
        <v>183</v>
      </c>
      <c r="J9" s="614"/>
      <c r="K9" s="609"/>
      <c r="L9" s="771" t="s">
        <v>292</v>
      </c>
      <c r="M9" s="772"/>
      <c r="N9" s="773"/>
      <c r="O9" s="771" t="s">
        <v>10</v>
      </c>
      <c r="P9" s="772"/>
      <c r="Q9" s="773"/>
      <c r="R9" s="771" t="s">
        <v>245</v>
      </c>
      <c r="S9" s="772"/>
      <c r="T9" s="773"/>
      <c r="U9" s="284" t="s">
        <v>210</v>
      </c>
    </row>
    <row r="10" spans="1:21" ht="15.75">
      <c r="A10" s="84"/>
      <c r="B10" s="2"/>
      <c r="C10" s="774"/>
      <c r="D10" s="775"/>
      <c r="E10" s="776"/>
      <c r="F10" s="610"/>
      <c r="G10" s="604"/>
      <c r="H10" s="605"/>
      <c r="I10" s="610"/>
      <c r="J10" s="604"/>
      <c r="K10" s="605"/>
      <c r="L10" s="774"/>
      <c r="M10" s="775"/>
      <c r="N10" s="776"/>
      <c r="O10" s="774"/>
      <c r="P10" s="775"/>
      <c r="Q10" s="776"/>
      <c r="R10" s="774"/>
      <c r="S10" s="775"/>
      <c r="T10" s="776"/>
      <c r="U10" s="284" t="s">
        <v>210</v>
      </c>
    </row>
    <row r="11" spans="1:21" ht="3" customHeight="1">
      <c r="A11" s="84"/>
      <c r="B11" s="1"/>
      <c r="C11" s="84"/>
      <c r="D11" s="1"/>
      <c r="E11" s="1"/>
      <c r="F11" s="84"/>
      <c r="G11" s="1"/>
      <c r="H11" s="1"/>
      <c r="I11" s="84"/>
      <c r="J11" s="1"/>
      <c r="K11" s="1"/>
      <c r="L11" s="84"/>
      <c r="M11" s="1"/>
      <c r="N11" s="1"/>
      <c r="O11" s="84"/>
      <c r="P11" s="1"/>
      <c r="Q11" s="1"/>
      <c r="R11" s="84"/>
      <c r="S11" s="1"/>
      <c r="T11" s="78"/>
      <c r="U11" s="284" t="s">
        <v>210</v>
      </c>
    </row>
    <row r="12" spans="1:21" ht="16.5" thickBot="1">
      <c r="A12" s="90" t="s">
        <v>67</v>
      </c>
      <c r="B12" s="155"/>
      <c r="C12" s="130" t="s">
        <v>189</v>
      </c>
      <c r="D12" s="89" t="s">
        <v>71</v>
      </c>
      <c r="E12" s="89" t="s">
        <v>191</v>
      </c>
      <c r="F12" s="130" t="s">
        <v>189</v>
      </c>
      <c r="G12" s="89" t="s">
        <v>71</v>
      </c>
      <c r="H12" s="89" t="s">
        <v>191</v>
      </c>
      <c r="I12" s="130" t="s">
        <v>189</v>
      </c>
      <c r="J12" s="89" t="s">
        <v>71</v>
      </c>
      <c r="K12" s="89" t="s">
        <v>191</v>
      </c>
      <c r="L12" s="130" t="s">
        <v>189</v>
      </c>
      <c r="M12" s="89" t="s">
        <v>71</v>
      </c>
      <c r="N12" s="89" t="s">
        <v>191</v>
      </c>
      <c r="O12" s="130" t="s">
        <v>189</v>
      </c>
      <c r="P12" s="89" t="s">
        <v>71</v>
      </c>
      <c r="Q12" s="89" t="s">
        <v>191</v>
      </c>
      <c r="R12" s="130" t="s">
        <v>189</v>
      </c>
      <c r="S12" s="89" t="s">
        <v>71</v>
      </c>
      <c r="T12" s="131" t="s">
        <v>191</v>
      </c>
      <c r="U12" s="284" t="s">
        <v>210</v>
      </c>
    </row>
    <row r="13" spans="1:21" ht="15.75">
      <c r="A13" s="779" t="s">
        <v>269</v>
      </c>
      <c r="B13" s="780"/>
      <c r="C13" s="351">
        <v>407</v>
      </c>
      <c r="D13" s="352">
        <v>445</v>
      </c>
      <c r="E13" s="352">
        <v>89234</v>
      </c>
      <c r="F13" s="351"/>
      <c r="G13" s="352"/>
      <c r="H13" s="352"/>
      <c r="I13" s="351"/>
      <c r="J13" s="352"/>
      <c r="K13" s="352"/>
      <c r="L13" s="351"/>
      <c r="M13" s="352"/>
      <c r="N13" s="352">
        <f>138806/1000</f>
        <v>138.806</v>
      </c>
      <c r="O13" s="351"/>
      <c r="P13" s="352"/>
      <c r="Q13" s="352"/>
      <c r="R13" s="351">
        <f aca="true" t="shared" si="0" ref="R13:T14">C13+F13+I13+L13+O13</f>
        <v>407</v>
      </c>
      <c r="S13" s="352">
        <f t="shared" si="0"/>
        <v>445</v>
      </c>
      <c r="T13" s="353">
        <f t="shared" si="0"/>
        <v>89372.806</v>
      </c>
      <c r="U13" s="284" t="s">
        <v>210</v>
      </c>
    </row>
    <row r="14" spans="1:21" ht="15.75">
      <c r="A14" s="781" t="s">
        <v>270</v>
      </c>
      <c r="B14" s="782"/>
      <c r="C14" s="351">
        <v>38</v>
      </c>
      <c r="D14" s="352">
        <v>50</v>
      </c>
      <c r="E14" s="352">
        <v>10131</v>
      </c>
      <c r="F14" s="351"/>
      <c r="G14" s="352"/>
      <c r="H14" s="352"/>
      <c r="I14" s="351"/>
      <c r="J14" s="352"/>
      <c r="K14" s="352"/>
      <c r="L14" s="351"/>
      <c r="M14" s="352"/>
      <c r="N14" s="352"/>
      <c r="O14" s="351"/>
      <c r="P14" s="352"/>
      <c r="Q14" s="352"/>
      <c r="R14" s="351">
        <f t="shared" si="0"/>
        <v>38</v>
      </c>
      <c r="S14" s="352">
        <f t="shared" si="0"/>
        <v>50</v>
      </c>
      <c r="T14" s="353">
        <f t="shared" si="0"/>
        <v>10131</v>
      </c>
      <c r="U14" s="284" t="s">
        <v>210</v>
      </c>
    </row>
    <row r="15" spans="1:21" ht="9" customHeight="1" hidden="1">
      <c r="A15" s="84"/>
      <c r="B15" s="1" t="s">
        <v>190</v>
      </c>
      <c r="C15" s="84"/>
      <c r="D15" s="2"/>
      <c r="E15" s="2"/>
      <c r="F15" s="84"/>
      <c r="G15" s="2"/>
      <c r="H15" s="2"/>
      <c r="I15" s="84"/>
      <c r="J15" s="2"/>
      <c r="K15" s="2"/>
      <c r="L15" s="84"/>
      <c r="M15" s="2"/>
      <c r="N15" s="2"/>
      <c r="O15" s="84"/>
      <c r="P15" s="2"/>
      <c r="Q15" s="2"/>
      <c r="R15" s="84"/>
      <c r="S15" s="2"/>
      <c r="T15" s="78"/>
      <c r="U15" s="284" t="s">
        <v>210</v>
      </c>
    </row>
    <row r="16" spans="1:21" ht="15.75">
      <c r="A16" s="784" t="s">
        <v>202</v>
      </c>
      <c r="B16" s="785"/>
      <c r="C16" s="357">
        <f>SUM(C13:C14)</f>
        <v>445</v>
      </c>
      <c r="D16" s="358">
        <f>SUM(D13:D14)</f>
        <v>495</v>
      </c>
      <c r="E16" s="82">
        <f>SUM(E13:E14)</f>
        <v>99365</v>
      </c>
      <c r="F16" s="357">
        <f>SUM(F13:F14)</f>
        <v>0</v>
      </c>
      <c r="G16" s="358">
        <f>SUM(G13:G14)</f>
        <v>0</v>
      </c>
      <c r="H16" s="251">
        <f>SUM(H13:H14)</f>
        <v>0</v>
      </c>
      <c r="I16" s="357">
        <f>SUM(I13:I14)</f>
        <v>0</v>
      </c>
      <c r="J16" s="358">
        <f>SUM(J13:J14)</f>
        <v>0</v>
      </c>
      <c r="K16" s="82">
        <f aca="true" t="shared" si="1" ref="K16:T16">SUM(K13:K14)</f>
        <v>0</v>
      </c>
      <c r="L16" s="357">
        <f t="shared" si="1"/>
        <v>0</v>
      </c>
      <c r="M16" s="358">
        <f t="shared" si="1"/>
        <v>0</v>
      </c>
      <c r="N16" s="82">
        <f t="shared" si="1"/>
        <v>138.806</v>
      </c>
      <c r="O16" s="357">
        <f t="shared" si="1"/>
        <v>0</v>
      </c>
      <c r="P16" s="358">
        <f t="shared" si="1"/>
        <v>0</v>
      </c>
      <c r="Q16" s="82">
        <f t="shared" si="1"/>
        <v>0</v>
      </c>
      <c r="R16" s="357">
        <f t="shared" si="1"/>
        <v>445</v>
      </c>
      <c r="S16" s="358">
        <f t="shared" si="1"/>
        <v>495</v>
      </c>
      <c r="T16" s="83">
        <f t="shared" si="1"/>
        <v>99503.806</v>
      </c>
      <c r="U16" s="284" t="s">
        <v>210</v>
      </c>
    </row>
    <row r="17" spans="1:34" ht="15.75">
      <c r="A17" s="783" t="s">
        <v>174</v>
      </c>
      <c r="B17" s="778"/>
      <c r="C17" s="359" t="s">
        <v>190</v>
      </c>
      <c r="D17" s="360">
        <v>184</v>
      </c>
      <c r="E17" s="360"/>
      <c r="F17" s="359"/>
      <c r="G17" s="360"/>
      <c r="H17" s="360"/>
      <c r="I17" s="359"/>
      <c r="J17" s="360"/>
      <c r="K17" s="360"/>
      <c r="L17" s="359"/>
      <c r="M17" s="360"/>
      <c r="N17" s="360"/>
      <c r="O17" s="359"/>
      <c r="P17" s="360"/>
      <c r="Q17" s="360"/>
      <c r="R17" s="359"/>
      <c r="S17" s="360">
        <f>D17+G17+J17+M17+P17</f>
        <v>184</v>
      </c>
      <c r="T17" s="361"/>
      <c r="U17" s="284" t="s">
        <v>210</v>
      </c>
      <c r="V17" s="23"/>
      <c r="W17" s="23"/>
      <c r="X17" s="23"/>
      <c r="Y17" s="23"/>
      <c r="Z17" s="23"/>
      <c r="AA17" s="23"/>
      <c r="AB17" s="23"/>
      <c r="AC17" s="23"/>
      <c r="AD17" s="23"/>
      <c r="AE17" s="23"/>
      <c r="AF17" s="23"/>
      <c r="AG17" s="23"/>
      <c r="AH17" s="23"/>
    </row>
    <row r="18" spans="1:21" ht="15.75">
      <c r="A18" s="783" t="s">
        <v>173</v>
      </c>
      <c r="B18" s="778"/>
      <c r="C18" s="362"/>
      <c r="D18" s="363">
        <f>SUM(D16:D17)</f>
        <v>679</v>
      </c>
      <c r="E18" s="363"/>
      <c r="F18" s="362"/>
      <c r="G18" s="363">
        <f>+G16+G17</f>
        <v>0</v>
      </c>
      <c r="H18" s="363"/>
      <c r="I18" s="362"/>
      <c r="J18" s="363">
        <f>+J16+J17</f>
        <v>0</v>
      </c>
      <c r="K18" s="363"/>
      <c r="L18" s="362"/>
      <c r="M18" s="363">
        <f>+M16+M17</f>
        <v>0</v>
      </c>
      <c r="N18" s="363"/>
      <c r="O18" s="362"/>
      <c r="P18" s="363">
        <f>+P16+P17</f>
        <v>0</v>
      </c>
      <c r="Q18" s="363"/>
      <c r="R18" s="362"/>
      <c r="S18" s="363">
        <f>SUM(S16:S17)</f>
        <v>679</v>
      </c>
      <c r="T18" s="364"/>
      <c r="U18" s="284" t="s">
        <v>210</v>
      </c>
    </row>
    <row r="19" spans="1:21" ht="15.75">
      <c r="A19" s="796" t="s">
        <v>175</v>
      </c>
      <c r="B19" s="797"/>
      <c r="C19" s="351"/>
      <c r="D19" s="352"/>
      <c r="E19" s="352"/>
      <c r="F19" s="351"/>
      <c r="G19" s="352"/>
      <c r="H19" s="352"/>
      <c r="I19" s="351"/>
      <c r="J19" s="352"/>
      <c r="K19" s="352"/>
      <c r="L19" s="351"/>
      <c r="M19" s="352"/>
      <c r="N19" s="352"/>
      <c r="O19" s="351"/>
      <c r="P19" s="352"/>
      <c r="Q19" s="352"/>
      <c r="R19" s="351"/>
      <c r="S19" s="352"/>
      <c r="T19" s="353"/>
      <c r="U19" s="284" t="s">
        <v>210</v>
      </c>
    </row>
    <row r="20" spans="1:21" ht="15.75">
      <c r="A20" s="799" t="s">
        <v>80</v>
      </c>
      <c r="B20" s="800"/>
      <c r="C20" s="351"/>
      <c r="D20" s="352"/>
      <c r="E20" s="352"/>
      <c r="F20" s="351"/>
      <c r="G20" s="352"/>
      <c r="H20" s="352"/>
      <c r="I20" s="351"/>
      <c r="J20" s="352"/>
      <c r="K20" s="352"/>
      <c r="L20" s="351"/>
      <c r="M20" s="352"/>
      <c r="N20" s="352"/>
      <c r="O20" s="351"/>
      <c r="P20" s="352"/>
      <c r="Q20" s="352"/>
      <c r="R20" s="351"/>
      <c r="S20" s="352">
        <f>D20+G20+J20+M20+P20</f>
        <v>0</v>
      </c>
      <c r="T20" s="353"/>
      <c r="U20" s="284" t="s">
        <v>210</v>
      </c>
    </row>
    <row r="21" spans="1:21" ht="15.75">
      <c r="A21" s="792" t="s">
        <v>133</v>
      </c>
      <c r="B21" s="793"/>
      <c r="C21" s="359"/>
      <c r="D21" s="360"/>
      <c r="E21" s="360"/>
      <c r="F21" s="359"/>
      <c r="G21" s="360"/>
      <c r="H21" s="360"/>
      <c r="I21" s="359"/>
      <c r="J21" s="360"/>
      <c r="K21" s="360"/>
      <c r="L21" s="359"/>
      <c r="M21" s="360"/>
      <c r="N21" s="360"/>
      <c r="O21" s="359"/>
      <c r="P21" s="360"/>
      <c r="Q21" s="360"/>
      <c r="R21" s="359"/>
      <c r="S21" s="360">
        <f>D21+G21+J21+M21+P21</f>
        <v>0</v>
      </c>
      <c r="T21" s="361"/>
      <c r="U21" s="284" t="s">
        <v>210</v>
      </c>
    </row>
    <row r="22" spans="1:21" ht="15.75">
      <c r="A22" s="777" t="s">
        <v>176</v>
      </c>
      <c r="B22" s="778"/>
      <c r="C22" s="359"/>
      <c r="D22" s="360">
        <f>D21+D20+D18</f>
        <v>679</v>
      </c>
      <c r="E22" s="365"/>
      <c r="F22" s="359"/>
      <c r="G22" s="360">
        <f>G21+G20+G18</f>
        <v>0</v>
      </c>
      <c r="H22" s="365"/>
      <c r="I22" s="359"/>
      <c r="J22" s="360">
        <f>J21+J20+J18</f>
        <v>0</v>
      </c>
      <c r="K22" s="365"/>
      <c r="L22" s="359"/>
      <c r="M22" s="360">
        <f>M21+M20+M18</f>
        <v>0</v>
      </c>
      <c r="N22" s="365"/>
      <c r="O22" s="359"/>
      <c r="P22" s="360">
        <f>P21+P20+P18</f>
        <v>0</v>
      </c>
      <c r="Q22" s="365"/>
      <c r="R22" s="359"/>
      <c r="S22" s="360">
        <f>S21+S20+S18</f>
        <v>679</v>
      </c>
      <c r="T22" s="366"/>
      <c r="U22" s="284" t="s">
        <v>210</v>
      </c>
    </row>
    <row r="23" spans="2:21" ht="15.75">
      <c r="B23" s="1"/>
      <c r="C23" s="1"/>
      <c r="D23" s="1"/>
      <c r="E23" s="1"/>
      <c r="F23" s="1"/>
      <c r="G23" s="1"/>
      <c r="H23" s="1"/>
      <c r="I23" s="1"/>
      <c r="J23" s="1"/>
      <c r="K23" s="1"/>
      <c r="L23" s="1"/>
      <c r="M23" s="1"/>
      <c r="N23" s="1"/>
      <c r="O23" s="1"/>
      <c r="P23" s="1"/>
      <c r="Q23" s="1"/>
      <c r="R23" s="1"/>
      <c r="S23" s="1"/>
      <c r="T23" s="1"/>
      <c r="U23" s="284"/>
    </row>
    <row r="24" spans="1:21" ht="15.75">
      <c r="A24" s="1"/>
      <c r="B24" s="1"/>
      <c r="C24" s="1"/>
      <c r="D24" s="1"/>
      <c r="E24" s="1"/>
      <c r="F24" s="1"/>
      <c r="G24" s="1"/>
      <c r="H24" s="1"/>
      <c r="I24" s="1"/>
      <c r="J24" s="1"/>
      <c r="K24" s="1"/>
      <c r="L24" s="1"/>
      <c r="M24" s="1"/>
      <c r="N24" s="1"/>
      <c r="O24" s="1"/>
      <c r="P24" s="1"/>
      <c r="Q24" s="1"/>
      <c r="R24" s="1"/>
      <c r="S24" s="1"/>
      <c r="T24" s="1"/>
      <c r="U24" s="284"/>
    </row>
    <row r="25" spans="1:21" ht="47.25" customHeight="1">
      <c r="A25" s="791" t="s">
        <v>302</v>
      </c>
      <c r="B25" s="791"/>
      <c r="C25" s="791"/>
      <c r="D25" s="791"/>
      <c r="E25" s="791"/>
      <c r="F25" s="791"/>
      <c r="G25" s="791"/>
      <c r="H25" s="791"/>
      <c r="I25" s="791"/>
      <c r="J25" s="791"/>
      <c r="K25" s="791"/>
      <c r="L25" s="791"/>
      <c r="M25" s="791"/>
      <c r="N25" s="791"/>
      <c r="O25" s="791"/>
      <c r="P25" s="791"/>
      <c r="Q25" s="791"/>
      <c r="R25" s="791"/>
      <c r="S25" s="791"/>
      <c r="T25" s="791"/>
      <c r="U25" s="284" t="s">
        <v>11</v>
      </c>
    </row>
    <row r="26" spans="1:21" ht="15.75">
      <c r="A26" s="795"/>
      <c r="B26" s="795"/>
      <c r="C26" s="795"/>
      <c r="D26" s="795"/>
      <c r="E26" s="795"/>
      <c r="F26" s="795"/>
      <c r="G26" s="795"/>
      <c r="H26" s="795"/>
      <c r="I26" s="795"/>
      <c r="J26" s="795"/>
      <c r="K26" s="795"/>
      <c r="L26" s="795"/>
      <c r="M26" s="795"/>
      <c r="N26" s="795"/>
      <c r="O26" s="795"/>
      <c r="P26" s="795"/>
      <c r="Q26" s="795"/>
      <c r="R26" s="795"/>
      <c r="S26" s="795"/>
      <c r="T26" s="795"/>
      <c r="U26" s="284"/>
    </row>
    <row r="27" spans="1:20" ht="15.75">
      <c r="A27" s="1"/>
      <c r="B27" s="1"/>
      <c r="C27" s="1"/>
      <c r="D27" s="1"/>
      <c r="E27" s="1"/>
      <c r="F27" s="1"/>
      <c r="G27" s="1"/>
      <c r="H27" s="1"/>
      <c r="I27" s="1"/>
      <c r="J27" s="1"/>
      <c r="K27" s="1"/>
      <c r="L27" s="1"/>
      <c r="M27" s="1"/>
      <c r="N27" s="1"/>
      <c r="O27" s="1"/>
      <c r="P27" s="1"/>
      <c r="Q27" s="1"/>
      <c r="R27" s="1"/>
      <c r="S27" s="1"/>
      <c r="T27" s="1"/>
    </row>
    <row r="28" spans="1:20" ht="15.75">
      <c r="A28" s="77"/>
      <c r="B28" s="527"/>
      <c r="C28" s="77"/>
      <c r="D28" s="77"/>
      <c r="E28" s="77"/>
      <c r="F28" s="77"/>
      <c r="G28" s="77"/>
      <c r="H28" s="77"/>
      <c r="I28" s="77"/>
      <c r="J28" s="77"/>
      <c r="K28" s="77"/>
      <c r="L28" s="1"/>
      <c r="M28" s="1"/>
      <c r="N28" s="1"/>
      <c r="O28" s="1"/>
      <c r="P28" s="1"/>
      <c r="Q28" s="1"/>
      <c r="R28" s="1"/>
      <c r="S28" s="1"/>
      <c r="T28" s="1"/>
    </row>
    <row r="29" spans="1:20" ht="15.75">
      <c r="A29" s="77"/>
      <c r="B29" s="77"/>
      <c r="C29" s="77"/>
      <c r="D29" s="77"/>
      <c r="E29" s="77"/>
      <c r="F29" s="77"/>
      <c r="G29" s="77"/>
      <c r="H29" s="77"/>
      <c r="I29" s="77"/>
      <c r="J29" s="77"/>
      <c r="K29" s="77"/>
      <c r="L29" s="1"/>
      <c r="M29" s="1"/>
      <c r="N29" s="1"/>
      <c r="O29" s="1"/>
      <c r="P29" s="1"/>
      <c r="Q29" s="1"/>
      <c r="R29" s="1"/>
      <c r="S29" s="1"/>
      <c r="T29" s="1"/>
    </row>
    <row r="30" spans="1:21" s="570" customFormat="1" ht="18">
      <c r="A30" s="788"/>
      <c r="B30" s="789"/>
      <c r="C30" s="789"/>
      <c r="D30" s="789"/>
      <c r="E30" s="789"/>
      <c r="F30" s="789"/>
      <c r="G30" s="789"/>
      <c r="H30" s="789"/>
      <c r="I30" s="789"/>
      <c r="J30" s="789"/>
      <c r="K30" s="789"/>
      <c r="L30" s="789"/>
      <c r="M30" s="789"/>
      <c r="N30" s="789"/>
      <c r="O30" s="789"/>
      <c r="P30" s="789"/>
      <c r="Q30" s="789"/>
      <c r="R30" s="789"/>
      <c r="S30" s="789"/>
      <c r="T30" s="789"/>
      <c r="U30" s="569"/>
    </row>
    <row r="31" spans="1:21" s="570" customFormat="1" ht="18">
      <c r="A31" s="568"/>
      <c r="B31" s="220"/>
      <c r="C31" s="220"/>
      <c r="D31" s="220"/>
      <c r="E31" s="220"/>
      <c r="F31" s="220"/>
      <c r="G31" s="220"/>
      <c r="H31" s="220"/>
      <c r="I31" s="220"/>
      <c r="J31" s="220"/>
      <c r="K31" s="220"/>
      <c r="L31" s="220"/>
      <c r="M31" s="220"/>
      <c r="N31" s="220"/>
      <c r="O31" s="220"/>
      <c r="P31" s="220"/>
      <c r="Q31" s="220"/>
      <c r="R31" s="220"/>
      <c r="S31" s="220"/>
      <c r="T31" s="220"/>
      <c r="U31" s="569"/>
    </row>
    <row r="32" spans="1:21" s="570" customFormat="1" ht="18">
      <c r="A32" s="790"/>
      <c r="B32" s="787"/>
      <c r="C32" s="787"/>
      <c r="D32" s="787"/>
      <c r="E32" s="787"/>
      <c r="F32" s="787"/>
      <c r="G32" s="787"/>
      <c r="H32" s="787"/>
      <c r="I32" s="787"/>
      <c r="J32" s="787"/>
      <c r="K32" s="787"/>
      <c r="L32" s="787"/>
      <c r="M32" s="787"/>
      <c r="N32" s="787"/>
      <c r="O32" s="787"/>
      <c r="P32" s="787"/>
      <c r="Q32" s="787"/>
      <c r="R32" s="787"/>
      <c r="S32" s="787"/>
      <c r="T32" s="787"/>
      <c r="U32" s="569"/>
    </row>
    <row r="33" spans="1:21" s="570" customFormat="1" ht="24" customHeight="1">
      <c r="A33" s="786"/>
      <c r="B33" s="787"/>
      <c r="C33" s="787"/>
      <c r="D33" s="787"/>
      <c r="E33" s="787"/>
      <c r="F33" s="787"/>
      <c r="G33" s="787"/>
      <c r="H33" s="787"/>
      <c r="I33" s="787"/>
      <c r="J33" s="787"/>
      <c r="K33" s="787"/>
      <c r="L33" s="787"/>
      <c r="M33" s="787"/>
      <c r="N33" s="787"/>
      <c r="O33" s="787"/>
      <c r="P33" s="787"/>
      <c r="Q33" s="787"/>
      <c r="R33" s="787"/>
      <c r="S33" s="787"/>
      <c r="T33" s="787"/>
      <c r="U33" s="569"/>
    </row>
    <row r="34" spans="1:21" s="570" customFormat="1" ht="23.25" customHeight="1">
      <c r="A34" s="790"/>
      <c r="B34" s="787"/>
      <c r="C34" s="787"/>
      <c r="D34" s="787"/>
      <c r="E34" s="787"/>
      <c r="F34" s="787"/>
      <c r="G34" s="787"/>
      <c r="H34" s="787"/>
      <c r="I34" s="787"/>
      <c r="J34" s="787"/>
      <c r="K34" s="787"/>
      <c r="L34" s="787"/>
      <c r="M34" s="787"/>
      <c r="N34" s="787"/>
      <c r="O34" s="787"/>
      <c r="P34" s="787"/>
      <c r="Q34" s="787"/>
      <c r="R34" s="787"/>
      <c r="S34" s="787"/>
      <c r="T34" s="787"/>
      <c r="U34" s="569"/>
    </row>
    <row r="35" spans="1:21" s="570" customFormat="1" ht="9.75" customHeight="1">
      <c r="A35" s="573"/>
      <c r="B35" s="573"/>
      <c r="C35" s="573"/>
      <c r="D35" s="573"/>
      <c r="E35" s="573"/>
      <c r="F35" s="573"/>
      <c r="G35" s="573"/>
      <c r="H35" s="573"/>
      <c r="I35" s="573"/>
      <c r="J35" s="573"/>
      <c r="K35" s="573"/>
      <c r="L35" s="573"/>
      <c r="M35" s="573"/>
      <c r="N35" s="573"/>
      <c r="O35" s="573"/>
      <c r="P35" s="573"/>
      <c r="Q35" s="573"/>
      <c r="R35" s="573"/>
      <c r="S35" s="573"/>
      <c r="T35" s="573"/>
      <c r="U35" s="569"/>
    </row>
    <row r="36" spans="1:21" s="570" customFormat="1" ht="18">
      <c r="A36" s="790"/>
      <c r="B36" s="789"/>
      <c r="C36" s="789"/>
      <c r="D36" s="789"/>
      <c r="E36" s="789"/>
      <c r="F36" s="789"/>
      <c r="G36" s="789"/>
      <c r="H36" s="789"/>
      <c r="I36" s="789"/>
      <c r="J36" s="789"/>
      <c r="K36" s="789"/>
      <c r="L36" s="789"/>
      <c r="M36" s="789"/>
      <c r="N36" s="789"/>
      <c r="O36" s="789"/>
      <c r="P36" s="789"/>
      <c r="Q36" s="789"/>
      <c r="R36" s="789"/>
      <c r="S36" s="789"/>
      <c r="T36" s="789"/>
      <c r="U36" s="569"/>
    </row>
    <row r="37" spans="1:21" s="570" customFormat="1" ht="11.25" customHeight="1">
      <c r="A37" s="573"/>
      <c r="B37" s="573"/>
      <c r="C37" s="573"/>
      <c r="D37" s="573"/>
      <c r="E37" s="573"/>
      <c r="F37" s="573"/>
      <c r="G37" s="573"/>
      <c r="H37" s="573"/>
      <c r="I37" s="573"/>
      <c r="J37" s="573"/>
      <c r="K37" s="573"/>
      <c r="L37" s="573"/>
      <c r="M37" s="573"/>
      <c r="N37" s="573"/>
      <c r="O37" s="573"/>
      <c r="P37" s="573"/>
      <c r="Q37" s="573"/>
      <c r="R37" s="573"/>
      <c r="S37" s="573"/>
      <c r="T37" s="573"/>
      <c r="U37" s="569"/>
    </row>
    <row r="38" spans="1:21" s="570" customFormat="1" ht="18">
      <c r="A38" s="786"/>
      <c r="B38" s="787"/>
      <c r="C38" s="787"/>
      <c r="D38" s="787"/>
      <c r="E38" s="787"/>
      <c r="F38" s="787"/>
      <c r="G38" s="787"/>
      <c r="H38" s="787"/>
      <c r="I38" s="787"/>
      <c r="J38" s="787"/>
      <c r="K38" s="787"/>
      <c r="L38" s="787"/>
      <c r="M38" s="787"/>
      <c r="N38" s="787"/>
      <c r="O38" s="787"/>
      <c r="P38" s="787"/>
      <c r="Q38" s="787"/>
      <c r="R38" s="787"/>
      <c r="S38" s="787"/>
      <c r="T38" s="787"/>
      <c r="U38" s="569"/>
    </row>
    <row r="39" spans="1:21" s="570" customFormat="1" ht="7.5" customHeight="1">
      <c r="A39" s="572"/>
      <c r="B39" s="571"/>
      <c r="C39" s="571"/>
      <c r="D39" s="571"/>
      <c r="E39" s="571"/>
      <c r="F39" s="571"/>
      <c r="G39" s="571"/>
      <c r="H39" s="571"/>
      <c r="I39" s="571"/>
      <c r="J39" s="571"/>
      <c r="K39" s="571"/>
      <c r="L39" s="571"/>
      <c r="M39" s="571"/>
      <c r="N39" s="571"/>
      <c r="O39" s="571"/>
      <c r="P39" s="571"/>
      <c r="Q39" s="571"/>
      <c r="R39" s="571"/>
      <c r="S39" s="571"/>
      <c r="T39" s="571"/>
      <c r="U39" s="569"/>
    </row>
    <row r="40" spans="1:21" s="570" customFormat="1" ht="18">
      <c r="A40" s="574"/>
      <c r="B40" s="575"/>
      <c r="C40" s="571"/>
      <c r="D40" s="571"/>
      <c r="E40" s="571"/>
      <c r="F40" s="571"/>
      <c r="G40" s="571"/>
      <c r="H40" s="571"/>
      <c r="I40" s="571"/>
      <c r="J40" s="571"/>
      <c r="K40" s="571"/>
      <c r="L40" s="571"/>
      <c r="M40" s="571"/>
      <c r="N40" s="571"/>
      <c r="O40" s="571"/>
      <c r="P40" s="571"/>
      <c r="Q40" s="571"/>
      <c r="R40" s="571"/>
      <c r="S40" s="571"/>
      <c r="T40" s="571"/>
      <c r="U40" s="569"/>
    </row>
    <row r="41" spans="1:21" s="570" customFormat="1" ht="11.25" customHeight="1">
      <c r="A41" s="573"/>
      <c r="B41" s="573"/>
      <c r="C41" s="573"/>
      <c r="D41" s="573"/>
      <c r="E41" s="573"/>
      <c r="F41" s="573"/>
      <c r="G41" s="573"/>
      <c r="H41" s="573"/>
      <c r="I41" s="573"/>
      <c r="J41" s="573"/>
      <c r="K41" s="573"/>
      <c r="L41" s="573"/>
      <c r="M41" s="573"/>
      <c r="N41" s="573"/>
      <c r="O41" s="573"/>
      <c r="P41" s="573"/>
      <c r="Q41" s="573"/>
      <c r="R41" s="573"/>
      <c r="S41" s="573"/>
      <c r="T41" s="573"/>
      <c r="U41" s="569"/>
    </row>
    <row r="42" spans="1:21" s="570" customFormat="1" ht="15" customHeight="1">
      <c r="A42" s="786"/>
      <c r="B42" s="787"/>
      <c r="C42" s="787"/>
      <c r="D42" s="787"/>
      <c r="E42" s="787"/>
      <c r="F42" s="787"/>
      <c r="G42" s="787"/>
      <c r="H42" s="787"/>
      <c r="I42" s="787"/>
      <c r="J42" s="787"/>
      <c r="K42" s="787"/>
      <c r="L42" s="787"/>
      <c r="M42" s="787"/>
      <c r="N42" s="787"/>
      <c r="O42" s="787"/>
      <c r="P42" s="787"/>
      <c r="Q42" s="787"/>
      <c r="R42" s="787"/>
      <c r="S42" s="787"/>
      <c r="T42" s="787"/>
      <c r="U42" s="569"/>
    </row>
    <row r="43" ht="15.75">
      <c r="T43" s="262"/>
    </row>
  </sheetData>
  <sheetProtection/>
  <mergeCells count="29">
    <mergeCell ref="A1:T1"/>
    <mergeCell ref="A3:T3"/>
    <mergeCell ref="A4:T4"/>
    <mergeCell ref="A5:T5"/>
    <mergeCell ref="A25:T25"/>
    <mergeCell ref="A21:B21"/>
    <mergeCell ref="A6:T6"/>
    <mergeCell ref="A26:T26"/>
    <mergeCell ref="A18:B18"/>
    <mergeCell ref="A19:B19"/>
    <mergeCell ref="F9:H10"/>
    <mergeCell ref="A20:B20"/>
    <mergeCell ref="I9:K10"/>
    <mergeCell ref="L9:N10"/>
    <mergeCell ref="A33:T33"/>
    <mergeCell ref="A42:T42"/>
    <mergeCell ref="A30:T30"/>
    <mergeCell ref="A32:T32"/>
    <mergeCell ref="A34:T34"/>
    <mergeCell ref="A36:T36"/>
    <mergeCell ref="A38:T38"/>
    <mergeCell ref="O9:Q10"/>
    <mergeCell ref="R9:T10"/>
    <mergeCell ref="A22:B22"/>
    <mergeCell ref="C9:E10"/>
    <mergeCell ref="A13:B13"/>
    <mergeCell ref="A14:B14"/>
    <mergeCell ref="A17:B17"/>
    <mergeCell ref="A16:B16"/>
  </mergeCells>
  <printOptions horizontalCentered="1"/>
  <pageMargins left="0.5" right="0.5" top="0.5" bottom="0.55" header="0" footer="0"/>
  <pageSetup firstPageNumber="2" useFirstPageNumber="1" fitToHeight="1" fitToWidth="1" horizontalDpi="300" verticalDpi="300" orientation="landscape" r:id="rId1"/>
  <headerFooter alignWithMargins="0">
    <oddFooter>&amp;C&amp;"Times New Roman,Regular"Exhibit F - Crosswalk of 2007 Availability</oddFooter>
  </headerFooter>
</worksheet>
</file>

<file path=xl/worksheets/sheet6.xml><?xml version="1.0" encoding="utf-8"?>
<worksheet xmlns="http://schemas.openxmlformats.org/spreadsheetml/2006/main" xmlns:r="http://schemas.openxmlformats.org/officeDocument/2006/relationships">
  <sheetPr codeName="Sheet12">
    <pageSetUpPr fitToPage="1"/>
  </sheetPr>
  <dimension ref="A1:AH40"/>
  <sheetViews>
    <sheetView zoomScale="75" zoomScaleNormal="75" zoomScaleSheetLayoutView="115" zoomScalePageLayoutView="0" workbookViewId="0" topLeftCell="A1">
      <selection activeCell="A27" sqref="A27:IV38"/>
    </sheetView>
  </sheetViews>
  <sheetFormatPr defaultColWidth="8.88671875" defaultRowHeight="15"/>
  <cols>
    <col min="2" max="2" width="9.88671875" style="0" customWidth="1"/>
    <col min="4" max="4" width="8.77734375" style="0" customWidth="1"/>
    <col min="5" max="5" width="10.3359375" style="252" customWidth="1"/>
    <col min="6" max="17" width="0" style="0" hidden="1" customWidth="1"/>
  </cols>
  <sheetData>
    <row r="1" spans="1:21" ht="20.25">
      <c r="A1" s="832" t="s">
        <v>239</v>
      </c>
      <c r="B1" s="833"/>
      <c r="C1" s="833"/>
      <c r="D1" s="833"/>
      <c r="E1" s="239"/>
      <c r="F1" s="239"/>
      <c r="G1" s="239"/>
      <c r="H1" s="239"/>
      <c r="I1" s="239"/>
      <c r="J1" s="239"/>
      <c r="K1" s="239"/>
      <c r="L1" s="239"/>
      <c r="M1" s="239"/>
      <c r="N1" s="239"/>
      <c r="O1" s="239"/>
      <c r="P1" s="239"/>
      <c r="Q1" s="239"/>
      <c r="R1" s="239"/>
      <c r="S1" s="239"/>
      <c r="T1" s="471"/>
      <c r="U1" s="286" t="s">
        <v>210</v>
      </c>
    </row>
    <row r="2" spans="1:21" ht="15.75">
      <c r="A2" s="239"/>
      <c r="B2" s="239"/>
      <c r="C2" s="239"/>
      <c r="D2" s="239"/>
      <c r="E2" s="239"/>
      <c r="F2" s="239"/>
      <c r="G2" s="239"/>
      <c r="H2" s="239"/>
      <c r="I2" s="239"/>
      <c r="J2" s="239"/>
      <c r="K2" s="239"/>
      <c r="L2" s="239"/>
      <c r="M2" s="239"/>
      <c r="N2" s="239"/>
      <c r="O2" s="239"/>
      <c r="P2" s="239"/>
      <c r="Q2" s="239"/>
      <c r="R2" s="239"/>
      <c r="S2" s="239"/>
      <c r="T2" s="471"/>
      <c r="U2" s="286"/>
    </row>
    <row r="3" spans="1:21" s="17" customFormat="1" ht="18.75">
      <c r="A3" s="834" t="s">
        <v>236</v>
      </c>
      <c r="B3" s="835"/>
      <c r="C3" s="835"/>
      <c r="D3" s="835"/>
      <c r="E3" s="835"/>
      <c r="F3" s="835"/>
      <c r="G3" s="835"/>
      <c r="H3" s="835"/>
      <c r="I3" s="835"/>
      <c r="J3" s="835"/>
      <c r="K3" s="835"/>
      <c r="L3" s="835"/>
      <c r="M3" s="835"/>
      <c r="N3" s="835"/>
      <c r="O3" s="835"/>
      <c r="P3" s="835"/>
      <c r="Q3" s="835"/>
      <c r="R3" s="835"/>
      <c r="S3" s="835"/>
      <c r="T3" s="835"/>
      <c r="U3" s="284" t="s">
        <v>210</v>
      </c>
    </row>
    <row r="4" spans="1:21" s="17" customFormat="1" ht="15.75">
      <c r="A4" s="811" t="str">
        <f>+'B. Summary of Requirements '!A5</f>
        <v>Environment &amp; Natural Resources Division</v>
      </c>
      <c r="B4" s="836"/>
      <c r="C4" s="836"/>
      <c r="D4" s="836"/>
      <c r="E4" s="836"/>
      <c r="F4" s="836"/>
      <c r="G4" s="836"/>
      <c r="H4" s="836"/>
      <c r="I4" s="836"/>
      <c r="J4" s="836"/>
      <c r="K4" s="836"/>
      <c r="L4" s="836"/>
      <c r="M4" s="836"/>
      <c r="N4" s="836"/>
      <c r="O4" s="836"/>
      <c r="P4" s="836"/>
      <c r="Q4" s="836"/>
      <c r="R4" s="836"/>
      <c r="S4" s="836"/>
      <c r="T4" s="836"/>
      <c r="U4" s="284" t="s">
        <v>210</v>
      </c>
    </row>
    <row r="5" spans="1:21" s="17" customFormat="1" ht="15.75">
      <c r="A5" s="811" t="str">
        <f>+'B. Summary of Requirements '!A6</f>
        <v>Salaries and Expenses</v>
      </c>
      <c r="B5" s="837"/>
      <c r="C5" s="837"/>
      <c r="D5" s="837"/>
      <c r="E5" s="837"/>
      <c r="F5" s="837"/>
      <c r="G5" s="837"/>
      <c r="H5" s="837"/>
      <c r="I5" s="837"/>
      <c r="J5" s="837"/>
      <c r="K5" s="837"/>
      <c r="L5" s="837"/>
      <c r="M5" s="837"/>
      <c r="N5" s="837"/>
      <c r="O5" s="837"/>
      <c r="P5" s="837"/>
      <c r="Q5" s="837"/>
      <c r="R5" s="837"/>
      <c r="S5" s="837"/>
      <c r="T5" s="837"/>
      <c r="U5" s="284" t="s">
        <v>210</v>
      </c>
    </row>
    <row r="6" spans="1:21" s="17" customFormat="1" ht="15.75">
      <c r="A6" s="818" t="s">
        <v>168</v>
      </c>
      <c r="B6" s="819"/>
      <c r="C6" s="819"/>
      <c r="D6" s="819"/>
      <c r="E6" s="819"/>
      <c r="F6" s="819"/>
      <c r="G6" s="819"/>
      <c r="H6" s="819"/>
      <c r="I6" s="819"/>
      <c r="J6" s="819"/>
      <c r="K6" s="819"/>
      <c r="L6" s="819"/>
      <c r="M6" s="819"/>
      <c r="N6" s="819"/>
      <c r="O6" s="819"/>
      <c r="P6" s="819"/>
      <c r="Q6" s="819"/>
      <c r="R6" s="819"/>
      <c r="S6" s="819"/>
      <c r="T6" s="819"/>
      <c r="U6" s="284" t="s">
        <v>210</v>
      </c>
    </row>
    <row r="7" spans="1:21" s="17" customFormat="1" ht="15.75">
      <c r="A7" s="11"/>
      <c r="B7" s="11"/>
      <c r="C7" s="11"/>
      <c r="D7" s="11"/>
      <c r="E7" s="11"/>
      <c r="F7" s="13"/>
      <c r="G7" s="13"/>
      <c r="H7" s="13"/>
      <c r="I7" s="13"/>
      <c r="J7" s="13"/>
      <c r="K7" s="13"/>
      <c r="L7" s="13"/>
      <c r="M7" s="13"/>
      <c r="N7" s="13"/>
      <c r="O7" s="11"/>
      <c r="P7" s="11"/>
      <c r="Q7" s="11"/>
      <c r="R7" s="11"/>
      <c r="S7" s="11"/>
      <c r="T7" s="11"/>
      <c r="U7" s="284"/>
    </row>
    <row r="8" spans="1:21" s="17" customFormat="1" ht="15.75">
      <c r="A8" s="11"/>
      <c r="B8" s="11"/>
      <c r="C8" s="13"/>
      <c r="D8" s="13"/>
      <c r="E8" s="13"/>
      <c r="F8" s="13"/>
      <c r="G8" s="13"/>
      <c r="H8" s="13"/>
      <c r="I8" s="13"/>
      <c r="J8" s="13"/>
      <c r="K8" s="13"/>
      <c r="L8" s="13"/>
      <c r="M8" s="13"/>
      <c r="N8" s="13"/>
      <c r="O8" s="11"/>
      <c r="P8" s="11"/>
      <c r="Q8" s="11"/>
      <c r="R8" s="11"/>
      <c r="S8" s="13"/>
      <c r="T8" s="13"/>
      <c r="U8" s="284"/>
    </row>
    <row r="9" spans="1:21" s="297" customFormat="1" ht="16.5" customHeight="1">
      <c r="A9" s="472"/>
      <c r="B9" s="473"/>
      <c r="C9" s="820" t="s">
        <v>222</v>
      </c>
      <c r="D9" s="821"/>
      <c r="E9" s="822"/>
      <c r="F9" s="826" t="s">
        <v>182</v>
      </c>
      <c r="G9" s="827"/>
      <c r="H9" s="828"/>
      <c r="I9" s="826" t="s">
        <v>183</v>
      </c>
      <c r="J9" s="827"/>
      <c r="K9" s="828"/>
      <c r="L9" s="820" t="s">
        <v>9</v>
      </c>
      <c r="M9" s="821"/>
      <c r="N9" s="822"/>
      <c r="O9" s="820" t="s">
        <v>10</v>
      </c>
      <c r="P9" s="821"/>
      <c r="Q9" s="822"/>
      <c r="R9" s="820" t="s">
        <v>237</v>
      </c>
      <c r="S9" s="821"/>
      <c r="T9" s="822"/>
      <c r="U9" s="296" t="s">
        <v>210</v>
      </c>
    </row>
    <row r="10" spans="1:21" s="297" customFormat="1" ht="15.75">
      <c r="A10" s="474"/>
      <c r="B10" s="475"/>
      <c r="C10" s="823"/>
      <c r="D10" s="824"/>
      <c r="E10" s="825"/>
      <c r="F10" s="829"/>
      <c r="G10" s="830"/>
      <c r="H10" s="831"/>
      <c r="I10" s="829"/>
      <c r="J10" s="830"/>
      <c r="K10" s="831"/>
      <c r="L10" s="823"/>
      <c r="M10" s="824"/>
      <c r="N10" s="825"/>
      <c r="O10" s="823"/>
      <c r="P10" s="824"/>
      <c r="Q10" s="825"/>
      <c r="R10" s="823"/>
      <c r="S10" s="824"/>
      <c r="T10" s="825"/>
      <c r="U10" s="296" t="s">
        <v>210</v>
      </c>
    </row>
    <row r="11" spans="1:21" s="297" customFormat="1" ht="15" customHeight="1">
      <c r="A11" s="474"/>
      <c r="C11" s="474"/>
      <c r="F11" s="474"/>
      <c r="I11" s="474"/>
      <c r="L11" s="474"/>
      <c r="O11" s="474"/>
      <c r="R11" s="474"/>
      <c r="T11" s="232"/>
      <c r="U11" s="296" t="s">
        <v>210</v>
      </c>
    </row>
    <row r="12" spans="1:21" s="297" customFormat="1" ht="16.5" thickBot="1">
      <c r="A12" s="476" t="s">
        <v>67</v>
      </c>
      <c r="B12" s="477"/>
      <c r="C12" s="478" t="s">
        <v>189</v>
      </c>
      <c r="D12" s="479" t="s">
        <v>71</v>
      </c>
      <c r="E12" s="479" t="s">
        <v>191</v>
      </c>
      <c r="F12" s="478" t="s">
        <v>189</v>
      </c>
      <c r="G12" s="479" t="s">
        <v>71</v>
      </c>
      <c r="H12" s="479" t="s">
        <v>191</v>
      </c>
      <c r="I12" s="478" t="s">
        <v>189</v>
      </c>
      <c r="J12" s="479" t="s">
        <v>71</v>
      </c>
      <c r="K12" s="479" t="s">
        <v>191</v>
      </c>
      <c r="L12" s="478" t="s">
        <v>189</v>
      </c>
      <c r="M12" s="479" t="s">
        <v>71</v>
      </c>
      <c r="N12" s="479" t="s">
        <v>191</v>
      </c>
      <c r="O12" s="478" t="s">
        <v>189</v>
      </c>
      <c r="P12" s="479" t="s">
        <v>71</v>
      </c>
      <c r="Q12" s="479" t="s">
        <v>191</v>
      </c>
      <c r="R12" s="478" t="s">
        <v>189</v>
      </c>
      <c r="S12" s="479" t="s">
        <v>71</v>
      </c>
      <c r="T12" s="113" t="s">
        <v>191</v>
      </c>
      <c r="U12" s="296" t="s">
        <v>210</v>
      </c>
    </row>
    <row r="13" spans="1:21" s="17" customFormat="1" ht="15.75">
      <c r="A13" s="779" t="s">
        <v>269</v>
      </c>
      <c r="B13" s="780"/>
      <c r="C13" s="105">
        <v>407</v>
      </c>
      <c r="D13" s="106">
        <v>449</v>
      </c>
      <c r="E13" s="106">
        <v>92584</v>
      </c>
      <c r="F13" s="105"/>
      <c r="G13" s="106"/>
      <c r="H13" s="106"/>
      <c r="I13" s="105"/>
      <c r="J13" s="106"/>
      <c r="K13" s="106"/>
      <c r="L13" s="105"/>
      <c r="M13" s="106"/>
      <c r="N13" s="106"/>
      <c r="O13" s="105"/>
      <c r="P13" s="106"/>
      <c r="Q13" s="106"/>
      <c r="R13" s="105">
        <f aca="true" t="shared" si="0" ref="R13:T14">C13+F13+I13+L13+O13</f>
        <v>407</v>
      </c>
      <c r="S13" s="106">
        <f t="shared" si="0"/>
        <v>449</v>
      </c>
      <c r="T13" s="480">
        <f t="shared" si="0"/>
        <v>92584</v>
      </c>
      <c r="U13" s="284" t="s">
        <v>210</v>
      </c>
    </row>
    <row r="14" spans="1:21" s="17" customFormat="1" ht="15.75">
      <c r="A14" s="781" t="s">
        <v>270</v>
      </c>
      <c r="B14" s="782"/>
      <c r="C14" s="105">
        <v>38</v>
      </c>
      <c r="D14" s="106">
        <v>50</v>
      </c>
      <c r="E14" s="106">
        <v>10509</v>
      </c>
      <c r="F14" s="105"/>
      <c r="G14" s="106"/>
      <c r="H14" s="106"/>
      <c r="I14" s="105"/>
      <c r="J14" s="106"/>
      <c r="K14" s="106"/>
      <c r="L14" s="105"/>
      <c r="M14" s="106"/>
      <c r="N14" s="106"/>
      <c r="O14" s="105"/>
      <c r="P14" s="106"/>
      <c r="Q14" s="106"/>
      <c r="R14" s="105">
        <f t="shared" si="0"/>
        <v>38</v>
      </c>
      <c r="S14" s="106">
        <f t="shared" si="0"/>
        <v>50</v>
      </c>
      <c r="T14" s="480">
        <f t="shared" si="0"/>
        <v>10509</v>
      </c>
      <c r="U14" s="284" t="s">
        <v>210</v>
      </c>
    </row>
    <row r="15" spans="1:21" s="297" customFormat="1" ht="15.75">
      <c r="A15" s="816" t="s">
        <v>202</v>
      </c>
      <c r="B15" s="817"/>
      <c r="C15" s="481">
        <f aca="true" t="shared" si="1" ref="C15:T15">SUM(C13:C14)</f>
        <v>445</v>
      </c>
      <c r="D15" s="482">
        <f t="shared" si="1"/>
        <v>499</v>
      </c>
      <c r="E15" s="482">
        <f t="shared" si="1"/>
        <v>103093</v>
      </c>
      <c r="F15" s="481">
        <f t="shared" si="1"/>
        <v>0</v>
      </c>
      <c r="G15" s="482">
        <f t="shared" si="1"/>
        <v>0</v>
      </c>
      <c r="H15" s="483">
        <f t="shared" si="1"/>
        <v>0</v>
      </c>
      <c r="I15" s="481">
        <f t="shared" si="1"/>
        <v>0</v>
      </c>
      <c r="J15" s="482">
        <f t="shared" si="1"/>
        <v>0</v>
      </c>
      <c r="K15" s="482">
        <f t="shared" si="1"/>
        <v>0</v>
      </c>
      <c r="L15" s="481">
        <f t="shared" si="1"/>
        <v>0</v>
      </c>
      <c r="M15" s="482">
        <f t="shared" si="1"/>
        <v>0</v>
      </c>
      <c r="N15" s="482">
        <f t="shared" si="1"/>
        <v>0</v>
      </c>
      <c r="O15" s="481">
        <f t="shared" si="1"/>
        <v>0</v>
      </c>
      <c r="P15" s="482">
        <f t="shared" si="1"/>
        <v>0</v>
      </c>
      <c r="Q15" s="482">
        <f t="shared" si="1"/>
        <v>0</v>
      </c>
      <c r="R15" s="481">
        <f t="shared" si="1"/>
        <v>445</v>
      </c>
      <c r="S15" s="482">
        <f t="shared" si="1"/>
        <v>499</v>
      </c>
      <c r="T15" s="126">
        <f t="shared" si="1"/>
        <v>103093</v>
      </c>
      <c r="U15" s="296" t="s">
        <v>210</v>
      </c>
    </row>
    <row r="16" spans="1:34" s="17" customFormat="1" ht="15.75">
      <c r="A16" s="809" t="s">
        <v>174</v>
      </c>
      <c r="B16" s="810"/>
      <c r="C16" s="484"/>
      <c r="D16" s="485">
        <v>184</v>
      </c>
      <c r="E16" s="485"/>
      <c r="F16" s="484"/>
      <c r="G16" s="485"/>
      <c r="H16" s="485"/>
      <c r="I16" s="484"/>
      <c r="J16" s="485"/>
      <c r="K16" s="485"/>
      <c r="L16" s="484"/>
      <c r="M16" s="485"/>
      <c r="N16" s="485"/>
      <c r="O16" s="484"/>
      <c r="P16" s="485"/>
      <c r="Q16" s="485"/>
      <c r="R16" s="484"/>
      <c r="S16" s="485">
        <f>D16+G16+J16+M16+P16</f>
        <v>184</v>
      </c>
      <c r="T16" s="486"/>
      <c r="U16" s="284" t="s">
        <v>210</v>
      </c>
      <c r="V16" s="23"/>
      <c r="W16" s="23"/>
      <c r="X16" s="23"/>
      <c r="Y16" s="23"/>
      <c r="Z16" s="23"/>
      <c r="AA16" s="23"/>
      <c r="AB16" s="23"/>
      <c r="AC16" s="23"/>
      <c r="AD16" s="23"/>
      <c r="AE16" s="23"/>
      <c r="AF16" s="23"/>
      <c r="AG16" s="23"/>
      <c r="AH16" s="23"/>
    </row>
    <row r="17" spans="1:21" s="17" customFormat="1" ht="15.75">
      <c r="A17" s="809" t="s">
        <v>173</v>
      </c>
      <c r="B17" s="810"/>
      <c r="C17" s="467"/>
      <c r="D17" s="487">
        <f>SUM(D15:D16)</f>
        <v>683</v>
      </c>
      <c r="E17" s="487"/>
      <c r="F17" s="467"/>
      <c r="G17" s="487">
        <f>+G15+G16</f>
        <v>0</v>
      </c>
      <c r="H17" s="487"/>
      <c r="I17" s="467"/>
      <c r="J17" s="487">
        <f>+J15+J16</f>
        <v>0</v>
      </c>
      <c r="K17" s="487"/>
      <c r="L17" s="467"/>
      <c r="M17" s="487">
        <f>+M15+M16</f>
        <v>0</v>
      </c>
      <c r="N17" s="487"/>
      <c r="O17" s="467"/>
      <c r="P17" s="487">
        <f>+P15+P16</f>
        <v>0</v>
      </c>
      <c r="Q17" s="487"/>
      <c r="R17" s="467"/>
      <c r="S17" s="487">
        <f>SUM(S15:S16)</f>
        <v>683</v>
      </c>
      <c r="T17" s="488"/>
      <c r="U17" s="284" t="s">
        <v>210</v>
      </c>
    </row>
    <row r="18" spans="1:21" s="17" customFormat="1" ht="15.75">
      <c r="A18" s="812" t="s">
        <v>175</v>
      </c>
      <c r="B18" s="813"/>
      <c r="C18" s="105"/>
      <c r="D18" s="106"/>
      <c r="E18" s="106"/>
      <c r="F18" s="105"/>
      <c r="G18" s="106"/>
      <c r="H18" s="106"/>
      <c r="I18" s="105"/>
      <c r="J18" s="106"/>
      <c r="K18" s="106"/>
      <c r="L18" s="105"/>
      <c r="M18" s="106"/>
      <c r="N18" s="106"/>
      <c r="O18" s="105"/>
      <c r="P18" s="106"/>
      <c r="Q18" s="106"/>
      <c r="R18" s="105"/>
      <c r="S18" s="106"/>
      <c r="T18" s="480"/>
      <c r="U18" s="284" t="s">
        <v>210</v>
      </c>
    </row>
    <row r="19" spans="1:21" s="17" customFormat="1" ht="15.75">
      <c r="A19" s="814" t="s">
        <v>80</v>
      </c>
      <c r="B19" s="815"/>
      <c r="C19" s="105"/>
      <c r="D19" s="106"/>
      <c r="E19" s="106"/>
      <c r="F19" s="105"/>
      <c r="G19" s="106"/>
      <c r="H19" s="106"/>
      <c r="I19" s="105"/>
      <c r="J19" s="106"/>
      <c r="K19" s="106"/>
      <c r="L19" s="105"/>
      <c r="M19" s="106"/>
      <c r="N19" s="106"/>
      <c r="O19" s="105"/>
      <c r="P19" s="106"/>
      <c r="Q19" s="106"/>
      <c r="R19" s="105"/>
      <c r="S19" s="106">
        <f>D19+G19+J19+M19+P19</f>
        <v>0</v>
      </c>
      <c r="T19" s="480"/>
      <c r="U19" s="284" t="s">
        <v>210</v>
      </c>
    </row>
    <row r="20" spans="1:21" s="17" customFormat="1" ht="15.75">
      <c r="A20" s="807" t="s">
        <v>133</v>
      </c>
      <c r="B20" s="808"/>
      <c r="C20" s="484"/>
      <c r="D20" s="485"/>
      <c r="E20" s="485"/>
      <c r="F20" s="484"/>
      <c r="G20" s="485"/>
      <c r="H20" s="485"/>
      <c r="I20" s="484"/>
      <c r="J20" s="485"/>
      <c r="K20" s="485"/>
      <c r="L20" s="484"/>
      <c r="M20" s="485"/>
      <c r="N20" s="485"/>
      <c r="O20" s="484"/>
      <c r="P20" s="485"/>
      <c r="Q20" s="485"/>
      <c r="R20" s="484"/>
      <c r="S20" s="485">
        <f>D20+G20+J20+M20+P20</f>
        <v>0</v>
      </c>
      <c r="T20" s="486"/>
      <c r="U20" s="284" t="s">
        <v>210</v>
      </c>
    </row>
    <row r="21" spans="1:21" s="17" customFormat="1" ht="15.75">
      <c r="A21" s="809" t="s">
        <v>176</v>
      </c>
      <c r="B21" s="810"/>
      <c r="C21" s="484"/>
      <c r="D21" s="485">
        <f>D20+D19+D17</f>
        <v>683</v>
      </c>
      <c r="E21" s="485"/>
      <c r="F21" s="484"/>
      <c r="G21" s="485">
        <f>G20+G19+G17</f>
        <v>0</v>
      </c>
      <c r="H21" s="485"/>
      <c r="I21" s="484"/>
      <c r="J21" s="485">
        <f>J20+J19+J17</f>
        <v>0</v>
      </c>
      <c r="K21" s="485"/>
      <c r="L21" s="484"/>
      <c r="M21" s="485">
        <f>M20+M19+M17</f>
        <v>0</v>
      </c>
      <c r="N21" s="485"/>
      <c r="O21" s="484"/>
      <c r="P21" s="485">
        <f>P20+P19+P17</f>
        <v>0</v>
      </c>
      <c r="Q21" s="485"/>
      <c r="R21" s="484"/>
      <c r="S21" s="485">
        <f>S20+S19+S17</f>
        <v>683</v>
      </c>
      <c r="T21" s="486"/>
      <c r="U21" s="284" t="s">
        <v>210</v>
      </c>
    </row>
    <row r="22" spans="1:21" s="17" customFormat="1" ht="15.75">
      <c r="A22" s="11"/>
      <c r="B22" s="11"/>
      <c r="C22" s="11"/>
      <c r="D22" s="11"/>
      <c r="E22" s="11"/>
      <c r="F22" s="11"/>
      <c r="G22" s="11"/>
      <c r="H22" s="11"/>
      <c r="I22" s="11"/>
      <c r="J22" s="11"/>
      <c r="K22" s="11"/>
      <c r="L22" s="11"/>
      <c r="M22" s="11"/>
      <c r="N22" s="11"/>
      <c r="O22" s="11"/>
      <c r="P22" s="11"/>
      <c r="Q22" s="11"/>
      <c r="R22" s="11"/>
      <c r="S22" s="11"/>
      <c r="T22" s="11"/>
      <c r="U22" s="284" t="s">
        <v>11</v>
      </c>
    </row>
    <row r="23" spans="1:21" s="17" customFormat="1" ht="15.75">
      <c r="A23" s="811"/>
      <c r="B23" s="811"/>
      <c r="C23" s="811"/>
      <c r="D23" s="811"/>
      <c r="E23" s="811"/>
      <c r="F23" s="811"/>
      <c r="G23" s="811"/>
      <c r="H23" s="811"/>
      <c r="I23" s="811"/>
      <c r="J23" s="811"/>
      <c r="K23" s="811"/>
      <c r="L23" s="811"/>
      <c r="M23" s="811"/>
      <c r="N23" s="811"/>
      <c r="O23" s="811"/>
      <c r="P23" s="811"/>
      <c r="Q23" s="811"/>
      <c r="R23" s="811"/>
      <c r="S23" s="811"/>
      <c r="T23" s="811"/>
      <c r="U23" s="284"/>
    </row>
    <row r="24" spans="1:21" s="17" customFormat="1" ht="15.75">
      <c r="A24" s="11"/>
      <c r="B24" s="11"/>
      <c r="C24" s="11"/>
      <c r="D24" s="11"/>
      <c r="E24" s="11"/>
      <c r="F24" s="11"/>
      <c r="G24" s="11"/>
      <c r="H24" s="11"/>
      <c r="I24" s="11"/>
      <c r="J24" s="11"/>
      <c r="K24" s="11"/>
      <c r="L24" s="11"/>
      <c r="M24" s="11"/>
      <c r="N24" s="11"/>
      <c r="O24" s="11"/>
      <c r="P24" s="11"/>
      <c r="Q24" s="11"/>
      <c r="R24" s="11"/>
      <c r="S24" s="11"/>
      <c r="T24" s="11"/>
      <c r="U24" s="285"/>
    </row>
    <row r="25" spans="1:21" s="17" customFormat="1" ht="15.75">
      <c r="A25" s="298"/>
      <c r="B25" s="298"/>
      <c r="C25" s="298"/>
      <c r="D25" s="298"/>
      <c r="E25" s="298"/>
      <c r="F25" s="298"/>
      <c r="G25" s="298"/>
      <c r="H25" s="298"/>
      <c r="I25" s="298"/>
      <c r="J25" s="298"/>
      <c r="K25" s="298"/>
      <c r="L25" s="10"/>
      <c r="M25" s="10"/>
      <c r="N25" s="10"/>
      <c r="O25" s="10"/>
      <c r="P25" s="10"/>
      <c r="Q25" s="10"/>
      <c r="R25" s="10"/>
      <c r="S25" s="10"/>
      <c r="T25" s="10"/>
      <c r="U25" s="285"/>
    </row>
    <row r="26" spans="1:21" s="17" customFormat="1" ht="15.75">
      <c r="A26" s="298"/>
      <c r="B26" s="298"/>
      <c r="C26" s="298"/>
      <c r="D26" s="298"/>
      <c r="E26" s="298"/>
      <c r="F26" s="298"/>
      <c r="G26" s="298"/>
      <c r="H26" s="298"/>
      <c r="I26" s="298"/>
      <c r="J26" s="298"/>
      <c r="K26" s="298"/>
      <c r="L26" s="10"/>
      <c r="M26" s="10"/>
      <c r="N26" s="10"/>
      <c r="O26" s="10"/>
      <c r="P26" s="10"/>
      <c r="Q26" s="10"/>
      <c r="R26" s="10"/>
      <c r="S26" s="10"/>
      <c r="T26" s="10"/>
      <c r="U26" s="285"/>
    </row>
    <row r="27" spans="1:21" s="570" customFormat="1" ht="15.75">
      <c r="A27" s="806"/>
      <c r="B27" s="804"/>
      <c r="C27" s="804"/>
      <c r="D27" s="804"/>
      <c r="E27" s="804"/>
      <c r="F27" s="804"/>
      <c r="G27" s="804"/>
      <c r="H27" s="804"/>
      <c r="I27" s="804"/>
      <c r="J27" s="804"/>
      <c r="K27" s="804"/>
      <c r="L27" s="804"/>
      <c r="M27" s="804"/>
      <c r="N27" s="804"/>
      <c r="O27" s="804"/>
      <c r="P27" s="804"/>
      <c r="Q27" s="804"/>
      <c r="R27" s="804"/>
      <c r="S27" s="804"/>
      <c r="T27" s="804"/>
      <c r="U27" s="569"/>
    </row>
    <row r="28" spans="1:21" s="570" customFormat="1" ht="15.75">
      <c r="A28" s="576"/>
      <c r="B28" s="577"/>
      <c r="C28" s="577"/>
      <c r="D28" s="577"/>
      <c r="E28" s="577"/>
      <c r="F28" s="577"/>
      <c r="G28" s="577"/>
      <c r="H28" s="577"/>
      <c r="I28" s="577"/>
      <c r="J28" s="577"/>
      <c r="K28" s="577"/>
      <c r="L28" s="577"/>
      <c r="M28" s="577"/>
      <c r="N28" s="577"/>
      <c r="O28" s="577"/>
      <c r="P28" s="577"/>
      <c r="Q28" s="577"/>
      <c r="R28" s="577"/>
      <c r="S28" s="577"/>
      <c r="T28" s="577"/>
      <c r="U28" s="569"/>
    </row>
    <row r="29" spans="1:21" s="570" customFormat="1" ht="15.75">
      <c r="A29" s="803"/>
      <c r="B29" s="805"/>
      <c r="C29" s="805"/>
      <c r="D29" s="805"/>
      <c r="E29" s="805"/>
      <c r="F29" s="805"/>
      <c r="G29" s="805"/>
      <c r="H29" s="805"/>
      <c r="I29" s="805"/>
      <c r="J29" s="805"/>
      <c r="K29" s="805"/>
      <c r="L29" s="805"/>
      <c r="M29" s="805"/>
      <c r="N29" s="805"/>
      <c r="O29" s="805"/>
      <c r="P29" s="805"/>
      <c r="Q29" s="805"/>
      <c r="R29" s="805"/>
      <c r="S29" s="805"/>
      <c r="T29" s="805"/>
      <c r="U29" s="569"/>
    </row>
    <row r="30" spans="1:21" s="570" customFormat="1" ht="23.25" customHeight="1">
      <c r="A30" s="803"/>
      <c r="B30" s="805"/>
      <c r="C30" s="805"/>
      <c r="D30" s="805"/>
      <c r="E30" s="805"/>
      <c r="F30" s="805"/>
      <c r="G30" s="805"/>
      <c r="H30" s="805"/>
      <c r="I30" s="805"/>
      <c r="J30" s="805"/>
      <c r="K30" s="805"/>
      <c r="L30" s="805"/>
      <c r="M30" s="805"/>
      <c r="N30" s="805"/>
      <c r="O30" s="805"/>
      <c r="P30" s="805"/>
      <c r="Q30" s="805"/>
      <c r="R30" s="805"/>
      <c r="S30" s="805"/>
      <c r="T30" s="805"/>
      <c r="U30" s="569"/>
    </row>
    <row r="31" spans="1:21" s="570" customFormat="1" ht="9.75" customHeight="1">
      <c r="A31" s="298"/>
      <c r="B31" s="298"/>
      <c r="C31" s="298"/>
      <c r="D31" s="298"/>
      <c r="E31" s="298"/>
      <c r="F31" s="298"/>
      <c r="G31" s="298"/>
      <c r="H31" s="298"/>
      <c r="I31" s="298"/>
      <c r="J31" s="298"/>
      <c r="K31" s="298"/>
      <c r="L31" s="298"/>
      <c r="M31" s="298"/>
      <c r="N31" s="298"/>
      <c r="O31" s="298"/>
      <c r="P31" s="298"/>
      <c r="Q31" s="298"/>
      <c r="R31" s="298"/>
      <c r="S31" s="298"/>
      <c r="T31" s="298"/>
      <c r="U31" s="569"/>
    </row>
    <row r="32" spans="1:21" s="570" customFormat="1" ht="15.75">
      <c r="A32" s="803"/>
      <c r="B32" s="804"/>
      <c r="C32" s="804"/>
      <c r="D32" s="804"/>
      <c r="E32" s="804"/>
      <c r="F32" s="804"/>
      <c r="G32" s="804"/>
      <c r="H32" s="804"/>
      <c r="I32" s="804"/>
      <c r="J32" s="804"/>
      <c r="K32" s="804"/>
      <c r="L32" s="804"/>
      <c r="M32" s="804"/>
      <c r="N32" s="804"/>
      <c r="O32" s="804"/>
      <c r="P32" s="804"/>
      <c r="Q32" s="804"/>
      <c r="R32" s="804"/>
      <c r="S32" s="804"/>
      <c r="T32" s="804"/>
      <c r="U32" s="569"/>
    </row>
    <row r="33" spans="1:21" s="570" customFormat="1" ht="11.25" customHeight="1">
      <c r="A33" s="298"/>
      <c r="B33" s="298"/>
      <c r="C33" s="298"/>
      <c r="D33" s="298"/>
      <c r="E33" s="298"/>
      <c r="F33" s="298"/>
      <c r="G33" s="298"/>
      <c r="H33" s="298"/>
      <c r="I33" s="298"/>
      <c r="J33" s="298"/>
      <c r="K33" s="298"/>
      <c r="L33" s="298"/>
      <c r="M33" s="298"/>
      <c r="N33" s="298"/>
      <c r="O33" s="298"/>
      <c r="P33" s="298"/>
      <c r="Q33" s="298"/>
      <c r="R33" s="298"/>
      <c r="S33" s="298"/>
      <c r="T33" s="298"/>
      <c r="U33" s="569"/>
    </row>
    <row r="34" spans="1:21" s="570" customFormat="1" ht="15.75">
      <c r="A34" s="805"/>
      <c r="B34" s="805"/>
      <c r="C34" s="805"/>
      <c r="D34" s="805"/>
      <c r="E34" s="805"/>
      <c r="F34" s="805"/>
      <c r="G34" s="805"/>
      <c r="H34" s="805"/>
      <c r="I34" s="805"/>
      <c r="J34" s="805"/>
      <c r="K34" s="805"/>
      <c r="L34" s="805"/>
      <c r="M34" s="805"/>
      <c r="N34" s="805"/>
      <c r="O34" s="805"/>
      <c r="P34" s="805"/>
      <c r="Q34" s="805"/>
      <c r="R34" s="805"/>
      <c r="S34" s="805"/>
      <c r="T34" s="805"/>
      <c r="U34" s="569"/>
    </row>
    <row r="35" spans="1:21" s="570" customFormat="1" ht="7.5" customHeight="1">
      <c r="A35" s="578"/>
      <c r="B35" s="578"/>
      <c r="C35" s="578"/>
      <c r="D35" s="578"/>
      <c r="E35" s="578"/>
      <c r="F35" s="578"/>
      <c r="G35" s="578"/>
      <c r="H35" s="578"/>
      <c r="I35" s="578"/>
      <c r="J35" s="578"/>
      <c r="K35" s="578"/>
      <c r="L35" s="578"/>
      <c r="M35" s="578"/>
      <c r="N35" s="578"/>
      <c r="O35" s="578"/>
      <c r="P35" s="578"/>
      <c r="Q35" s="578"/>
      <c r="R35" s="578"/>
      <c r="S35" s="578"/>
      <c r="T35" s="578"/>
      <c r="U35" s="569"/>
    </row>
    <row r="36" spans="1:21" s="570" customFormat="1" ht="15.75">
      <c r="A36" s="579"/>
      <c r="B36" s="579"/>
      <c r="C36" s="578"/>
      <c r="D36" s="578"/>
      <c r="E36" s="578"/>
      <c r="F36" s="578"/>
      <c r="G36" s="578"/>
      <c r="H36" s="578"/>
      <c r="I36" s="578"/>
      <c r="J36" s="578"/>
      <c r="K36" s="578"/>
      <c r="L36" s="578"/>
      <c r="M36" s="578"/>
      <c r="N36" s="578"/>
      <c r="O36" s="578"/>
      <c r="P36" s="578"/>
      <c r="Q36" s="578"/>
      <c r="R36" s="578"/>
      <c r="S36" s="578"/>
      <c r="T36" s="578"/>
      <c r="U36" s="569"/>
    </row>
    <row r="37" spans="1:21" s="570" customFormat="1" ht="11.25" customHeight="1">
      <c r="A37" s="298"/>
      <c r="B37" s="298"/>
      <c r="C37" s="298"/>
      <c r="D37" s="298"/>
      <c r="E37" s="298"/>
      <c r="F37" s="298"/>
      <c r="G37" s="298"/>
      <c r="H37" s="298"/>
      <c r="I37" s="298"/>
      <c r="J37" s="298"/>
      <c r="K37" s="298"/>
      <c r="L37" s="298"/>
      <c r="M37" s="298"/>
      <c r="N37" s="298"/>
      <c r="O37" s="298"/>
      <c r="P37" s="298"/>
      <c r="Q37" s="298"/>
      <c r="R37" s="298"/>
      <c r="S37" s="298"/>
      <c r="T37" s="298"/>
      <c r="U37" s="569"/>
    </row>
    <row r="38" spans="1:21" s="570" customFormat="1" ht="15" customHeight="1">
      <c r="A38" s="805"/>
      <c r="B38" s="805"/>
      <c r="C38" s="805"/>
      <c r="D38" s="805"/>
      <c r="E38" s="805"/>
      <c r="F38" s="805"/>
      <c r="G38" s="805"/>
      <c r="H38" s="805"/>
      <c r="I38" s="805"/>
      <c r="J38" s="805"/>
      <c r="K38" s="805"/>
      <c r="L38" s="805"/>
      <c r="M38" s="805"/>
      <c r="N38" s="805"/>
      <c r="O38" s="805"/>
      <c r="P38" s="805"/>
      <c r="Q38" s="805"/>
      <c r="R38" s="805"/>
      <c r="S38" s="805"/>
      <c r="T38" s="805"/>
      <c r="U38" s="569"/>
    </row>
    <row r="39" spans="1:21" s="17" customFormat="1" ht="15.75">
      <c r="A39" s="11"/>
      <c r="B39" s="11"/>
      <c r="C39" s="11"/>
      <c r="D39" s="11"/>
      <c r="E39" s="11"/>
      <c r="F39" s="11"/>
      <c r="G39" s="11"/>
      <c r="H39" s="11"/>
      <c r="I39" s="11"/>
      <c r="J39" s="11"/>
      <c r="K39" s="11"/>
      <c r="L39" s="11"/>
      <c r="M39" s="11"/>
      <c r="N39" s="11"/>
      <c r="O39" s="11"/>
      <c r="P39" s="11"/>
      <c r="Q39" s="11"/>
      <c r="R39" s="11"/>
      <c r="S39" s="11"/>
      <c r="T39" s="265"/>
      <c r="U39" s="285"/>
    </row>
    <row r="40" s="17" customFormat="1" ht="15.75">
      <c r="U40" s="285"/>
    </row>
  </sheetData>
  <sheetProtection/>
  <mergeCells count="27">
    <mergeCell ref="A1:D1"/>
    <mergeCell ref="A3:T3"/>
    <mergeCell ref="A4:T4"/>
    <mergeCell ref="A5:T5"/>
    <mergeCell ref="A13:B13"/>
    <mergeCell ref="A14:B14"/>
    <mergeCell ref="A15:B15"/>
    <mergeCell ref="A6:T6"/>
    <mergeCell ref="C9:E10"/>
    <mergeCell ref="F9:H10"/>
    <mergeCell ref="I9:K10"/>
    <mergeCell ref="L9:N10"/>
    <mergeCell ref="O9:Q10"/>
    <mergeCell ref="R9:T10"/>
    <mergeCell ref="A20:B20"/>
    <mergeCell ref="A21:B21"/>
    <mergeCell ref="A23:T23"/>
    <mergeCell ref="A16:B16"/>
    <mergeCell ref="A17:B17"/>
    <mergeCell ref="A18:B18"/>
    <mergeCell ref="A19:B19"/>
    <mergeCell ref="A32:T32"/>
    <mergeCell ref="A34:T34"/>
    <mergeCell ref="A38:T38"/>
    <mergeCell ref="A27:T27"/>
    <mergeCell ref="A29:T29"/>
    <mergeCell ref="A30:T30"/>
  </mergeCells>
  <printOptions horizontalCentered="1"/>
  <pageMargins left="0.75" right="0.75" top="1" bottom="1" header="0.5" footer="0.5"/>
  <pageSetup fitToHeight="1" fitToWidth="1" horizontalDpi="600" verticalDpi="600" orientation="landscape" r:id="rId1"/>
  <headerFooter alignWithMargins="0">
    <oddFooter>&amp;C&amp;"Times New Roman,Regular"Exhibit G:  Crosswalk of 2008 Availability</oddFooter>
  </headerFooter>
</worksheet>
</file>

<file path=xl/worksheets/sheet7.xml><?xml version="1.0" encoding="utf-8"?>
<worksheet xmlns="http://schemas.openxmlformats.org/spreadsheetml/2006/main" xmlns:r="http://schemas.openxmlformats.org/officeDocument/2006/relationships">
  <sheetPr codeName="Sheet13">
    <pageSetUpPr fitToPage="1"/>
  </sheetPr>
  <dimension ref="A1:AG41"/>
  <sheetViews>
    <sheetView showGridLines="0" showOutlineSymbols="0" zoomScale="75" zoomScaleNormal="75" zoomScaleSheetLayoutView="75" zoomScalePageLayoutView="0" workbookViewId="0" topLeftCell="B1">
      <selection activeCell="Q39" sqref="Q39"/>
    </sheetView>
  </sheetViews>
  <sheetFormatPr defaultColWidth="9.6640625" defaultRowHeight="15"/>
  <cols>
    <col min="1" max="1" width="4.4453125" style="39" customWidth="1"/>
    <col min="2" max="2" width="29.21484375" style="39" customWidth="1"/>
    <col min="3" max="3" width="24.21484375" style="39" customWidth="1"/>
    <col min="4" max="5" width="5.6640625" style="39" customWidth="1"/>
    <col min="6" max="6" width="7.6640625" style="39" customWidth="1"/>
    <col min="7" max="8" width="5.6640625" style="39" customWidth="1"/>
    <col min="9" max="9" width="7.6640625" style="39" customWidth="1"/>
    <col min="10" max="11" width="5.6640625" style="39" customWidth="1"/>
    <col min="12" max="12" width="7.6640625" style="39" customWidth="1"/>
    <col min="13" max="14" width="5.6640625" style="39" customWidth="1"/>
    <col min="15" max="15" width="7.6640625" style="39" customWidth="1"/>
    <col min="16" max="16" width="1.2265625" style="277" customWidth="1"/>
    <col min="17" max="17" width="27.5546875" style="39" customWidth="1"/>
    <col min="18" max="21" width="7.6640625" style="39" customWidth="1"/>
    <col min="22" max="22" width="3.6640625" style="39" customWidth="1"/>
    <col min="23" max="25" width="7.6640625" style="39" customWidth="1"/>
    <col min="26" max="26" width="3.6640625" style="39" customWidth="1"/>
    <col min="27" max="29" width="7.6640625" style="39" customWidth="1"/>
    <col min="30" max="30" width="3.6640625" style="39" customWidth="1"/>
    <col min="31" max="33" width="7.6640625" style="39" customWidth="1"/>
    <col min="34" max="16384" width="9.6640625" style="39" customWidth="1"/>
  </cols>
  <sheetData>
    <row r="1" spans="1:22" ht="20.25">
      <c r="A1" s="703" t="s">
        <v>19</v>
      </c>
      <c r="B1" s="843"/>
      <c r="C1" s="843"/>
      <c r="D1" s="843"/>
      <c r="E1" s="843"/>
      <c r="F1" s="843"/>
      <c r="G1" s="843"/>
      <c r="H1" s="843"/>
      <c r="I1" s="843"/>
      <c r="J1" s="843"/>
      <c r="K1" s="843"/>
      <c r="L1" s="843"/>
      <c r="M1" s="843"/>
      <c r="N1" s="843"/>
      <c r="O1" s="843"/>
      <c r="P1" s="276" t="s">
        <v>210</v>
      </c>
      <c r="Q1" s="1"/>
      <c r="R1" s="1"/>
      <c r="S1" s="1"/>
      <c r="T1" s="1"/>
      <c r="U1" s="1"/>
      <c r="V1" s="1"/>
    </row>
    <row r="2" spans="1:22" ht="13.5" customHeight="1">
      <c r="A2" s="38"/>
      <c r="B2" s="1"/>
      <c r="C2" s="1"/>
      <c r="D2" s="1"/>
      <c r="E2" s="1"/>
      <c r="F2" s="1"/>
      <c r="G2" s="1"/>
      <c r="H2" s="1"/>
      <c r="I2" s="1"/>
      <c r="J2" s="1"/>
      <c r="K2" s="1"/>
      <c r="L2" s="1"/>
      <c r="M2" s="1"/>
      <c r="N2" s="1"/>
      <c r="O2" s="1"/>
      <c r="P2" s="276"/>
      <c r="Q2" s="1"/>
      <c r="R2" s="1"/>
      <c r="S2" s="1"/>
      <c r="T2" s="1"/>
      <c r="U2" s="1"/>
      <c r="V2" s="1"/>
    </row>
    <row r="3" spans="1:22" ht="18.75">
      <c r="A3" s="801" t="s">
        <v>128</v>
      </c>
      <c r="B3" s="686"/>
      <c r="C3" s="686"/>
      <c r="D3" s="686"/>
      <c r="E3" s="686"/>
      <c r="F3" s="686"/>
      <c r="G3" s="686"/>
      <c r="H3" s="686"/>
      <c r="I3" s="686"/>
      <c r="J3" s="686"/>
      <c r="K3" s="686"/>
      <c r="L3" s="686"/>
      <c r="M3" s="686"/>
      <c r="N3" s="686"/>
      <c r="O3" s="686"/>
      <c r="P3" s="276" t="s">
        <v>210</v>
      </c>
      <c r="Q3" s="1"/>
      <c r="R3" s="1"/>
      <c r="S3" s="1"/>
      <c r="T3" s="1"/>
      <c r="U3" s="1"/>
      <c r="V3" s="1"/>
    </row>
    <row r="4" spans="1:22" ht="16.5">
      <c r="A4" s="802" t="str">
        <f>+'B. Summary of Requirements '!A5</f>
        <v>Environment &amp; Natural Resources Division</v>
      </c>
      <c r="B4" s="688"/>
      <c r="C4" s="688"/>
      <c r="D4" s="688"/>
      <c r="E4" s="688"/>
      <c r="F4" s="688"/>
      <c r="G4" s="688"/>
      <c r="H4" s="688"/>
      <c r="I4" s="688"/>
      <c r="J4" s="688"/>
      <c r="K4" s="688"/>
      <c r="L4" s="688"/>
      <c r="M4" s="688"/>
      <c r="N4" s="688"/>
      <c r="O4" s="688"/>
      <c r="P4" s="276" t="s">
        <v>210</v>
      </c>
      <c r="Q4" s="1"/>
      <c r="R4" s="1"/>
      <c r="S4" s="1"/>
      <c r="T4" s="1"/>
      <c r="U4" s="1"/>
      <c r="V4" s="1"/>
    </row>
    <row r="5" spans="1:22" ht="16.5">
      <c r="A5" s="802" t="str">
        <f>+'B. Summary of Requirements '!A6</f>
        <v>Salaries and Expenses</v>
      </c>
      <c r="B5" s="686"/>
      <c r="C5" s="686"/>
      <c r="D5" s="686"/>
      <c r="E5" s="686"/>
      <c r="F5" s="686"/>
      <c r="G5" s="686"/>
      <c r="H5" s="686"/>
      <c r="I5" s="686"/>
      <c r="J5" s="686"/>
      <c r="K5" s="686"/>
      <c r="L5" s="686"/>
      <c r="M5" s="686"/>
      <c r="N5" s="686"/>
      <c r="O5" s="686"/>
      <c r="P5" s="276" t="s">
        <v>210</v>
      </c>
      <c r="Q5" s="1"/>
      <c r="R5" s="1"/>
      <c r="S5" s="1"/>
      <c r="T5" s="1"/>
      <c r="U5" s="1"/>
      <c r="V5" s="1"/>
    </row>
    <row r="6" spans="1:22" ht="15.75">
      <c r="A6" s="818" t="s">
        <v>168</v>
      </c>
      <c r="B6" s="688"/>
      <c r="C6" s="688"/>
      <c r="D6" s="688"/>
      <c r="E6" s="688"/>
      <c r="F6" s="688"/>
      <c r="G6" s="688"/>
      <c r="H6" s="688"/>
      <c r="I6" s="688"/>
      <c r="J6" s="688"/>
      <c r="K6" s="688"/>
      <c r="L6" s="688"/>
      <c r="M6" s="688"/>
      <c r="N6" s="688"/>
      <c r="O6" s="688"/>
      <c r="P6" s="276" t="s">
        <v>210</v>
      </c>
      <c r="Q6" s="1"/>
      <c r="R6" s="1"/>
      <c r="S6" s="1"/>
      <c r="T6" s="1"/>
      <c r="U6" s="1"/>
      <c r="V6" s="1"/>
    </row>
    <row r="7" spans="1:22" ht="15.75">
      <c r="A7" s="1"/>
      <c r="B7" s="1"/>
      <c r="C7" s="1"/>
      <c r="D7" s="1"/>
      <c r="E7" s="1"/>
      <c r="F7" s="1"/>
      <c r="G7" s="19"/>
      <c r="H7" s="19"/>
      <c r="I7" s="19"/>
      <c r="J7" s="1"/>
      <c r="K7" s="1"/>
      <c r="L7" s="1"/>
      <c r="M7" s="1"/>
      <c r="N7" s="1"/>
      <c r="O7" s="1"/>
      <c r="P7" s="276"/>
      <c r="Q7" s="1"/>
      <c r="R7" s="1"/>
      <c r="S7" s="1"/>
      <c r="T7" s="1"/>
      <c r="U7" s="1"/>
      <c r="V7" s="1"/>
    </row>
    <row r="8" spans="1:22" ht="15.75">
      <c r="A8" s="844" t="s">
        <v>186</v>
      </c>
      <c r="B8" s="614"/>
      <c r="C8" s="609"/>
      <c r="D8" s="842" t="s">
        <v>158</v>
      </c>
      <c r="E8" s="733"/>
      <c r="F8" s="734"/>
      <c r="G8" s="842" t="s">
        <v>240</v>
      </c>
      <c r="H8" s="733"/>
      <c r="I8" s="734"/>
      <c r="J8" s="842" t="s">
        <v>220</v>
      </c>
      <c r="K8" s="733"/>
      <c r="L8" s="734"/>
      <c r="M8" s="842" t="s">
        <v>66</v>
      </c>
      <c r="N8" s="733"/>
      <c r="O8" s="734"/>
      <c r="P8" s="276" t="s">
        <v>210</v>
      </c>
      <c r="Q8" s="1"/>
      <c r="R8" s="1"/>
      <c r="S8" s="1"/>
      <c r="T8" s="1"/>
      <c r="U8" s="1"/>
      <c r="V8" s="1"/>
    </row>
    <row r="9" spans="1:22" ht="16.5" thickBot="1">
      <c r="A9" s="606"/>
      <c r="B9" s="607"/>
      <c r="C9" s="608"/>
      <c r="D9" s="89" t="s">
        <v>189</v>
      </c>
      <c r="E9" s="89" t="s">
        <v>71</v>
      </c>
      <c r="F9" s="89" t="s">
        <v>191</v>
      </c>
      <c r="G9" s="130" t="s">
        <v>189</v>
      </c>
      <c r="H9" s="89" t="s">
        <v>71</v>
      </c>
      <c r="I9" s="89" t="s">
        <v>191</v>
      </c>
      <c r="J9" s="130" t="s">
        <v>189</v>
      </c>
      <c r="K9" s="89" t="s">
        <v>71</v>
      </c>
      <c r="L9" s="89" t="s">
        <v>191</v>
      </c>
      <c r="M9" s="130" t="s">
        <v>189</v>
      </c>
      <c r="N9" s="89" t="s">
        <v>71</v>
      </c>
      <c r="O9" s="131" t="s">
        <v>191</v>
      </c>
      <c r="P9" s="276" t="s">
        <v>210</v>
      </c>
      <c r="Q9" s="1"/>
      <c r="R9" s="1"/>
      <c r="S9" s="1"/>
      <c r="T9" s="1"/>
      <c r="U9" s="1"/>
      <c r="V9" s="1"/>
    </row>
    <row r="10" spans="1:22" ht="15.75">
      <c r="A10" s="93" t="s">
        <v>304</v>
      </c>
      <c r="B10" s="94"/>
      <c r="C10" s="95"/>
      <c r="D10" s="352"/>
      <c r="E10" s="352"/>
      <c r="F10" s="352">
        <v>256</v>
      </c>
      <c r="G10" s="351"/>
      <c r="H10" s="352"/>
      <c r="I10" s="352">
        <v>1640</v>
      </c>
      <c r="J10" s="351"/>
      <c r="K10" s="352"/>
      <c r="L10" s="352">
        <v>840</v>
      </c>
      <c r="M10" s="351">
        <f>J10-G10</f>
        <v>0</v>
      </c>
      <c r="N10" s="352">
        <f>K10-H10</f>
        <v>0</v>
      </c>
      <c r="O10" s="353">
        <f>L10-I10</f>
        <v>-800</v>
      </c>
      <c r="P10" s="276" t="s">
        <v>210</v>
      </c>
      <c r="Q10" s="1"/>
      <c r="R10" s="1"/>
      <c r="S10" s="1"/>
      <c r="T10" s="1"/>
      <c r="U10" s="1"/>
      <c r="V10" s="1"/>
    </row>
    <row r="11" spans="1:22" ht="15.75">
      <c r="A11" s="93" t="s">
        <v>305</v>
      </c>
      <c r="B11" s="94"/>
      <c r="C11" s="95"/>
      <c r="D11" s="352"/>
      <c r="E11" s="352"/>
      <c r="F11" s="352">
        <v>1</v>
      </c>
      <c r="G11" s="351"/>
      <c r="H11" s="352"/>
      <c r="I11" s="352">
        <v>14</v>
      </c>
      <c r="J11" s="351"/>
      <c r="K11" s="352"/>
      <c r="L11" s="352">
        <v>14</v>
      </c>
      <c r="M11" s="351">
        <f aca="true" t="shared" si="0" ref="M11:M22">J11-G11</f>
        <v>0</v>
      </c>
      <c r="N11" s="352">
        <f aca="true" t="shared" si="1" ref="N11:N22">K11-H11</f>
        <v>0</v>
      </c>
      <c r="O11" s="353">
        <f aca="true" t="shared" si="2" ref="O11:O22">L11-I11</f>
        <v>0</v>
      </c>
      <c r="P11" s="276" t="s">
        <v>210</v>
      </c>
      <c r="Q11" s="1"/>
      <c r="R11" s="1"/>
      <c r="S11" s="1"/>
      <c r="T11" s="1"/>
      <c r="U11" s="1"/>
      <c r="V11" s="1"/>
    </row>
    <row r="12" spans="1:22" ht="15.75">
      <c r="A12" s="93" t="s">
        <v>306</v>
      </c>
      <c r="B12" s="94"/>
      <c r="C12" s="95"/>
      <c r="D12" s="352"/>
      <c r="E12" s="352"/>
      <c r="F12" s="352">
        <v>455</v>
      </c>
      <c r="G12" s="351"/>
      <c r="H12" s="352"/>
      <c r="I12" s="352">
        <v>1073</v>
      </c>
      <c r="J12" s="351"/>
      <c r="K12" s="352"/>
      <c r="L12" s="352">
        <v>1073</v>
      </c>
      <c r="M12" s="351">
        <f t="shared" si="0"/>
        <v>0</v>
      </c>
      <c r="N12" s="352">
        <f t="shared" si="1"/>
        <v>0</v>
      </c>
      <c r="O12" s="353">
        <f t="shared" si="2"/>
        <v>0</v>
      </c>
      <c r="P12" s="276" t="s">
        <v>210</v>
      </c>
      <c r="Q12" s="1"/>
      <c r="R12" s="1"/>
      <c r="S12" s="1"/>
      <c r="T12" s="1"/>
      <c r="U12" s="1"/>
      <c r="V12" s="1"/>
    </row>
    <row r="13" spans="1:22" ht="15.75">
      <c r="A13" s="93" t="s">
        <v>307</v>
      </c>
      <c r="B13" s="94"/>
      <c r="C13" s="95"/>
      <c r="D13" s="352"/>
      <c r="E13" s="352"/>
      <c r="F13" s="352">
        <v>1</v>
      </c>
      <c r="G13" s="351"/>
      <c r="H13" s="352"/>
      <c r="I13" s="352">
        <v>15</v>
      </c>
      <c r="J13" s="351"/>
      <c r="K13" s="352"/>
      <c r="L13" s="352">
        <v>15</v>
      </c>
      <c r="M13" s="351">
        <f t="shared" si="0"/>
        <v>0</v>
      </c>
      <c r="N13" s="352">
        <f t="shared" si="1"/>
        <v>0</v>
      </c>
      <c r="O13" s="353">
        <f t="shared" si="2"/>
        <v>0</v>
      </c>
      <c r="P13" s="276" t="s">
        <v>210</v>
      </c>
      <c r="Q13" s="1"/>
      <c r="R13" s="1"/>
      <c r="S13" s="1"/>
      <c r="T13" s="1"/>
      <c r="U13" s="1"/>
      <c r="V13" s="1"/>
    </row>
    <row r="14" spans="1:22" ht="15.75">
      <c r="A14" s="93" t="s">
        <v>308</v>
      </c>
      <c r="B14" s="94"/>
      <c r="C14" s="95"/>
      <c r="D14" s="352"/>
      <c r="E14" s="352"/>
      <c r="F14" s="352">
        <v>1140</v>
      </c>
      <c r="G14" s="351"/>
      <c r="H14" s="352"/>
      <c r="I14" s="352">
        <v>2226</v>
      </c>
      <c r="J14" s="351"/>
      <c r="K14" s="352"/>
      <c r="L14" s="352">
        <v>2926</v>
      </c>
      <c r="M14" s="351">
        <f t="shared" si="0"/>
        <v>0</v>
      </c>
      <c r="N14" s="352">
        <f t="shared" si="1"/>
        <v>0</v>
      </c>
      <c r="O14" s="353">
        <f t="shared" si="2"/>
        <v>700</v>
      </c>
      <c r="P14" s="276" t="s">
        <v>210</v>
      </c>
      <c r="Q14" s="1"/>
      <c r="R14" s="1"/>
      <c r="S14" s="1"/>
      <c r="T14" s="1"/>
      <c r="U14" s="1"/>
      <c r="V14" s="1"/>
    </row>
    <row r="15" spans="1:22" ht="15.75">
      <c r="A15" s="93" t="s">
        <v>309</v>
      </c>
      <c r="B15" s="94"/>
      <c r="C15" s="95"/>
      <c r="D15" s="352"/>
      <c r="E15" s="352"/>
      <c r="F15" s="352">
        <v>3039</v>
      </c>
      <c r="G15" s="351"/>
      <c r="H15" s="352"/>
      <c r="I15" s="352">
        <v>4720</v>
      </c>
      <c r="J15" s="351"/>
      <c r="K15" s="352"/>
      <c r="L15" s="352">
        <v>4820</v>
      </c>
      <c r="M15" s="351">
        <f t="shared" si="0"/>
        <v>0</v>
      </c>
      <c r="N15" s="352">
        <f t="shared" si="1"/>
        <v>0</v>
      </c>
      <c r="O15" s="353">
        <f t="shared" si="2"/>
        <v>100</v>
      </c>
      <c r="P15" s="276" t="s">
        <v>210</v>
      </c>
      <c r="Q15" s="1"/>
      <c r="R15" s="1"/>
      <c r="S15" s="1"/>
      <c r="T15" s="1"/>
      <c r="U15" s="1"/>
      <c r="V15" s="1"/>
    </row>
    <row r="16" spans="1:22" ht="15.75">
      <c r="A16" s="93" t="s">
        <v>310</v>
      </c>
      <c r="B16" s="94"/>
      <c r="C16" s="95"/>
      <c r="D16" s="352"/>
      <c r="E16" s="352"/>
      <c r="F16" s="352">
        <v>4386</v>
      </c>
      <c r="G16" s="351"/>
      <c r="H16" s="352"/>
      <c r="I16" s="352">
        <v>5336</v>
      </c>
      <c r="J16" s="351"/>
      <c r="K16" s="352"/>
      <c r="L16" s="352">
        <v>5336</v>
      </c>
      <c r="M16" s="351">
        <f t="shared" si="0"/>
        <v>0</v>
      </c>
      <c r="N16" s="352">
        <f t="shared" si="1"/>
        <v>0</v>
      </c>
      <c r="O16" s="353">
        <f t="shared" si="2"/>
        <v>0</v>
      </c>
      <c r="P16" s="276" t="s">
        <v>210</v>
      </c>
      <c r="Q16" s="1"/>
      <c r="R16" s="1"/>
      <c r="S16" s="1"/>
      <c r="T16" s="1"/>
      <c r="U16" s="1"/>
      <c r="V16" s="1"/>
    </row>
    <row r="17" spans="1:22" ht="15.75">
      <c r="A17" s="93" t="s">
        <v>311</v>
      </c>
      <c r="B17" s="94"/>
      <c r="C17" s="95"/>
      <c r="D17" s="352"/>
      <c r="E17" s="352"/>
      <c r="F17" s="352">
        <v>29</v>
      </c>
      <c r="G17" s="351"/>
      <c r="H17" s="352"/>
      <c r="I17" s="352">
        <v>70</v>
      </c>
      <c r="J17" s="351"/>
      <c r="K17" s="352"/>
      <c r="L17" s="352">
        <v>70</v>
      </c>
      <c r="M17" s="351">
        <f t="shared" si="0"/>
        <v>0</v>
      </c>
      <c r="N17" s="352">
        <f t="shared" si="1"/>
        <v>0</v>
      </c>
      <c r="O17" s="353">
        <f t="shared" si="2"/>
        <v>0</v>
      </c>
      <c r="P17" s="276" t="s">
        <v>210</v>
      </c>
      <c r="Q17" s="1"/>
      <c r="R17" s="1"/>
      <c r="S17" s="1"/>
      <c r="T17" s="1"/>
      <c r="U17" s="1"/>
      <c r="V17" s="1"/>
    </row>
    <row r="18" spans="1:22" ht="15.75">
      <c r="A18" s="93" t="s">
        <v>312</v>
      </c>
      <c r="B18" s="94"/>
      <c r="C18" s="95"/>
      <c r="D18" s="352"/>
      <c r="E18" s="352"/>
      <c r="F18" s="352">
        <v>70</v>
      </c>
      <c r="G18" s="351"/>
      <c r="H18" s="352"/>
      <c r="I18" s="352">
        <v>10</v>
      </c>
      <c r="J18" s="351"/>
      <c r="K18" s="352"/>
      <c r="L18" s="352">
        <v>10</v>
      </c>
      <c r="M18" s="351">
        <f t="shared" si="0"/>
        <v>0</v>
      </c>
      <c r="N18" s="352">
        <f t="shared" si="1"/>
        <v>0</v>
      </c>
      <c r="O18" s="353">
        <f t="shared" si="2"/>
        <v>0</v>
      </c>
      <c r="P18" s="276" t="s">
        <v>210</v>
      </c>
      <c r="Q18" s="1"/>
      <c r="R18" s="1"/>
      <c r="S18" s="1"/>
      <c r="T18" s="1"/>
      <c r="U18" s="1"/>
      <c r="V18" s="1"/>
    </row>
    <row r="19" spans="1:22" ht="15.75">
      <c r="A19" s="93" t="s">
        <v>313</v>
      </c>
      <c r="B19" s="94"/>
      <c r="C19" s="95"/>
      <c r="D19" s="352"/>
      <c r="E19" s="352">
        <v>184</v>
      </c>
      <c r="F19" s="352">
        <v>27526</v>
      </c>
      <c r="G19" s="351"/>
      <c r="H19" s="352">
        <v>184</v>
      </c>
      <c r="I19" s="352">
        <v>26316</v>
      </c>
      <c r="J19" s="351"/>
      <c r="K19" s="352">
        <v>184</v>
      </c>
      <c r="L19" s="352">
        <v>26316</v>
      </c>
      <c r="M19" s="351">
        <f t="shared" si="0"/>
        <v>0</v>
      </c>
      <c r="N19" s="352">
        <f t="shared" si="1"/>
        <v>0</v>
      </c>
      <c r="O19" s="353">
        <f t="shared" si="2"/>
        <v>0</v>
      </c>
      <c r="P19" s="276" t="s">
        <v>210</v>
      </c>
      <c r="Q19" s="1"/>
      <c r="R19" s="1"/>
      <c r="S19" s="1"/>
      <c r="T19" s="1"/>
      <c r="U19" s="1"/>
      <c r="V19" s="1"/>
    </row>
    <row r="20" spans="1:22" ht="15.75">
      <c r="A20" s="93" t="s">
        <v>314</v>
      </c>
      <c r="B20" s="94"/>
      <c r="C20" s="95"/>
      <c r="D20" s="352"/>
      <c r="E20" s="352"/>
      <c r="F20" s="352">
        <v>688</v>
      </c>
      <c r="G20" s="351"/>
      <c r="H20" s="352"/>
      <c r="I20" s="352">
        <v>700</v>
      </c>
      <c r="J20" s="351"/>
      <c r="K20" s="352"/>
      <c r="L20" s="352">
        <v>700</v>
      </c>
      <c r="M20" s="351">
        <f t="shared" si="0"/>
        <v>0</v>
      </c>
      <c r="N20" s="352">
        <f t="shared" si="1"/>
        <v>0</v>
      </c>
      <c r="O20" s="353">
        <f t="shared" si="2"/>
        <v>0</v>
      </c>
      <c r="P20" s="276" t="s">
        <v>210</v>
      </c>
      <c r="Q20" s="1"/>
      <c r="R20" s="1"/>
      <c r="S20" s="1"/>
      <c r="T20" s="1"/>
      <c r="U20" s="1"/>
      <c r="V20" s="1"/>
    </row>
    <row r="21" spans="1:22" ht="15.75">
      <c r="A21" s="93" t="s">
        <v>315</v>
      </c>
      <c r="B21" s="94"/>
      <c r="C21" s="95"/>
      <c r="D21" s="352"/>
      <c r="E21" s="352"/>
      <c r="F21" s="352">
        <v>2847</v>
      </c>
      <c r="G21" s="351"/>
      <c r="H21" s="352"/>
      <c r="I21" s="352">
        <v>3800</v>
      </c>
      <c r="J21" s="351"/>
      <c r="K21" s="352"/>
      <c r="L21" s="352">
        <v>3800</v>
      </c>
      <c r="M21" s="351">
        <f t="shared" si="0"/>
        <v>0</v>
      </c>
      <c r="N21" s="352">
        <f t="shared" si="1"/>
        <v>0</v>
      </c>
      <c r="O21" s="353">
        <f t="shared" si="2"/>
        <v>0</v>
      </c>
      <c r="P21" s="276" t="s">
        <v>210</v>
      </c>
      <c r="Q21" s="1"/>
      <c r="R21" s="1"/>
      <c r="S21" s="1"/>
      <c r="T21" s="1"/>
      <c r="U21" s="1"/>
      <c r="V21" s="1"/>
    </row>
    <row r="22" spans="1:22" ht="15.75">
      <c r="A22" s="92" t="s">
        <v>303</v>
      </c>
      <c r="B22" s="32"/>
      <c r="C22" s="79"/>
      <c r="D22" s="355"/>
      <c r="E22" s="355"/>
      <c r="F22" s="355">
        <v>62</v>
      </c>
      <c r="G22" s="354"/>
      <c r="H22" s="355"/>
      <c r="I22" s="355">
        <v>80</v>
      </c>
      <c r="J22" s="354"/>
      <c r="K22" s="355"/>
      <c r="L22" s="355">
        <v>80</v>
      </c>
      <c r="M22" s="354">
        <f t="shared" si="0"/>
        <v>0</v>
      </c>
      <c r="N22" s="355">
        <f t="shared" si="1"/>
        <v>0</v>
      </c>
      <c r="O22" s="356">
        <f t="shared" si="2"/>
        <v>0</v>
      </c>
      <c r="P22" s="276" t="s">
        <v>210</v>
      </c>
      <c r="Q22" s="22"/>
      <c r="R22" s="22"/>
      <c r="S22" s="1"/>
      <c r="T22" s="1"/>
      <c r="U22" s="1"/>
      <c r="V22" s="1"/>
    </row>
    <row r="23" spans="1:22" ht="15.75">
      <c r="A23" s="84"/>
      <c r="B23" s="1"/>
      <c r="C23" s="78"/>
      <c r="D23" s="22"/>
      <c r="E23" s="22"/>
      <c r="F23" s="22"/>
      <c r="G23" s="85"/>
      <c r="H23" s="22"/>
      <c r="I23" s="22"/>
      <c r="J23" s="85"/>
      <c r="K23" s="22"/>
      <c r="L23" s="22"/>
      <c r="M23" s="85"/>
      <c r="N23" s="22"/>
      <c r="O23" s="80"/>
      <c r="P23" s="276" t="s">
        <v>210</v>
      </c>
      <c r="Q23" s="1"/>
      <c r="R23" s="1"/>
      <c r="S23" s="1"/>
      <c r="T23" s="1"/>
      <c r="U23" s="1"/>
      <c r="V23" s="1"/>
    </row>
    <row r="24" spans="1:22" ht="15.75">
      <c r="A24" s="86"/>
      <c r="B24" s="81" t="s">
        <v>187</v>
      </c>
      <c r="C24" s="91"/>
      <c r="D24" s="358">
        <f>SUM(D10:D23)</f>
        <v>0</v>
      </c>
      <c r="E24" s="358">
        <f>SUM(E10:E23)</f>
        <v>184</v>
      </c>
      <c r="F24" s="82">
        <f>SUM(F10:F23)</f>
        <v>40500</v>
      </c>
      <c r="G24" s="357">
        <f>SUM(G10:G23)</f>
        <v>0</v>
      </c>
      <c r="H24" s="358">
        <f>SUM(H10:H23)</f>
        <v>184</v>
      </c>
      <c r="I24" s="82">
        <f>SUM(I10:I23)</f>
        <v>46000</v>
      </c>
      <c r="J24" s="357">
        <f aca="true" t="shared" si="3" ref="J24:O24">SUM(J10:J23)</f>
        <v>0</v>
      </c>
      <c r="K24" s="358">
        <f t="shared" si="3"/>
        <v>184</v>
      </c>
      <c r="L24" s="82">
        <f t="shared" si="3"/>
        <v>46000</v>
      </c>
      <c r="M24" s="357">
        <f t="shared" si="3"/>
        <v>0</v>
      </c>
      <c r="N24" s="358">
        <f t="shared" si="3"/>
        <v>0</v>
      </c>
      <c r="O24" s="83">
        <f t="shared" si="3"/>
        <v>0</v>
      </c>
      <c r="P24" s="276" t="s">
        <v>11</v>
      </c>
      <c r="Q24" s="1"/>
      <c r="R24" s="1"/>
      <c r="S24" s="1"/>
      <c r="T24" s="1"/>
      <c r="U24" s="1"/>
      <c r="V24" s="1"/>
    </row>
    <row r="25" spans="1:22" ht="15.75">
      <c r="A25" s="1"/>
      <c r="B25" s="1"/>
      <c r="C25" s="1"/>
      <c r="D25" s="1"/>
      <c r="E25" s="1"/>
      <c r="F25" s="1"/>
      <c r="G25" s="1"/>
      <c r="H25" s="1"/>
      <c r="I25" s="1"/>
      <c r="J25" s="1"/>
      <c r="K25" s="1"/>
      <c r="L25" s="1"/>
      <c r="M25" s="1"/>
      <c r="N25" s="1"/>
      <c r="O25" s="1"/>
      <c r="P25" s="276"/>
      <c r="Q25" s="1"/>
      <c r="R25" s="1"/>
      <c r="S25" s="1"/>
      <c r="T25" s="1"/>
      <c r="U25" s="1"/>
      <c r="V25" s="1"/>
    </row>
    <row r="26" spans="1:33" ht="15.75">
      <c r="A26" s="795"/>
      <c r="B26" s="838"/>
      <c r="C26" s="838"/>
      <c r="D26" s="838"/>
      <c r="E26" s="838"/>
      <c r="F26" s="838"/>
      <c r="G26" s="838"/>
      <c r="H26" s="838"/>
      <c r="I26" s="838"/>
      <c r="J26" s="838"/>
      <c r="K26" s="838"/>
      <c r="L26" s="838"/>
      <c r="M26" s="838"/>
      <c r="N26" s="838"/>
      <c r="O26" s="838"/>
      <c r="P26" s="276"/>
      <c r="Q26" s="40"/>
      <c r="R26" s="40"/>
      <c r="S26" s="40"/>
      <c r="T26" s="40"/>
      <c r="U26" s="40"/>
      <c r="V26" s="40"/>
      <c r="W26" s="40"/>
      <c r="X26" s="40"/>
      <c r="Y26" s="40"/>
      <c r="Z26" s="40"/>
      <c r="AA26" s="40"/>
      <c r="AB26" s="40"/>
      <c r="AC26" s="40"/>
      <c r="AD26" s="40"/>
      <c r="AE26" s="40"/>
      <c r="AF26" s="40"/>
      <c r="AG26" s="40"/>
    </row>
    <row r="27" spans="1:33" ht="15.75">
      <c r="A27" s="1"/>
      <c r="B27" s="1"/>
      <c r="C27" s="2"/>
      <c r="D27" s="2"/>
      <c r="E27" s="2"/>
      <c r="F27" s="2"/>
      <c r="G27" s="2"/>
      <c r="H27" s="2"/>
      <c r="I27" s="2"/>
      <c r="J27" s="2"/>
      <c r="K27" s="2"/>
      <c r="L27" s="2"/>
      <c r="M27" s="2"/>
      <c r="N27" s="2"/>
      <c r="O27" s="2"/>
      <c r="Q27" s="40"/>
      <c r="R27" s="40"/>
      <c r="S27" s="40"/>
      <c r="T27" s="40"/>
      <c r="U27" s="40"/>
      <c r="V27" s="40"/>
      <c r="W27" s="40"/>
      <c r="X27" s="40"/>
      <c r="Y27" s="40"/>
      <c r="Z27" s="40"/>
      <c r="AA27" s="40"/>
      <c r="AB27" s="40"/>
      <c r="AC27" s="40"/>
      <c r="AD27" s="40"/>
      <c r="AE27" s="40"/>
      <c r="AF27" s="40"/>
      <c r="AG27" s="40"/>
    </row>
    <row r="28" spans="1:33" s="583" customFormat="1" ht="15.75">
      <c r="A28" s="77"/>
      <c r="B28" s="77"/>
      <c r="C28" s="77"/>
      <c r="D28" s="580"/>
      <c r="E28" s="580"/>
      <c r="F28" s="580"/>
      <c r="G28" s="580"/>
      <c r="H28" s="580"/>
      <c r="I28" s="580"/>
      <c r="J28" s="580"/>
      <c r="K28" s="580"/>
      <c r="L28" s="580"/>
      <c r="M28" s="580"/>
      <c r="N28" s="580"/>
      <c r="O28" s="580"/>
      <c r="P28" s="581"/>
      <c r="Q28" s="582"/>
      <c r="R28" s="582"/>
      <c r="S28" s="582"/>
      <c r="T28" s="582"/>
      <c r="U28" s="582"/>
      <c r="V28" s="582"/>
      <c r="W28" s="582"/>
      <c r="X28" s="582"/>
      <c r="Y28" s="582"/>
      <c r="Z28" s="582"/>
      <c r="AA28" s="582"/>
      <c r="AB28" s="582"/>
      <c r="AC28" s="582"/>
      <c r="AD28" s="582"/>
      <c r="AE28" s="582"/>
      <c r="AF28" s="582"/>
      <c r="AG28" s="582"/>
    </row>
    <row r="29" spans="1:33" s="583" customFormat="1" ht="15.75">
      <c r="A29" s="77"/>
      <c r="B29" s="77"/>
      <c r="C29" s="77"/>
      <c r="D29" s="77"/>
      <c r="E29" s="77"/>
      <c r="F29" s="77"/>
      <c r="G29" s="77"/>
      <c r="H29" s="77"/>
      <c r="I29" s="77"/>
      <c r="J29" s="77"/>
      <c r="K29" s="77"/>
      <c r="L29" s="77"/>
      <c r="M29" s="77"/>
      <c r="N29" s="77"/>
      <c r="O29" s="77"/>
      <c r="P29" s="581"/>
      <c r="Q29" s="582"/>
      <c r="R29" s="582"/>
      <c r="S29" s="582"/>
      <c r="T29" s="582"/>
      <c r="U29" s="582"/>
      <c r="V29" s="582"/>
      <c r="W29" s="582"/>
      <c r="X29" s="582"/>
      <c r="Y29" s="582"/>
      <c r="Z29" s="582"/>
      <c r="AA29" s="582"/>
      <c r="AB29" s="582"/>
      <c r="AC29" s="582"/>
      <c r="AD29" s="582"/>
      <c r="AE29" s="582"/>
      <c r="AF29" s="582"/>
      <c r="AG29" s="582"/>
    </row>
    <row r="30" spans="1:33" s="583" customFormat="1" ht="18">
      <c r="A30" s="584"/>
      <c r="B30" s="585"/>
      <c r="C30" s="585"/>
      <c r="D30" s="585"/>
      <c r="E30" s="585"/>
      <c r="F30" s="585"/>
      <c r="G30" s="585"/>
      <c r="H30" s="585"/>
      <c r="I30" s="585"/>
      <c r="J30" s="585"/>
      <c r="K30" s="585"/>
      <c r="L30" s="585"/>
      <c r="M30" s="585"/>
      <c r="N30" s="585"/>
      <c r="O30" s="585"/>
      <c r="P30" s="581"/>
      <c r="Q30" s="586"/>
      <c r="R30" s="587"/>
      <c r="S30" s="587"/>
      <c r="T30" s="587"/>
      <c r="U30" s="587"/>
      <c r="V30" s="587"/>
      <c r="W30" s="587"/>
      <c r="X30" s="587"/>
      <c r="Y30" s="587"/>
      <c r="Z30" s="587"/>
      <c r="AA30" s="587"/>
      <c r="AB30" s="587"/>
      <c r="AC30" s="587"/>
      <c r="AD30" s="587"/>
      <c r="AE30" s="587"/>
      <c r="AF30" s="587"/>
      <c r="AG30" s="587"/>
    </row>
    <row r="31" spans="1:33" s="583" customFormat="1" ht="18">
      <c r="A31" s="584"/>
      <c r="B31" s="585"/>
      <c r="C31" s="585"/>
      <c r="D31" s="585"/>
      <c r="E31" s="585"/>
      <c r="F31" s="585"/>
      <c r="G31" s="585"/>
      <c r="H31" s="585"/>
      <c r="I31" s="585"/>
      <c r="J31" s="585"/>
      <c r="K31" s="585"/>
      <c r="L31" s="585"/>
      <c r="M31" s="585"/>
      <c r="N31" s="585"/>
      <c r="O31" s="585"/>
      <c r="P31" s="581"/>
      <c r="Q31" s="586"/>
      <c r="R31" s="587"/>
      <c r="S31" s="587"/>
      <c r="T31" s="587"/>
      <c r="U31" s="587"/>
      <c r="V31" s="587"/>
      <c r="W31" s="587"/>
      <c r="X31" s="587"/>
      <c r="Y31" s="587"/>
      <c r="Z31" s="587"/>
      <c r="AA31" s="587"/>
      <c r="AB31" s="587"/>
      <c r="AC31" s="587"/>
      <c r="AD31" s="587"/>
      <c r="AE31" s="587"/>
      <c r="AF31" s="587"/>
      <c r="AG31" s="587"/>
    </row>
    <row r="32" spans="1:33" s="583" customFormat="1" ht="42.75" customHeight="1">
      <c r="A32" s="839"/>
      <c r="B32" s="839"/>
      <c r="C32" s="839"/>
      <c r="D32" s="839"/>
      <c r="E32" s="839"/>
      <c r="F32" s="839"/>
      <c r="G32" s="839"/>
      <c r="H32" s="839"/>
      <c r="I32" s="839"/>
      <c r="J32" s="839"/>
      <c r="K32" s="839"/>
      <c r="L32" s="839"/>
      <c r="M32" s="839"/>
      <c r="N32" s="839"/>
      <c r="O32" s="840"/>
      <c r="P32" s="581"/>
      <c r="Q32" s="586"/>
      <c r="R32" s="587"/>
      <c r="S32" s="587"/>
      <c r="T32" s="587"/>
      <c r="U32" s="587"/>
      <c r="V32" s="587"/>
      <c r="W32" s="587"/>
      <c r="X32" s="587"/>
      <c r="Y32" s="587"/>
      <c r="Z32" s="587"/>
      <c r="AA32" s="587"/>
      <c r="AB32" s="587"/>
      <c r="AC32" s="587"/>
      <c r="AD32" s="587"/>
      <c r="AE32" s="587"/>
      <c r="AF32" s="587"/>
      <c r="AG32" s="587"/>
    </row>
    <row r="33" spans="1:33" s="583" customFormat="1" ht="15.75">
      <c r="A33" s="573"/>
      <c r="B33" s="573"/>
      <c r="C33" s="573"/>
      <c r="D33" s="573"/>
      <c r="E33" s="573"/>
      <c r="F33" s="573"/>
      <c r="G33" s="573"/>
      <c r="H33" s="573"/>
      <c r="I33" s="573"/>
      <c r="J33" s="573"/>
      <c r="K33" s="573"/>
      <c r="L33" s="573"/>
      <c r="M33" s="573"/>
      <c r="N33" s="573"/>
      <c r="O33" s="573"/>
      <c r="P33" s="581"/>
      <c r="Q33" s="582"/>
      <c r="R33" s="582"/>
      <c r="S33" s="582"/>
      <c r="T33" s="582"/>
      <c r="U33" s="582"/>
      <c r="V33" s="582"/>
      <c r="W33" s="582"/>
      <c r="X33" s="582"/>
      <c r="Y33" s="582"/>
      <c r="Z33" s="582"/>
      <c r="AA33" s="582"/>
      <c r="AB33" s="582"/>
      <c r="AC33" s="582"/>
      <c r="AD33" s="582"/>
      <c r="AE33" s="582"/>
      <c r="AF33" s="582"/>
      <c r="AG33" s="582"/>
    </row>
    <row r="34" spans="1:33" s="583" customFormat="1" ht="84" customHeight="1">
      <c r="A34" s="841"/>
      <c r="B34" s="841"/>
      <c r="C34" s="841"/>
      <c r="D34" s="841"/>
      <c r="E34" s="841"/>
      <c r="F34" s="841"/>
      <c r="G34" s="841"/>
      <c r="H34" s="841"/>
      <c r="I34" s="841"/>
      <c r="J34" s="841"/>
      <c r="K34" s="841"/>
      <c r="L34" s="841"/>
      <c r="M34" s="841"/>
      <c r="N34" s="841"/>
      <c r="O34" s="841"/>
      <c r="P34" s="581"/>
      <c r="Q34" s="582"/>
      <c r="R34" s="582"/>
      <c r="S34" s="582"/>
      <c r="T34" s="582"/>
      <c r="U34" s="582"/>
      <c r="V34" s="582"/>
      <c r="W34" s="582"/>
      <c r="X34" s="582"/>
      <c r="Y34" s="582"/>
      <c r="Z34" s="582"/>
      <c r="AA34" s="582"/>
      <c r="AB34" s="582"/>
      <c r="AC34" s="582"/>
      <c r="AD34" s="582"/>
      <c r="AE34" s="582"/>
      <c r="AF34" s="582"/>
      <c r="AG34" s="582"/>
    </row>
    <row r="35" spans="1:33" s="583" customFormat="1" ht="14.25" customHeight="1">
      <c r="A35" s="573"/>
      <c r="B35" s="573"/>
      <c r="C35" s="573"/>
      <c r="D35" s="573"/>
      <c r="E35" s="573"/>
      <c r="F35" s="573"/>
      <c r="G35" s="573"/>
      <c r="H35" s="573"/>
      <c r="I35" s="573"/>
      <c r="J35" s="573"/>
      <c r="K35" s="573"/>
      <c r="L35" s="573"/>
      <c r="M35" s="573"/>
      <c r="N35" s="573"/>
      <c r="O35" s="573"/>
      <c r="P35" s="581"/>
      <c r="Q35" s="582"/>
      <c r="R35" s="582"/>
      <c r="S35" s="582"/>
      <c r="T35" s="588"/>
      <c r="U35" s="588"/>
      <c r="V35" s="582"/>
      <c r="W35" s="582"/>
      <c r="X35" s="582"/>
      <c r="Y35" s="582"/>
      <c r="Z35" s="582"/>
      <c r="AA35" s="582"/>
      <c r="AB35" s="582"/>
      <c r="AC35" s="582"/>
      <c r="AD35" s="582"/>
      <c r="AE35" s="582"/>
      <c r="AF35" s="582"/>
      <c r="AG35" s="582"/>
    </row>
    <row r="36" spans="1:33" s="583" customFormat="1" ht="15.75" customHeight="1">
      <c r="A36" s="786"/>
      <c r="B36" s="786"/>
      <c r="C36" s="786"/>
      <c r="D36" s="786"/>
      <c r="E36" s="786"/>
      <c r="F36" s="786"/>
      <c r="G36" s="786"/>
      <c r="H36" s="786"/>
      <c r="I36" s="786"/>
      <c r="J36" s="786"/>
      <c r="K36" s="786"/>
      <c r="L36" s="786"/>
      <c r="M36" s="786"/>
      <c r="N36" s="786"/>
      <c r="O36" s="786"/>
      <c r="P36" s="581"/>
      <c r="Q36" s="582"/>
      <c r="R36" s="582"/>
      <c r="S36" s="582"/>
      <c r="T36" s="582"/>
      <c r="U36" s="582"/>
      <c r="V36" s="582"/>
      <c r="W36" s="582"/>
      <c r="X36" s="582"/>
      <c r="Y36" s="582"/>
      <c r="Z36" s="582"/>
      <c r="AA36" s="582"/>
      <c r="AB36" s="582"/>
      <c r="AC36" s="582"/>
      <c r="AD36" s="582"/>
      <c r="AE36" s="582"/>
      <c r="AF36" s="582"/>
      <c r="AG36" s="582"/>
    </row>
    <row r="37" spans="1:33" s="583" customFormat="1" ht="24" customHeight="1">
      <c r="A37" s="786"/>
      <c r="B37" s="786"/>
      <c r="C37" s="786"/>
      <c r="D37" s="786"/>
      <c r="E37" s="786"/>
      <c r="F37" s="786"/>
      <c r="G37" s="786"/>
      <c r="H37" s="786"/>
      <c r="I37" s="786"/>
      <c r="J37" s="786"/>
      <c r="K37" s="786"/>
      <c r="L37" s="786"/>
      <c r="M37" s="786"/>
      <c r="N37" s="786"/>
      <c r="O37" s="786"/>
      <c r="P37" s="581"/>
      <c r="Q37" s="582"/>
      <c r="R37" s="582"/>
      <c r="S37" s="582"/>
      <c r="T37" s="582"/>
      <c r="U37" s="582"/>
      <c r="V37" s="582"/>
      <c r="W37" s="582"/>
      <c r="X37" s="582"/>
      <c r="Y37" s="582"/>
      <c r="Z37" s="582"/>
      <c r="AA37" s="582"/>
      <c r="AB37" s="582"/>
      <c r="AC37" s="582"/>
      <c r="AD37" s="582"/>
      <c r="AE37" s="582"/>
      <c r="AF37" s="582"/>
      <c r="AG37" s="582"/>
    </row>
    <row r="38" spans="1:33" s="583" customFormat="1" ht="15.75" customHeight="1">
      <c r="A38" s="573"/>
      <c r="B38" s="573"/>
      <c r="C38" s="573"/>
      <c r="D38" s="573"/>
      <c r="E38" s="573"/>
      <c r="F38" s="573"/>
      <c r="G38" s="573"/>
      <c r="H38" s="573"/>
      <c r="I38" s="573"/>
      <c r="J38" s="573"/>
      <c r="K38" s="573"/>
      <c r="L38" s="573"/>
      <c r="M38" s="573"/>
      <c r="N38" s="573"/>
      <c r="O38" s="573"/>
      <c r="P38" s="581"/>
      <c r="Q38" s="582"/>
      <c r="R38" s="582"/>
      <c r="S38" s="582"/>
      <c r="T38" s="582"/>
      <c r="U38" s="582"/>
      <c r="V38" s="582"/>
      <c r="W38" s="582"/>
      <c r="X38" s="582"/>
      <c r="Y38" s="582"/>
      <c r="Z38" s="582"/>
      <c r="AA38" s="582"/>
      <c r="AB38" s="582"/>
      <c r="AC38" s="582"/>
      <c r="AD38" s="582"/>
      <c r="AE38" s="582"/>
      <c r="AF38" s="582"/>
      <c r="AG38" s="582"/>
    </row>
    <row r="39" spans="1:33" s="583" customFormat="1" ht="18" customHeight="1">
      <c r="A39" s="839"/>
      <c r="B39" s="839"/>
      <c r="C39" s="839"/>
      <c r="D39" s="839"/>
      <c r="E39" s="839"/>
      <c r="F39" s="839"/>
      <c r="G39" s="839"/>
      <c r="H39" s="839"/>
      <c r="I39" s="839"/>
      <c r="J39" s="839"/>
      <c r="K39" s="839"/>
      <c r="L39" s="839"/>
      <c r="M39" s="839"/>
      <c r="N39" s="839"/>
      <c r="O39" s="840"/>
      <c r="P39" s="581"/>
      <c r="Q39" s="582"/>
      <c r="R39" s="582"/>
      <c r="S39" s="582"/>
      <c r="T39" s="582"/>
      <c r="U39" s="582"/>
      <c r="V39" s="582"/>
      <c r="W39" s="582"/>
      <c r="X39" s="582"/>
      <c r="Y39" s="582"/>
      <c r="Z39" s="582"/>
      <c r="AA39" s="582"/>
      <c r="AB39" s="582"/>
      <c r="AC39" s="582"/>
      <c r="AD39" s="582"/>
      <c r="AE39" s="582"/>
      <c r="AF39" s="582"/>
      <c r="AG39" s="582"/>
    </row>
    <row r="40" spans="1:33" ht="15.75">
      <c r="A40" s="1"/>
      <c r="B40" s="1"/>
      <c r="C40" s="1"/>
      <c r="D40" s="1"/>
      <c r="E40" s="1"/>
      <c r="F40" s="1"/>
      <c r="G40" s="1"/>
      <c r="H40" s="1"/>
      <c r="I40" s="1"/>
      <c r="J40" s="1"/>
      <c r="K40" s="1"/>
      <c r="L40" s="1"/>
      <c r="M40" s="1"/>
      <c r="N40" s="1"/>
      <c r="O40" s="1"/>
      <c r="Q40" s="40"/>
      <c r="R40" s="40"/>
      <c r="S40" s="40"/>
      <c r="T40" s="40"/>
      <c r="U40" s="40"/>
      <c r="V40" s="40"/>
      <c r="W40" s="40"/>
      <c r="X40" s="40"/>
      <c r="Y40" s="40"/>
      <c r="Z40" s="40"/>
      <c r="AA40" s="40"/>
      <c r="AB40" s="40"/>
      <c r="AC40" s="40"/>
      <c r="AD40" s="40"/>
      <c r="AE40" s="40"/>
      <c r="AF40" s="40"/>
      <c r="AG40" s="40"/>
    </row>
    <row r="41" spans="1:33" ht="15.75">
      <c r="A41" s="1"/>
      <c r="B41" s="1"/>
      <c r="C41" s="1"/>
      <c r="D41" s="1"/>
      <c r="E41" s="1"/>
      <c r="F41" s="1"/>
      <c r="G41" s="1"/>
      <c r="H41" s="1"/>
      <c r="I41" s="1"/>
      <c r="J41" s="1"/>
      <c r="K41" s="1"/>
      <c r="L41" s="1"/>
      <c r="M41" s="1"/>
      <c r="N41" s="261"/>
      <c r="O41" s="262"/>
      <c r="Q41" s="40"/>
      <c r="R41" s="40"/>
      <c r="S41" s="40"/>
      <c r="T41" s="40"/>
      <c r="U41" s="40"/>
      <c r="V41" s="40"/>
      <c r="W41" s="40"/>
      <c r="X41" s="40"/>
      <c r="Y41" s="40"/>
      <c r="Z41" s="40"/>
      <c r="AA41" s="40"/>
      <c r="AB41" s="40"/>
      <c r="AC41" s="40"/>
      <c r="AD41" s="40"/>
      <c r="AE41" s="40"/>
      <c r="AF41" s="40"/>
      <c r="AG41" s="40"/>
    </row>
  </sheetData>
  <sheetProtection/>
  <mergeCells count="15">
    <mergeCell ref="D8:F8"/>
    <mergeCell ref="A1:O1"/>
    <mergeCell ref="A3:O3"/>
    <mergeCell ref="A4:O4"/>
    <mergeCell ref="A5:O5"/>
    <mergeCell ref="A6:O6"/>
    <mergeCell ref="A8:C9"/>
    <mergeCell ref="M8:O8"/>
    <mergeCell ref="J8:L8"/>
    <mergeCell ref="G8:I8"/>
    <mergeCell ref="A26:O26"/>
    <mergeCell ref="A39:O39"/>
    <mergeCell ref="A36:O37"/>
    <mergeCell ref="A32:O32"/>
    <mergeCell ref="A34:O34"/>
  </mergeCells>
  <printOptions horizontalCentered="1"/>
  <pageMargins left="1" right="1" top="0.5" bottom="0.55" header="0" footer="0"/>
  <pageSetup fitToHeight="1" fitToWidth="1" horizontalDpi="300" verticalDpi="300" orientation="landscape" scale="71" r:id="rId1"/>
  <headerFooter alignWithMargins="0">
    <oddFooter>&amp;C&amp;"Times New Roman,Regular"Exhibit H - Summary of Reimbursable Resources</oddFooter>
  </headerFooter>
</worksheet>
</file>

<file path=xl/worksheets/sheet8.xml><?xml version="1.0" encoding="utf-8"?>
<worksheet xmlns="http://schemas.openxmlformats.org/spreadsheetml/2006/main" xmlns:r="http://schemas.openxmlformats.org/officeDocument/2006/relationships">
  <sheetPr codeName="Sheet14">
    <pageSetUpPr fitToPage="1"/>
  </sheetPr>
  <dimension ref="A1:N55"/>
  <sheetViews>
    <sheetView zoomScale="75" zoomScaleNormal="75" zoomScaleSheetLayoutView="115" zoomScalePageLayoutView="0" workbookViewId="0" topLeftCell="A1">
      <pane xSplit="2" ySplit="11" topLeftCell="C12" activePane="bottomRight" state="frozen"/>
      <selection pane="topLeft" activeCell="P2" sqref="P2"/>
      <selection pane="topRight" activeCell="P2" sqref="P2"/>
      <selection pane="bottomLeft" activeCell="P2" sqref="P2"/>
      <selection pane="bottomRight" activeCell="A1" sqref="A1:M1"/>
    </sheetView>
  </sheetViews>
  <sheetFormatPr defaultColWidth="8.88671875" defaultRowHeight="15"/>
  <cols>
    <col min="1" max="1" width="21.6640625" style="24" customWidth="1"/>
    <col min="2" max="2" width="5.99609375" style="24" customWidth="1"/>
    <col min="3" max="3" width="10.77734375" style="24" customWidth="1"/>
    <col min="4" max="4" width="12.6640625" style="24" customWidth="1"/>
    <col min="5" max="5" width="10.88671875" style="24" customWidth="1"/>
    <col min="6" max="6" width="12.5546875" style="24" customWidth="1"/>
    <col min="7" max="7" width="9.77734375" style="24" customWidth="1"/>
    <col min="8" max="8" width="11.99609375" style="24" customWidth="1"/>
    <col min="9" max="10" width="9.77734375" style="24" hidden="1" customWidth="1"/>
    <col min="11" max="11" width="9.77734375" style="24" customWidth="1"/>
    <col min="12" max="12" width="10.3359375" style="24" customWidth="1"/>
    <col min="13" max="13" width="12.99609375" style="24" customWidth="1"/>
    <col min="14" max="14" width="1.1171875" style="282" customWidth="1"/>
    <col min="15" max="16384" width="8.88671875" style="24" customWidth="1"/>
  </cols>
  <sheetData>
    <row r="1" spans="1:14" ht="20.25">
      <c r="A1" s="703" t="s">
        <v>18</v>
      </c>
      <c r="B1" s="604"/>
      <c r="C1" s="604"/>
      <c r="D1" s="604"/>
      <c r="E1" s="604"/>
      <c r="F1" s="604"/>
      <c r="G1" s="604"/>
      <c r="H1" s="604"/>
      <c r="I1" s="604"/>
      <c r="J1" s="604"/>
      <c r="K1" s="604"/>
      <c r="L1" s="604"/>
      <c r="M1" s="604"/>
      <c r="N1" s="282" t="s">
        <v>210</v>
      </c>
    </row>
    <row r="2" ht="20.25">
      <c r="A2" s="38"/>
    </row>
    <row r="3" ht="12" customHeight="1">
      <c r="A3" s="38"/>
    </row>
    <row r="4" spans="1:14" ht="18.75">
      <c r="A4" s="801" t="s">
        <v>73</v>
      </c>
      <c r="B4" s="688"/>
      <c r="C4" s="688"/>
      <c r="D4" s="688"/>
      <c r="E4" s="688"/>
      <c r="F4" s="688"/>
      <c r="G4" s="688"/>
      <c r="H4" s="688"/>
      <c r="I4" s="688"/>
      <c r="J4" s="688"/>
      <c r="K4" s="688"/>
      <c r="L4" s="688"/>
      <c r="M4" s="688"/>
      <c r="N4" s="282" t="s">
        <v>210</v>
      </c>
    </row>
    <row r="5" spans="1:14" ht="16.5">
      <c r="A5" s="802" t="str">
        <f>+'B. Summary of Requirements '!A5</f>
        <v>Environment &amp; Natural Resources Division</v>
      </c>
      <c r="B5" s="688"/>
      <c r="C5" s="688"/>
      <c r="D5" s="688"/>
      <c r="E5" s="688"/>
      <c r="F5" s="688"/>
      <c r="G5" s="688"/>
      <c r="H5" s="688"/>
      <c r="I5" s="688"/>
      <c r="J5" s="688"/>
      <c r="K5" s="688"/>
      <c r="L5" s="688"/>
      <c r="M5" s="688"/>
      <c r="N5" s="282" t="s">
        <v>210</v>
      </c>
    </row>
    <row r="6" spans="1:14" ht="16.5">
      <c r="A6" s="872" t="str">
        <f>+'B. Summary of Requirements '!A6</f>
        <v>Salaries and Expenses</v>
      </c>
      <c r="B6" s="688"/>
      <c r="C6" s="688"/>
      <c r="D6" s="688"/>
      <c r="E6" s="688"/>
      <c r="F6" s="688"/>
      <c r="G6" s="688"/>
      <c r="H6" s="688"/>
      <c r="I6" s="688"/>
      <c r="J6" s="688"/>
      <c r="K6" s="688"/>
      <c r="L6" s="688"/>
      <c r="M6" s="688"/>
      <c r="N6" s="282" t="s">
        <v>210</v>
      </c>
    </row>
    <row r="8" spans="1:13" ht="15">
      <c r="A8" s="25"/>
      <c r="B8" s="25"/>
      <c r="C8" s="25"/>
      <c r="D8" s="25"/>
      <c r="E8" s="25"/>
      <c r="F8" s="25"/>
      <c r="G8" s="25"/>
      <c r="H8" s="25"/>
      <c r="I8" s="25"/>
      <c r="J8" s="25"/>
      <c r="K8" s="25"/>
      <c r="L8" s="25"/>
      <c r="M8" s="25"/>
    </row>
    <row r="9" spans="1:14" ht="40.5" customHeight="1">
      <c r="A9" s="856" t="s">
        <v>74</v>
      </c>
      <c r="B9" s="857"/>
      <c r="C9" s="862" t="s">
        <v>241</v>
      </c>
      <c r="D9" s="863"/>
      <c r="E9" s="862" t="s">
        <v>222</v>
      </c>
      <c r="F9" s="863"/>
      <c r="G9" s="845" t="s">
        <v>220</v>
      </c>
      <c r="H9" s="846"/>
      <c r="I9" s="846"/>
      <c r="J9" s="846"/>
      <c r="K9" s="846"/>
      <c r="L9" s="846"/>
      <c r="M9" s="847"/>
      <c r="N9" s="283" t="s">
        <v>210</v>
      </c>
    </row>
    <row r="10" spans="1:14" ht="15">
      <c r="A10" s="858"/>
      <c r="B10" s="859"/>
      <c r="C10" s="866" t="s">
        <v>14</v>
      </c>
      <c r="D10" s="854" t="s">
        <v>15</v>
      </c>
      <c r="E10" s="866" t="s">
        <v>14</v>
      </c>
      <c r="F10" s="854" t="s">
        <v>15</v>
      </c>
      <c r="G10" s="470"/>
      <c r="H10" s="850" t="s">
        <v>156</v>
      </c>
      <c r="I10" s="66" t="s">
        <v>75</v>
      </c>
      <c r="J10" s="850" t="s">
        <v>12</v>
      </c>
      <c r="K10" s="850" t="s">
        <v>13</v>
      </c>
      <c r="L10" s="870" t="s">
        <v>14</v>
      </c>
      <c r="M10" s="868" t="s">
        <v>15</v>
      </c>
      <c r="N10" s="282" t="s">
        <v>210</v>
      </c>
    </row>
    <row r="11" spans="1:14" ht="27" customHeight="1">
      <c r="A11" s="860"/>
      <c r="B11" s="861"/>
      <c r="C11" s="867"/>
      <c r="D11" s="855"/>
      <c r="E11" s="867"/>
      <c r="F11" s="855"/>
      <c r="G11" s="469" t="s">
        <v>2</v>
      </c>
      <c r="H11" s="851"/>
      <c r="I11" s="67" t="s">
        <v>201</v>
      </c>
      <c r="J11" s="851"/>
      <c r="K11" s="851"/>
      <c r="L11" s="871"/>
      <c r="M11" s="869"/>
      <c r="N11" s="282" t="s">
        <v>210</v>
      </c>
    </row>
    <row r="12" spans="1:14" ht="15">
      <c r="A12" s="245" t="s">
        <v>24</v>
      </c>
      <c r="B12" s="247"/>
      <c r="C12" s="368">
        <v>0</v>
      </c>
      <c r="D12" s="368">
        <v>0</v>
      </c>
      <c r="E12" s="368">
        <v>0</v>
      </c>
      <c r="F12" s="368">
        <v>0</v>
      </c>
      <c r="G12" s="368">
        <v>0</v>
      </c>
      <c r="H12" s="368">
        <v>0</v>
      </c>
      <c r="I12" s="368"/>
      <c r="J12" s="368"/>
      <c r="K12" s="368">
        <f>H12+J12</f>
        <v>0</v>
      </c>
      <c r="L12" s="368">
        <f>E12+G12+K12</f>
        <v>0</v>
      </c>
      <c r="M12" s="369">
        <f>+F12</f>
        <v>0</v>
      </c>
      <c r="N12" s="282" t="s">
        <v>210</v>
      </c>
    </row>
    <row r="13" spans="1:14" ht="15">
      <c r="A13" s="246" t="s">
        <v>196</v>
      </c>
      <c r="B13" s="247"/>
      <c r="C13" s="368">
        <v>8</v>
      </c>
      <c r="D13" s="368">
        <v>1</v>
      </c>
      <c r="E13" s="368">
        <v>8</v>
      </c>
      <c r="F13" s="368">
        <v>1</v>
      </c>
      <c r="G13" s="368">
        <v>0</v>
      </c>
      <c r="H13" s="368">
        <v>0</v>
      </c>
      <c r="I13" s="368"/>
      <c r="J13" s="368"/>
      <c r="K13" s="368">
        <f aca="true" t="shared" si="0" ref="K13:K28">H13+J13</f>
        <v>0</v>
      </c>
      <c r="L13" s="368">
        <f aca="true" t="shared" si="1" ref="L13:L28">E13+G13+K13</f>
        <v>8</v>
      </c>
      <c r="M13" s="369">
        <f>+F13</f>
        <v>1</v>
      </c>
      <c r="N13" s="282" t="s">
        <v>210</v>
      </c>
    </row>
    <row r="14" spans="1:14" ht="15">
      <c r="A14" s="246" t="s">
        <v>197</v>
      </c>
      <c r="B14" s="247"/>
      <c r="C14" s="368">
        <v>55</v>
      </c>
      <c r="D14" s="368">
        <v>35</v>
      </c>
      <c r="E14" s="368">
        <v>55</v>
      </c>
      <c r="F14" s="368">
        <v>35</v>
      </c>
      <c r="G14" s="368">
        <v>0</v>
      </c>
      <c r="H14" s="368">
        <v>0</v>
      </c>
      <c r="I14" s="368"/>
      <c r="J14" s="368"/>
      <c r="K14" s="368">
        <f t="shared" si="0"/>
        <v>0</v>
      </c>
      <c r="L14" s="368">
        <f t="shared" si="1"/>
        <v>55</v>
      </c>
      <c r="M14" s="369">
        <f>+F14</f>
        <v>35</v>
      </c>
      <c r="N14" s="282" t="s">
        <v>210</v>
      </c>
    </row>
    <row r="15" spans="1:14" ht="15">
      <c r="A15" s="246" t="s">
        <v>198</v>
      </c>
      <c r="B15" s="247"/>
      <c r="C15" s="368">
        <v>7</v>
      </c>
      <c r="D15" s="368">
        <v>0</v>
      </c>
      <c r="E15" s="368">
        <v>7</v>
      </c>
      <c r="F15" s="368">
        <v>0</v>
      </c>
      <c r="G15" s="368">
        <v>0</v>
      </c>
      <c r="H15" s="368">
        <v>0</v>
      </c>
      <c r="I15" s="368"/>
      <c r="J15" s="368"/>
      <c r="K15" s="368">
        <f t="shared" si="0"/>
        <v>0</v>
      </c>
      <c r="L15" s="368">
        <f t="shared" si="1"/>
        <v>7</v>
      </c>
      <c r="M15" s="369">
        <f aca="true" t="shared" si="2" ref="M15:M28">+F15</f>
        <v>0</v>
      </c>
      <c r="N15" s="282" t="s">
        <v>210</v>
      </c>
    </row>
    <row r="16" spans="1:14" ht="15">
      <c r="A16" s="246" t="s">
        <v>136</v>
      </c>
      <c r="B16" s="247"/>
      <c r="C16" s="368">
        <v>313</v>
      </c>
      <c r="D16" s="368">
        <v>110</v>
      </c>
      <c r="E16" s="368">
        <v>313</v>
      </c>
      <c r="F16" s="368">
        <v>110</v>
      </c>
      <c r="G16" s="368">
        <v>0</v>
      </c>
      <c r="H16" s="368">
        <v>10</v>
      </c>
      <c r="I16" s="368"/>
      <c r="J16" s="368"/>
      <c r="K16" s="368">
        <f t="shared" si="0"/>
        <v>10</v>
      </c>
      <c r="L16" s="368">
        <f t="shared" si="1"/>
        <v>323</v>
      </c>
      <c r="M16" s="369">
        <f t="shared" si="2"/>
        <v>110</v>
      </c>
      <c r="N16" s="282" t="s">
        <v>210</v>
      </c>
    </row>
    <row r="17" spans="1:14" ht="15">
      <c r="A17" s="853" t="s">
        <v>137</v>
      </c>
      <c r="B17" s="849"/>
      <c r="C17" s="368">
        <v>43</v>
      </c>
      <c r="D17" s="368">
        <v>38</v>
      </c>
      <c r="E17" s="368">
        <v>43</v>
      </c>
      <c r="F17" s="368">
        <v>38</v>
      </c>
      <c r="G17" s="368">
        <v>0</v>
      </c>
      <c r="H17" s="368">
        <v>4</v>
      </c>
      <c r="I17" s="368"/>
      <c r="J17" s="368"/>
      <c r="K17" s="368">
        <f t="shared" si="0"/>
        <v>4</v>
      </c>
      <c r="L17" s="368">
        <f t="shared" si="1"/>
        <v>47</v>
      </c>
      <c r="M17" s="369">
        <f t="shared" si="2"/>
        <v>38</v>
      </c>
      <c r="N17" s="282" t="s">
        <v>210</v>
      </c>
    </row>
    <row r="18" spans="1:14" ht="15">
      <c r="A18" s="852" t="s">
        <v>138</v>
      </c>
      <c r="B18" s="849"/>
      <c r="C18" s="368">
        <v>0</v>
      </c>
      <c r="D18" s="368">
        <v>0</v>
      </c>
      <c r="E18" s="368">
        <v>0</v>
      </c>
      <c r="F18" s="368">
        <v>0</v>
      </c>
      <c r="G18" s="368">
        <v>0</v>
      </c>
      <c r="H18" s="368">
        <v>0</v>
      </c>
      <c r="I18" s="368"/>
      <c r="J18" s="368"/>
      <c r="K18" s="368">
        <f t="shared" si="0"/>
        <v>0</v>
      </c>
      <c r="L18" s="368">
        <f t="shared" si="1"/>
        <v>0</v>
      </c>
      <c r="M18" s="369">
        <f t="shared" si="2"/>
        <v>0</v>
      </c>
      <c r="N18" s="282" t="s">
        <v>210</v>
      </c>
    </row>
    <row r="19" spans="1:14" ht="15">
      <c r="A19" s="852" t="s">
        <v>139</v>
      </c>
      <c r="B19" s="849"/>
      <c r="C19" s="368">
        <v>5</v>
      </c>
      <c r="D19" s="368">
        <v>0</v>
      </c>
      <c r="E19" s="368">
        <v>5</v>
      </c>
      <c r="F19" s="368">
        <v>0</v>
      </c>
      <c r="G19" s="368">
        <v>0</v>
      </c>
      <c r="H19" s="368">
        <v>0</v>
      </c>
      <c r="I19" s="368"/>
      <c r="J19" s="368"/>
      <c r="K19" s="368">
        <f t="shared" si="0"/>
        <v>0</v>
      </c>
      <c r="L19" s="368">
        <f t="shared" si="1"/>
        <v>5</v>
      </c>
      <c r="M19" s="369">
        <f t="shared" si="2"/>
        <v>0</v>
      </c>
      <c r="N19" s="282" t="s">
        <v>210</v>
      </c>
    </row>
    <row r="20" spans="1:14" ht="15">
      <c r="A20" s="852" t="s">
        <v>140</v>
      </c>
      <c r="B20" s="849"/>
      <c r="C20" s="368">
        <v>0</v>
      </c>
      <c r="D20" s="368">
        <v>0</v>
      </c>
      <c r="E20" s="368">
        <v>0</v>
      </c>
      <c r="F20" s="368">
        <v>0</v>
      </c>
      <c r="G20" s="368">
        <v>0</v>
      </c>
      <c r="H20" s="368">
        <v>0</v>
      </c>
      <c r="I20" s="368"/>
      <c r="J20" s="368"/>
      <c r="K20" s="368">
        <f t="shared" si="0"/>
        <v>0</v>
      </c>
      <c r="L20" s="368">
        <f t="shared" si="1"/>
        <v>0</v>
      </c>
      <c r="M20" s="369">
        <f t="shared" si="2"/>
        <v>0</v>
      </c>
      <c r="N20" s="282" t="s">
        <v>210</v>
      </c>
    </row>
    <row r="21" spans="1:14" ht="15">
      <c r="A21" s="877" t="s">
        <v>141</v>
      </c>
      <c r="B21" s="849"/>
      <c r="C21" s="368">
        <v>0</v>
      </c>
      <c r="D21" s="368">
        <v>0</v>
      </c>
      <c r="E21" s="368">
        <v>0</v>
      </c>
      <c r="F21" s="368">
        <v>0</v>
      </c>
      <c r="G21" s="368">
        <v>0</v>
      </c>
      <c r="H21" s="368">
        <v>0</v>
      </c>
      <c r="I21" s="368"/>
      <c r="J21" s="368"/>
      <c r="K21" s="368">
        <f t="shared" si="0"/>
        <v>0</v>
      </c>
      <c r="L21" s="368">
        <f t="shared" si="1"/>
        <v>0</v>
      </c>
      <c r="M21" s="369">
        <f t="shared" si="2"/>
        <v>0</v>
      </c>
      <c r="N21" s="282" t="s">
        <v>210</v>
      </c>
    </row>
    <row r="22" spans="1:14" ht="15">
      <c r="A22" s="848" t="s">
        <v>25</v>
      </c>
      <c r="B22" s="849"/>
      <c r="C22" s="368">
        <v>0</v>
      </c>
      <c r="D22" s="368">
        <v>0</v>
      </c>
      <c r="E22" s="368">
        <v>0</v>
      </c>
      <c r="F22" s="368">
        <v>0</v>
      </c>
      <c r="G22" s="368">
        <v>0</v>
      </c>
      <c r="H22" s="368">
        <v>0</v>
      </c>
      <c r="I22" s="368"/>
      <c r="J22" s="368"/>
      <c r="K22" s="368">
        <f t="shared" si="0"/>
        <v>0</v>
      </c>
      <c r="L22" s="368">
        <f t="shared" si="1"/>
        <v>0</v>
      </c>
      <c r="M22" s="369">
        <f t="shared" si="2"/>
        <v>0</v>
      </c>
      <c r="N22" s="282" t="s">
        <v>210</v>
      </c>
    </row>
    <row r="23" spans="1:14" ht="15">
      <c r="A23" s="852" t="s">
        <v>26</v>
      </c>
      <c r="B23" s="849"/>
      <c r="C23" s="368">
        <v>0</v>
      </c>
      <c r="D23" s="368">
        <v>0</v>
      </c>
      <c r="E23" s="368">
        <v>0</v>
      </c>
      <c r="F23" s="368">
        <v>0</v>
      </c>
      <c r="G23" s="368">
        <v>0</v>
      </c>
      <c r="H23" s="368">
        <v>0</v>
      </c>
      <c r="I23" s="368"/>
      <c r="J23" s="368"/>
      <c r="K23" s="368">
        <f t="shared" si="0"/>
        <v>0</v>
      </c>
      <c r="L23" s="368">
        <f t="shared" si="1"/>
        <v>0</v>
      </c>
      <c r="M23" s="369">
        <f t="shared" si="2"/>
        <v>0</v>
      </c>
      <c r="N23" s="282" t="s">
        <v>210</v>
      </c>
    </row>
    <row r="24" spans="1:14" ht="15">
      <c r="A24" s="852" t="s">
        <v>142</v>
      </c>
      <c r="B24" s="849"/>
      <c r="C24" s="368">
        <v>0</v>
      </c>
      <c r="D24" s="368">
        <v>0</v>
      </c>
      <c r="E24" s="368">
        <v>0</v>
      </c>
      <c r="F24" s="368">
        <v>0</v>
      </c>
      <c r="G24" s="368">
        <v>0</v>
      </c>
      <c r="H24" s="368">
        <v>0</v>
      </c>
      <c r="I24" s="368"/>
      <c r="J24" s="368"/>
      <c r="K24" s="368">
        <f t="shared" si="0"/>
        <v>0</v>
      </c>
      <c r="L24" s="368">
        <f t="shared" si="1"/>
        <v>0</v>
      </c>
      <c r="M24" s="369">
        <f t="shared" si="2"/>
        <v>0</v>
      </c>
      <c r="N24" s="282" t="s">
        <v>210</v>
      </c>
    </row>
    <row r="25" spans="1:14" ht="15">
      <c r="A25" s="852" t="s">
        <v>144</v>
      </c>
      <c r="B25" s="849"/>
      <c r="C25" s="368">
        <v>0</v>
      </c>
      <c r="D25" s="368">
        <v>0</v>
      </c>
      <c r="E25" s="368">
        <v>0</v>
      </c>
      <c r="F25" s="368">
        <v>0</v>
      </c>
      <c r="G25" s="368">
        <v>0</v>
      </c>
      <c r="H25" s="368">
        <v>0</v>
      </c>
      <c r="I25" s="368"/>
      <c r="J25" s="368"/>
      <c r="K25" s="368">
        <f t="shared" si="0"/>
        <v>0</v>
      </c>
      <c r="L25" s="368">
        <f t="shared" si="1"/>
        <v>0</v>
      </c>
      <c r="M25" s="369">
        <f t="shared" si="2"/>
        <v>0</v>
      </c>
      <c r="N25" s="282" t="s">
        <v>210</v>
      </c>
    </row>
    <row r="26" spans="1:14" ht="15">
      <c r="A26" s="852" t="s">
        <v>148</v>
      </c>
      <c r="B26" s="849"/>
      <c r="C26" s="368">
        <v>14</v>
      </c>
      <c r="D26" s="368">
        <v>0</v>
      </c>
      <c r="E26" s="368">
        <v>14</v>
      </c>
      <c r="F26" s="368">
        <v>0</v>
      </c>
      <c r="G26" s="368">
        <v>0</v>
      </c>
      <c r="H26" s="368">
        <v>0</v>
      </c>
      <c r="I26" s="368"/>
      <c r="J26" s="368"/>
      <c r="K26" s="368">
        <f t="shared" si="0"/>
        <v>0</v>
      </c>
      <c r="L26" s="368">
        <f t="shared" si="1"/>
        <v>14</v>
      </c>
      <c r="M26" s="369">
        <f t="shared" si="2"/>
        <v>0</v>
      </c>
      <c r="N26" s="282" t="s">
        <v>210</v>
      </c>
    </row>
    <row r="27" spans="1:14" ht="15">
      <c r="A27" s="852" t="s">
        <v>143</v>
      </c>
      <c r="B27" s="849"/>
      <c r="C27" s="368">
        <v>0</v>
      </c>
      <c r="D27" s="368">
        <v>0</v>
      </c>
      <c r="E27" s="368">
        <v>0</v>
      </c>
      <c r="F27" s="368">
        <v>0</v>
      </c>
      <c r="G27" s="368">
        <v>0</v>
      </c>
      <c r="H27" s="368">
        <v>0</v>
      </c>
      <c r="I27" s="368"/>
      <c r="J27" s="368"/>
      <c r="K27" s="368">
        <f t="shared" si="0"/>
        <v>0</v>
      </c>
      <c r="L27" s="368">
        <f t="shared" si="1"/>
        <v>0</v>
      </c>
      <c r="M27" s="369">
        <f t="shared" si="2"/>
        <v>0</v>
      </c>
      <c r="N27" s="282" t="s">
        <v>210</v>
      </c>
    </row>
    <row r="28" spans="1:14" ht="15">
      <c r="A28" s="864" t="s">
        <v>145</v>
      </c>
      <c r="B28" s="865"/>
      <c r="C28" s="370">
        <v>0</v>
      </c>
      <c r="D28" s="370">
        <v>0</v>
      </c>
      <c r="E28" s="370">
        <v>0</v>
      </c>
      <c r="F28" s="370">
        <v>0</v>
      </c>
      <c r="G28" s="370">
        <v>0</v>
      </c>
      <c r="H28" s="370">
        <v>0</v>
      </c>
      <c r="I28" s="370"/>
      <c r="J28" s="370"/>
      <c r="K28" s="370">
        <f t="shared" si="0"/>
        <v>0</v>
      </c>
      <c r="L28" s="370">
        <f t="shared" si="1"/>
        <v>0</v>
      </c>
      <c r="M28" s="371">
        <f t="shared" si="2"/>
        <v>0</v>
      </c>
      <c r="N28" s="282" t="s">
        <v>210</v>
      </c>
    </row>
    <row r="29" spans="1:14" ht="15.75" thickBot="1">
      <c r="A29" s="875" t="s">
        <v>68</v>
      </c>
      <c r="B29" s="876"/>
      <c r="C29" s="372">
        <f aca="true" t="shared" si="3" ref="C29:H29">SUM(C12:C28)</f>
        <v>445</v>
      </c>
      <c r="D29" s="373">
        <f t="shared" si="3"/>
        <v>184</v>
      </c>
      <c r="E29" s="374">
        <f t="shared" si="3"/>
        <v>445</v>
      </c>
      <c r="F29" s="373">
        <f t="shared" si="3"/>
        <v>184</v>
      </c>
      <c r="G29" s="374">
        <f t="shared" si="3"/>
        <v>0</v>
      </c>
      <c r="H29" s="373">
        <f t="shared" si="3"/>
        <v>14</v>
      </c>
      <c r="I29" s="373">
        <f>SUM(I26:I28)</f>
        <v>0</v>
      </c>
      <c r="J29" s="373">
        <f>SUM(J12:J28)</f>
        <v>0</v>
      </c>
      <c r="K29" s="373">
        <f>SUM(K12:K28)</f>
        <v>14</v>
      </c>
      <c r="L29" s="375">
        <f>SUM(L12:L28)</f>
        <v>459</v>
      </c>
      <c r="M29" s="374">
        <f>SUM(M12:M28)</f>
        <v>184</v>
      </c>
      <c r="N29" s="282" t="s">
        <v>210</v>
      </c>
    </row>
    <row r="30" spans="1:14" ht="15">
      <c r="A30" s="874" t="s">
        <v>177</v>
      </c>
      <c r="B30" s="780"/>
      <c r="C30" s="376">
        <v>394</v>
      </c>
      <c r="D30" s="376">
        <v>163</v>
      </c>
      <c r="E30" s="377">
        <v>394</v>
      </c>
      <c r="F30" s="376">
        <v>163</v>
      </c>
      <c r="G30" s="377">
        <v>0</v>
      </c>
      <c r="H30" s="376">
        <f>+H29</f>
        <v>14</v>
      </c>
      <c r="I30" s="376"/>
      <c r="J30" s="376"/>
      <c r="K30" s="378">
        <f>H30+J30</f>
        <v>14</v>
      </c>
      <c r="L30" s="379">
        <f>E30+G30+K30</f>
        <v>408</v>
      </c>
      <c r="M30" s="380">
        <f>+F30</f>
        <v>163</v>
      </c>
      <c r="N30" s="282" t="s">
        <v>210</v>
      </c>
    </row>
    <row r="31" spans="1:14" ht="15">
      <c r="A31" s="882" t="s">
        <v>199</v>
      </c>
      <c r="B31" s="782"/>
      <c r="C31" s="376">
        <v>51</v>
      </c>
      <c r="D31" s="376">
        <v>21</v>
      </c>
      <c r="E31" s="377">
        <v>51</v>
      </c>
      <c r="F31" s="376">
        <v>21</v>
      </c>
      <c r="G31" s="377">
        <v>0</v>
      </c>
      <c r="H31" s="376">
        <v>0</v>
      </c>
      <c r="I31" s="376"/>
      <c r="J31" s="376"/>
      <c r="K31" s="378">
        <f>H31+J31</f>
        <v>0</v>
      </c>
      <c r="L31" s="379">
        <f>E31+G31+K31</f>
        <v>51</v>
      </c>
      <c r="M31" s="380">
        <f>+F31</f>
        <v>21</v>
      </c>
      <c r="N31" s="282" t="s">
        <v>210</v>
      </c>
    </row>
    <row r="32" spans="1:14" ht="15">
      <c r="A32" s="880" t="s">
        <v>200</v>
      </c>
      <c r="B32" s="881"/>
      <c r="C32" s="376">
        <v>0</v>
      </c>
      <c r="D32" s="376">
        <v>0</v>
      </c>
      <c r="E32" s="377">
        <v>0</v>
      </c>
      <c r="F32" s="376">
        <v>0</v>
      </c>
      <c r="G32" s="377">
        <v>0</v>
      </c>
      <c r="H32" s="376">
        <v>0</v>
      </c>
      <c r="I32" s="376"/>
      <c r="J32" s="376"/>
      <c r="K32" s="378">
        <f>H32+J32</f>
        <v>0</v>
      </c>
      <c r="L32" s="379">
        <f>E32+G32+K32</f>
        <v>0</v>
      </c>
      <c r="M32" s="380">
        <f>+F32</f>
        <v>0</v>
      </c>
      <c r="N32" s="282" t="s">
        <v>210</v>
      </c>
    </row>
    <row r="33" spans="1:14" s="26" customFormat="1" ht="15">
      <c r="A33" s="878" t="s">
        <v>68</v>
      </c>
      <c r="B33" s="879"/>
      <c r="C33" s="381">
        <f>SUM(C30:C32)</f>
        <v>445</v>
      </c>
      <c r="D33" s="381">
        <f aca="true" t="shared" si="4" ref="D33:L33">SUM(D30:D32)</f>
        <v>184</v>
      </c>
      <c r="E33" s="381">
        <f t="shared" si="4"/>
        <v>445</v>
      </c>
      <c r="F33" s="381">
        <f t="shared" si="4"/>
        <v>184</v>
      </c>
      <c r="G33" s="381">
        <f t="shared" si="4"/>
        <v>0</v>
      </c>
      <c r="H33" s="381">
        <f t="shared" si="4"/>
        <v>14</v>
      </c>
      <c r="I33" s="381">
        <f t="shared" si="4"/>
        <v>0</v>
      </c>
      <c r="J33" s="381"/>
      <c r="K33" s="381">
        <f>SUM(K30:K32)</f>
        <v>14</v>
      </c>
      <c r="L33" s="382">
        <f t="shared" si="4"/>
        <v>459</v>
      </c>
      <c r="M33" s="383">
        <f>SUM(M30:M32)</f>
        <v>184</v>
      </c>
      <c r="N33" s="282" t="s">
        <v>210</v>
      </c>
    </row>
    <row r="34" spans="1:14" s="26" customFormat="1" ht="15">
      <c r="A34" s="873"/>
      <c r="B34" s="873"/>
      <c r="C34" s="873"/>
      <c r="D34" s="873"/>
      <c r="E34" s="873"/>
      <c r="F34" s="873"/>
      <c r="G34" s="873"/>
      <c r="H34" s="873"/>
      <c r="I34" s="873"/>
      <c r="J34" s="873"/>
      <c r="K34" s="873"/>
      <c r="L34" s="873"/>
      <c r="M34" s="873"/>
      <c r="N34" s="282"/>
    </row>
    <row r="35" spans="1:14" s="26" customFormat="1" ht="15">
      <c r="A35" s="516" t="s">
        <v>293</v>
      </c>
      <c r="B35" s="515"/>
      <c r="C35" s="515"/>
      <c r="D35" s="515"/>
      <c r="E35" s="515"/>
      <c r="F35" s="515"/>
      <c r="G35" s="515"/>
      <c r="H35" s="515"/>
      <c r="I35" s="515"/>
      <c r="J35" s="515"/>
      <c r="K35" s="515"/>
      <c r="L35" s="515"/>
      <c r="M35" s="515"/>
      <c r="N35" s="282" t="s">
        <v>210</v>
      </c>
    </row>
    <row r="36" spans="1:14" s="26" customFormat="1" ht="15">
      <c r="A36" s="516" t="s">
        <v>294</v>
      </c>
      <c r="B36" s="515"/>
      <c r="C36" s="515"/>
      <c r="D36" s="515"/>
      <c r="E36" s="515"/>
      <c r="F36" s="515"/>
      <c r="G36" s="515"/>
      <c r="H36" s="515"/>
      <c r="I36" s="515"/>
      <c r="J36" s="515"/>
      <c r="K36" s="515"/>
      <c r="L36" s="515"/>
      <c r="M36" s="515"/>
      <c r="N36" s="282" t="s">
        <v>11</v>
      </c>
    </row>
    <row r="37" spans="1:14" s="26" customFormat="1" ht="15">
      <c r="A37" s="515"/>
      <c r="B37" s="515"/>
      <c r="C37" s="515"/>
      <c r="D37" s="515"/>
      <c r="E37" s="515"/>
      <c r="F37" s="515"/>
      <c r="G37" s="515"/>
      <c r="H37" s="515"/>
      <c r="I37" s="515"/>
      <c r="J37" s="515"/>
      <c r="K37" s="515"/>
      <c r="L37" s="515"/>
      <c r="M37" s="515"/>
      <c r="N37" s="282"/>
    </row>
    <row r="38" spans="1:14" s="26" customFormat="1" ht="15">
      <c r="A38" s="515"/>
      <c r="B38" s="515"/>
      <c r="C38" s="515"/>
      <c r="D38" s="515"/>
      <c r="E38" s="515"/>
      <c r="F38" s="515"/>
      <c r="G38" s="515"/>
      <c r="H38" s="515"/>
      <c r="I38" s="515"/>
      <c r="J38" s="515"/>
      <c r="K38" s="515"/>
      <c r="L38" s="515"/>
      <c r="M38" s="515"/>
      <c r="N38" s="282"/>
    </row>
    <row r="39" spans="1:14" s="26" customFormat="1" ht="15">
      <c r="A39" s="515"/>
      <c r="B39" s="515"/>
      <c r="C39" s="515"/>
      <c r="D39" s="515"/>
      <c r="E39" s="515"/>
      <c r="F39" s="515"/>
      <c r="G39" s="515"/>
      <c r="H39" s="515"/>
      <c r="I39" s="515"/>
      <c r="J39" s="515"/>
      <c r="K39" s="515"/>
      <c r="L39" s="515"/>
      <c r="M39" s="515"/>
      <c r="N39" s="282"/>
    </row>
    <row r="40" s="26" customFormat="1" ht="15">
      <c r="N40" s="283"/>
    </row>
    <row r="41" spans="1:14" s="152" customFormat="1" ht="15">
      <c r="A41" s="589"/>
      <c r="C41" s="590"/>
      <c r="D41" s="590"/>
      <c r="E41" s="590"/>
      <c r="F41" s="590"/>
      <c r="G41" s="590"/>
      <c r="H41" s="590"/>
      <c r="I41" s="590"/>
      <c r="J41" s="590"/>
      <c r="K41" s="590"/>
      <c r="L41" s="590"/>
      <c r="M41" s="590"/>
      <c r="N41" s="591"/>
    </row>
    <row r="42" spans="1:14" s="152" customFormat="1" ht="15">
      <c r="A42" s="151"/>
      <c r="C42" s="590"/>
      <c r="D42" s="590"/>
      <c r="E42" s="590"/>
      <c r="F42" s="590"/>
      <c r="G42" s="590"/>
      <c r="H42" s="590"/>
      <c r="I42" s="590"/>
      <c r="J42" s="590"/>
      <c r="K42" s="590"/>
      <c r="L42" s="590"/>
      <c r="M42" s="590"/>
      <c r="N42" s="591"/>
    </row>
    <row r="43" spans="1:14" s="152" customFormat="1" ht="15">
      <c r="A43" s="151"/>
      <c r="C43" s="590"/>
      <c r="D43" s="590"/>
      <c r="E43" s="590"/>
      <c r="F43" s="590"/>
      <c r="G43" s="590"/>
      <c r="H43" s="590"/>
      <c r="I43" s="590"/>
      <c r="J43" s="590"/>
      <c r="K43" s="590"/>
      <c r="L43" s="590"/>
      <c r="M43" s="590"/>
      <c r="N43" s="591"/>
    </row>
    <row r="44" spans="1:14" s="152" customFormat="1" ht="15">
      <c r="A44" s="151"/>
      <c r="N44" s="591"/>
    </row>
    <row r="45" spans="1:14" s="152" customFormat="1" ht="15.75">
      <c r="A45" s="592"/>
      <c r="B45" s="593"/>
      <c r="C45" s="593"/>
      <c r="D45" s="593"/>
      <c r="E45" s="593"/>
      <c r="F45" s="593"/>
      <c r="G45" s="593"/>
      <c r="H45" s="593"/>
      <c r="I45" s="593"/>
      <c r="J45" s="593"/>
      <c r="K45" s="593"/>
      <c r="L45" s="593"/>
      <c r="M45" s="593"/>
      <c r="N45" s="591"/>
    </row>
    <row r="46" spans="1:14" s="595" customFormat="1" ht="71.25" customHeight="1">
      <c r="A46" s="763"/>
      <c r="B46" s="763"/>
      <c r="C46" s="763"/>
      <c r="D46" s="763"/>
      <c r="E46" s="763"/>
      <c r="F46" s="763"/>
      <c r="G46" s="763"/>
      <c r="H46" s="763"/>
      <c r="I46" s="763"/>
      <c r="J46" s="763"/>
      <c r="K46" s="763"/>
      <c r="L46" s="763"/>
      <c r="M46" s="763"/>
      <c r="N46" s="594"/>
    </row>
    <row r="47" spans="1:14" s="595" customFormat="1" ht="39.75" customHeight="1">
      <c r="A47" s="763"/>
      <c r="B47" s="763"/>
      <c r="C47" s="763"/>
      <c r="D47" s="763"/>
      <c r="E47" s="763"/>
      <c r="F47" s="763"/>
      <c r="G47" s="763"/>
      <c r="H47" s="763"/>
      <c r="I47" s="763"/>
      <c r="J47" s="763"/>
      <c r="K47" s="763"/>
      <c r="L47" s="763"/>
      <c r="M47" s="763"/>
      <c r="N47" s="594"/>
    </row>
    <row r="48" spans="1:14" s="595" customFormat="1" ht="15">
      <c r="A48" s="596"/>
      <c r="B48" s="596"/>
      <c r="C48" s="596"/>
      <c r="D48" s="596"/>
      <c r="E48" s="596"/>
      <c r="F48" s="596"/>
      <c r="G48" s="596"/>
      <c r="H48" s="596"/>
      <c r="I48" s="596"/>
      <c r="J48" s="596"/>
      <c r="K48" s="596"/>
      <c r="L48" s="596"/>
      <c r="M48" s="596"/>
      <c r="N48" s="594"/>
    </row>
    <row r="49" spans="1:14" s="595" customFormat="1" ht="58.5" customHeight="1">
      <c r="A49" s="763"/>
      <c r="B49" s="763"/>
      <c r="C49" s="763"/>
      <c r="D49" s="763"/>
      <c r="E49" s="763"/>
      <c r="F49" s="763"/>
      <c r="G49" s="763"/>
      <c r="H49" s="763"/>
      <c r="I49" s="763"/>
      <c r="J49" s="763"/>
      <c r="K49" s="763"/>
      <c r="L49" s="763"/>
      <c r="M49" s="763"/>
      <c r="N49" s="594"/>
    </row>
    <row r="50" spans="1:14" s="595" customFormat="1" ht="15">
      <c r="A50" s="596"/>
      <c r="B50" s="596"/>
      <c r="C50" s="596"/>
      <c r="D50" s="596"/>
      <c r="E50" s="596"/>
      <c r="F50" s="596"/>
      <c r="G50" s="596"/>
      <c r="H50" s="596"/>
      <c r="I50" s="596"/>
      <c r="J50" s="596"/>
      <c r="K50" s="596"/>
      <c r="L50" s="596"/>
      <c r="M50" s="596"/>
      <c r="N50" s="594"/>
    </row>
    <row r="51" spans="1:14" s="595" customFormat="1" ht="69" customHeight="1">
      <c r="A51" s="763"/>
      <c r="B51" s="763"/>
      <c r="C51" s="763"/>
      <c r="D51" s="763"/>
      <c r="E51" s="763"/>
      <c r="F51" s="763"/>
      <c r="G51" s="763"/>
      <c r="H51" s="763"/>
      <c r="I51" s="763"/>
      <c r="J51" s="763"/>
      <c r="K51" s="763"/>
      <c r="L51" s="763"/>
      <c r="M51" s="763"/>
      <c r="N51" s="594"/>
    </row>
    <row r="52" spans="1:14" s="595" customFormat="1" ht="15">
      <c r="A52" s="596"/>
      <c r="B52" s="596"/>
      <c r="C52" s="596"/>
      <c r="D52" s="596"/>
      <c r="E52" s="596"/>
      <c r="F52" s="596"/>
      <c r="G52" s="596"/>
      <c r="H52" s="596"/>
      <c r="I52" s="596"/>
      <c r="J52" s="596"/>
      <c r="K52" s="596"/>
      <c r="L52" s="596"/>
      <c r="M52" s="596"/>
      <c r="N52" s="594"/>
    </row>
    <row r="53" spans="1:14" s="595" customFormat="1" ht="15">
      <c r="A53" s="597"/>
      <c r="B53" s="596"/>
      <c r="C53" s="596"/>
      <c r="D53" s="596"/>
      <c r="E53" s="596"/>
      <c r="F53" s="596"/>
      <c r="G53" s="596"/>
      <c r="H53" s="596"/>
      <c r="I53" s="596"/>
      <c r="J53" s="596"/>
      <c r="K53" s="596"/>
      <c r="L53" s="596"/>
      <c r="M53" s="596"/>
      <c r="N53" s="594"/>
    </row>
    <row r="55" ht="15">
      <c r="M55" s="263"/>
    </row>
  </sheetData>
  <sheetProtection/>
  <mergeCells count="39">
    <mergeCell ref="A34:M34"/>
    <mergeCell ref="A19:B19"/>
    <mergeCell ref="A30:B30"/>
    <mergeCell ref="A29:B29"/>
    <mergeCell ref="A21:B21"/>
    <mergeCell ref="A33:B33"/>
    <mergeCell ref="A25:B25"/>
    <mergeCell ref="A32:B32"/>
    <mergeCell ref="A31:B31"/>
    <mergeCell ref="A24:B24"/>
    <mergeCell ref="A51:M51"/>
    <mergeCell ref="A46:M46"/>
    <mergeCell ref="A47:M47"/>
    <mergeCell ref="A49:M49"/>
    <mergeCell ref="A1:M1"/>
    <mergeCell ref="A4:M4"/>
    <mergeCell ref="A5:M5"/>
    <mergeCell ref="A6:M6"/>
    <mergeCell ref="H10:H11"/>
    <mergeCell ref="C10:C11"/>
    <mergeCell ref="M10:M11"/>
    <mergeCell ref="L10:L11"/>
    <mergeCell ref="J10:J11"/>
    <mergeCell ref="D10:D11"/>
    <mergeCell ref="E10:E11"/>
    <mergeCell ref="A23:B23"/>
    <mergeCell ref="A28:B28"/>
    <mergeCell ref="A27:B27"/>
    <mergeCell ref="A26:B26"/>
    <mergeCell ref="G9:M9"/>
    <mergeCell ref="A22:B22"/>
    <mergeCell ref="K10:K11"/>
    <mergeCell ref="A18:B18"/>
    <mergeCell ref="A17:B17"/>
    <mergeCell ref="F10:F11"/>
    <mergeCell ref="A9:B11"/>
    <mergeCell ref="E9:F9"/>
    <mergeCell ref="C9:D9"/>
    <mergeCell ref="A20:B20"/>
  </mergeCells>
  <printOptions horizontalCentered="1"/>
  <pageMargins left="0.75" right="0.75" top="1" bottom="1" header="0.5" footer="0.5"/>
  <pageSetup fitToHeight="1" fitToWidth="1" horizontalDpi="600" verticalDpi="600" orientation="landscape" scale="78" r:id="rId1"/>
  <headerFooter alignWithMargins="0">
    <oddFooter>&amp;C&amp;"Times New Roman,Regular"Exhibit I - Detail of Permanent Positions by Category</oddFooter>
  </headerFooter>
</worksheet>
</file>

<file path=xl/worksheets/sheet9.xml><?xml version="1.0" encoding="utf-8"?>
<worksheet xmlns="http://schemas.openxmlformats.org/spreadsheetml/2006/main" xmlns:r="http://schemas.openxmlformats.org/officeDocument/2006/relationships">
  <sheetPr codeName="Sheet15">
    <pageSetUpPr fitToPage="1"/>
  </sheetPr>
  <dimension ref="A1:AQ52"/>
  <sheetViews>
    <sheetView zoomScale="75" zoomScaleNormal="75" zoomScaleSheetLayoutView="100" zoomScalePageLayoutView="0" workbookViewId="0" topLeftCell="A1">
      <selection activeCell="A8" sqref="A8:IV8"/>
    </sheetView>
  </sheetViews>
  <sheetFormatPr defaultColWidth="8.88671875" defaultRowHeight="15"/>
  <cols>
    <col min="1" max="1" width="1.4375" style="0" customWidth="1"/>
    <col min="2" max="2" width="60.88671875" style="0" customWidth="1"/>
    <col min="3" max="3" width="6.21484375" style="0" customWidth="1"/>
    <col min="9" max="9" width="6.21484375" style="0" hidden="1" customWidth="1"/>
    <col min="10" max="12" width="0" style="0" hidden="1" customWidth="1"/>
    <col min="13" max="13" width="7.77734375" style="0" hidden="1" customWidth="1"/>
    <col min="14" max="14" width="0" style="0" hidden="1" customWidth="1"/>
    <col min="15" max="15" width="6.21484375" style="0" hidden="1" customWidth="1"/>
    <col min="16" max="18" width="0" style="0" hidden="1" customWidth="1"/>
    <col min="19" max="19" width="7.77734375" style="0" hidden="1" customWidth="1"/>
    <col min="20" max="20" width="0" style="0" hidden="1" customWidth="1"/>
    <col min="21" max="21" width="6.21484375" style="0" hidden="1" customWidth="1"/>
    <col min="22" max="24" width="0" style="0" hidden="1" customWidth="1"/>
    <col min="25" max="25" width="7.77734375" style="0" hidden="1" customWidth="1"/>
    <col min="26" max="26" width="0" style="0" hidden="1" customWidth="1"/>
    <col min="27" max="27" width="6.99609375" style="0" customWidth="1"/>
    <col min="28" max="28" width="10.21484375" style="0" customWidth="1"/>
    <col min="29" max="29" width="0.671875" style="281" customWidth="1"/>
    <col min="31" max="32" width="9.99609375" style="0" hidden="1" customWidth="1"/>
    <col min="33" max="33" width="12.5546875" style="0" hidden="1" customWidth="1"/>
    <col min="34" max="36" width="0" style="0" hidden="1" customWidth="1"/>
  </cols>
  <sheetData>
    <row r="1" spans="1:29" ht="30">
      <c r="A1" s="199" t="s">
        <v>17</v>
      </c>
      <c r="B1" s="200"/>
      <c r="C1" s="34"/>
      <c r="D1" s="34"/>
      <c r="E1" s="34"/>
      <c r="F1" s="34"/>
      <c r="G1" s="34"/>
      <c r="H1" s="34"/>
      <c r="I1" s="34"/>
      <c r="J1" s="34"/>
      <c r="K1" s="34"/>
      <c r="L1" s="34"/>
      <c r="M1" s="34"/>
      <c r="N1" s="34"/>
      <c r="O1" s="34"/>
      <c r="P1" s="34"/>
      <c r="Q1" s="34"/>
      <c r="R1" s="34"/>
      <c r="S1" s="34"/>
      <c r="T1" s="34"/>
      <c r="U1" s="34"/>
      <c r="V1" s="34"/>
      <c r="W1" s="34"/>
      <c r="X1" s="34"/>
      <c r="Y1" s="34"/>
      <c r="Z1" s="34"/>
      <c r="AA1" s="34"/>
      <c r="AB1" s="37"/>
      <c r="AC1" s="278" t="s">
        <v>210</v>
      </c>
    </row>
    <row r="2" spans="1:29" ht="12.75" customHeight="1">
      <c r="A2" s="38"/>
      <c r="B2" s="34"/>
      <c r="C2" s="34"/>
      <c r="D2" s="34"/>
      <c r="E2" s="34"/>
      <c r="F2" s="34"/>
      <c r="G2" s="34"/>
      <c r="H2" s="34"/>
      <c r="I2" s="34"/>
      <c r="J2" s="34"/>
      <c r="K2" s="34"/>
      <c r="L2" s="34"/>
      <c r="M2" s="34"/>
      <c r="N2" s="34"/>
      <c r="O2" s="34"/>
      <c r="P2" s="34"/>
      <c r="Q2" s="34"/>
      <c r="R2" s="34"/>
      <c r="S2" s="34"/>
      <c r="T2" s="34"/>
      <c r="U2" s="34"/>
      <c r="V2" s="34"/>
      <c r="W2" s="34"/>
      <c r="X2" s="34"/>
      <c r="Y2" s="34"/>
      <c r="Z2" s="34"/>
      <c r="AA2" s="34"/>
      <c r="AB2" s="37"/>
      <c r="AC2" s="278" t="s">
        <v>210</v>
      </c>
    </row>
    <row r="3" spans="1:29" ht="18">
      <c r="A3" s="33"/>
      <c r="B3" s="18" t="s">
        <v>247</v>
      </c>
      <c r="C3" s="35"/>
      <c r="D3" s="35"/>
      <c r="E3" s="35"/>
      <c r="F3" s="35"/>
      <c r="G3" s="35"/>
      <c r="H3" s="35"/>
      <c r="I3" s="35"/>
      <c r="J3" s="35"/>
      <c r="K3" s="35"/>
      <c r="L3" s="35"/>
      <c r="M3" s="35"/>
      <c r="N3" s="35"/>
      <c r="O3" s="35"/>
      <c r="P3" s="35"/>
      <c r="Q3" s="35"/>
      <c r="R3" s="35"/>
      <c r="S3" s="35"/>
      <c r="T3" s="35"/>
      <c r="U3" s="35"/>
      <c r="V3" s="35"/>
      <c r="W3" s="35"/>
      <c r="X3" s="35"/>
      <c r="Y3" s="35"/>
      <c r="Z3" s="35"/>
      <c r="AA3" s="35"/>
      <c r="AB3" s="201"/>
      <c r="AC3" s="278" t="s">
        <v>210</v>
      </c>
    </row>
    <row r="4" spans="1:29" ht="16.5">
      <c r="A4" s="73"/>
      <c r="B4" s="20" t="str">
        <f>+'B. Summary of Requirements '!A5</f>
        <v>Environment &amp; Natural Resources Division</v>
      </c>
      <c r="C4" s="35"/>
      <c r="D4" s="35"/>
      <c r="E4" s="35"/>
      <c r="F4" s="35"/>
      <c r="G4" s="35"/>
      <c r="H4" s="35"/>
      <c r="I4" s="35"/>
      <c r="J4" s="35"/>
      <c r="K4" s="35"/>
      <c r="L4" s="35"/>
      <c r="M4" s="35"/>
      <c r="N4" s="35"/>
      <c r="O4" s="35"/>
      <c r="P4" s="35"/>
      <c r="Q4" s="35"/>
      <c r="R4" s="35"/>
      <c r="S4" s="35"/>
      <c r="T4" s="35"/>
      <c r="U4" s="35"/>
      <c r="V4" s="35"/>
      <c r="W4" s="35"/>
      <c r="X4" s="35"/>
      <c r="Y4" s="35"/>
      <c r="Z4" s="35"/>
      <c r="AA4" s="35"/>
      <c r="AB4" s="201"/>
      <c r="AC4" s="278" t="s">
        <v>210</v>
      </c>
    </row>
    <row r="5" spans="1:29" ht="16.5">
      <c r="A5" s="33"/>
      <c r="B5" s="20" t="str">
        <f>+'B. Summary of Requirements '!A6</f>
        <v>Salaries and Expenses</v>
      </c>
      <c r="C5" s="35"/>
      <c r="D5" s="35"/>
      <c r="E5" s="35"/>
      <c r="F5" s="35"/>
      <c r="G5" s="35"/>
      <c r="H5" s="35"/>
      <c r="I5" s="35"/>
      <c r="J5" s="35"/>
      <c r="K5" s="35"/>
      <c r="L5" s="35"/>
      <c r="M5" s="35"/>
      <c r="N5" s="35"/>
      <c r="O5" s="35"/>
      <c r="P5" s="35"/>
      <c r="Q5" s="35"/>
      <c r="R5" s="35"/>
      <c r="S5" s="35"/>
      <c r="T5" s="35"/>
      <c r="U5" s="35"/>
      <c r="V5" s="35"/>
      <c r="W5" s="35"/>
      <c r="X5" s="35"/>
      <c r="Y5" s="35"/>
      <c r="Z5" s="35"/>
      <c r="AA5" s="35"/>
      <c r="AB5" s="201"/>
      <c r="AC5" s="278" t="s">
        <v>210</v>
      </c>
    </row>
    <row r="6" spans="1:29" ht="15.75">
      <c r="A6" s="33"/>
      <c r="B6" s="65" t="s">
        <v>168</v>
      </c>
      <c r="C6" s="35"/>
      <c r="D6" s="35"/>
      <c r="E6" s="35"/>
      <c r="F6" s="35"/>
      <c r="G6" s="35"/>
      <c r="H6" s="35"/>
      <c r="I6" s="35"/>
      <c r="J6" s="35"/>
      <c r="K6" s="35"/>
      <c r="L6" s="35"/>
      <c r="M6" s="35"/>
      <c r="N6" s="35"/>
      <c r="O6" s="35"/>
      <c r="P6" s="35"/>
      <c r="Q6" s="35"/>
      <c r="R6" s="35"/>
      <c r="S6" s="35"/>
      <c r="T6" s="35"/>
      <c r="U6" s="35"/>
      <c r="V6" s="35"/>
      <c r="W6" s="35"/>
      <c r="X6" s="35"/>
      <c r="Y6" s="35"/>
      <c r="Z6" s="35"/>
      <c r="AA6" s="35"/>
      <c r="AB6" s="201"/>
      <c r="AC6" s="278" t="s">
        <v>210</v>
      </c>
    </row>
    <row r="7" spans="1:29" ht="15.75">
      <c r="A7" s="33"/>
      <c r="B7" s="35"/>
      <c r="C7" s="36"/>
      <c r="D7" s="201"/>
      <c r="E7" s="201"/>
      <c r="F7" s="201"/>
      <c r="G7" s="201"/>
      <c r="H7" s="201"/>
      <c r="I7" s="36"/>
      <c r="J7" s="201"/>
      <c r="K7" s="201"/>
      <c r="L7" s="201"/>
      <c r="M7" s="201"/>
      <c r="N7" s="201"/>
      <c r="O7" s="36"/>
      <c r="P7" s="201"/>
      <c r="Q7" s="201"/>
      <c r="R7" s="201"/>
      <c r="S7" s="201"/>
      <c r="T7" s="201"/>
      <c r="U7" s="36"/>
      <c r="V7" s="201"/>
      <c r="W7" s="201"/>
      <c r="X7" s="201"/>
      <c r="Y7" s="201"/>
      <c r="Z7" s="201"/>
      <c r="AA7" s="35"/>
      <c r="AB7" s="202"/>
      <c r="AC7" s="278" t="s">
        <v>210</v>
      </c>
    </row>
    <row r="8" spans="1:29" ht="15.75" customHeight="1">
      <c r="A8" s="33"/>
      <c r="B8" s="894" t="s">
        <v>166</v>
      </c>
      <c r="C8" s="550"/>
      <c r="D8" s="551"/>
      <c r="E8" s="554"/>
      <c r="F8" s="555"/>
      <c r="G8" s="551"/>
      <c r="H8" s="549"/>
      <c r="I8" s="884" t="s">
        <v>129</v>
      </c>
      <c r="J8" s="885"/>
      <c r="K8" s="885"/>
      <c r="L8" s="885"/>
      <c r="M8" s="885"/>
      <c r="N8" s="886"/>
      <c r="O8" s="884" t="s">
        <v>130</v>
      </c>
      <c r="P8" s="885"/>
      <c r="Q8" s="885"/>
      <c r="R8" s="885"/>
      <c r="S8" s="885"/>
      <c r="T8" s="886"/>
      <c r="U8" s="884" t="s">
        <v>131</v>
      </c>
      <c r="V8" s="885"/>
      <c r="W8" s="885"/>
      <c r="X8" s="885"/>
      <c r="Y8" s="885"/>
      <c r="Z8" s="886"/>
      <c r="AA8" s="884" t="s">
        <v>135</v>
      </c>
      <c r="AB8" s="902"/>
      <c r="AC8" s="278" t="s">
        <v>210</v>
      </c>
    </row>
    <row r="9" spans="1:29" ht="27" customHeight="1">
      <c r="A9" s="33"/>
      <c r="B9" s="895"/>
      <c r="C9" s="890" t="s">
        <v>248</v>
      </c>
      <c r="D9" s="901"/>
      <c r="E9" s="887" t="s">
        <v>249</v>
      </c>
      <c r="F9" s="888"/>
      <c r="G9" s="883" t="s">
        <v>320</v>
      </c>
      <c r="H9" s="889"/>
      <c r="I9" s="890" t="s">
        <v>248</v>
      </c>
      <c r="J9" s="891"/>
      <c r="K9" s="883" t="s">
        <v>249</v>
      </c>
      <c r="L9" s="883"/>
      <c r="M9" s="883" t="s">
        <v>250</v>
      </c>
      <c r="N9" s="889"/>
      <c r="O9" s="890" t="s">
        <v>248</v>
      </c>
      <c r="P9" s="891"/>
      <c r="Q9" s="883" t="s">
        <v>249</v>
      </c>
      <c r="R9" s="883"/>
      <c r="S9" s="883" t="s">
        <v>250</v>
      </c>
      <c r="T9" s="889"/>
      <c r="U9" s="890" t="s">
        <v>248</v>
      </c>
      <c r="V9" s="891"/>
      <c r="W9" s="883" t="s">
        <v>249</v>
      </c>
      <c r="X9" s="883"/>
      <c r="Y9" s="883" t="s">
        <v>250</v>
      </c>
      <c r="Z9" s="889"/>
      <c r="AA9" s="903"/>
      <c r="AB9" s="904"/>
      <c r="AC9" s="278" t="s">
        <v>210</v>
      </c>
    </row>
    <row r="10" spans="1:32" ht="16.5" thickBot="1">
      <c r="A10" s="33"/>
      <c r="B10" s="896"/>
      <c r="C10" s="146" t="s">
        <v>189</v>
      </c>
      <c r="D10" s="147" t="s">
        <v>165</v>
      </c>
      <c r="E10" s="552" t="s">
        <v>189</v>
      </c>
      <c r="F10" s="553" t="s">
        <v>165</v>
      </c>
      <c r="G10" s="203" t="s">
        <v>189</v>
      </c>
      <c r="H10" s="147" t="s">
        <v>165</v>
      </c>
      <c r="I10" s="146" t="s">
        <v>189</v>
      </c>
      <c r="J10" s="147" t="s">
        <v>165</v>
      </c>
      <c r="K10" s="203" t="s">
        <v>189</v>
      </c>
      <c r="L10" s="147" t="s">
        <v>165</v>
      </c>
      <c r="M10" s="203" t="s">
        <v>189</v>
      </c>
      <c r="N10" s="147" t="s">
        <v>165</v>
      </c>
      <c r="O10" s="146" t="s">
        <v>189</v>
      </c>
      <c r="P10" s="147" t="s">
        <v>165</v>
      </c>
      <c r="Q10" s="203" t="s">
        <v>189</v>
      </c>
      <c r="R10" s="147" t="s">
        <v>165</v>
      </c>
      <c r="S10" s="203" t="s">
        <v>189</v>
      </c>
      <c r="T10" s="147" t="s">
        <v>165</v>
      </c>
      <c r="U10" s="146" t="s">
        <v>189</v>
      </c>
      <c r="V10" s="147" t="s">
        <v>165</v>
      </c>
      <c r="W10" s="203" t="s">
        <v>189</v>
      </c>
      <c r="X10" s="147" t="s">
        <v>165</v>
      </c>
      <c r="Y10" s="203" t="s">
        <v>189</v>
      </c>
      <c r="Z10" s="147" t="s">
        <v>165</v>
      </c>
      <c r="AA10" s="146" t="s">
        <v>189</v>
      </c>
      <c r="AB10" s="207" t="s">
        <v>165</v>
      </c>
      <c r="AC10" s="278" t="s">
        <v>210</v>
      </c>
      <c r="AF10" s="536" t="s">
        <v>321</v>
      </c>
    </row>
    <row r="11" spans="1:29" ht="15.75" hidden="1">
      <c r="A11" s="33"/>
      <c r="B11" s="143" t="s">
        <v>99</v>
      </c>
      <c r="C11" s="384"/>
      <c r="D11" s="385"/>
      <c r="E11" s="386"/>
      <c r="F11" s="387"/>
      <c r="G11" s="386"/>
      <c r="H11" s="386"/>
      <c r="I11" s="384"/>
      <c r="J11" s="385"/>
      <c r="K11" s="386"/>
      <c r="L11" s="387"/>
      <c r="M11" s="386"/>
      <c r="N11" s="386"/>
      <c r="O11" s="384"/>
      <c r="P11" s="385"/>
      <c r="Q11" s="386"/>
      <c r="R11" s="387"/>
      <c r="S11" s="386"/>
      <c r="T11" s="386"/>
      <c r="U11" s="384"/>
      <c r="V11" s="385"/>
      <c r="W11" s="386"/>
      <c r="X11" s="387"/>
      <c r="Y11" s="386"/>
      <c r="Z11" s="386"/>
      <c r="AA11" s="388">
        <f>SUM(S11,Q11,O11,M11,K11,I11,G11,E11,C11)</f>
        <v>0</v>
      </c>
      <c r="AB11" s="389">
        <f>SUM(T11,R11,P11,N11,L11,J11,H11,F11,D11)</f>
        <v>0</v>
      </c>
      <c r="AC11" s="278" t="s">
        <v>210</v>
      </c>
    </row>
    <row r="12" spans="1:29" ht="15.75" hidden="1">
      <c r="A12" s="33"/>
      <c r="B12" s="143" t="s">
        <v>100</v>
      </c>
      <c r="C12" s="384"/>
      <c r="D12" s="385"/>
      <c r="E12" s="386"/>
      <c r="F12" s="387"/>
      <c r="G12" s="386"/>
      <c r="H12" s="386"/>
      <c r="I12" s="384"/>
      <c r="J12" s="385"/>
      <c r="K12" s="386"/>
      <c r="L12" s="387"/>
      <c r="M12" s="386"/>
      <c r="N12" s="386"/>
      <c r="O12" s="384"/>
      <c r="P12" s="385"/>
      <c r="Q12" s="386"/>
      <c r="R12" s="387"/>
      <c r="S12" s="386"/>
      <c r="T12" s="386"/>
      <c r="U12" s="384"/>
      <c r="V12" s="385"/>
      <c r="W12" s="386"/>
      <c r="X12" s="387"/>
      <c r="Y12" s="386"/>
      <c r="Z12" s="386"/>
      <c r="AA12" s="390">
        <f>SUM(,S12,Q12,O12,M12,K12,I12,G12,E12,C12)</f>
        <v>0</v>
      </c>
      <c r="AB12" s="391">
        <f aca="true" t="shared" si="0" ref="AB12:AB21">SUM(T12,R12,P12,N12,L12,J12,H12,F12,D12)</f>
        <v>0</v>
      </c>
      <c r="AC12" s="278" t="s">
        <v>210</v>
      </c>
    </row>
    <row r="13" spans="1:32" ht="15.75">
      <c r="A13" s="33"/>
      <c r="B13" s="143" t="s">
        <v>101</v>
      </c>
      <c r="C13" s="384">
        <v>7</v>
      </c>
      <c r="D13" s="385">
        <f>+C13*AF13/1000</f>
        <v>1290.1818643</v>
      </c>
      <c r="E13" s="386">
        <v>2</v>
      </c>
      <c r="F13" s="387">
        <f>+E13*AF13/1000</f>
        <v>368.6233898</v>
      </c>
      <c r="G13" s="386">
        <v>1</v>
      </c>
      <c r="H13" s="386">
        <f>+G13*AF13/1000</f>
        <v>184.3116949</v>
      </c>
      <c r="I13" s="384"/>
      <c r="J13" s="385"/>
      <c r="K13" s="386"/>
      <c r="L13" s="387"/>
      <c r="M13" s="386"/>
      <c r="N13" s="386"/>
      <c r="O13" s="384"/>
      <c r="P13" s="385"/>
      <c r="Q13" s="386"/>
      <c r="R13" s="387"/>
      <c r="S13" s="386"/>
      <c r="T13" s="386"/>
      <c r="U13" s="384"/>
      <c r="V13" s="385"/>
      <c r="W13" s="386"/>
      <c r="X13" s="387"/>
      <c r="Y13" s="386"/>
      <c r="Z13" s="386"/>
      <c r="AA13" s="384">
        <f aca="true" t="shared" si="1" ref="AA13:AA21">SUM(S13,Q13,O13,M13,K13,I13,G13,E13,C13)</f>
        <v>10</v>
      </c>
      <c r="AB13" s="392">
        <f t="shared" si="0"/>
        <v>1843.1169489999997</v>
      </c>
      <c r="AC13" s="278" t="s">
        <v>210</v>
      </c>
      <c r="AE13" s="533" t="s">
        <v>322</v>
      </c>
      <c r="AF13" s="534">
        <v>184311.6949</v>
      </c>
    </row>
    <row r="14" spans="1:32" ht="15.75" hidden="1">
      <c r="A14" s="33"/>
      <c r="B14" s="143" t="s">
        <v>102</v>
      </c>
      <c r="C14" s="384"/>
      <c r="D14" s="385"/>
      <c r="E14" s="386"/>
      <c r="F14" s="387"/>
      <c r="G14" s="386"/>
      <c r="H14" s="386"/>
      <c r="I14" s="384"/>
      <c r="J14" s="385"/>
      <c r="K14" s="386"/>
      <c r="L14" s="387"/>
      <c r="M14" s="386"/>
      <c r="N14" s="386"/>
      <c r="O14" s="384"/>
      <c r="P14" s="385"/>
      <c r="Q14" s="386"/>
      <c r="R14" s="387"/>
      <c r="S14" s="386"/>
      <c r="T14" s="386"/>
      <c r="U14" s="384"/>
      <c r="V14" s="385"/>
      <c r="W14" s="386"/>
      <c r="X14" s="387"/>
      <c r="Y14" s="386"/>
      <c r="Z14" s="386"/>
      <c r="AA14" s="384">
        <f t="shared" si="1"/>
        <v>0</v>
      </c>
      <c r="AB14" s="392">
        <f t="shared" si="0"/>
        <v>0</v>
      </c>
      <c r="AC14" s="278" t="s">
        <v>210</v>
      </c>
      <c r="AE14" s="533" t="s">
        <v>323</v>
      </c>
      <c r="AF14" s="533"/>
    </row>
    <row r="15" spans="1:32" ht="15.75" hidden="1">
      <c r="A15" s="33"/>
      <c r="B15" s="143" t="s">
        <v>103</v>
      </c>
      <c r="C15" s="384"/>
      <c r="D15" s="385"/>
      <c r="E15" s="386"/>
      <c r="F15" s="387"/>
      <c r="G15" s="386"/>
      <c r="H15" s="386"/>
      <c r="I15" s="384"/>
      <c r="J15" s="385"/>
      <c r="K15" s="386"/>
      <c r="L15" s="387"/>
      <c r="M15" s="386"/>
      <c r="N15" s="386"/>
      <c r="O15" s="384"/>
      <c r="P15" s="385"/>
      <c r="Q15" s="386"/>
      <c r="R15" s="387"/>
      <c r="S15" s="386"/>
      <c r="T15" s="386"/>
      <c r="U15" s="384"/>
      <c r="V15" s="385"/>
      <c r="W15" s="386"/>
      <c r="X15" s="387"/>
      <c r="Y15" s="386"/>
      <c r="Z15" s="386"/>
      <c r="AA15" s="384">
        <f t="shared" si="1"/>
        <v>0</v>
      </c>
      <c r="AB15" s="392">
        <f t="shared" si="0"/>
        <v>0</v>
      </c>
      <c r="AC15" s="278" t="s">
        <v>210</v>
      </c>
      <c r="AE15" s="533"/>
      <c r="AF15" s="533"/>
    </row>
    <row r="16" spans="1:32" ht="15.75" hidden="1">
      <c r="A16" s="33"/>
      <c r="B16" s="143" t="s">
        <v>104</v>
      </c>
      <c r="C16" s="384"/>
      <c r="D16" s="385"/>
      <c r="E16" s="386"/>
      <c r="F16" s="387"/>
      <c r="G16" s="386"/>
      <c r="H16" s="386"/>
      <c r="I16" s="384"/>
      <c r="J16" s="385"/>
      <c r="K16" s="386"/>
      <c r="L16" s="387"/>
      <c r="M16" s="386"/>
      <c r="N16" s="386"/>
      <c r="O16" s="384"/>
      <c r="P16" s="385"/>
      <c r="Q16" s="386"/>
      <c r="R16" s="387"/>
      <c r="S16" s="386"/>
      <c r="T16" s="386"/>
      <c r="U16" s="384"/>
      <c r="V16" s="385"/>
      <c r="W16" s="386"/>
      <c r="X16" s="387"/>
      <c r="Y16" s="386"/>
      <c r="Z16" s="386"/>
      <c r="AA16" s="384">
        <f t="shared" si="1"/>
        <v>0</v>
      </c>
      <c r="AB16" s="392">
        <f t="shared" si="0"/>
        <v>0</v>
      </c>
      <c r="AC16" s="278" t="s">
        <v>210</v>
      </c>
      <c r="AE16" s="533" t="s">
        <v>322</v>
      </c>
      <c r="AF16" s="534">
        <f>+'[6](K) ModCosts -08'!AB38</f>
        <v>0</v>
      </c>
    </row>
    <row r="17" spans="1:32" ht="15.75" hidden="1">
      <c r="A17" s="33"/>
      <c r="B17" s="143" t="s">
        <v>105</v>
      </c>
      <c r="C17" s="384"/>
      <c r="D17" s="385"/>
      <c r="E17" s="386"/>
      <c r="F17" s="387"/>
      <c r="G17" s="386"/>
      <c r="H17" s="386"/>
      <c r="I17" s="384"/>
      <c r="J17" s="385"/>
      <c r="K17" s="386"/>
      <c r="L17" s="387"/>
      <c r="M17" s="386"/>
      <c r="N17" s="386"/>
      <c r="O17" s="384"/>
      <c r="P17" s="385"/>
      <c r="Q17" s="386"/>
      <c r="R17" s="387"/>
      <c r="S17" s="386"/>
      <c r="T17" s="386"/>
      <c r="U17" s="384"/>
      <c r="V17" s="385"/>
      <c r="W17" s="386"/>
      <c r="X17" s="387"/>
      <c r="Y17" s="386"/>
      <c r="Z17" s="386"/>
      <c r="AA17" s="384">
        <f t="shared" si="1"/>
        <v>0</v>
      </c>
      <c r="AB17" s="392">
        <f t="shared" si="0"/>
        <v>0</v>
      </c>
      <c r="AC17" s="278" t="s">
        <v>210</v>
      </c>
      <c r="AE17" s="533"/>
      <c r="AF17" s="533"/>
    </row>
    <row r="18" spans="1:32" ht="15.75" hidden="1">
      <c r="A18" s="33"/>
      <c r="B18" s="143" t="s">
        <v>106</v>
      </c>
      <c r="C18" s="384"/>
      <c r="D18" s="385"/>
      <c r="E18" s="386"/>
      <c r="F18" s="387"/>
      <c r="G18" s="386"/>
      <c r="H18" s="386"/>
      <c r="I18" s="384"/>
      <c r="J18" s="385"/>
      <c r="K18" s="386"/>
      <c r="L18" s="387"/>
      <c r="M18" s="386"/>
      <c r="N18" s="386"/>
      <c r="O18" s="384"/>
      <c r="P18" s="385"/>
      <c r="Q18" s="386"/>
      <c r="R18" s="387"/>
      <c r="S18" s="386"/>
      <c r="T18" s="386"/>
      <c r="U18" s="384"/>
      <c r="V18" s="385"/>
      <c r="W18" s="386"/>
      <c r="X18" s="387"/>
      <c r="Y18" s="386"/>
      <c r="Z18" s="386"/>
      <c r="AA18" s="384">
        <f t="shared" si="1"/>
        <v>0</v>
      </c>
      <c r="AB18" s="392">
        <f t="shared" si="0"/>
        <v>0</v>
      </c>
      <c r="AC18" s="278" t="s">
        <v>210</v>
      </c>
      <c r="AE18" s="533"/>
      <c r="AF18" s="533"/>
    </row>
    <row r="19" spans="1:32" ht="15.75" hidden="1">
      <c r="A19" s="33"/>
      <c r="B19" s="143" t="s">
        <v>107</v>
      </c>
      <c r="C19" s="384"/>
      <c r="D19" s="385"/>
      <c r="E19" s="386"/>
      <c r="F19" s="387"/>
      <c r="G19" s="386"/>
      <c r="H19" s="386"/>
      <c r="I19" s="384"/>
      <c r="J19" s="385"/>
      <c r="K19" s="386"/>
      <c r="L19" s="387"/>
      <c r="M19" s="386"/>
      <c r="N19" s="386"/>
      <c r="O19" s="384"/>
      <c r="P19" s="385"/>
      <c r="Q19" s="386"/>
      <c r="R19" s="387"/>
      <c r="S19" s="386"/>
      <c r="T19" s="386"/>
      <c r="U19" s="384"/>
      <c r="V19" s="385"/>
      <c r="W19" s="386"/>
      <c r="X19" s="387"/>
      <c r="Y19" s="386"/>
      <c r="Z19" s="386"/>
      <c r="AA19" s="384">
        <f t="shared" si="1"/>
        <v>0</v>
      </c>
      <c r="AB19" s="392">
        <f t="shared" si="0"/>
        <v>0</v>
      </c>
      <c r="AC19" s="278" t="s">
        <v>210</v>
      </c>
      <c r="AE19" s="533"/>
      <c r="AF19" s="533"/>
    </row>
    <row r="20" spans="1:32" ht="15.75" hidden="1">
      <c r="A20" s="33"/>
      <c r="B20" s="143" t="s">
        <v>108</v>
      </c>
      <c r="C20" s="384"/>
      <c r="D20" s="385"/>
      <c r="E20" s="386"/>
      <c r="F20" s="387"/>
      <c r="G20" s="386"/>
      <c r="H20" s="386"/>
      <c r="I20" s="384"/>
      <c r="J20" s="385"/>
      <c r="K20" s="386"/>
      <c r="L20" s="387"/>
      <c r="M20" s="386"/>
      <c r="N20" s="386"/>
      <c r="O20" s="384"/>
      <c r="P20" s="385"/>
      <c r="Q20" s="386"/>
      <c r="R20" s="387"/>
      <c r="S20" s="386"/>
      <c r="T20" s="386"/>
      <c r="U20" s="384"/>
      <c r="V20" s="385"/>
      <c r="W20" s="386"/>
      <c r="X20" s="387"/>
      <c r="Y20" s="386"/>
      <c r="Z20" s="386"/>
      <c r="AA20" s="384">
        <f t="shared" si="1"/>
        <v>0</v>
      </c>
      <c r="AB20" s="392">
        <f t="shared" si="0"/>
        <v>0</v>
      </c>
      <c r="AC20" s="278" t="s">
        <v>210</v>
      </c>
      <c r="AE20" s="533"/>
      <c r="AF20" s="533"/>
    </row>
    <row r="21" spans="1:32" ht="15.75">
      <c r="A21" s="33"/>
      <c r="B21" s="145" t="s">
        <v>106</v>
      </c>
      <c r="C21" s="393">
        <v>3</v>
      </c>
      <c r="D21" s="394">
        <f>+C21*AF21/1000</f>
        <v>270.9120474136506</v>
      </c>
      <c r="E21" s="386">
        <v>1</v>
      </c>
      <c r="F21" s="387">
        <f>+E21*AF21/1000</f>
        <v>90.3040158045502</v>
      </c>
      <c r="G21" s="386"/>
      <c r="H21" s="386"/>
      <c r="I21" s="393"/>
      <c r="J21" s="394"/>
      <c r="K21" s="386"/>
      <c r="L21" s="387"/>
      <c r="M21" s="386"/>
      <c r="N21" s="386"/>
      <c r="O21" s="393"/>
      <c r="P21" s="394"/>
      <c r="Q21" s="386"/>
      <c r="R21" s="387"/>
      <c r="S21" s="386"/>
      <c r="T21" s="386"/>
      <c r="U21" s="393"/>
      <c r="V21" s="394"/>
      <c r="W21" s="386"/>
      <c r="X21" s="387"/>
      <c r="Y21" s="386"/>
      <c r="Z21" s="386"/>
      <c r="AA21" s="395">
        <f t="shared" si="1"/>
        <v>4</v>
      </c>
      <c r="AB21" s="396">
        <f t="shared" si="0"/>
        <v>361.2160632182008</v>
      </c>
      <c r="AC21" s="278" t="s">
        <v>210</v>
      </c>
      <c r="AE21" s="533" t="s">
        <v>323</v>
      </c>
      <c r="AF21" s="534">
        <v>90304.0158045502</v>
      </c>
    </row>
    <row r="22" spans="1:32" ht="15.75">
      <c r="A22" s="33"/>
      <c r="B22" s="74"/>
      <c r="C22" s="397"/>
      <c r="D22" s="398"/>
      <c r="E22" s="399"/>
      <c r="F22" s="398"/>
      <c r="G22" s="399"/>
      <c r="H22" s="399"/>
      <c r="I22" s="397"/>
      <c r="J22" s="398"/>
      <c r="K22" s="399"/>
      <c r="L22" s="398"/>
      <c r="M22" s="399"/>
      <c r="N22" s="399"/>
      <c r="O22" s="397"/>
      <c r="P22" s="398"/>
      <c r="Q22" s="399"/>
      <c r="R22" s="398"/>
      <c r="S22" s="399"/>
      <c r="T22" s="399"/>
      <c r="U22" s="397"/>
      <c r="V22" s="398"/>
      <c r="W22" s="399"/>
      <c r="X22" s="398"/>
      <c r="Y22" s="399"/>
      <c r="Z22" s="399"/>
      <c r="AA22" s="397"/>
      <c r="AB22" s="400"/>
      <c r="AC22" s="278" t="s">
        <v>210</v>
      </c>
      <c r="AE22" s="533"/>
      <c r="AF22" s="533"/>
    </row>
    <row r="23" spans="1:32" ht="15.75">
      <c r="A23" s="33"/>
      <c r="B23" s="143" t="s">
        <v>251</v>
      </c>
      <c r="C23" s="384">
        <f>SUM(C11:C21)</f>
        <v>10</v>
      </c>
      <c r="D23" s="385">
        <f aca="true" t="shared" si="2" ref="D23:L23">SUM(D11:D21)</f>
        <v>1561.0939117136504</v>
      </c>
      <c r="E23" s="384">
        <f t="shared" si="2"/>
        <v>3</v>
      </c>
      <c r="F23" s="385">
        <f t="shared" si="2"/>
        <v>458.9274056045502</v>
      </c>
      <c r="G23" s="384">
        <f t="shared" si="2"/>
        <v>1</v>
      </c>
      <c r="H23" s="385">
        <f t="shared" si="2"/>
        <v>184.3116949</v>
      </c>
      <c r="I23" s="384">
        <f t="shared" si="2"/>
        <v>0</v>
      </c>
      <c r="J23" s="385">
        <f t="shared" si="2"/>
        <v>0</v>
      </c>
      <c r="K23" s="384">
        <f t="shared" si="2"/>
        <v>0</v>
      </c>
      <c r="L23" s="385">
        <f t="shared" si="2"/>
        <v>0</v>
      </c>
      <c r="M23" s="384">
        <f>SUM(M11:M21)</f>
        <v>0</v>
      </c>
      <c r="N23" s="385">
        <f aca="true" t="shared" si="3" ref="N23:AB23">SUM(N11:N21)</f>
        <v>0</v>
      </c>
      <c r="O23" s="384">
        <f t="shared" si="3"/>
        <v>0</v>
      </c>
      <c r="P23" s="385">
        <f t="shared" si="3"/>
        <v>0</v>
      </c>
      <c r="Q23" s="384">
        <f t="shared" si="3"/>
        <v>0</v>
      </c>
      <c r="R23" s="385">
        <f t="shared" si="3"/>
        <v>0</v>
      </c>
      <c r="S23" s="384">
        <f t="shared" si="3"/>
        <v>0</v>
      </c>
      <c r="T23" s="385">
        <f t="shared" si="3"/>
        <v>0</v>
      </c>
      <c r="U23" s="384">
        <f t="shared" si="3"/>
        <v>0</v>
      </c>
      <c r="V23" s="385">
        <f t="shared" si="3"/>
        <v>0</v>
      </c>
      <c r="W23" s="384">
        <f t="shared" si="3"/>
        <v>0</v>
      </c>
      <c r="X23" s="385">
        <f t="shared" si="3"/>
        <v>0</v>
      </c>
      <c r="Y23" s="384">
        <f t="shared" si="3"/>
        <v>0</v>
      </c>
      <c r="Z23" s="385">
        <f t="shared" si="3"/>
        <v>0</v>
      </c>
      <c r="AA23" s="384">
        <f t="shared" si="3"/>
        <v>14</v>
      </c>
      <c r="AB23" s="389">
        <f t="shared" si="3"/>
        <v>2204.3330122182006</v>
      </c>
      <c r="AC23" s="278" t="s">
        <v>210</v>
      </c>
      <c r="AE23" s="533"/>
      <c r="AF23" s="534"/>
    </row>
    <row r="24" spans="1:29" ht="15.75">
      <c r="A24" s="33"/>
      <c r="B24" s="144" t="s">
        <v>252</v>
      </c>
      <c r="C24" s="384">
        <f>+C23/-2</f>
        <v>-5</v>
      </c>
      <c r="D24" s="385">
        <f aca="true" t="shared" si="4" ref="D24:T24">+D23/-2</f>
        <v>-780.5469558568252</v>
      </c>
      <c r="E24" s="384">
        <f t="shared" si="4"/>
        <v>-1.5</v>
      </c>
      <c r="F24" s="385">
        <f t="shared" si="4"/>
        <v>-229.4637028022751</v>
      </c>
      <c r="G24" s="384">
        <f t="shared" si="4"/>
        <v>-0.5</v>
      </c>
      <c r="H24" s="385">
        <f t="shared" si="4"/>
        <v>-92.15584745</v>
      </c>
      <c r="I24" s="384">
        <f t="shared" si="4"/>
        <v>0</v>
      </c>
      <c r="J24" s="385">
        <f t="shared" si="4"/>
        <v>0</v>
      </c>
      <c r="K24" s="384">
        <f t="shared" si="4"/>
        <v>0</v>
      </c>
      <c r="L24" s="385">
        <f t="shared" si="4"/>
        <v>0</v>
      </c>
      <c r="M24" s="384">
        <f t="shared" si="4"/>
        <v>0</v>
      </c>
      <c r="N24" s="385">
        <f t="shared" si="4"/>
        <v>0</v>
      </c>
      <c r="O24" s="384">
        <f t="shared" si="4"/>
        <v>0</v>
      </c>
      <c r="P24" s="385">
        <f t="shared" si="4"/>
        <v>0</v>
      </c>
      <c r="Q24" s="384">
        <f t="shared" si="4"/>
        <v>0</v>
      </c>
      <c r="R24" s="385">
        <f t="shared" si="4"/>
        <v>0</v>
      </c>
      <c r="S24" s="384">
        <f t="shared" si="4"/>
        <v>0</v>
      </c>
      <c r="T24" s="385">
        <f t="shared" si="4"/>
        <v>0</v>
      </c>
      <c r="U24" s="384">
        <f aca="true" t="shared" si="5" ref="U24:Z24">+U23/-2</f>
        <v>0</v>
      </c>
      <c r="V24" s="385">
        <f t="shared" si="5"/>
        <v>0</v>
      </c>
      <c r="W24" s="384">
        <f t="shared" si="5"/>
        <v>0</v>
      </c>
      <c r="X24" s="385">
        <f t="shared" si="5"/>
        <v>0</v>
      </c>
      <c r="Y24" s="384">
        <f t="shared" si="5"/>
        <v>0</v>
      </c>
      <c r="Z24" s="385">
        <f t="shared" si="5"/>
        <v>0</v>
      </c>
      <c r="AA24" s="384">
        <f>+C24+E24+G24-1</f>
        <v>-8</v>
      </c>
      <c r="AB24" s="389">
        <f>+D24+F24+H24</f>
        <v>-1102.1665061091003</v>
      </c>
      <c r="AC24" s="278" t="s">
        <v>210</v>
      </c>
    </row>
    <row r="25" spans="1:29" ht="15.75">
      <c r="A25" s="33"/>
      <c r="B25" s="145" t="s">
        <v>253</v>
      </c>
      <c r="C25" s="557"/>
      <c r="D25" s="405"/>
      <c r="E25" s="401"/>
      <c r="F25" s="394"/>
      <c r="G25" s="401"/>
      <c r="H25" s="394"/>
      <c r="I25" s="401"/>
      <c r="J25" s="394"/>
      <c r="K25" s="401"/>
      <c r="L25" s="394"/>
      <c r="M25" s="401"/>
      <c r="N25" s="394"/>
      <c r="O25" s="401"/>
      <c r="P25" s="394"/>
      <c r="Q25" s="401"/>
      <c r="R25" s="394"/>
      <c r="S25" s="401"/>
      <c r="T25" s="394"/>
      <c r="U25" s="401"/>
      <c r="V25" s="394"/>
      <c r="W25" s="401"/>
      <c r="X25" s="394"/>
      <c r="Y25" s="401"/>
      <c r="Z25" s="394"/>
      <c r="AA25" s="401">
        <f>SUM(C25:T25,S25,Q25,O25,M25,K25,I25,G25,E25)</f>
        <v>0</v>
      </c>
      <c r="AB25" s="402">
        <f>SUM(D25:U25,T25,R25,P25,N25,L25,J25,H25,F25)</f>
        <v>0</v>
      </c>
      <c r="AC25" s="278" t="s">
        <v>210</v>
      </c>
    </row>
    <row r="26" spans="1:29" ht="15.75">
      <c r="A26" s="33"/>
      <c r="B26" s="74"/>
      <c r="C26" s="558"/>
      <c r="D26" s="559"/>
      <c r="E26" s="403"/>
      <c r="F26" s="398"/>
      <c r="G26" s="403"/>
      <c r="H26" s="398"/>
      <c r="I26" s="403"/>
      <c r="J26" s="398"/>
      <c r="K26" s="403"/>
      <c r="L26" s="398"/>
      <c r="M26" s="403"/>
      <c r="N26" s="398"/>
      <c r="O26" s="403"/>
      <c r="P26" s="398"/>
      <c r="Q26" s="403"/>
      <c r="R26" s="398"/>
      <c r="S26" s="403"/>
      <c r="T26" s="398"/>
      <c r="U26" s="403"/>
      <c r="V26" s="398"/>
      <c r="W26" s="403"/>
      <c r="X26" s="398"/>
      <c r="Y26" s="403"/>
      <c r="Z26" s="398"/>
      <c r="AA26" s="403"/>
      <c r="AB26" s="404"/>
      <c r="AC26" s="278" t="s">
        <v>210</v>
      </c>
    </row>
    <row r="27" spans="1:29" ht="15.75">
      <c r="A27" s="33"/>
      <c r="B27" s="241"/>
      <c r="C27" s="560"/>
      <c r="D27" s="496"/>
      <c r="E27" s="403"/>
      <c r="F27" s="405"/>
      <c r="G27" s="403"/>
      <c r="H27" s="405"/>
      <c r="I27" s="403"/>
      <c r="J27" s="405"/>
      <c r="K27" s="403"/>
      <c r="L27" s="405"/>
      <c r="M27" s="403"/>
      <c r="N27" s="405"/>
      <c r="O27" s="403"/>
      <c r="P27" s="405"/>
      <c r="Q27" s="403"/>
      <c r="R27" s="405"/>
      <c r="S27" s="403"/>
      <c r="T27" s="405"/>
      <c r="U27" s="403"/>
      <c r="V27" s="405"/>
      <c r="W27" s="403"/>
      <c r="X27" s="405"/>
      <c r="Y27" s="403"/>
      <c r="Z27" s="405"/>
      <c r="AA27" s="403"/>
      <c r="AB27" s="406"/>
      <c r="AC27" s="278" t="s">
        <v>210</v>
      </c>
    </row>
    <row r="28" spans="1:29" ht="15.75">
      <c r="A28" s="33"/>
      <c r="B28" s="556" t="s">
        <v>254</v>
      </c>
      <c r="C28" s="417">
        <f>SUM(C23:C25)</f>
        <v>5</v>
      </c>
      <c r="D28" s="419">
        <f aca="true" t="shared" si="6" ref="D28:T28">SUM(D23:D25)</f>
        <v>780.5469558568252</v>
      </c>
      <c r="E28" s="418">
        <f t="shared" si="6"/>
        <v>1.5</v>
      </c>
      <c r="F28" s="408">
        <f t="shared" si="6"/>
        <v>229.4637028022751</v>
      </c>
      <c r="G28" s="407">
        <f t="shared" si="6"/>
        <v>0.5</v>
      </c>
      <c r="H28" s="408">
        <f t="shared" si="6"/>
        <v>92.15584745</v>
      </c>
      <c r="I28" s="407">
        <f t="shared" si="6"/>
        <v>0</v>
      </c>
      <c r="J28" s="408">
        <f t="shared" si="6"/>
        <v>0</v>
      </c>
      <c r="K28" s="407">
        <f t="shared" si="6"/>
        <v>0</v>
      </c>
      <c r="L28" s="408">
        <f t="shared" si="6"/>
        <v>0</v>
      </c>
      <c r="M28" s="407">
        <f t="shared" si="6"/>
        <v>0</v>
      </c>
      <c r="N28" s="408">
        <f t="shared" si="6"/>
        <v>0</v>
      </c>
      <c r="O28" s="407">
        <f t="shared" si="6"/>
        <v>0</v>
      </c>
      <c r="P28" s="408">
        <f t="shared" si="6"/>
        <v>0</v>
      </c>
      <c r="Q28" s="407">
        <f t="shared" si="6"/>
        <v>0</v>
      </c>
      <c r="R28" s="408">
        <f t="shared" si="6"/>
        <v>0</v>
      </c>
      <c r="S28" s="407">
        <f t="shared" si="6"/>
        <v>0</v>
      </c>
      <c r="T28" s="408">
        <f t="shared" si="6"/>
        <v>0</v>
      </c>
      <c r="U28" s="407">
        <f aca="true" t="shared" si="7" ref="U28:Z28">SUM(U23:U25)</f>
        <v>0</v>
      </c>
      <c r="V28" s="408">
        <f t="shared" si="7"/>
        <v>0</v>
      </c>
      <c r="W28" s="407">
        <f t="shared" si="7"/>
        <v>0</v>
      </c>
      <c r="X28" s="408">
        <f t="shared" si="7"/>
        <v>0</v>
      </c>
      <c r="Y28" s="407">
        <f t="shared" si="7"/>
        <v>0</v>
      </c>
      <c r="Z28" s="408">
        <f t="shared" si="7"/>
        <v>0</v>
      </c>
      <c r="AA28" s="407">
        <f>+C28+E28+G28+1</f>
        <v>8</v>
      </c>
      <c r="AB28" s="409">
        <f>SUM(AB23:AB25)</f>
        <v>1102.1665061091003</v>
      </c>
      <c r="AC28" s="278" t="s">
        <v>210</v>
      </c>
    </row>
    <row r="29" spans="1:34" ht="15.75">
      <c r="A29" s="33"/>
      <c r="B29" s="74"/>
      <c r="C29" s="393"/>
      <c r="D29" s="410"/>
      <c r="E29" s="411"/>
      <c r="F29" s="405"/>
      <c r="G29" s="411"/>
      <c r="H29" s="411"/>
      <c r="I29" s="393"/>
      <c r="J29" s="405"/>
      <c r="K29" s="411"/>
      <c r="L29" s="405"/>
      <c r="M29" s="411"/>
      <c r="N29" s="411"/>
      <c r="O29" s="393"/>
      <c r="P29" s="405"/>
      <c r="Q29" s="411"/>
      <c r="R29" s="405"/>
      <c r="S29" s="411"/>
      <c r="T29" s="411"/>
      <c r="U29" s="393"/>
      <c r="V29" s="405"/>
      <c r="W29" s="411"/>
      <c r="X29" s="405"/>
      <c r="Y29" s="411"/>
      <c r="Z29" s="411"/>
      <c r="AA29" s="393"/>
      <c r="AB29" s="412"/>
      <c r="AC29" s="278" t="s">
        <v>210</v>
      </c>
      <c r="AE29" s="535" t="s">
        <v>324</v>
      </c>
      <c r="AF29" s="535" t="s">
        <v>325</v>
      </c>
      <c r="AG29" s="537" t="s">
        <v>72</v>
      </c>
      <c r="AH29" s="537" t="s">
        <v>326</v>
      </c>
    </row>
    <row r="30" spans="1:34" ht="15.75">
      <c r="A30" s="33"/>
      <c r="B30" s="143" t="s">
        <v>109</v>
      </c>
      <c r="C30" s="384"/>
      <c r="D30" s="413">
        <f>+D28*0.2626</f>
        <v>204.9716306080023</v>
      </c>
      <c r="E30" s="386"/>
      <c r="F30" s="387">
        <f>+F28*0.2626</f>
        <v>60.25716835587744</v>
      </c>
      <c r="G30" s="386"/>
      <c r="H30" s="386">
        <f>+H28*0.2626</f>
        <v>24.20012554037</v>
      </c>
      <c r="I30" s="384"/>
      <c r="J30" s="385"/>
      <c r="K30" s="386"/>
      <c r="L30" s="387"/>
      <c r="M30" s="386"/>
      <c r="N30" s="386"/>
      <c r="O30" s="384"/>
      <c r="P30" s="385"/>
      <c r="Q30" s="386"/>
      <c r="R30" s="387"/>
      <c r="S30" s="386"/>
      <c r="T30" s="386"/>
      <c r="U30" s="384"/>
      <c r="V30" s="385"/>
      <c r="W30" s="386"/>
      <c r="X30" s="387"/>
      <c r="Y30" s="386"/>
      <c r="Z30" s="386"/>
      <c r="AA30" s="384">
        <f aca="true" t="shared" si="8" ref="AA30:AA42">SUM(S30,Q30,O30,M30,K30,I30,G30,E30,C30)</f>
        <v>0</v>
      </c>
      <c r="AB30" s="392">
        <f aca="true" t="shared" si="9" ref="AB30:AB42">SUM(T30,R30,P30,N30,L30,J30,H30,F30,D30)</f>
        <v>289.4289245042497</v>
      </c>
      <c r="AC30" s="278" t="s">
        <v>210</v>
      </c>
      <c r="AE30" s="198"/>
      <c r="AF30" s="198"/>
      <c r="AG30" s="198"/>
      <c r="AH30" s="198"/>
    </row>
    <row r="31" spans="1:34" ht="15.75">
      <c r="A31" s="33"/>
      <c r="B31" s="143" t="s">
        <v>114</v>
      </c>
      <c r="C31" s="384"/>
      <c r="D31" s="385">
        <f>+C23*$AG$31/1000</f>
        <v>50.52</v>
      </c>
      <c r="E31" s="386"/>
      <c r="F31" s="385">
        <f>+E23*$AG$31/1000</f>
        <v>15.156</v>
      </c>
      <c r="G31" s="386"/>
      <c r="H31" s="385">
        <f>+G23*$AG$31/1000</f>
        <v>5.052</v>
      </c>
      <c r="I31" s="384"/>
      <c r="J31" s="385"/>
      <c r="K31" s="386"/>
      <c r="L31" s="387"/>
      <c r="M31" s="386"/>
      <c r="N31" s="386"/>
      <c r="O31" s="384"/>
      <c r="P31" s="385"/>
      <c r="Q31" s="386"/>
      <c r="R31" s="387"/>
      <c r="S31" s="386"/>
      <c r="T31" s="386"/>
      <c r="U31" s="384"/>
      <c r="V31" s="385"/>
      <c r="W31" s="386"/>
      <c r="X31" s="387"/>
      <c r="Y31" s="386"/>
      <c r="Z31" s="386"/>
      <c r="AA31" s="384">
        <f t="shared" si="8"/>
        <v>0</v>
      </c>
      <c r="AB31" s="392">
        <f t="shared" si="9"/>
        <v>70.72800000000001</v>
      </c>
      <c r="AC31" s="278" t="s">
        <v>210</v>
      </c>
      <c r="AE31" s="538">
        <v>5052</v>
      </c>
      <c r="AF31" s="538"/>
      <c r="AG31" s="538">
        <f>SUM(AE31:AF31)</f>
        <v>5052</v>
      </c>
      <c r="AH31" s="198">
        <v>21</v>
      </c>
    </row>
    <row r="32" spans="1:34" ht="15.75">
      <c r="A32" s="33"/>
      <c r="B32" s="143" t="s">
        <v>110</v>
      </c>
      <c r="C32" s="384"/>
      <c r="D32" s="385">
        <f>+C23*$AG$32/1000</f>
        <v>3.7</v>
      </c>
      <c r="E32" s="386"/>
      <c r="F32" s="387">
        <v>0</v>
      </c>
      <c r="G32" s="386"/>
      <c r="H32" s="386">
        <v>0</v>
      </c>
      <c r="I32" s="384"/>
      <c r="J32" s="385"/>
      <c r="K32" s="386"/>
      <c r="L32" s="387"/>
      <c r="M32" s="386"/>
      <c r="N32" s="386"/>
      <c r="O32" s="384"/>
      <c r="P32" s="385"/>
      <c r="Q32" s="386"/>
      <c r="R32" s="387"/>
      <c r="S32" s="386"/>
      <c r="T32" s="386"/>
      <c r="U32" s="384"/>
      <c r="V32" s="385"/>
      <c r="W32" s="386"/>
      <c r="X32" s="387"/>
      <c r="Y32" s="386"/>
      <c r="Z32" s="386"/>
      <c r="AA32" s="384">
        <f t="shared" si="8"/>
        <v>0</v>
      </c>
      <c r="AB32" s="392">
        <f t="shared" si="9"/>
        <v>3.7</v>
      </c>
      <c r="AC32" s="278" t="s">
        <v>210</v>
      </c>
      <c r="AE32" s="538">
        <v>370</v>
      </c>
      <c r="AF32" s="538"/>
      <c r="AG32" s="538">
        <f aca="true" t="shared" si="10" ref="AG32:AG42">SUM(AE32:AF32)</f>
        <v>370</v>
      </c>
      <c r="AH32" s="198">
        <v>22</v>
      </c>
    </row>
    <row r="33" spans="1:34" ht="15.75" hidden="1">
      <c r="A33" s="33"/>
      <c r="B33" s="143" t="s">
        <v>115</v>
      </c>
      <c r="C33" s="384"/>
      <c r="D33" s="385"/>
      <c r="E33" s="386"/>
      <c r="F33" s="387"/>
      <c r="G33" s="386"/>
      <c r="H33" s="386"/>
      <c r="I33" s="384"/>
      <c r="J33" s="385"/>
      <c r="K33" s="386"/>
      <c r="L33" s="387"/>
      <c r="M33" s="386"/>
      <c r="N33" s="386"/>
      <c r="O33" s="384"/>
      <c r="P33" s="385"/>
      <c r="Q33" s="386"/>
      <c r="R33" s="387"/>
      <c r="S33" s="386"/>
      <c r="T33" s="386"/>
      <c r="U33" s="384"/>
      <c r="V33" s="385"/>
      <c r="W33" s="386"/>
      <c r="X33" s="387"/>
      <c r="Y33" s="386"/>
      <c r="Z33" s="386"/>
      <c r="AA33" s="384">
        <f t="shared" si="8"/>
        <v>0</v>
      </c>
      <c r="AB33" s="392">
        <f t="shared" si="9"/>
        <v>0</v>
      </c>
      <c r="AC33" s="278" t="s">
        <v>210</v>
      </c>
      <c r="AE33" s="538"/>
      <c r="AF33" s="538"/>
      <c r="AG33" s="538">
        <f t="shared" si="10"/>
        <v>0</v>
      </c>
      <c r="AH33" s="198"/>
    </row>
    <row r="34" spans="1:34" ht="15.75">
      <c r="A34" s="33"/>
      <c r="B34" s="143" t="s">
        <v>116</v>
      </c>
      <c r="C34" s="384"/>
      <c r="D34" s="385">
        <f>+C23*$AG$34/1000</f>
        <v>52.8</v>
      </c>
      <c r="E34" s="386"/>
      <c r="F34" s="387">
        <f>+E23*$AG$34/1000</f>
        <v>15.84</v>
      </c>
      <c r="G34" s="386"/>
      <c r="H34" s="386">
        <f>+G23*$AG$34/1000</f>
        <v>5.28</v>
      </c>
      <c r="I34" s="384"/>
      <c r="J34" s="385"/>
      <c r="K34" s="386"/>
      <c r="L34" s="387"/>
      <c r="M34" s="386"/>
      <c r="N34" s="386"/>
      <c r="O34" s="384"/>
      <c r="P34" s="385"/>
      <c r="Q34" s="386"/>
      <c r="R34" s="387"/>
      <c r="S34" s="386"/>
      <c r="T34" s="386"/>
      <c r="U34" s="384"/>
      <c r="V34" s="385"/>
      <c r="W34" s="386"/>
      <c r="X34" s="387"/>
      <c r="Y34" s="386"/>
      <c r="Z34" s="386"/>
      <c r="AA34" s="384">
        <f t="shared" si="8"/>
        <v>0</v>
      </c>
      <c r="AB34" s="392">
        <f t="shared" si="9"/>
        <v>73.92</v>
      </c>
      <c r="AC34" s="278" t="s">
        <v>210</v>
      </c>
      <c r="AE34" s="538">
        <v>2640</v>
      </c>
      <c r="AF34" s="538">
        <v>2640</v>
      </c>
      <c r="AG34" s="538">
        <f t="shared" si="10"/>
        <v>5280</v>
      </c>
      <c r="AH34" s="198">
        <v>23.3</v>
      </c>
    </row>
    <row r="35" spans="1:34" ht="15.75">
      <c r="A35" s="33"/>
      <c r="B35" s="143" t="s">
        <v>111</v>
      </c>
      <c r="C35" s="384"/>
      <c r="D35" s="385">
        <f>+C23*$AG$35/1000</f>
        <v>4.16</v>
      </c>
      <c r="E35" s="386"/>
      <c r="F35" s="387">
        <f>+E23*$AG$35/1000</f>
        <v>1.248</v>
      </c>
      <c r="G35" s="386"/>
      <c r="H35" s="386">
        <f>+G23*$AG$35/1000</f>
        <v>0.416</v>
      </c>
      <c r="I35" s="384"/>
      <c r="J35" s="385"/>
      <c r="K35" s="386"/>
      <c r="L35" s="387"/>
      <c r="M35" s="386"/>
      <c r="N35" s="386"/>
      <c r="O35" s="384"/>
      <c r="P35" s="385"/>
      <c r="Q35" s="386"/>
      <c r="R35" s="387"/>
      <c r="S35" s="386"/>
      <c r="T35" s="386"/>
      <c r="U35" s="384"/>
      <c r="V35" s="385"/>
      <c r="W35" s="386"/>
      <c r="X35" s="387"/>
      <c r="Y35" s="386"/>
      <c r="Z35" s="386"/>
      <c r="AA35" s="384">
        <f t="shared" si="8"/>
        <v>0</v>
      </c>
      <c r="AB35" s="392">
        <f t="shared" si="9"/>
        <v>5.824</v>
      </c>
      <c r="AC35" s="278" t="s">
        <v>210</v>
      </c>
      <c r="AE35" s="538">
        <v>208</v>
      </c>
      <c r="AF35" s="538">
        <v>208</v>
      </c>
      <c r="AG35" s="538">
        <f t="shared" si="10"/>
        <v>416</v>
      </c>
      <c r="AH35" s="198">
        <v>24</v>
      </c>
    </row>
    <row r="36" spans="1:34" ht="15.75" hidden="1">
      <c r="A36" s="33"/>
      <c r="B36" s="143" t="s">
        <v>117</v>
      </c>
      <c r="C36" s="384"/>
      <c r="D36" s="385"/>
      <c r="E36" s="386"/>
      <c r="F36" s="387"/>
      <c r="G36" s="386"/>
      <c r="H36" s="386"/>
      <c r="I36" s="384"/>
      <c r="J36" s="385"/>
      <c r="K36" s="386"/>
      <c r="L36" s="387"/>
      <c r="M36" s="386"/>
      <c r="N36" s="386"/>
      <c r="O36" s="384"/>
      <c r="P36" s="385"/>
      <c r="Q36" s="386"/>
      <c r="R36" s="387"/>
      <c r="S36" s="386"/>
      <c r="T36" s="386"/>
      <c r="U36" s="384"/>
      <c r="V36" s="385"/>
      <c r="W36" s="386"/>
      <c r="X36" s="387"/>
      <c r="Y36" s="386"/>
      <c r="Z36" s="386"/>
      <c r="AA36" s="384">
        <f t="shared" si="8"/>
        <v>0</v>
      </c>
      <c r="AB36" s="392">
        <f t="shared" si="9"/>
        <v>0</v>
      </c>
      <c r="AC36" s="278" t="s">
        <v>210</v>
      </c>
      <c r="AE36" s="538"/>
      <c r="AF36" s="538"/>
      <c r="AG36" s="538">
        <f t="shared" si="10"/>
        <v>0</v>
      </c>
      <c r="AH36" s="198"/>
    </row>
    <row r="37" spans="1:34" ht="15.75">
      <c r="A37" s="33"/>
      <c r="B37" s="143" t="s">
        <v>118</v>
      </c>
      <c r="C37" s="384"/>
      <c r="D37" s="385">
        <f>+$AG$37/1000</f>
        <v>772.6666666666666</v>
      </c>
      <c r="E37" s="386"/>
      <c r="F37" s="385">
        <f>+$AG$37/1000</f>
        <v>772.6666666666666</v>
      </c>
      <c r="G37" s="386"/>
      <c r="H37" s="385">
        <f>+$AG$37/1000</f>
        <v>772.6666666666666</v>
      </c>
      <c r="I37" s="384"/>
      <c r="J37" s="385"/>
      <c r="K37" s="386"/>
      <c r="L37" s="387"/>
      <c r="M37" s="386"/>
      <c r="N37" s="386"/>
      <c r="O37" s="384"/>
      <c r="P37" s="385"/>
      <c r="Q37" s="386"/>
      <c r="R37" s="387"/>
      <c r="S37" s="386"/>
      <c r="T37" s="386"/>
      <c r="U37" s="384"/>
      <c r="V37" s="385"/>
      <c r="W37" s="386"/>
      <c r="X37" s="387"/>
      <c r="Y37" s="386"/>
      <c r="Z37" s="386"/>
      <c r="AA37" s="384">
        <f t="shared" si="8"/>
        <v>0</v>
      </c>
      <c r="AB37" s="392">
        <f t="shared" si="9"/>
        <v>2318</v>
      </c>
      <c r="AC37" s="278" t="s">
        <v>210</v>
      </c>
      <c r="AE37" s="538"/>
      <c r="AF37" s="538"/>
      <c r="AG37" s="538">
        <f>(4200000-1882000)/3</f>
        <v>772666.6666666666</v>
      </c>
      <c r="AH37" s="198">
        <v>25</v>
      </c>
    </row>
    <row r="38" spans="1:34" ht="15.75" hidden="1">
      <c r="A38" s="33"/>
      <c r="B38" s="143" t="s">
        <v>113</v>
      </c>
      <c r="C38" s="384"/>
      <c r="D38" s="385"/>
      <c r="E38" s="386"/>
      <c r="F38" s="387"/>
      <c r="G38" s="386"/>
      <c r="H38" s="386"/>
      <c r="I38" s="384"/>
      <c r="J38" s="385"/>
      <c r="K38" s="386"/>
      <c r="L38" s="387"/>
      <c r="M38" s="386"/>
      <c r="N38" s="386"/>
      <c r="O38" s="384"/>
      <c r="P38" s="385"/>
      <c r="Q38" s="386"/>
      <c r="R38" s="387"/>
      <c r="S38" s="386"/>
      <c r="T38" s="386"/>
      <c r="U38" s="384"/>
      <c r="V38" s="385"/>
      <c r="W38" s="386"/>
      <c r="X38" s="387"/>
      <c r="Y38" s="386"/>
      <c r="Z38" s="386"/>
      <c r="AA38" s="384">
        <f t="shared" si="8"/>
        <v>0</v>
      </c>
      <c r="AB38" s="392">
        <f t="shared" si="9"/>
        <v>0</v>
      </c>
      <c r="AC38" s="278" t="s">
        <v>210</v>
      </c>
      <c r="AE38" s="538"/>
      <c r="AF38" s="538"/>
      <c r="AG38" s="538">
        <f t="shared" si="10"/>
        <v>0</v>
      </c>
      <c r="AH38" s="198"/>
    </row>
    <row r="39" spans="1:34" ht="15.75" hidden="1">
      <c r="A39" s="33"/>
      <c r="B39" s="143" t="s">
        <v>119</v>
      </c>
      <c r="C39" s="384"/>
      <c r="D39" s="385"/>
      <c r="E39" s="386"/>
      <c r="F39" s="387"/>
      <c r="G39" s="386"/>
      <c r="H39" s="386"/>
      <c r="I39" s="384"/>
      <c r="J39" s="385"/>
      <c r="K39" s="386"/>
      <c r="L39" s="387"/>
      <c r="M39" s="386"/>
      <c r="N39" s="386"/>
      <c r="O39" s="384"/>
      <c r="P39" s="385"/>
      <c r="Q39" s="386"/>
      <c r="R39" s="387"/>
      <c r="S39" s="386"/>
      <c r="T39" s="386"/>
      <c r="U39" s="384"/>
      <c r="V39" s="385"/>
      <c r="W39" s="386"/>
      <c r="X39" s="387"/>
      <c r="Y39" s="386"/>
      <c r="Z39" s="386"/>
      <c r="AA39" s="384">
        <f t="shared" si="8"/>
        <v>0</v>
      </c>
      <c r="AB39" s="392">
        <f t="shared" si="9"/>
        <v>0</v>
      </c>
      <c r="AC39" s="278" t="s">
        <v>210</v>
      </c>
      <c r="AE39" s="538"/>
      <c r="AF39" s="538"/>
      <c r="AG39" s="538">
        <f t="shared" si="10"/>
        <v>0</v>
      </c>
      <c r="AH39" s="198"/>
    </row>
    <row r="40" spans="1:34" ht="15.75" hidden="1">
      <c r="A40" s="33"/>
      <c r="B40" s="143" t="s">
        <v>121</v>
      </c>
      <c r="C40" s="384"/>
      <c r="D40" s="385"/>
      <c r="E40" s="386"/>
      <c r="F40" s="387"/>
      <c r="G40" s="386"/>
      <c r="H40" s="386"/>
      <c r="I40" s="384"/>
      <c r="J40" s="385"/>
      <c r="K40" s="386"/>
      <c r="L40" s="387"/>
      <c r="M40" s="386"/>
      <c r="N40" s="386"/>
      <c r="O40" s="384"/>
      <c r="P40" s="385"/>
      <c r="Q40" s="386"/>
      <c r="R40" s="387"/>
      <c r="S40" s="386"/>
      <c r="T40" s="386"/>
      <c r="U40" s="384"/>
      <c r="V40" s="385"/>
      <c r="W40" s="386"/>
      <c r="X40" s="387"/>
      <c r="Y40" s="386"/>
      <c r="Z40" s="386"/>
      <c r="AA40" s="384">
        <f t="shared" si="8"/>
        <v>0</v>
      </c>
      <c r="AB40" s="392">
        <f t="shared" si="9"/>
        <v>0</v>
      </c>
      <c r="AC40" s="278" t="s">
        <v>210</v>
      </c>
      <c r="AE40" s="538"/>
      <c r="AF40" s="538"/>
      <c r="AG40" s="538">
        <f t="shared" si="10"/>
        <v>0</v>
      </c>
      <c r="AH40" s="198"/>
    </row>
    <row r="41" spans="1:34" ht="15.75">
      <c r="A41" s="33"/>
      <c r="B41" s="143" t="s">
        <v>120</v>
      </c>
      <c r="C41" s="384"/>
      <c r="D41" s="385">
        <f>+C23*$AG$41/1000</f>
        <v>19.56</v>
      </c>
      <c r="E41" s="386"/>
      <c r="F41" s="387">
        <f>+E23*$AG$41/1000</f>
        <v>5.868</v>
      </c>
      <c r="G41" s="386"/>
      <c r="H41" s="386">
        <f>+G23*$AG$41/1000</f>
        <v>1.956</v>
      </c>
      <c r="I41" s="384"/>
      <c r="J41" s="385"/>
      <c r="K41" s="386"/>
      <c r="L41" s="387"/>
      <c r="M41" s="386"/>
      <c r="N41" s="386"/>
      <c r="O41" s="384"/>
      <c r="P41" s="385"/>
      <c r="Q41" s="386"/>
      <c r="R41" s="387"/>
      <c r="S41" s="386"/>
      <c r="T41" s="386"/>
      <c r="U41" s="384"/>
      <c r="V41" s="385"/>
      <c r="W41" s="386"/>
      <c r="X41" s="387"/>
      <c r="Y41" s="386"/>
      <c r="Z41" s="386"/>
      <c r="AA41" s="384">
        <f t="shared" si="8"/>
        <v>0</v>
      </c>
      <c r="AB41" s="392">
        <f t="shared" si="9"/>
        <v>27.384</v>
      </c>
      <c r="AC41" s="278" t="s">
        <v>210</v>
      </c>
      <c r="AE41" s="538">
        <v>978</v>
      </c>
      <c r="AF41" s="538">
        <v>978</v>
      </c>
      <c r="AG41" s="538">
        <f t="shared" si="10"/>
        <v>1956</v>
      </c>
      <c r="AH41" s="198">
        <v>26</v>
      </c>
    </row>
    <row r="42" spans="1:34" ht="15.75">
      <c r="A42" s="33"/>
      <c r="B42" s="145" t="s">
        <v>112</v>
      </c>
      <c r="C42" s="393"/>
      <c r="D42" s="405">
        <f>+C23*$AG$42/1000</f>
        <v>220.58</v>
      </c>
      <c r="E42" s="403"/>
      <c r="F42" s="496">
        <f>+E23*$AG$42/1000</f>
        <v>66.174</v>
      </c>
      <c r="G42" s="403"/>
      <c r="H42" s="403">
        <f>+G23*$AG$42/1000</f>
        <v>22.058</v>
      </c>
      <c r="I42" s="393"/>
      <c r="J42" s="405"/>
      <c r="K42" s="403"/>
      <c r="L42" s="496"/>
      <c r="M42" s="403"/>
      <c r="N42" s="403"/>
      <c r="O42" s="393"/>
      <c r="P42" s="405"/>
      <c r="Q42" s="403"/>
      <c r="R42" s="496"/>
      <c r="S42" s="403"/>
      <c r="T42" s="403"/>
      <c r="U42" s="393"/>
      <c r="V42" s="405"/>
      <c r="W42" s="403"/>
      <c r="X42" s="496"/>
      <c r="Y42" s="403"/>
      <c r="Z42" s="403"/>
      <c r="AA42" s="393">
        <f t="shared" si="8"/>
        <v>0</v>
      </c>
      <c r="AB42" s="412">
        <f t="shared" si="9"/>
        <v>308.812</v>
      </c>
      <c r="AC42" s="278" t="s">
        <v>210</v>
      </c>
      <c r="AE42" s="538">
        <v>11173</v>
      </c>
      <c r="AF42" s="538">
        <v>10885</v>
      </c>
      <c r="AG42" s="538">
        <f t="shared" si="10"/>
        <v>22058</v>
      </c>
      <c r="AH42" s="198">
        <v>31</v>
      </c>
    </row>
    <row r="43" spans="1:29" ht="16.5" thickBot="1">
      <c r="A43" s="33"/>
      <c r="B43" s="206" t="s">
        <v>242</v>
      </c>
      <c r="C43" s="497">
        <f aca="true" t="shared" si="11" ref="C43:Z43">SUM(C28:C42)</f>
        <v>5</v>
      </c>
      <c r="D43" s="498">
        <f t="shared" si="11"/>
        <v>2109.505253131494</v>
      </c>
      <c r="E43" s="499">
        <f t="shared" si="11"/>
        <v>1.5</v>
      </c>
      <c r="F43" s="498">
        <f t="shared" si="11"/>
        <v>1166.673537824819</v>
      </c>
      <c r="G43" s="499">
        <f t="shared" si="11"/>
        <v>0.5</v>
      </c>
      <c r="H43" s="500">
        <f t="shared" si="11"/>
        <v>923.7846396570366</v>
      </c>
      <c r="I43" s="497">
        <f t="shared" si="11"/>
        <v>0</v>
      </c>
      <c r="J43" s="498">
        <f t="shared" si="11"/>
        <v>0</v>
      </c>
      <c r="K43" s="501">
        <f t="shared" si="11"/>
        <v>0</v>
      </c>
      <c r="L43" s="498">
        <f t="shared" si="11"/>
        <v>0</v>
      </c>
      <c r="M43" s="501">
        <f t="shared" si="11"/>
        <v>0</v>
      </c>
      <c r="N43" s="500">
        <f t="shared" si="11"/>
        <v>0</v>
      </c>
      <c r="O43" s="502">
        <f t="shared" si="11"/>
        <v>0</v>
      </c>
      <c r="P43" s="498">
        <f t="shared" si="11"/>
        <v>0</v>
      </c>
      <c r="Q43" s="501">
        <f t="shared" si="11"/>
        <v>0</v>
      </c>
      <c r="R43" s="498">
        <f t="shared" si="11"/>
        <v>0</v>
      </c>
      <c r="S43" s="501">
        <f t="shared" si="11"/>
        <v>0</v>
      </c>
      <c r="T43" s="500">
        <f t="shared" si="11"/>
        <v>0</v>
      </c>
      <c r="U43" s="502">
        <f t="shared" si="11"/>
        <v>0</v>
      </c>
      <c r="V43" s="498">
        <f t="shared" si="11"/>
        <v>0</v>
      </c>
      <c r="W43" s="501">
        <f t="shared" si="11"/>
        <v>0</v>
      </c>
      <c r="X43" s="498">
        <f t="shared" si="11"/>
        <v>0</v>
      </c>
      <c r="Y43" s="501">
        <f t="shared" si="11"/>
        <v>0</v>
      </c>
      <c r="Z43" s="500">
        <f t="shared" si="11"/>
        <v>0</v>
      </c>
      <c r="AA43" s="502">
        <f>SUM(AA28:AA42)</f>
        <v>8</v>
      </c>
      <c r="AB43" s="503">
        <f>SUM(AB28:AB42)</f>
        <v>4199.96343061335</v>
      </c>
      <c r="AC43" s="278" t="s">
        <v>11</v>
      </c>
    </row>
    <row r="44" spans="1:43" ht="15.75">
      <c r="A44" s="33"/>
      <c r="B44" s="898"/>
      <c r="C44" s="899"/>
      <c r="D44" s="899"/>
      <c r="E44" s="899"/>
      <c r="F44" s="899"/>
      <c r="G44" s="899"/>
      <c r="H44" s="899"/>
      <c r="I44" s="899"/>
      <c r="J44" s="899"/>
      <c r="K44" s="899"/>
      <c r="L44" s="899"/>
      <c r="M44" s="899"/>
      <c r="N44" s="899"/>
      <c r="O44" s="899"/>
      <c r="P44" s="899"/>
      <c r="Q44" s="899"/>
      <c r="R44" s="899"/>
      <c r="S44" s="899"/>
      <c r="T44" s="899"/>
      <c r="U44" s="899"/>
      <c r="V44" s="899"/>
      <c r="W44" s="899"/>
      <c r="X44" s="899"/>
      <c r="Y44" s="899"/>
      <c r="Z44" s="899"/>
      <c r="AA44" s="899"/>
      <c r="AB44" s="900"/>
      <c r="AC44" s="279"/>
      <c r="AD44" s="36"/>
      <c r="AE44" s="36"/>
      <c r="AF44" s="36"/>
      <c r="AG44" s="36"/>
      <c r="AH44" s="36"/>
      <c r="AI44" s="36"/>
      <c r="AJ44" s="36"/>
      <c r="AK44" s="36"/>
      <c r="AL44" s="36"/>
      <c r="AM44" s="36"/>
      <c r="AN44" s="36"/>
      <c r="AO44" s="36"/>
      <c r="AP44" s="36"/>
      <c r="AQ44" s="36"/>
    </row>
    <row r="45" spans="1:43" ht="15.75">
      <c r="A45" s="33"/>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280"/>
      <c r="AD45" s="36"/>
      <c r="AE45" s="36"/>
      <c r="AF45" s="36"/>
      <c r="AG45" s="36"/>
      <c r="AH45" s="36"/>
      <c r="AI45" s="36"/>
      <c r="AJ45" s="36"/>
      <c r="AK45" s="36"/>
      <c r="AL45" s="36"/>
      <c r="AM45" s="36"/>
      <c r="AN45" s="36"/>
      <c r="AO45" s="36"/>
      <c r="AP45" s="36"/>
      <c r="AQ45" s="36"/>
    </row>
    <row r="46" ht="15"/>
    <row r="47" spans="2:29" s="598" customFormat="1" ht="18.75">
      <c r="B47" s="897"/>
      <c r="C47" s="897"/>
      <c r="D47" s="897"/>
      <c r="E47" s="897"/>
      <c r="F47" s="897"/>
      <c r="G47" s="897"/>
      <c r="H47" s="897"/>
      <c r="I47" s="897"/>
      <c r="J47" s="214"/>
      <c r="K47" s="214"/>
      <c r="L47" s="214"/>
      <c r="M47" s="214"/>
      <c r="N47" s="214"/>
      <c r="O47" s="214"/>
      <c r="P47" s="214"/>
      <c r="Q47" s="214"/>
      <c r="R47" s="214"/>
      <c r="S47" s="214"/>
      <c r="T47" s="214"/>
      <c r="U47" s="214"/>
      <c r="V47" s="214"/>
      <c r="W47" s="214"/>
      <c r="X47" s="214"/>
      <c r="Y47" s="214"/>
      <c r="Z47" s="214"/>
      <c r="AA47" s="214"/>
      <c r="AB47" s="214"/>
      <c r="AC47" s="600"/>
    </row>
    <row r="48" spans="2:29" s="598" customFormat="1" ht="18.75">
      <c r="B48" s="599"/>
      <c r="C48" s="599"/>
      <c r="D48" s="599"/>
      <c r="E48" s="599"/>
      <c r="F48" s="599"/>
      <c r="G48" s="599"/>
      <c r="H48" s="599"/>
      <c r="I48" s="599"/>
      <c r="J48" s="214"/>
      <c r="K48" s="214"/>
      <c r="L48" s="214"/>
      <c r="M48" s="214"/>
      <c r="N48" s="214"/>
      <c r="O48" s="214"/>
      <c r="P48" s="214"/>
      <c r="Q48" s="214"/>
      <c r="R48" s="214"/>
      <c r="S48" s="214"/>
      <c r="T48" s="214"/>
      <c r="U48" s="214"/>
      <c r="V48" s="214"/>
      <c r="W48" s="214"/>
      <c r="X48" s="214"/>
      <c r="Y48" s="214"/>
      <c r="Z48" s="214"/>
      <c r="AA48" s="214"/>
      <c r="AB48" s="214"/>
      <c r="AC48" s="600"/>
    </row>
    <row r="49" spans="2:29" s="598" customFormat="1" ht="141.75" customHeight="1">
      <c r="B49" s="892"/>
      <c r="C49" s="893"/>
      <c r="D49" s="893"/>
      <c r="E49" s="893"/>
      <c r="F49" s="893"/>
      <c r="G49" s="893"/>
      <c r="H49" s="893"/>
      <c r="I49" s="893"/>
      <c r="J49" s="213"/>
      <c r="K49" s="213"/>
      <c r="L49" s="213"/>
      <c r="M49" s="213"/>
      <c r="N49" s="213"/>
      <c r="O49" s="213"/>
      <c r="P49" s="213"/>
      <c r="Q49" s="213"/>
      <c r="R49" s="213"/>
      <c r="S49" s="213"/>
      <c r="T49" s="213"/>
      <c r="U49" s="213"/>
      <c r="V49" s="213"/>
      <c r="W49" s="213"/>
      <c r="X49" s="213"/>
      <c r="Y49" s="213"/>
      <c r="Z49" s="213"/>
      <c r="AA49" s="213"/>
      <c r="AB49" s="213"/>
      <c r="AC49" s="600"/>
    </row>
    <row r="52" ht="15">
      <c r="AB52" s="264"/>
    </row>
  </sheetData>
  <sheetProtection/>
  <mergeCells count="20">
    <mergeCell ref="B49:I49"/>
    <mergeCell ref="B8:B10"/>
    <mergeCell ref="I8:N8"/>
    <mergeCell ref="M9:N9"/>
    <mergeCell ref="B47:I47"/>
    <mergeCell ref="B44:AB44"/>
    <mergeCell ref="C9:D9"/>
    <mergeCell ref="Y9:Z9"/>
    <mergeCell ref="I9:J9"/>
    <mergeCell ref="AA8:AB9"/>
    <mergeCell ref="K9:L9"/>
    <mergeCell ref="U8:Z8"/>
    <mergeCell ref="E9:F9"/>
    <mergeCell ref="G9:H9"/>
    <mergeCell ref="O8:T8"/>
    <mergeCell ref="W9:X9"/>
    <mergeCell ref="U9:V9"/>
    <mergeCell ref="S9:T9"/>
    <mergeCell ref="Q9:R9"/>
    <mergeCell ref="O9:P9"/>
  </mergeCells>
  <printOptions horizontalCentered="1"/>
  <pageMargins left="0.75" right="0.75" top="0.5" bottom="0.5" header="0.5" footer="0.5"/>
  <pageSetup fitToHeight="0" fitToWidth="1" horizontalDpi="600" verticalDpi="600" orientation="landscape" scale="78" r:id="rId3"/>
  <headerFooter alignWithMargins="0">
    <oddFooter>&amp;C&amp;"Times New Roman,Regular"&amp;14Exhibit J - Financial Analysis of Program Changes&amp;12
</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