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 r:id="rId20"/>
    <externalReference r:id="rId21"/>
    <externalReference r:id="rId22"/>
    <externalReference r:id="rId23"/>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'!$A$3:$X$63</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Crosswalk'!$A$1:$R$40</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Chart'!$A$1:$N$31</definedName>
    <definedName name="_xlnm.Print_Area" localSheetId="1">'B. Summary of Requirements '!$A$1:$X$84</definedName>
    <definedName name="_xlnm.Print_Area" localSheetId="2">'C. Increases Offsets'!$A$1:$S$31</definedName>
    <definedName name="_xlnm.Print_Area" localSheetId="3">'D. Strategic Goals &amp; Objectives'!$A$1:$P$41</definedName>
    <definedName name="_xlnm.Print_Area" localSheetId="4">'E. ATB Justification'!$A$1:$I$77</definedName>
    <definedName name="_xlnm.Print_Area" localSheetId="5">'F. 2010 Crosswalk'!$A$1:$R$40</definedName>
    <definedName name="_xlnm.Print_Area" localSheetId="7">'H. Reimbursable Resources'!$A$1:$N$19</definedName>
    <definedName name="_xlnm.Print_Area" localSheetId="8">'I. Permanent Positions'!$A$1:$K$33</definedName>
    <definedName name="_xlnm.Print_Area" localSheetId="9">'J. Financial Analysis'!$A$1:$AA$43</definedName>
    <definedName name="_xlnm.Print_Area" localSheetId="10">'K. Summary by Grade'!$A$1:$I$32</definedName>
    <definedName name="_xlnm.Print_Area" localSheetId="11">'L. Summary by Object Class'!$A$1:$K$46</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Resources'!$A$1:$N$17</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I19" i="14"/>
  <c r="I20"/>
  <c r="I21"/>
  <c r="I22"/>
  <c r="I23"/>
  <c r="I24"/>
  <c r="I25"/>
  <c r="I26"/>
  <c r="I27"/>
  <c r="I28"/>
  <c r="I29"/>
  <c r="I30"/>
  <c r="I31"/>
  <c r="I32"/>
  <c r="I33"/>
  <c r="I34"/>
  <c r="I35"/>
  <c r="I18"/>
  <c r="I11"/>
  <c r="I12"/>
  <c r="I13"/>
  <c r="I14"/>
  <c r="I15"/>
  <c r="I10"/>
  <c r="X57" i="45"/>
  <c r="S30" i="21" l="1"/>
  <c r="H23" i="29" l="1"/>
  <c r="N83" i="45" l="1"/>
  <c r="E83"/>
  <c r="N82"/>
  <c r="W82" s="1"/>
  <c r="E82"/>
  <c r="N78"/>
  <c r="W78" s="1"/>
  <c r="U76"/>
  <c r="T76"/>
  <c r="T79" s="1"/>
  <c r="T84" s="1"/>
  <c r="S76"/>
  <c r="R76"/>
  <c r="Q76"/>
  <c r="Q79" s="1"/>
  <c r="Q84" s="1"/>
  <c r="P76"/>
  <c r="O76"/>
  <c r="N76"/>
  <c r="N79" s="1"/>
  <c r="M76"/>
  <c r="L76"/>
  <c r="K76"/>
  <c r="K79" s="1"/>
  <c r="K84" s="1"/>
  <c r="J76"/>
  <c r="I76"/>
  <c r="H76"/>
  <c r="H79" s="1"/>
  <c r="H84" s="1"/>
  <c r="G76"/>
  <c r="F76"/>
  <c r="E76"/>
  <c r="E79" s="1"/>
  <c r="D76"/>
  <c r="X75"/>
  <c r="W75"/>
  <c r="V75"/>
  <c r="X74"/>
  <c r="W74"/>
  <c r="V74"/>
  <c r="X73"/>
  <c r="W73"/>
  <c r="V73"/>
  <c r="X72"/>
  <c r="X76" s="1"/>
  <c r="W72"/>
  <c r="W76" s="1"/>
  <c r="W79" s="1"/>
  <c r="V72"/>
  <c r="V76" s="1"/>
  <c r="A61"/>
  <c r="X54"/>
  <c r="W54"/>
  <c r="V54"/>
  <c r="X44"/>
  <c r="X55" s="1"/>
  <c r="W44"/>
  <c r="W55" s="1"/>
  <c r="V44"/>
  <c r="V55" s="1"/>
  <c r="X37"/>
  <c r="W37"/>
  <c r="W38" s="1"/>
  <c r="W39" s="1"/>
  <c r="W40" s="1"/>
  <c r="W56" s="1"/>
  <c r="W57" s="1"/>
  <c r="V37"/>
  <c r="X33"/>
  <c r="W33"/>
  <c r="V33"/>
  <c r="V38" s="1"/>
  <c r="V39" s="1"/>
  <c r="V40" s="1"/>
  <c r="V56" s="1"/>
  <c r="V57" s="1"/>
  <c r="X27"/>
  <c r="W27"/>
  <c r="V27"/>
  <c r="X19"/>
  <c r="W19"/>
  <c r="V19"/>
  <c r="X16"/>
  <c r="W16"/>
  <c r="V16"/>
  <c r="D25" i="10"/>
  <c r="D16"/>
  <c r="D12"/>
  <c r="X38" i="45" l="1"/>
  <c r="X39" s="1"/>
  <c r="X40" s="1"/>
  <c r="X56" s="1"/>
  <c r="N84"/>
  <c r="E84"/>
  <c r="W83"/>
  <c r="W84" s="1"/>
  <c r="H43" i="14" l="1"/>
  <c r="I45"/>
  <c r="I44"/>
  <c r="I43"/>
  <c r="L33"/>
  <c r="D28" i="6"/>
  <c r="F28" s="1"/>
  <c r="D27"/>
  <c r="F27" s="1"/>
  <c r="H27" s="1"/>
  <c r="D26"/>
  <c r="F26" s="1"/>
  <c r="D25"/>
  <c r="F25" s="1"/>
  <c r="D24"/>
  <c r="F24" s="1"/>
  <c r="D23"/>
  <c r="F23" s="1"/>
  <c r="D22"/>
  <c r="F22" s="1"/>
  <c r="D21"/>
  <c r="F21" s="1"/>
  <c r="D20"/>
  <c r="F20" s="1"/>
  <c r="D18"/>
  <c r="F18" s="1"/>
  <c r="D17"/>
  <c r="F17" s="1"/>
  <c r="D16"/>
  <c r="F16" s="1"/>
  <c r="D15"/>
  <c r="F15" s="1"/>
  <c r="D14"/>
  <c r="F14" s="1"/>
  <c r="D13"/>
  <c r="F13" s="1"/>
  <c r="D12"/>
  <c r="F12" s="1"/>
  <c r="B19"/>
  <c r="D19" s="1"/>
  <c r="B29"/>
  <c r="D29" l="1"/>
  <c r="F19"/>
  <c r="H12"/>
  <c r="F29"/>
  <c r="K22" i="10"/>
  <c r="K21"/>
  <c r="K20"/>
  <c r="K19"/>
  <c r="K18"/>
  <c r="K17"/>
  <c r="K16"/>
  <c r="K15"/>
  <c r="K14"/>
  <c r="K13"/>
  <c r="K12"/>
  <c r="I32"/>
  <c r="I31"/>
  <c r="I25"/>
  <c r="J25" s="1"/>
  <c r="I24"/>
  <c r="I23"/>
  <c r="I22"/>
  <c r="J22" s="1"/>
  <c r="I21"/>
  <c r="J21" s="1"/>
  <c r="I20"/>
  <c r="J20" s="1"/>
  <c r="I19"/>
  <c r="J19" s="1"/>
  <c r="I18"/>
  <c r="J18" s="1"/>
  <c r="I17"/>
  <c r="J17" s="1"/>
  <c r="I16"/>
  <c r="I15"/>
  <c r="J15" s="1"/>
  <c r="I14"/>
  <c r="J14" s="1"/>
  <c r="I13"/>
  <c r="J13" s="1"/>
  <c r="I12"/>
  <c r="G30"/>
  <c r="I30" s="1"/>
  <c r="F32"/>
  <c r="F31"/>
  <c r="F25"/>
  <c r="F24"/>
  <c r="F23"/>
  <c r="F12"/>
  <c r="E32"/>
  <c r="K32" s="1"/>
  <c r="E31"/>
  <c r="K31" s="1"/>
  <c r="E30"/>
  <c r="K30" s="1"/>
  <c r="E25"/>
  <c r="K25" s="1"/>
  <c r="E24"/>
  <c r="K24" s="1"/>
  <c r="E23"/>
  <c r="K23" s="1"/>
  <c r="D24"/>
  <c r="J24" s="1"/>
  <c r="D23"/>
  <c r="J16"/>
  <c r="J12"/>
  <c r="B32"/>
  <c r="D32" s="1"/>
  <c r="J32" l="1"/>
  <c r="J23"/>
  <c r="L32" i="14"/>
  <c r="L31"/>
  <c r="L30"/>
  <c r="L29"/>
  <c r="L28"/>
  <c r="L27"/>
  <c r="L26"/>
  <c r="L25"/>
  <c r="L24"/>
  <c r="L23"/>
  <c r="L22"/>
  <c r="L21"/>
  <c r="J21"/>
  <c r="L20"/>
  <c r="L19"/>
  <c r="K18"/>
  <c r="L18"/>
  <c r="K16"/>
  <c r="J16"/>
  <c r="H15"/>
  <c r="H14"/>
  <c r="H13"/>
  <c r="G12"/>
  <c r="G16" s="1"/>
  <c r="F12"/>
  <c r="F16" s="1"/>
  <c r="E12"/>
  <c r="E16" s="1"/>
  <c r="E36" s="1"/>
  <c r="D12"/>
  <c r="D16" s="1"/>
  <c r="C12"/>
  <c r="C16" s="1"/>
  <c r="B12"/>
  <c r="B16" s="1"/>
  <c r="H11"/>
  <c r="H10"/>
  <c r="A5"/>
  <c r="R30" i="21"/>
  <c r="Q30"/>
  <c r="P30"/>
  <c r="O30"/>
  <c r="N30"/>
  <c r="M30"/>
  <c r="L30"/>
  <c r="K30"/>
  <c r="J30"/>
  <c r="I30"/>
  <c r="H30"/>
  <c r="G30"/>
  <c r="F30"/>
  <c r="E30"/>
  <c r="D30"/>
  <c r="C30"/>
  <c r="S28"/>
  <c r="S27"/>
  <c r="S26"/>
  <c r="S25"/>
  <c r="S24"/>
  <c r="S23"/>
  <c r="S22"/>
  <c r="S21"/>
  <c r="S20"/>
  <c r="R16"/>
  <c r="Q16"/>
  <c r="P16"/>
  <c r="O16"/>
  <c r="N16"/>
  <c r="M16"/>
  <c r="L16"/>
  <c r="K16"/>
  <c r="J16"/>
  <c r="I16"/>
  <c r="H16"/>
  <c r="G16"/>
  <c r="F16"/>
  <c r="E16"/>
  <c r="D16"/>
  <c r="C16"/>
  <c r="S15"/>
  <c r="S14"/>
  <c r="S13"/>
  <c r="S12"/>
  <c r="S11"/>
  <c r="J14" i="16"/>
  <c r="I14"/>
  <c r="H14"/>
  <c r="G14"/>
  <c r="F14"/>
  <c r="D14"/>
  <c r="C14"/>
  <c r="M12"/>
  <c r="L12"/>
  <c r="K12"/>
  <c r="K14" s="1"/>
  <c r="N11"/>
  <c r="M11"/>
  <c r="L11"/>
  <c r="M10"/>
  <c r="M14" s="1"/>
  <c r="L10"/>
  <c r="E10"/>
  <c r="A5"/>
  <c r="N39" i="57"/>
  <c r="M39"/>
  <c r="L39"/>
  <c r="K39"/>
  <c r="J39"/>
  <c r="I39"/>
  <c r="G39"/>
  <c r="F39"/>
  <c r="D39"/>
  <c r="C39"/>
  <c r="P38"/>
  <c r="O38"/>
  <c r="P37"/>
  <c r="O37"/>
  <c r="P36"/>
  <c r="O36"/>
  <c r="P35"/>
  <c r="O35"/>
  <c r="P34"/>
  <c r="O34"/>
  <c r="P33"/>
  <c r="O33"/>
  <c r="P32"/>
  <c r="P39" s="1"/>
  <c r="O32"/>
  <c r="O39" s="1"/>
  <c r="N29"/>
  <c r="M29"/>
  <c r="L29"/>
  <c r="K29"/>
  <c r="J29"/>
  <c r="I29"/>
  <c r="G29"/>
  <c r="F29"/>
  <c r="D29"/>
  <c r="C29"/>
  <c r="P28"/>
  <c r="O28"/>
  <c r="P27"/>
  <c r="O27"/>
  <c r="P26"/>
  <c r="O26"/>
  <c r="P25"/>
  <c r="O25"/>
  <c r="P24"/>
  <c r="O24"/>
  <c r="P23"/>
  <c r="O23"/>
  <c r="P22"/>
  <c r="O22"/>
  <c r="P21"/>
  <c r="P29" s="1"/>
  <c r="O21"/>
  <c r="N18"/>
  <c r="N41" s="1"/>
  <c r="M18"/>
  <c r="M41" s="1"/>
  <c r="L18"/>
  <c r="L41" s="1"/>
  <c r="K18"/>
  <c r="K41" s="1"/>
  <c r="J18"/>
  <c r="J41" s="1"/>
  <c r="I18"/>
  <c r="I41" s="1"/>
  <c r="G18"/>
  <c r="G41" s="1"/>
  <c r="F18"/>
  <c r="F41" s="1"/>
  <c r="D18"/>
  <c r="D41" s="1"/>
  <c r="C18"/>
  <c r="C41" s="1"/>
  <c r="P17"/>
  <c r="O17"/>
  <c r="P16"/>
  <c r="O16"/>
  <c r="P15"/>
  <c r="O15"/>
  <c r="P14"/>
  <c r="P18" s="1"/>
  <c r="P41" s="1"/>
  <c r="O14"/>
  <c r="C36" i="14" l="1"/>
  <c r="C40" s="1"/>
  <c r="G36"/>
  <c r="G40" s="1"/>
  <c r="K36"/>
  <c r="J36"/>
  <c r="L14" i="16"/>
  <c r="N10"/>
  <c r="E12"/>
  <c r="N12" s="1"/>
  <c r="O18" i="57"/>
  <c r="O29"/>
  <c r="S16" i="21"/>
  <c r="L16" i="14"/>
  <c r="H12"/>
  <c r="H16" s="1"/>
  <c r="I16"/>
  <c r="I36" s="1"/>
  <c r="Q21" i="56"/>
  <c r="Q20"/>
  <c r="Q17"/>
  <c r="L16"/>
  <c r="L18" s="1"/>
  <c r="L22" s="1"/>
  <c r="K16"/>
  <c r="I16"/>
  <c r="I18" s="1"/>
  <c r="I22" s="1"/>
  <c r="H16"/>
  <c r="G16"/>
  <c r="F16"/>
  <c r="F18" s="1"/>
  <c r="F22" s="1"/>
  <c r="E16"/>
  <c r="C16"/>
  <c r="C18" s="1"/>
  <c r="C22" s="1"/>
  <c r="B16"/>
  <c r="R15"/>
  <c r="Q15"/>
  <c r="P15"/>
  <c r="Q14"/>
  <c r="P14"/>
  <c r="O14"/>
  <c r="N14"/>
  <c r="M14"/>
  <c r="J14"/>
  <c r="D14"/>
  <c r="Q13"/>
  <c r="P13"/>
  <c r="O13"/>
  <c r="N13"/>
  <c r="M13"/>
  <c r="J13"/>
  <c r="D13"/>
  <c r="Q12"/>
  <c r="P12"/>
  <c r="P16" s="1"/>
  <c r="O12"/>
  <c r="N12"/>
  <c r="N16" s="1"/>
  <c r="M12"/>
  <c r="J12"/>
  <c r="J16" s="1"/>
  <c r="D12"/>
  <c r="A5"/>
  <c r="L21" i="2"/>
  <c r="K21"/>
  <c r="Q21"/>
  <c r="L20"/>
  <c r="K20"/>
  <c r="L19"/>
  <c r="K19"/>
  <c r="C19"/>
  <c r="L17"/>
  <c r="K17"/>
  <c r="G17"/>
  <c r="D17"/>
  <c r="C17"/>
  <c r="Q17" s="1"/>
  <c r="B17"/>
  <c r="F16"/>
  <c r="F18" s="1"/>
  <c r="F22" s="1"/>
  <c r="E16"/>
  <c r="R15"/>
  <c r="Q15"/>
  <c r="P15"/>
  <c r="O14"/>
  <c r="N14"/>
  <c r="M14"/>
  <c r="L14"/>
  <c r="K14"/>
  <c r="J14"/>
  <c r="G14"/>
  <c r="D14"/>
  <c r="R14" s="1"/>
  <c r="C14"/>
  <c r="B14"/>
  <c r="P14" s="1"/>
  <c r="O13"/>
  <c r="N13"/>
  <c r="M13"/>
  <c r="L13"/>
  <c r="K13"/>
  <c r="J13"/>
  <c r="G13"/>
  <c r="D13"/>
  <c r="R13" s="1"/>
  <c r="C13"/>
  <c r="B13"/>
  <c r="P13" s="1"/>
  <c r="O12"/>
  <c r="O16" s="1"/>
  <c r="N12"/>
  <c r="N16" s="1"/>
  <c r="M12"/>
  <c r="M16" s="1"/>
  <c r="L12"/>
  <c r="L16" s="1"/>
  <c r="L18" s="1"/>
  <c r="K12"/>
  <c r="K16" s="1"/>
  <c r="J12"/>
  <c r="J16" s="1"/>
  <c r="I16"/>
  <c r="I18" s="1"/>
  <c r="H16"/>
  <c r="G12"/>
  <c r="G16" s="1"/>
  <c r="D12"/>
  <c r="D16" s="1"/>
  <c r="C12"/>
  <c r="C16" s="1"/>
  <c r="B12"/>
  <c r="B16" s="1"/>
  <c r="A5"/>
  <c r="A4"/>
  <c r="N14" i="16" l="1"/>
  <c r="E14"/>
  <c r="D16" i="56"/>
  <c r="M16"/>
  <c r="O16"/>
  <c r="Q16"/>
  <c r="Q18" s="1"/>
  <c r="O41" i="57"/>
  <c r="E40" i="14"/>
  <c r="L36"/>
  <c r="R13" i="56"/>
  <c r="R14"/>
  <c r="Q22"/>
  <c r="R12"/>
  <c r="R16" s="1"/>
  <c r="C18" i="2"/>
  <c r="C22" s="1"/>
  <c r="Q13"/>
  <c r="Q14"/>
  <c r="I22"/>
  <c r="L22"/>
  <c r="P12"/>
  <c r="P16" s="1"/>
  <c r="R12"/>
  <c r="R16" s="1"/>
  <c r="Q20"/>
  <c r="Q12"/>
  <c r="Q16" l="1"/>
  <c r="Q18" s="1"/>
  <c r="Q22"/>
  <c r="AA42" i="36" l="1"/>
  <c r="Z42"/>
  <c r="AA41"/>
  <c r="Z41"/>
  <c r="AA40"/>
  <c r="Z40"/>
  <c r="AA39"/>
  <c r="Z39"/>
  <c r="AA38"/>
  <c r="Z38"/>
  <c r="AA37"/>
  <c r="Z37"/>
  <c r="AA36"/>
  <c r="Z36"/>
  <c r="AA35"/>
  <c r="Z35"/>
  <c r="AA34"/>
  <c r="Z34"/>
  <c r="AA33"/>
  <c r="Z33"/>
  <c r="AA32"/>
  <c r="Z32"/>
  <c r="AA31"/>
  <c r="Z31"/>
  <c r="AA30"/>
  <c r="Z30"/>
  <c r="AA25"/>
  <c r="Z25"/>
  <c r="Y23"/>
  <c r="X23"/>
  <c r="W23"/>
  <c r="V23"/>
  <c r="U23"/>
  <c r="T23"/>
  <c r="S23"/>
  <c r="S28" s="1"/>
  <c r="S43" s="1"/>
  <c r="R23"/>
  <c r="R28" s="1"/>
  <c r="R43" s="1"/>
  <c r="Q23"/>
  <c r="P23"/>
  <c r="O23"/>
  <c r="N23"/>
  <c r="M23"/>
  <c r="L23"/>
  <c r="K23"/>
  <c r="J23"/>
  <c r="I23"/>
  <c r="H23"/>
  <c r="G23"/>
  <c r="F23"/>
  <c r="E23"/>
  <c r="D23"/>
  <c r="C23"/>
  <c r="B23"/>
  <c r="AA21"/>
  <c r="Z21"/>
  <c r="AA20"/>
  <c r="Z20"/>
  <c r="AA19"/>
  <c r="Z19"/>
  <c r="AA18"/>
  <c r="Z18"/>
  <c r="AA17"/>
  <c r="Z17"/>
  <c r="AA16"/>
  <c r="Z16"/>
  <c r="AA15"/>
  <c r="Z15"/>
  <c r="AA14"/>
  <c r="Z14"/>
  <c r="AA13"/>
  <c r="Z13"/>
  <c r="AA12"/>
  <c r="Z12"/>
  <c r="AA11"/>
  <c r="AA23" s="1"/>
  <c r="Z11"/>
  <c r="Z23" s="1"/>
  <c r="I74" i="29"/>
  <c r="H74"/>
  <c r="G74"/>
  <c r="I62"/>
  <c r="H62"/>
  <c r="G62"/>
  <c r="C41"/>
  <c r="C40"/>
  <c r="C36"/>
  <c r="C31"/>
  <c r="C30"/>
  <c r="D29"/>
  <c r="D42" s="1"/>
  <c r="B29"/>
  <c r="B42" s="1"/>
  <c r="E28"/>
  <c r="E29" s="1"/>
  <c r="E42" s="1"/>
  <c r="C28"/>
  <c r="C29" s="1"/>
  <c r="C42" s="1"/>
  <c r="I14"/>
  <c r="H17" i="6"/>
  <c r="H13"/>
  <c r="H14"/>
  <c r="H15"/>
  <c r="H16"/>
  <c r="H18"/>
  <c r="H19"/>
  <c r="H20"/>
  <c r="H21"/>
  <c r="H22"/>
  <c r="H23"/>
  <c r="H24"/>
  <c r="H25"/>
  <c r="H26"/>
  <c r="H28"/>
  <c r="I77" i="29" l="1"/>
  <c r="H29" i="6"/>
  <c r="H77" i="29"/>
  <c r="G77"/>
  <c r="C24" i="36"/>
  <c r="E24"/>
  <c r="E28" s="1"/>
  <c r="E43" s="1"/>
  <c r="G24"/>
  <c r="G28" s="1"/>
  <c r="G43" s="1"/>
  <c r="I24"/>
  <c r="I28" s="1"/>
  <c r="I43" s="1"/>
  <c r="K24"/>
  <c r="K28" s="1"/>
  <c r="K43" s="1"/>
  <c r="M24"/>
  <c r="M28" s="1"/>
  <c r="M43" s="1"/>
  <c r="O24"/>
  <c r="O28" s="1"/>
  <c r="O43" s="1"/>
  <c r="Q24"/>
  <c r="Q28" s="1"/>
  <c r="Q43" s="1"/>
  <c r="U24"/>
  <c r="U28" s="1"/>
  <c r="U43" s="1"/>
  <c r="W24"/>
  <c r="W28" s="1"/>
  <c r="W43" s="1"/>
  <c r="Y24"/>
  <c r="Y28" s="1"/>
  <c r="Y43" s="1"/>
  <c r="B24"/>
  <c r="D24"/>
  <c r="D28" s="1"/>
  <c r="D43" s="1"/>
  <c r="F24"/>
  <c r="F28" s="1"/>
  <c r="F43" s="1"/>
  <c r="H24"/>
  <c r="H28" s="1"/>
  <c r="H43" s="1"/>
  <c r="J24"/>
  <c r="J28" s="1"/>
  <c r="J43" s="1"/>
  <c r="L24"/>
  <c r="L28" s="1"/>
  <c r="L43" s="1"/>
  <c r="N24"/>
  <c r="N28" s="1"/>
  <c r="N43" s="1"/>
  <c r="P24"/>
  <c r="P28" s="1"/>
  <c r="P43" s="1"/>
  <c r="T24"/>
  <c r="T28" s="1"/>
  <c r="T43" s="1"/>
  <c r="V24"/>
  <c r="V28" s="1"/>
  <c r="V43" s="1"/>
  <c r="X24"/>
  <c r="X28" s="1"/>
  <c r="X43" s="1"/>
  <c r="G30" i="6"/>
  <c r="E30"/>
  <c r="E31"/>
  <c r="G31" s="1"/>
  <c r="H33" i="10"/>
  <c r="I33"/>
  <c r="G33"/>
  <c r="K33"/>
  <c r="B29"/>
  <c r="I29"/>
  <c r="E29"/>
  <c r="K29"/>
  <c r="J29"/>
  <c r="H29"/>
  <c r="G29"/>
  <c r="F29"/>
  <c r="D29"/>
  <c r="C29"/>
  <c r="A6" i="6"/>
  <c r="A5"/>
  <c r="A6" i="10"/>
  <c r="A5"/>
  <c r="C33"/>
  <c r="E33"/>
  <c r="F33"/>
  <c r="B31" l="1"/>
  <c r="D31" s="1"/>
  <c r="J31" s="1"/>
  <c r="B30"/>
  <c r="AA24" i="36"/>
  <c r="AA28" s="1"/>
  <c r="AA43" s="1"/>
  <c r="C28"/>
  <c r="C43" s="1"/>
  <c r="Z24"/>
  <c r="Z28" s="1"/>
  <c r="Z43" s="1"/>
  <c r="B28"/>
  <c r="B43" s="1"/>
  <c r="D30" i="10" l="1"/>
  <c r="B33"/>
  <c r="J30" l="1"/>
  <c r="J33" s="1"/>
  <c r="D33"/>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<sst xmlns="http://schemas.openxmlformats.org/spreadsheetml/2006/main" count="1740" uniqueCount="470">
  <si>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</si>
  <si>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</si>
  <si>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</si>
  <si>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</si>
  <si>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</si>
  <si>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</si>
  <si>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</si>
  <si>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</si>
  <si>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</si>
  <si>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</si>
  <si>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</si>
  <si>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</si>
  <si>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</si>
  <si>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</si>
  <si>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</si>
  <si>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</si>
  <si>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</si>
  <si>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Non-recurral Non-Personnel</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</si>
  <si>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</si>
  <si>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</si>
  <si>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</si>
  <si>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</si>
  <si>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</si>
  <si>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</si>
  <si>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</si>
  <si>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</si>
  <si>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</si>
  <si>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</si>
  <si>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</si>
  <si>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</si>
  <si>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</si>
  <si>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</si>
  <si>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</si>
  <si>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</si>
  <si>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</si>
  <si>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</si>
  <si>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</si>
  <si>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</si>
  <si>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</si>
  <si>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</si>
  <si>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</si>
  <si>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</si>
  <si>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</si>
  <si>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</si>
  <si>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</si>
  <si>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</si>
  <si>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</si>
  <si>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is based on the projected FY 2011 bill for post invoices and other ICASS costs.</t>
    </r>
  </si>
  <si>
    <t>Transfers:</t>
  </si>
  <si>
    <t>Inc.1</t>
  </si>
  <si>
    <t>Total Adjustments to Base and Technical Adjustments</t>
  </si>
  <si>
    <t xml:space="preserve">Total Adjustments to Base </t>
  </si>
  <si>
    <t>Decreases:</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</si>
  <si>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</si>
  <si>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</si>
  <si>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</si>
  <si>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</si>
  <si>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</si>
  <si>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</si>
  <si>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</si>
  <si>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</si>
  <si>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</si>
  <si>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</si>
  <si>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</si>
  <si>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</si>
  <si>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</si>
  <si>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</si>
  <si>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</si>
  <si>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</si>
  <si>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</si>
  <si>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</si>
  <si>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</si>
  <si>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</si>
  <si>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</si>
  <si>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</si>
  <si>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</si>
  <si>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</si>
  <si>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</si>
  <si>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</si>
  <si>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</si>
  <si>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</si>
  <si>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</si>
  <si>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</si>
  <si>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</si>
  <si>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</si>
  <si>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</si>
  <si>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</si>
  <si>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</si>
  <si>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</si>
  <si>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</si>
  <si>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</si>
  <si>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</si>
  <si>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</si>
  <si>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</si>
  <si>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</si>
  <si>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</si>
  <si>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</si>
  <si>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</si>
  <si>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</si>
  <si>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</si>
  <si>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</si>
  <si>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</si>
  <si>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</si>
  <si>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</si>
  <si>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</si>
  <si>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</si>
  <si>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</si>
  <si>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</si>
  <si>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</si>
  <si>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</si>
  <si>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</si>
  <si>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</si>
  <si>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</si>
  <si>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</si>
  <si>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</si>
  <si>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</si>
  <si>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</si>
  <si>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</si>
  <si>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</si>
  <si>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</si>
  <si>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</si>
  <si>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Technical Adjustments</t>
  </si>
  <si>
    <t>Program Changes</t>
  </si>
  <si>
    <t>Total Program Changes</t>
  </si>
  <si>
    <t>Travel</t>
  </si>
  <si>
    <t>Attorneys (905)</t>
  </si>
  <si>
    <t>Paralegals / Other Law (900-998)</t>
  </si>
  <si>
    <t>Information &amp; Arts (1000-1099)</t>
  </si>
  <si>
    <t>Business &amp; Industry (1100-1199)</t>
  </si>
  <si>
    <t>Library (1400-1499)</t>
  </si>
  <si>
    <t>Equipment/Facilities Services (1600-1699)</t>
  </si>
  <si>
    <t>Security Specialists (080)</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</si>
  <si>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</si>
  <si>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</si>
  <si>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</si>
  <si>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</si>
  <si>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</si>
  <si>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</si>
  <si>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</si>
  <si>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</si>
  <si>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</si>
  <si>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</si>
  <si>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</si>
  <si>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</si>
  <si>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</si>
  <si>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</si>
  <si>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</si>
  <si>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</si>
  <si>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</si>
  <si>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</si>
  <si>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</si>
  <si>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</si>
  <si>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</si>
  <si>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</si>
  <si>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</si>
  <si>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</si>
  <si>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</si>
  <si>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</si>
  <si>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</si>
  <si>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</si>
  <si>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</si>
  <si>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</si>
  <si>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</si>
  <si>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</si>
  <si>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</si>
  <si>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</si>
  <si>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</si>
  <si>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</si>
  <si>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</si>
  <si>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</si>
  <si>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</si>
  <si>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</si>
  <si>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</si>
  <si>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</si>
  <si>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</si>
  <si>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</si>
  <si>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</si>
  <si>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</si>
  <si>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</si>
  <si>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</si>
  <si>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</si>
  <si>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</si>
  <si>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</si>
  <si>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</si>
  <si>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</si>
  <si>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</si>
  <si>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</si>
  <si>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</si>
  <si>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</si>
  <si>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</si>
  <si>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</si>
  <si>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</si>
  <si>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</si>
  <si>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</si>
  <si>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</si>
  <si>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</si>
  <si>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</si>
  <si>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</si>
  <si>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</si>
  <si>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</si>
  <si>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</si>
  <si>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</si>
  <si>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</si>
  <si>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</si>
  <si>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</si>
  <si>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</si>
  <si>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</si>
  <si>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</si>
  <si>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</si>
  <si>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</si>
  <si>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</si>
  <si>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</si>
  <si>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</si>
  <si>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</si>
  <si>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</si>
  <si>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</si>
  <si>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</si>
  <si>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</si>
  <si>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</si>
  <si>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</si>
  <si>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</si>
  <si>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</si>
  <si>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</si>
  <si>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</si>
  <si>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</si>
  <si>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</si>
  <si>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</si>
  <si>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</si>
  <si>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</si>
  <si>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</si>
  <si>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</si>
  <si>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</si>
  <si>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</si>
  <si>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</si>
  <si>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</si>
  <si>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</si>
  <si>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</si>
  <si>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</si>
  <si>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</si>
  <si>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</si>
  <si>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</si>
  <si>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</si>
  <si>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</si>
  <si>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</si>
  <si>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</si>
  <si>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</si>
  <si>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</si>
  <si>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</si>
  <si>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</si>
  <si>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</si>
  <si>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</si>
  <si>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</si>
  <si>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</si>
  <si>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</si>
  <si>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</si>
  <si>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</si>
  <si>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</si>
  <si>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</si>
  <si>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</si>
  <si>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</si>
  <si>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</si>
  <si>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</si>
  <si>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</si>
  <si>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</si>
  <si>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</si>
  <si>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</si>
  <si>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</si>
  <si>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</si>
  <si>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</si>
  <si>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</si>
  <si>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</si>
  <si>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</si>
  <si>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</si>
  <si>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</si>
  <si>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</si>
  <si>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</si>
  <si>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</si>
  <si>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</si>
  <si>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</si>
  <si>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</si>
  <si>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Other Adjustments</t>
  </si>
  <si>
    <t>Foreign Expenses</t>
  </si>
  <si>
    <t>Non-recurral of Personnel</t>
  </si>
  <si>
    <t xml:space="preserve">Non-recurral of Non-personnel Increases </t>
  </si>
  <si>
    <t>POS</t>
  </si>
  <si>
    <t>Total Increase:</t>
  </si>
  <si>
    <t>Total Decrease: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</si>
  <si>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</si>
  <si>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</si>
  <si>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</si>
  <si>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</si>
  <si>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</si>
  <si>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</si>
  <si>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</si>
  <si>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</si>
  <si>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</si>
  <si>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</si>
  <si>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</si>
  <si>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</si>
  <si>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</si>
  <si>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</si>
  <si>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</si>
  <si>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</si>
  <si>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</si>
  <si>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</si>
  <si>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</si>
  <si>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</si>
  <si>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</si>
  <si>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</si>
  <si>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</si>
  <si>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</si>
  <si>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</si>
  <si>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</si>
  <si>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</si>
  <si>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</si>
  <si>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</si>
  <si>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</si>
  <si>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</si>
  <si>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</si>
  <si>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</si>
  <si>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</si>
  <si>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</si>
  <si>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</si>
  <si>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</si>
  <si>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</si>
  <si>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</si>
  <si>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</si>
  <si>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</si>
  <si>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</si>
  <si>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</si>
  <si>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</si>
  <si>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</si>
  <si>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</si>
  <si>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</si>
  <si>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</si>
  <si>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</si>
  <si>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</si>
  <si>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</si>
  <si>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</si>
  <si>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</si>
  <si>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</si>
  <si>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</si>
  <si>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</si>
  <si>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</si>
  <si>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</si>
  <si>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</si>
  <si>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</si>
  <si>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</si>
  <si>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</si>
  <si>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</si>
  <si>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</si>
  <si>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</si>
  <si>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</si>
  <si>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</si>
  <si>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</si>
  <si>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</si>
  <si>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</si>
  <si>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</si>
  <si>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</si>
  <si>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</si>
  <si>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</si>
  <si>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</si>
  <si>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</si>
  <si>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</si>
  <si>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</si>
  <si>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</si>
  <si>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</si>
  <si>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</si>
  <si>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</si>
  <si>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</si>
  <si>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</si>
  <si>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</si>
  <si>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</si>
  <si>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</si>
  <si>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</si>
  <si>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</si>
  <si>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</si>
  <si>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</si>
  <si>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</si>
  <si>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</si>
  <si>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</si>
  <si>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</si>
  <si>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</si>
  <si>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</si>
  <si>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</si>
  <si>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</si>
  <si>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</si>
  <si>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</si>
  <si>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Bureau of Alcohol, Tobacco, Firearms and Explosives</t>
  </si>
  <si>
    <r>
      <t xml:space="preserve">Office of Information Policy (OIP) Transfer </t>
    </r>
    <r>
      <rPr>
        <sz val="9"/>
        <rFont val="Times New Roman"/>
        <family val="1"/>
      </rPr>
      <t>For ATF's share to fund operating costs of the Department's OIP</t>
    </r>
  </si>
  <si>
    <r>
      <t xml:space="preserve">Professional Responsibility Advisory Office Transfer. </t>
    </r>
    <r>
      <rPr>
        <sz val="9"/>
        <rFont val="Times New Roman"/>
        <family val="1"/>
      </rPr>
      <t xml:space="preserve"> Transfer for ATF's share to fund operating costs of the Department's PRAO.</t>
    </r>
  </si>
  <si>
    <t>Subtotal Transfers:</t>
  </si>
  <si>
    <r>
      <t>Annualization of 2009 Positions.</t>
    </r>
    <r>
      <rPr>
        <sz val="9"/>
        <rFont val="Times New Roman"/>
        <family val="1"/>
      </rPr>
      <t xml:space="preserve">  This provides for the annualization of positions approved in FY 2009.</t>
    </r>
  </si>
  <si>
    <r>
      <t>Annualization of 2010 pay raise</t>
    </r>
    <r>
      <rPr>
        <sz val="9"/>
        <rFont val="Times New Roman"/>
        <family val="1"/>
      </rPr>
      <t>.  This pay annualization represents first quarter amounts (October through December) of the 2010 pay increase of 1.4 percent included in the 2010 President's Budget.  The amount requested, $2,335,000, represents the pay amounts for 1/4 of the fiscal year .</t>
    </r>
  </si>
  <si>
    <r>
      <t>Annualization of additional positions approved in 2010 and 2011</t>
    </r>
    <r>
      <rPr>
        <sz val="9"/>
        <rFont val="Times New Roman"/>
        <family val="1"/>
      </rPr>
      <t xml:space="preserve">.  This provides for the annualization of </t>
    </r>
    <r>
      <rPr>
        <u/>
        <sz val="9"/>
        <rFont val="Times New Roman"/>
        <family val="1"/>
      </rPr>
      <t>32</t>
    </r>
    <r>
      <rPr>
        <sz val="9"/>
        <rFont val="Times New Roman"/>
        <family val="1"/>
      </rPr>
      <t xml:space="preserve"> additional positions appropriated in 2010 and </t>
    </r>
    <r>
      <rPr>
        <u/>
        <sz val="9"/>
        <rFont val="Times New Roman"/>
        <family val="1"/>
      </rPr>
      <t>0</t>
    </r>
    <r>
      <rPr>
        <sz val="9"/>
        <rFont val="Times New Roman"/>
        <family val="1"/>
      </rPr>
      <t xml:space="preserve"> additional positions requested in the 2011 Enacted Budget.  Annualization of new positions extends to 3 years to provide for entry level funding in the first year with a 2-year progression to the journeyman level.  For 2010 increases, this request includes an increase of $</t>
    </r>
    <r>
      <rPr>
        <u/>
        <sz val="9"/>
        <rFont val="Times New Roman"/>
        <family val="1"/>
      </rPr>
      <t xml:space="preserve">26,142,000 </t>
    </r>
    <r>
      <rPr>
        <sz val="9"/>
        <rFont val="Times New Roman"/>
        <family val="1"/>
      </rPr>
      <t>for full-year payroll costs associated with these additional positions.   For 2011, this request includes a decrease of $</t>
    </r>
    <r>
      <rPr>
        <u/>
        <sz val="9"/>
        <rFont val="Times New Roman"/>
        <family val="1"/>
      </rPr>
      <t>0</t>
    </r>
    <r>
      <rPr>
        <sz val="9"/>
        <rFont val="Times New Roman"/>
        <family val="1"/>
      </rPr>
      <t xml:space="preserve"> for one-time items associated with the increased positions, and an increase of $</t>
    </r>
    <r>
      <rPr>
        <u/>
        <sz val="9"/>
        <rFont val="Times New Roman"/>
        <family val="1"/>
      </rPr>
      <t>2,707,000</t>
    </r>
    <r>
      <rPr>
        <sz val="9"/>
        <rFont val="Times New Roman"/>
        <family val="1"/>
      </rPr>
      <t xml:space="preserve"> for full-year costs associated with these additional positions, for a net increase of $</t>
    </r>
    <r>
      <rPr>
        <u/>
        <sz val="9"/>
        <rFont val="Times New Roman"/>
        <family val="1"/>
      </rPr>
      <t>2,707,000</t>
    </r>
    <r>
      <rPr>
        <sz val="9"/>
        <rFont val="Times New Roman"/>
        <family val="1"/>
      </rPr>
      <t xml:space="preserve">. </t>
    </r>
  </si>
  <si>
    <r>
      <t xml:space="preserve">Annual salary rate of </t>
    </r>
    <r>
      <rPr>
        <u/>
        <sz val="9"/>
        <rFont val="Times New Roman"/>
        <family val="1"/>
      </rPr>
      <t xml:space="preserve">129 </t>
    </r>
    <r>
      <rPr>
        <sz val="9"/>
        <rFont val="Times New Roman"/>
        <family val="1"/>
      </rPr>
      <t>new positions</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</si>
  <si>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749,000</t>
    </r>
    <r>
      <rPr>
        <sz val="9"/>
        <rFont val="Times New Roman"/>
        <family val="1"/>
      </rPr>
      <t xml:space="preserve"> is necessary to meet our increased retirement obligations as a result of this conversion.</t>
    </r>
  </si>
  <si>
    <r>
      <t xml:space="preserve">GWOT. </t>
    </r>
    <r>
      <rPr>
        <sz val="9"/>
        <rFont val="Times New Roman"/>
        <family val="1"/>
      </rPr>
      <t>This request provides for the FTE and support for three positions at the US Embassy, Baghdad, Iraq</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</si>
  <si>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1,377,000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</si>
  <si>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t>
    </r>
    <r>
      <rPr>
        <u/>
        <sz val="9"/>
        <color indexed="8"/>
        <rFont val="Times New Roman"/>
        <family val="1"/>
      </rPr>
      <t>912,000</t>
    </r>
    <r>
      <rPr>
        <sz val="9"/>
        <color indexed="8"/>
        <rFont val="Times New Roman"/>
        <family val="1"/>
      </rPr>
      <t xml:space="preserve">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</si>
  <si>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t>
    </r>
    <r>
      <rPr>
        <u/>
        <sz val="9"/>
        <rFont val="Times New Roman"/>
        <family val="1"/>
      </rPr>
      <t>5,798,000</t>
    </r>
    <r>
      <rPr>
        <sz val="9"/>
        <rFont val="Times New Roman"/>
        <family val="1"/>
      </rPr>
      <t>, is required for this account.</t>
    </r>
  </si>
  <si>
    <r>
      <t>Post Allowance - Cost of Living Allowance (COLA) - object class 12.1.</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t>
    </r>
    <r>
      <rPr>
        <u/>
        <sz val="9"/>
        <rFont val="Times New Roman"/>
        <family val="1"/>
      </rPr>
      <t>122,000</t>
    </r>
    <r>
      <rPr>
        <sz val="9"/>
        <rFont val="Times New Roman"/>
        <family val="1"/>
      </rPr>
      <t xml:space="preserve">, reflects the increase in cost to support existing staffing levels.  </t>
    </r>
  </si>
  <si>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t>
    </r>
    <r>
      <rPr>
        <u/>
        <sz val="9"/>
        <rFont val="Times New Roman"/>
        <family val="1"/>
      </rPr>
      <t>1,000</t>
    </r>
    <r>
      <rPr>
        <sz val="9"/>
        <rFont val="Times New Roman"/>
        <family val="1"/>
      </rPr>
      <t xml:space="preserve">, reflects the change in cost to support existing staffing levels.  </t>
    </r>
  </si>
  <si>
    <r>
      <t>Employees Compensation Fund:</t>
    </r>
    <r>
      <rPr>
        <sz val="9"/>
        <rFont val="Times New Roman"/>
        <family val="1"/>
      </rPr>
      <t xml:space="preserve">  The </t>
    </r>
    <r>
      <rPr>
        <u/>
        <sz val="9"/>
        <rFont val="Times New Roman"/>
        <family val="1"/>
      </rPr>
      <t>$507,000</t>
    </r>
    <r>
      <rPr>
        <sz val="9"/>
        <rFont val="Times New Roman"/>
        <family val="1"/>
      </rPr>
      <t xml:space="preserve"> decrease reflects payments to the Department of Labor for injury benefits paid in the past year under the Federal Employee Compensation Act.  This estimate is based on the first quarter of prior year billing and current year estimates.</t>
    </r>
  </si>
  <si>
    <r>
      <t>Government Leased Quarters (GLQ) Requirement - object class 12.1</t>
    </r>
    <r>
      <rPr>
        <sz val="9"/>
        <rFont val="Times New Roman"/>
        <family val="1"/>
      </rPr>
      <t>.  GLQ is a mandatory program managed by the Department of State (DOS) and provides government employees stationed overseas with housing and utilities.  DOS exercises authority for leases and control of the GLQs and negotiates the lease for components. $</t>
    </r>
    <r>
      <rPr>
        <u/>
        <sz val="9"/>
        <rFont val="Times New Roman"/>
        <family val="1"/>
      </rPr>
      <t>150,000</t>
    </r>
    <r>
      <rPr>
        <sz val="9"/>
        <rFont val="Times New Roman"/>
        <family val="1"/>
      </rPr>
      <t xml:space="preserve">, reflects the change in cost to support existing staffing levels.  </t>
    </r>
  </si>
  <si>
    <r>
      <t>Living Quarter Allowance - object class 12.1.</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t>
    </r>
    <r>
      <rPr>
        <u/>
        <sz val="9"/>
        <rFont val="Times New Roman"/>
        <family val="1"/>
      </rPr>
      <t>204,000</t>
    </r>
    <r>
      <rPr>
        <sz val="9"/>
        <rFont val="Times New Roman"/>
        <family val="1"/>
      </rPr>
      <t xml:space="preserve">, reflects the change in cost to support existing staffing levels.  </t>
    </r>
  </si>
  <si>
    <t>Firearms</t>
  </si>
  <si>
    <t>Arson &amp; Explosives</t>
  </si>
  <si>
    <t>Alcohol &amp; Tobacco</t>
  </si>
  <si>
    <r>
      <rPr>
        <b/>
        <u/>
        <sz val="12"/>
        <rFont val="TimesNewRomanPS"/>
      </rPr>
      <t>Enacted Rescissions</t>
    </r>
    <r>
      <rPr>
        <sz val="12"/>
        <rFont val="TimesNewRomanPS"/>
      </rPr>
      <t>:  Not Applicable</t>
    </r>
  </si>
  <si>
    <r>
      <rPr>
        <b/>
        <u/>
        <sz val="12"/>
        <rFont val="TimesNewRomanPS"/>
      </rPr>
      <t>Reprogrammings</t>
    </r>
    <r>
      <rPr>
        <u/>
        <sz val="12"/>
        <rFont val="TimesNewRomanPS"/>
      </rPr>
      <t>:</t>
    </r>
    <r>
      <rPr>
        <sz val="12"/>
        <rFont val="TimesNewRomanPS"/>
      </rPr>
      <t xml:space="preserve">  ATF had two (2) Congressional Reprogramming requests. The Congressional Reprogramming request to use prior year</t>
    </r>
  </si>
  <si>
    <t xml:space="preserve">unobligated balances for Tiahrt ($8.5M) was approved by Congress on July 29th and the Reimbursable Agreement is in place; and the Sec 505 Reprogramming request to realign $30.3M to the </t>
  </si>
  <si>
    <t>Firearms program from Arson &amp; Explosives ($29.3M) and Alcohol &amp; Tobacco ($1M), was approved by Congress on September 21st.</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</si>
  <si>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9/10 0700 ($.229M) for approved HIDTA programs within ATF Field Divisions, less $.016M returned to ONDCP; transfer </t>
    </r>
  </si>
  <si>
    <t xml:space="preserve">of funds from ONDCP to ATF 15 10/11 0700 ($.421M) for approved HIDTA programs within ATF Field Divisions; a transfer in of $6.797M for ATF Radio Spectrum; a transfer out from ATF's S&amp;E </t>
  </si>
  <si>
    <t>No-Year Account to DOJ Radio Program ($.891M); and a $10M transfer from ATF's S&amp;E Annual Account to ATF's S&amp;E No-Year Account.</t>
  </si>
  <si>
    <r>
      <rPr>
        <b/>
        <u/>
        <sz val="12"/>
        <rFont val="Times New Roman"/>
        <family val="1"/>
      </rPr>
      <t>Unobligated Balances:</t>
    </r>
    <r>
      <rPr>
        <sz val="12"/>
        <rFont val="Times New Roman"/>
        <family val="1"/>
      </rPr>
      <t xml:space="preserve">  Funds were carried over from FY 2009 from the 15x0700, 15x8526, 15 9/10 699 and 15 9/10 0700 accounts.  ATF brought forward $.321M from funds provided in FY2009 for the </t>
    </r>
  </si>
  <si>
    <t xml:space="preserve">of the S&amp;E Appropriations, with year-to-date recoveries of $2.533M; $1.029M from funds provided in FY2009 for GREAT/VCIT; $11.403M from funds provided in FY2009 for HIDTA &amp; FY09/10 </t>
  </si>
  <si>
    <t>Supplemental, $40.254M from funds provided in FY2009 for Radio Spectrum Relocation with year-to-date recoveries of $.693M; and $5.985M from funds provided in FY2009 for American</t>
  </si>
  <si>
    <t>Recovery &amp; Reinvestment Act, with year-to-date recoveries of $.908M.</t>
  </si>
  <si>
    <t>G: Crosswalk of 2011 Availability</t>
  </si>
  <si>
    <r>
      <rPr>
        <b/>
        <u/>
        <sz val="12"/>
        <rFont val="TimesNewRomanPS"/>
      </rPr>
      <t>Supplementals</t>
    </r>
    <r>
      <rPr>
        <b/>
        <sz val="12"/>
        <rFont val="TimesNewRomanPS"/>
      </rPr>
      <t>:</t>
    </r>
    <r>
      <rPr>
        <sz val="12"/>
        <rFont val="TimesNewRomanPS"/>
      </rPr>
      <t xml:space="preserve">  Not Applicable</t>
    </r>
  </si>
  <si>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10/11 0700 ($.015M) for approved HIDTA programs within ATF Field Divisions.</t>
    </r>
  </si>
  <si>
    <r>
      <rPr>
        <b/>
        <u/>
        <sz val="12"/>
        <rFont val="Times New Roman"/>
        <family val="1"/>
      </rPr>
      <t>Unobligated Balances:</t>
    </r>
    <r>
      <rPr>
        <sz val="12"/>
        <rFont val="Times New Roman"/>
        <family val="1"/>
      </rPr>
      <t xml:space="preserve">  Funds were carried over from FY 2010 from the 15x0700, 15x8526, 15 10/11 0700 and 15x0720 accounts.  ATF brought forward $1.726M from funds provided in FY2010 for the no-year portion</t>
    </r>
  </si>
  <si>
    <t xml:space="preserve">of the S&amp;E Appropriations, with year-to-date recoveries of $.157M and anticipated recoveries of $2.843M; $1.029M from funds provided in FY2010 for GREAT/VCIT with no anticipated recoveries, $36.612M from </t>
  </si>
  <si>
    <t xml:space="preserve">funds provided in FY2010 for HIDTA &amp; FY10/11 Supplemental with year-to-date recoveries of $.341M and anticipated recoveries of $.159M; $45.866M from funds provided in FY2010 for Radio Spectrum Relocation </t>
  </si>
  <si>
    <t xml:space="preserve">with year-to-date recoveries of $.003M and anticipated recoveries of $2.997M; and $.794M from funds provided in FY2010 for Construction, with year-to-date recoveries of $.0M and anticipated recoveries </t>
  </si>
  <si>
    <t>of $.400M.</t>
  </si>
  <si>
    <t>Bureau of Alcohol, Tobacco, Firearms, and Explosives</t>
  </si>
  <si>
    <t>OCDETF</t>
  </si>
  <si>
    <t>Asset Forfeiture</t>
  </si>
  <si>
    <t>Other Agreements</t>
  </si>
  <si>
    <t>ATF's Asset Forfeiture request was $85M, however ATF's Asset Forfeiture current FY 11 agreement is only $53.5M.</t>
  </si>
  <si>
    <t>NIBIN</t>
  </si>
  <si>
    <t>State and Local Training</t>
  </si>
  <si>
    <t>Bureau-Wide</t>
  </si>
  <si>
    <t>Relocation Program</t>
  </si>
  <si>
    <t>Admin. Efficiencies</t>
  </si>
  <si>
    <t>Consolidate Task Forces</t>
  </si>
  <si>
    <t>Reduce Physical Footprint</t>
  </si>
  <si>
    <t>Extend Technical Refresh</t>
  </si>
  <si>
    <t>32.0  Land and Structures</t>
  </si>
  <si>
    <t>OIP Transfer</t>
  </si>
  <si>
    <t>Administrative Efficiencies</t>
  </si>
  <si>
    <t>Industry Operations Investigators (1801 and 1854)</t>
  </si>
  <si>
    <t>Other</t>
  </si>
  <si>
    <t>Ungraded Positions</t>
  </si>
  <si>
    <t>42.0 Insurance Claims &amp; Indemnity</t>
  </si>
  <si>
    <t>430. Interest &amp; Dividends</t>
  </si>
  <si>
    <r>
      <t xml:space="preserve">Financial Management Systems:  </t>
    </r>
    <r>
      <rPr>
        <sz val="9"/>
        <rFont val="Times New Roman"/>
        <family val="1"/>
      </rPr>
      <t xml:space="preserve">The Departments Unified Financial Management System (UFMS) is one of the highest management priorities in the Department. In order to continue implementing the remaining DOJ components and to align funding for operations and maintenance, funding is being transferred to the users of UFMS on a pro rata basis.  Specifically, base funding of </t>
    </r>
    <r>
      <rPr>
        <u/>
        <sz val="9"/>
        <rFont val="Times New Roman"/>
        <family val="1"/>
      </rPr>
      <t>$1,173,000</t>
    </r>
    <r>
      <rPr>
        <sz val="9"/>
        <rFont val="Times New Roman"/>
        <family val="1"/>
      </rPr>
      <t xml:space="preserve"> is being transferred fromt eh Justice Information Sharing Technology appropriation to ATF.  On an annual basis, the transferred funds will be reimbursed back to the Justice Management Division's UFMS Program Management Office (PMO) to cover off on PMO-related expenses in support of component implementations and for recurring operations and maintenance support.</t>
    </r>
  </si>
  <si>
    <t>PRAO Transfer</t>
  </si>
  <si>
    <t>JIST UFMS Transfer</t>
  </si>
  <si>
    <t xml:space="preserve">     Subtotal Transfers</t>
  </si>
  <si>
    <t xml:space="preserve">Increases </t>
  </si>
  <si>
    <t xml:space="preserve">    Subtotal Increases</t>
  </si>
  <si>
    <t xml:space="preserve">Offsets </t>
  </si>
  <si>
    <t>Alcohol and Tobacco Program Reduction</t>
  </si>
  <si>
    <t>National Integrated Ballistic Information Network (NIBIN) Reduction</t>
  </si>
  <si>
    <t>Reduction in Relocation Program (PCS)</t>
  </si>
  <si>
    <t>State and Local Training Program</t>
  </si>
  <si>
    <t xml:space="preserve">    Subtotal Offsets</t>
  </si>
  <si>
    <r>
      <t>Health Insurance</t>
    </r>
    <r>
      <rPr>
        <sz val="9"/>
        <rFont val="Times New Roman"/>
        <family val="1"/>
      </rPr>
      <t>:  Effective January 2012, this component's contribution to Federal employees' health insurance premiums increased by 6</t>
    </r>
    <r>
      <rPr>
        <u/>
        <sz val="9"/>
        <rFont val="Times New Roman"/>
        <family val="1"/>
      </rPr>
      <t xml:space="preserve">.6% </t>
    </r>
    <r>
      <rPr>
        <sz val="9"/>
        <rFont val="Times New Roman"/>
        <family val="1"/>
      </rPr>
      <t xml:space="preserve">percent.  Applied against the 2011 estimate of </t>
    </r>
    <r>
      <rPr>
        <u/>
        <sz val="9"/>
        <rFont val="Times New Roman"/>
        <family val="1"/>
      </rPr>
      <t>$38,500,000</t>
    </r>
    <r>
      <rPr>
        <sz val="9"/>
        <rFont val="Times New Roman"/>
        <family val="1"/>
      </rPr>
      <t>, the additional amount required is $</t>
    </r>
    <r>
      <rPr>
        <u/>
        <sz val="9"/>
        <rFont val="Times New Roman"/>
        <family val="1"/>
      </rPr>
      <t>2,562,000</t>
    </r>
    <r>
      <rPr>
        <sz val="9"/>
        <rFont val="Times New Roman"/>
        <family val="1"/>
      </rPr>
      <t>.</t>
    </r>
  </si>
  <si>
    <r>
      <t>Changes in Compensable Days</t>
    </r>
    <r>
      <rPr>
        <sz val="9"/>
        <rFont val="Times New Roman"/>
        <family val="1"/>
      </rPr>
      <t xml:space="preserve">.  The decreased cost for one compensable day in FY 2012 compared to FY 2011 is calculated by dividing the FY 2011 estimated personnel compensation </t>
    </r>
    <r>
      <rPr>
        <u/>
        <sz val="9"/>
        <rFont val="Times New Roman"/>
        <family val="1"/>
      </rPr>
      <t xml:space="preserve">$2,070,000 </t>
    </r>
    <r>
      <rPr>
        <sz val="9"/>
        <rFont val="Times New Roman"/>
        <family val="1"/>
      </rPr>
      <t xml:space="preserve">and applicable benefits </t>
    </r>
    <r>
      <rPr>
        <u/>
        <sz val="9"/>
        <rFont val="Times New Roman"/>
        <family val="1"/>
      </rPr>
      <t>$714,000</t>
    </r>
    <r>
      <rPr>
        <sz val="9"/>
        <rFont val="Times New Roman"/>
        <family val="1"/>
      </rPr>
      <t xml:space="preserve"> by 261 compensable days.</t>
    </r>
  </si>
  <si>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2012 is ___________.  The </t>
    </r>
    <r>
      <rPr>
        <u/>
        <sz val="9"/>
        <color indexed="8"/>
        <rFont val="Times New Roman"/>
        <family val="1"/>
      </rPr>
      <t>ATF</t>
    </r>
    <r>
      <rPr>
        <sz val="9"/>
        <color indexed="8"/>
        <rFont val="Times New Roman"/>
        <family val="1"/>
      </rPr>
      <t xml:space="preserve"> currently has </t>
    </r>
    <r>
      <rPr>
        <u/>
        <sz val="9"/>
        <color indexed="8"/>
        <rFont val="Times New Roman"/>
        <family val="1"/>
      </rPr>
      <t xml:space="preserve">33 </t>
    </r>
    <r>
      <rPr>
        <sz val="9"/>
        <color indexed="8"/>
        <rFont val="Times New Roman"/>
        <family val="1"/>
      </rPr>
      <t>positions overseas, and funding of $</t>
    </r>
    <r>
      <rPr>
        <u/>
        <sz val="9"/>
        <color indexed="8"/>
        <rFont val="Times New Roman"/>
        <family val="1"/>
      </rPr>
      <t>545,000</t>
    </r>
    <r>
      <rPr>
        <sz val="9"/>
        <color indexed="8"/>
        <rFont val="Times New Roman"/>
        <family val="1"/>
      </rPr>
      <t xml:space="preserve"> is requested for this account.  [CRM, USMS, FBI, DEA, ATF only.]</t>
    </r>
  </si>
  <si>
    <t>Electronic Surveillance Capabilities</t>
  </si>
  <si>
    <t>Electronic Surv. Capabilities</t>
  </si>
  <si>
    <t>Note: IN FY 2012, the OCDETF agreement is straightlined due to expected full year CR and does not include OCDETF such as for wiretaps and fusion center. The FY 2010 and 2011 agreements were modified and funding added by the OCDETF program office.</t>
  </si>
  <si>
    <r>
      <t>Annualization of FY 2009 Supplemental - SWB.</t>
    </r>
    <r>
      <rPr>
        <sz val="9"/>
        <rFont val="Times New Roman"/>
        <family val="1"/>
      </rPr>
      <t xml:space="preserve">  This provides for the annualization of positions approved in FY 2009 under the American Recovery and Reinvestment Act.</t>
    </r>
  </si>
  <si>
    <r>
      <rPr>
        <b/>
        <u/>
        <sz val="12"/>
        <rFont val="TimesNewRomanPS"/>
      </rPr>
      <t>Reprogrammings</t>
    </r>
    <r>
      <rPr>
        <u/>
        <sz val="12"/>
        <rFont val="TimesNewRomanPS"/>
      </rPr>
      <t>:</t>
    </r>
    <r>
      <rPr>
        <sz val="12"/>
        <rFont val="TimesNewRomanPS"/>
      </rPr>
      <t xml:space="preserve">  
</t>
    </r>
  </si>
  <si>
    <r>
      <rPr>
        <b/>
        <u/>
        <sz val="12"/>
        <rFont val="TimesNewRomanPS"/>
      </rPr>
      <t>Supplementals</t>
    </r>
    <r>
      <rPr>
        <b/>
        <sz val="12"/>
        <rFont val="TimesNewRomanPS"/>
      </rPr>
      <t>:</t>
    </r>
    <r>
      <rPr>
        <sz val="12"/>
        <rFont val="TimesNewRomanPS"/>
      </rPr>
      <t xml:space="preserve">  ATF received from the FY2010/2011 Emergency Border Security Supplemental -  $37.5M.</t>
    </r>
  </si>
</sst>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 numFmtId="171" formatCode="_(* #,##0.000_);_(* \(#,##0.000\);_(* &quot;....&quot;_);_(@_)"/>
    <numFmt numFmtId="172" formatCode="_(* #,##0.0000_);_(* \(#,##0.0000\);_(* &quot;....&quot;_);_(@_)"/>
  </numFmts>
  <fonts count="77">
    <font>
      <sz val="12"/>
      <name val="Arial"/>
    </font>
    <font>
      <u/>
      <sz val="12"/>
      <name val="TimesNewRomanPS"/>
    </font>
    <font>
      <sz val="12"/>
      <name val="TimesNewRomanPS"/>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sz val="12"/>
      <name val="Arial"/>
      <family val="2"/>
    </font>
    <font>
      <u/>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sz val="10"/>
      <name val="Arial"/>
      <family val="2"/>
    </font>
    <font>
      <sz val="12"/>
      <color theme="0"/>
      <name val="Arial"/>
      <family val="2"/>
    </font>
    <font>
      <sz val="16"/>
      <color indexed="8"/>
      <name val="Times New Roman"/>
      <family val="1"/>
    </font>
    <font>
      <b/>
      <u/>
      <sz val="12"/>
      <name val="TimesNewRomanPS"/>
    </font>
    <font>
      <b/>
      <sz val="12"/>
      <name val="TimesNewRomanPS"/>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hair">
        <color indexed="64"/>
      </top>
      <bottom/>
      <diagonal/>
    </border>
  </borders>
  <cellStyleXfs count="12">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3" fillId="0" borderId="0"/>
    <xf numFmtId="0" fontId="72"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cellStyleXfs>
  <cellXfs count="906">
    <xf numFmtId="0" fontId="0" fillId="0" borderId="0" xfId="0"/>
    <xf numFmtId="165" fontId="2" fillId="0" borderId="0" xfId="0" applyNumberFormat="1" applyFont="1" applyAlignment="1"/>
    <xf numFmtId="165" fontId="2" fillId="0" borderId="0" xfId="0" applyNumberFormat="1" applyFont="1" applyBorder="1" applyAlignment="1"/>
    <xf numFmtId="165" fontId="8" fillId="0" borderId="0" xfId="0" applyNumberFormat="1" applyFont="1" applyAlignment="1"/>
    <xf numFmtId="165" fontId="5" fillId="0" borderId="0" xfId="0" applyNumberFormat="1" applyFont="1" applyAlignment="1"/>
    <xf numFmtId="165" fontId="1"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3" fontId="4" fillId="2" borderId="0" xfId="0" applyNumberFormat="1" applyFont="1" applyFill="1" applyBorder="1" applyAlignment="1"/>
    <xf numFmtId="165" fontId="3" fillId="0" borderId="0" xfId="0" applyNumberFormat="1" applyFont="1" applyAlignment="1"/>
    <xf numFmtId="165" fontId="18" fillId="2" borderId="0" xfId="0" applyNumberFormat="1" applyFont="1" applyFill="1" applyAlignment="1"/>
    <xf numFmtId="0" fontId="20" fillId="0" borderId="2" xfId="9" applyFont="1" applyBorder="1" applyAlignment="1">
      <alignment horizontal="center"/>
    </xf>
    <xf numFmtId="0" fontId="20" fillId="0" borderId="3" xfId="9" applyFont="1" applyBorder="1" applyAlignment="1">
      <alignment horizontal="center"/>
    </xf>
    <xf numFmtId="0" fontId="20" fillId="0" borderId="4" xfId="9" applyFont="1" applyBorder="1" applyAlignment="1">
      <alignment horizontal="center"/>
    </xf>
    <xf numFmtId="0" fontId="8" fillId="0" borderId="5" xfId="9" applyFont="1" applyBorder="1"/>
    <xf numFmtId="0" fontId="8" fillId="0" borderId="3" xfId="9" applyFont="1" applyBorder="1"/>
    <xf numFmtId="5" fontId="20" fillId="0" borderId="0" xfId="9" applyNumberFormat="1" applyFont="1" applyBorder="1"/>
    <xf numFmtId="5" fontId="20" fillId="0" borderId="6" xfId="9" applyNumberFormat="1" applyFont="1" applyBorder="1"/>
    <xf numFmtId="0" fontId="8" fillId="0" borderId="7" xfId="9" applyFont="1" applyBorder="1"/>
    <xf numFmtId="0" fontId="8" fillId="0" borderId="4" xfId="9" applyFont="1" applyBorder="1"/>
    <xf numFmtId="0" fontId="20" fillId="0" borderId="8" xfId="9" applyFont="1" applyBorder="1" applyAlignment="1">
      <alignment horizontal="left"/>
    </xf>
    <xf numFmtId="0" fontId="29" fillId="0" borderId="0" xfId="0" applyFont="1"/>
    <xf numFmtId="165" fontId="2"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5" fontId="25" fillId="2" borderId="12" xfId="0" applyNumberFormat="1" applyFont="1" applyFill="1" applyBorder="1" applyAlignment="1"/>
    <xf numFmtId="5" fontId="25" fillId="2" borderId="11" xfId="0" applyNumberFormat="1" applyFont="1" applyFill="1" applyBorder="1" applyAlignment="1"/>
    <xf numFmtId="0" fontId="29" fillId="0" borderId="0" xfId="0" applyFont="1" applyBorder="1" applyAlignment="1">
      <alignment horizontal="center"/>
    </xf>
    <xf numFmtId="0" fontId="0" fillId="0" borderId="0" xfId="0" applyAlignment="1">
      <alignment horizontal="center"/>
    </xf>
    <xf numFmtId="0" fontId="8" fillId="0" borderId="13" xfId="9" applyFont="1" applyBorder="1"/>
    <xf numFmtId="0" fontId="8" fillId="0" borderId="14" xfId="9" applyFont="1"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0" fontId="13" fillId="0" borderId="0" xfId="0" applyFont="1" applyFill="1" applyBorder="1" applyAlignment="1">
      <alignment vertical="top" wrapText="1"/>
    </xf>
    <xf numFmtId="0" fontId="24" fillId="3" borderId="0" xfId="0" applyFont="1" applyFill="1" applyBorder="1" applyAlignment="1">
      <alignment vertical="top" wrapText="1"/>
    </xf>
    <xf numFmtId="165" fontId="41" fillId="2" borderId="0" xfId="0" applyNumberFormat="1" applyFont="1" applyFill="1" applyAlignment="1"/>
    <xf numFmtId="170" fontId="25" fillId="2" borderId="15" xfId="0" applyNumberFormat="1" applyFont="1" applyFill="1" applyBorder="1" applyAlignment="1"/>
    <xf numFmtId="165" fontId="44" fillId="0" borderId="0" xfId="0" applyNumberFormat="1" applyFont="1"/>
    <xf numFmtId="165" fontId="28" fillId="0" borderId="0" xfId="0" applyNumberFormat="1" applyFont="1"/>
    <xf numFmtId="165" fontId="44" fillId="0" borderId="0" xfId="0" applyNumberFormat="1" applyFont="1" applyAlignment="1"/>
    <xf numFmtId="165" fontId="28" fillId="0" borderId="0" xfId="0" applyNumberFormat="1" applyFont="1" applyAlignment="1"/>
    <xf numFmtId="3" fontId="44" fillId="2" borderId="0" xfId="0" applyNumberFormat="1" applyFont="1" applyFill="1" applyAlignment="1"/>
    <xf numFmtId="3" fontId="48" fillId="2" borderId="0" xfId="0" applyNumberFormat="1" applyFont="1" applyFill="1" applyAlignment="1"/>
    <xf numFmtId="3" fontId="48" fillId="2" borderId="0" xfId="0" applyNumberFormat="1" applyFont="1" applyFill="1" applyBorder="1" applyAlignment="1"/>
    <xf numFmtId="0" fontId="28" fillId="0" borderId="0" xfId="0" applyFont="1"/>
    <xf numFmtId="165" fontId="45" fillId="0" borderId="0" xfId="0" applyNumberFormat="1" applyFont="1"/>
    <xf numFmtId="165" fontId="45" fillId="0" borderId="0" xfId="0" applyNumberFormat="1" applyFont="1" applyBorder="1"/>
    <xf numFmtId="3" fontId="47" fillId="0" borderId="0" xfId="0" applyNumberFormat="1" applyFont="1" applyAlignment="1"/>
    <xf numFmtId="37" fontId="16" fillId="0" borderId="18" xfId="0" applyNumberFormat="1" applyFont="1" applyBorder="1" applyAlignment="1"/>
    <xf numFmtId="37" fontId="16" fillId="0" borderId="5" xfId="0" applyNumberFormat="1" applyFont="1" applyBorder="1" applyAlignment="1"/>
    <xf numFmtId="37" fontId="20" fillId="0" borderId="8" xfId="9" applyNumberFormat="1" applyFont="1" applyBorder="1"/>
    <xf numFmtId="37" fontId="20" fillId="0" borderId="0" xfId="9" applyNumberFormat="1" applyFont="1" applyBorder="1"/>
    <xf numFmtId="37" fontId="6" fillId="2" borderId="19" xfId="0" applyNumberFormat="1" applyFont="1" applyFill="1" applyBorder="1" applyAlignment="1"/>
    <xf numFmtId="37" fontId="6" fillId="2" borderId="12" xfId="0" applyNumberFormat="1" applyFont="1" applyFill="1" applyBorder="1" applyAlignment="1"/>
    <xf numFmtId="37" fontId="27" fillId="0" borderId="20" xfId="0" applyNumberFormat="1" applyFont="1" applyBorder="1"/>
    <xf numFmtId="37" fontId="22" fillId="2" borderId="21" xfId="0" applyNumberFormat="1" applyFont="1" applyFill="1" applyBorder="1" applyAlignment="1"/>
    <xf numFmtId="37" fontId="22" fillId="2" borderId="23" xfId="0" applyNumberFormat="1" applyFont="1" applyFill="1" applyBorder="1" applyAlignment="1"/>
    <xf numFmtId="37" fontId="22" fillId="2" borderId="25" xfId="0" applyNumberFormat="1" applyFont="1" applyFill="1" applyBorder="1" applyAlignment="1"/>
    <xf numFmtId="37" fontId="22" fillId="2" borderId="28" xfId="0" applyNumberFormat="1" applyFont="1" applyFill="1" applyBorder="1" applyAlignment="1"/>
    <xf numFmtId="37" fontId="22" fillId="2" borderId="30" xfId="0" applyNumberFormat="1" applyFont="1" applyFill="1" applyBorder="1" applyAlignment="1"/>
    <xf numFmtId="37" fontId="22" fillId="2" borderId="32" xfId="0" applyNumberFormat="1" applyFont="1" applyFill="1" applyBorder="1" applyAlignment="1"/>
    <xf numFmtId="37" fontId="22" fillId="2" borderId="34" xfId="0" applyNumberFormat="1" applyFont="1" applyFill="1" applyBorder="1" applyAlignment="1"/>
    <xf numFmtId="37" fontId="22" fillId="2" borderId="0" xfId="0" applyNumberFormat="1" applyFont="1" applyFill="1" applyBorder="1" applyAlignment="1"/>
    <xf numFmtId="37" fontId="22" fillId="2" borderId="39" xfId="0" applyNumberFormat="1" applyFont="1" applyFill="1" applyBorder="1" applyAlignment="1"/>
    <xf numFmtId="37" fontId="22" fillId="2" borderId="0" xfId="0" applyNumberFormat="1" applyFont="1" applyFill="1" applyAlignment="1"/>
    <xf numFmtId="37" fontId="22" fillId="2" borderId="15" xfId="0" applyNumberFormat="1" applyFont="1" applyFill="1" applyBorder="1" applyAlignment="1"/>
    <xf numFmtId="37" fontId="23" fillId="2" borderId="44" xfId="0" applyNumberFormat="1" applyFont="1" applyFill="1" applyBorder="1" applyAlignment="1"/>
    <xf numFmtId="4" fontId="22" fillId="2" borderId="15" xfId="0" applyNumberFormat="1" applyFont="1" applyFill="1" applyBorder="1" applyAlignment="1"/>
    <xf numFmtId="4" fontId="22" fillId="2" borderId="45"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44" xfId="0" applyNumberFormat="1" applyFont="1" applyFill="1" applyBorder="1" applyAlignment="1"/>
    <xf numFmtId="37" fontId="6" fillId="2" borderId="47" xfId="0" applyNumberFormat="1" applyFont="1" applyFill="1" applyBorder="1" applyAlignment="1"/>
    <xf numFmtId="0" fontId="20" fillId="0" borderId="48" xfId="9" applyFont="1" applyBorder="1"/>
    <xf numFmtId="37" fontId="20" fillId="0" borderId="44" xfId="9" applyNumberFormat="1" applyFont="1" applyBorder="1"/>
    <xf numFmtId="37" fontId="20" fillId="0" borderId="47" xfId="9" applyNumberFormat="1" applyFont="1" applyBorder="1"/>
    <xf numFmtId="5" fontId="20" fillId="0" borderId="47" xfId="9" applyNumberFormat="1" applyFont="1" applyBorder="1"/>
    <xf numFmtId="5" fontId="20" fillId="0" borderId="48" xfId="9" applyNumberFormat="1" applyFont="1" applyBorder="1"/>
    <xf numFmtId="0" fontId="17" fillId="0" borderId="0" xfId="0" applyFont="1"/>
    <xf numFmtId="0" fontId="0" fillId="0" borderId="0" xfId="0" applyAlignment="1">
      <alignment vertical="top"/>
    </xf>
    <xf numFmtId="0" fontId="29" fillId="0" borderId="0" xfId="0" applyFont="1" applyAlignment="1">
      <alignment vertical="top"/>
    </xf>
    <xf numFmtId="0" fontId="29" fillId="0" borderId="0" xfId="0" applyFont="1" applyBorder="1" applyAlignment="1">
      <alignment vertical="top"/>
    </xf>
    <xf numFmtId="0" fontId="29" fillId="0" borderId="3" xfId="0" applyFont="1" applyBorder="1" applyAlignment="1">
      <alignment vertical="top"/>
    </xf>
    <xf numFmtId="170" fontId="23" fillId="2" borderId="49" xfId="0" applyNumberFormat="1" applyFont="1" applyFill="1" applyBorder="1" applyAlignment="1"/>
    <xf numFmtId="170" fontId="23" fillId="2" borderId="51" xfId="0" applyNumberFormat="1" applyFont="1" applyFill="1" applyBorder="1" applyAlignment="1"/>
    <xf numFmtId="37" fontId="23" fillId="2" borderId="51" xfId="0" applyNumberFormat="1" applyFont="1" applyFill="1" applyBorder="1" applyAlignment="1"/>
    <xf numFmtId="37" fontId="23" fillId="2" borderId="49" xfId="0" applyNumberFormat="1" applyFont="1" applyFill="1" applyBorder="1" applyAlignment="1"/>
    <xf numFmtId="37" fontId="6" fillId="2" borderId="53" xfId="0" applyNumberFormat="1" applyFont="1" applyFill="1" applyBorder="1" applyAlignment="1"/>
    <xf numFmtId="37" fontId="6" fillId="0" borderId="53" xfId="0" applyNumberFormat="1" applyFont="1" applyFill="1" applyBorder="1" applyAlignment="1"/>
    <xf numFmtId="37" fontId="16" fillId="0" borderId="14" xfId="0" applyNumberFormat="1" applyFont="1" applyBorder="1" applyAlignment="1">
      <alignment horizontal="right"/>
    </xf>
    <xf numFmtId="164" fontId="16" fillId="0" borderId="56" xfId="0" applyNumberFormat="1" applyFont="1" applyBorder="1" applyAlignment="1"/>
    <xf numFmtId="37" fontId="6" fillId="2" borderId="59" xfId="0" applyNumberFormat="1" applyFont="1" applyFill="1" applyBorder="1" applyAlignment="1"/>
    <xf numFmtId="1" fontId="16" fillId="0" borderId="17" xfId="0" applyNumberFormat="1" applyFont="1" applyBorder="1" applyAlignment="1">
      <alignment horizontal="right"/>
    </xf>
    <xf numFmtId="37" fontId="16" fillId="0" borderId="18" xfId="0" applyNumberFormat="1" applyFont="1" applyBorder="1" applyAlignment="1">
      <alignment horizontal="right"/>
    </xf>
    <xf numFmtId="37" fontId="26" fillId="2" borderId="61" xfId="0" applyNumberFormat="1" applyFont="1" applyFill="1" applyBorder="1" applyAlignment="1"/>
    <xf numFmtId="37" fontId="22" fillId="2" borderId="62" xfId="0" applyNumberFormat="1" applyFont="1" applyFill="1" applyBorder="1" applyAlignment="1"/>
    <xf numFmtId="164" fontId="16" fillId="0" borderId="3" xfId="0" applyNumberFormat="1" applyFont="1" applyBorder="1" applyAlignment="1"/>
    <xf numFmtId="164" fontId="16" fillId="0" borderId="4" xfId="0" applyNumberFormat="1" applyFont="1" applyBorder="1" applyAlignment="1"/>
    <xf numFmtId="0" fontId="6" fillId="2" borderId="64" xfId="0" applyNumberFormat="1" applyFont="1" applyFill="1" applyBorder="1" applyAlignment="1"/>
    <xf numFmtId="0" fontId="6" fillId="2" borderId="65" xfId="0" applyNumberFormat="1" applyFont="1" applyFill="1" applyBorder="1" applyAlignment="1">
      <alignment horizontal="left"/>
    </xf>
    <xf numFmtId="0" fontId="8" fillId="0" borderId="65" xfId="0" applyNumberFormat="1" applyFont="1" applyBorder="1" applyAlignment="1"/>
    <xf numFmtId="0" fontId="6" fillId="2" borderId="66" xfId="0" applyNumberFormat="1" applyFont="1" applyFill="1" applyBorder="1" applyAlignment="1">
      <alignment horizontal="left"/>
    </xf>
    <xf numFmtId="0" fontId="8" fillId="0" borderId="66" xfId="0" applyNumberFormat="1" applyFont="1" applyFill="1" applyBorder="1" applyAlignment="1"/>
    <xf numFmtId="0" fontId="6" fillId="2" borderId="67" xfId="0" applyNumberFormat="1" applyFont="1" applyFill="1" applyBorder="1" applyAlignment="1">
      <alignment horizontal="left"/>
    </xf>
    <xf numFmtId="0" fontId="26" fillId="2" borderId="45" xfId="0" applyNumberFormat="1" applyFont="1" applyFill="1" applyBorder="1" applyAlignment="1">
      <alignment horizontal="left" indent="5"/>
    </xf>
    <xf numFmtId="0" fontId="23" fillId="2" borderId="73" xfId="0" applyNumberFormat="1" applyFont="1" applyFill="1" applyBorder="1" applyAlignment="1">
      <alignment horizontal="right"/>
    </xf>
    <xf numFmtId="0" fontId="23" fillId="2" borderId="75" xfId="0" applyNumberFormat="1" applyFont="1" applyFill="1" applyBorder="1" applyAlignment="1">
      <alignment horizontal="right"/>
    </xf>
    <xf numFmtId="0" fontId="22" fillId="0" borderId="15" xfId="0" applyNumberFormat="1" applyFont="1" applyFill="1" applyBorder="1" applyAlignment="1">
      <alignment horizontal="left"/>
    </xf>
    <xf numFmtId="0" fontId="22" fillId="2" borderId="15" xfId="0" applyNumberFormat="1" applyFont="1" applyFill="1" applyBorder="1" applyAlignment="1">
      <alignment horizontal="left"/>
    </xf>
    <xf numFmtId="0" fontId="23" fillId="2" borderId="44" xfId="0" applyNumberFormat="1" applyFont="1" applyFill="1" applyBorder="1" applyAlignment="1">
      <alignment horizontal="left"/>
    </xf>
    <xf numFmtId="0" fontId="23" fillId="2" borderId="15" xfId="0" applyNumberFormat="1" applyFont="1" applyFill="1" applyBorder="1" applyAlignment="1">
      <alignment horizontal="left"/>
    </xf>
    <xf numFmtId="0" fontId="23" fillId="2" borderId="45" xfId="0" applyNumberFormat="1" applyFont="1" applyFill="1" applyBorder="1" applyAlignment="1">
      <alignment horizontal="left"/>
    </xf>
    <xf numFmtId="0" fontId="23" fillId="2" borderId="77" xfId="0" applyNumberFormat="1" applyFont="1" applyFill="1" applyBorder="1" applyAlignment="1">
      <alignment horizontal="right"/>
    </xf>
    <xf numFmtId="0" fontId="23" fillId="2" borderId="78" xfId="0" applyNumberFormat="1" applyFont="1" applyFill="1" applyBorder="1" applyAlignment="1">
      <alignment horizontal="right"/>
    </xf>
    <xf numFmtId="0" fontId="23" fillId="2" borderId="79" xfId="0" applyNumberFormat="1" applyFont="1" applyFill="1" applyBorder="1" applyAlignment="1">
      <alignment horizontal="right"/>
    </xf>
    <xf numFmtId="0" fontId="6" fillId="2" borderId="80"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53" xfId="0" applyNumberFormat="1" applyFont="1" applyFill="1" applyBorder="1" applyAlignment="1">
      <alignment horizontal="left" indent="1"/>
    </xf>
    <xf numFmtId="0" fontId="6" fillId="2" borderId="81"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5"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5" fillId="2" borderId="77" xfId="0" applyNumberFormat="1" applyFont="1" applyFill="1" applyBorder="1" applyAlignment="1">
      <alignment horizontal="right"/>
    </xf>
    <xf numFmtId="0" fontId="25" fillId="2" borderId="78" xfId="0" applyNumberFormat="1" applyFont="1" applyFill="1" applyBorder="1" applyAlignment="1">
      <alignment horizontal="right"/>
    </xf>
    <xf numFmtId="0" fontId="25" fillId="2" borderId="79" xfId="0" applyNumberFormat="1" applyFont="1" applyFill="1" applyBorder="1" applyAlignment="1">
      <alignment horizontal="right"/>
    </xf>
    <xf numFmtId="0" fontId="16" fillId="0" borderId="3" xfId="0" applyNumberFormat="1" applyFont="1" applyBorder="1" applyAlignment="1"/>
    <xf numFmtId="37" fontId="16" fillId="0" borderId="53" xfId="0" applyNumberFormat="1" applyFont="1" applyBorder="1" applyAlignment="1">
      <alignment horizontal="center"/>
    </xf>
    <xf numFmtId="37" fontId="16" fillId="0" borderId="3" xfId="0" applyNumberFormat="1" applyFont="1" applyBorder="1" applyAlignment="1">
      <alignment horizontal="center"/>
    </xf>
    <xf numFmtId="167" fontId="52" fillId="0" borderId="0" xfId="1" applyNumberFormat="1" applyFont="1" applyAlignment="1">
      <alignment horizontal="center" vertical="center"/>
    </xf>
    <xf numFmtId="0" fontId="53" fillId="0" borderId="0" xfId="8" applyNumberFormat="1" applyFont="1" applyFill="1" applyBorder="1" applyAlignment="1" applyProtection="1"/>
    <xf numFmtId="0" fontId="19" fillId="0" borderId="0" xfId="8" applyNumberFormat="1" applyFill="1" applyBorder="1" applyAlignment="1" applyProtection="1"/>
    <xf numFmtId="167" fontId="52" fillId="0" borderId="0" xfId="1" applyNumberFormat="1" applyFont="1" applyAlignment="1">
      <alignment horizontal="centerContinuous" vertical="center"/>
    </xf>
    <xf numFmtId="167" fontId="19" fillId="0" borderId="0" xfId="1" applyNumberFormat="1" applyFill="1" applyBorder="1" applyAlignment="1" applyProtection="1"/>
    <xf numFmtId="0" fontId="53" fillId="0" borderId="0" xfId="8"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54" fillId="3" borderId="0" xfId="0" applyNumberFormat="1" applyFont="1" applyFill="1" applyAlignment="1">
      <alignment horizontal="centerContinuous"/>
    </xf>
    <xf numFmtId="0" fontId="19"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9" fillId="0" borderId="0" xfId="8" applyNumberFormat="1" applyFont="1" applyFill="1" applyBorder="1" applyAlignment="1" applyProtection="1"/>
    <xf numFmtId="0" fontId="0" fillId="0" borderId="0" xfId="0" applyBorder="1" applyAlignment="1">
      <alignment wrapText="1"/>
    </xf>
    <xf numFmtId="166" fontId="54"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49" fillId="0" borderId="0" xfId="8" applyNumberFormat="1" applyFont="1" applyFill="1" applyBorder="1" applyAlignment="1" applyProtection="1"/>
    <xf numFmtId="167" fontId="19" fillId="0" borderId="0" xfId="1" applyNumberFormat="1" applyFont="1" applyFill="1" applyBorder="1" applyAlignment="1" applyProtection="1"/>
    <xf numFmtId="0" fontId="19" fillId="0" borderId="0" xfId="0" applyFont="1" applyBorder="1" applyAlignment="1"/>
    <xf numFmtId="166" fontId="8" fillId="0" borderId="0" xfId="0" applyNumberFormat="1" applyFont="1" applyBorder="1"/>
    <xf numFmtId="165" fontId="8" fillId="0" borderId="0" xfId="0" applyNumberFormat="1" applyFont="1" applyBorder="1"/>
    <xf numFmtId="9" fontId="19" fillId="0" borderId="0" xfId="11" applyFill="1" applyBorder="1" applyAlignment="1" applyProtection="1"/>
    <xf numFmtId="0" fontId="19" fillId="0" borderId="0" xfId="8"/>
    <xf numFmtId="165" fontId="21" fillId="3" borderId="0" xfId="0" applyNumberFormat="1" applyFont="1" applyFill="1" applyAlignment="1">
      <alignment horizontal="centerContinuous"/>
    </xf>
    <xf numFmtId="165" fontId="5" fillId="3" borderId="0" xfId="0" applyNumberFormat="1" applyFont="1" applyFill="1" applyBorder="1"/>
    <xf numFmtId="167" fontId="56"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40"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57" fillId="0" borderId="0" xfId="7" applyFont="1" applyAlignment="1">
      <alignment horizontal="left" vertical="top" wrapText="1"/>
    </xf>
    <xf numFmtId="0" fontId="5" fillId="0" borderId="0" xfId="7" applyFont="1" applyFill="1" applyAlignment="1">
      <alignment vertical="top"/>
    </xf>
    <xf numFmtId="0" fontId="58" fillId="0" borderId="0" xfId="7" applyFont="1" applyAlignment="1">
      <alignment vertical="top" wrapText="1"/>
    </xf>
    <xf numFmtId="0" fontId="5" fillId="3" borderId="0" xfId="7" applyFont="1" applyFill="1" applyAlignment="1">
      <alignment vertical="top" wrapText="1"/>
    </xf>
    <xf numFmtId="0" fontId="0" fillId="3" borderId="0" xfId="0" applyFill="1" applyBorder="1" applyAlignment="1"/>
    <xf numFmtId="166" fontId="54"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27" fillId="0" borderId="91" xfId="0" applyNumberFormat="1" applyFont="1" applyBorder="1"/>
    <xf numFmtId="37" fontId="27" fillId="0" borderId="92" xfId="0" applyNumberFormat="1" applyFont="1" applyBorder="1"/>
    <xf numFmtId="0" fontId="6" fillId="2" borderId="93" xfId="0" applyNumberFormat="1" applyFont="1" applyFill="1" applyBorder="1" applyAlignment="1">
      <alignment horizontal="left"/>
    </xf>
    <xf numFmtId="0" fontId="6" fillId="2" borderId="94" xfId="0" applyNumberFormat="1" applyFont="1" applyFill="1" applyBorder="1" applyAlignment="1">
      <alignment horizontal="left"/>
    </xf>
    <xf numFmtId="0" fontId="6" fillId="2" borderId="95" xfId="0" applyNumberFormat="1" applyFont="1" applyFill="1" applyBorder="1" applyAlignment="1">
      <alignment horizontal="left"/>
    </xf>
    <xf numFmtId="0" fontId="26" fillId="2" borderId="96" xfId="0" applyNumberFormat="1" applyFont="1" applyFill="1" applyBorder="1" applyAlignment="1">
      <alignment horizontal="left" indent="5"/>
    </xf>
    <xf numFmtId="165" fontId="2" fillId="0" borderId="0" xfId="0" applyNumberFormat="1" applyFont="1" applyBorder="1"/>
    <xf numFmtId="0" fontId="38" fillId="0" borderId="0" xfId="0" applyFont="1" applyBorder="1" applyAlignment="1">
      <alignment vertical="top" wrapText="1"/>
    </xf>
    <xf numFmtId="0" fontId="29" fillId="0" borderId="0" xfId="0" applyFont="1" applyBorder="1" applyAlignment="1">
      <alignment horizontal="center" vertical="top"/>
    </xf>
    <xf numFmtId="0" fontId="35" fillId="0" borderId="0" xfId="0" applyFont="1" applyBorder="1" applyAlignment="1">
      <alignment horizontal="center" vertical="top" wrapText="1"/>
    </xf>
    <xf numFmtId="0" fontId="60" fillId="0" borderId="0" xfId="0" applyFont="1" applyBorder="1" applyAlignment="1">
      <alignment horizontal="center"/>
    </xf>
    <xf numFmtId="0" fontId="59" fillId="0" borderId="0" xfId="0" applyFont="1" applyBorder="1" applyAlignment="1">
      <alignment vertical="top" wrapText="1"/>
    </xf>
    <xf numFmtId="0" fontId="29" fillId="0" borderId="0" xfId="0" applyFont="1" applyBorder="1" applyAlignment="1">
      <alignment horizontal="right" vertical="top" wrapText="1"/>
    </xf>
    <xf numFmtId="3" fontId="29" fillId="0" borderId="0" xfId="0" applyNumberFormat="1" applyFont="1" applyBorder="1" applyAlignment="1">
      <alignment vertical="top" wrapText="1"/>
    </xf>
    <xf numFmtId="0" fontId="16" fillId="0" borderId="77" xfId="0" applyNumberFormat="1" applyFont="1" applyBorder="1" applyAlignment="1">
      <alignment horizontal="right"/>
    </xf>
    <xf numFmtId="0" fontId="16" fillId="0" borderId="78" xfId="0" applyNumberFormat="1" applyFont="1" applyBorder="1" applyAlignment="1">
      <alignment horizontal="right"/>
    </xf>
    <xf numFmtId="0" fontId="16" fillId="0" borderId="79" xfId="0" applyNumberFormat="1" applyFont="1" applyBorder="1" applyAlignment="1">
      <alignment horizontal="right"/>
    </xf>
    <xf numFmtId="0" fontId="16" fillId="0" borderId="44"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7" xfId="0" applyNumberFormat="1" applyFont="1" applyBorder="1" applyAlignment="1"/>
    <xf numFmtId="5" fontId="16" fillId="0" borderId="4" xfId="0" applyNumberFormat="1" applyFont="1" applyBorder="1" applyAlignment="1"/>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47" fillId="0" borderId="0" xfId="0" applyNumberFormat="1" applyFont="1" applyAlignment="1"/>
    <xf numFmtId="165" fontId="46" fillId="0" borderId="0" xfId="0" applyNumberFormat="1" applyFont="1" applyAlignment="1"/>
    <xf numFmtId="0" fontId="8" fillId="0" borderId="0" xfId="8" applyNumberFormat="1" applyFont="1" applyFill="1" applyBorder="1" applyAlignment="1" applyProtection="1"/>
    <xf numFmtId="0" fontId="62" fillId="0" borderId="0" xfId="8" applyFont="1" applyBorder="1" applyAlignment="1">
      <alignment vertical="center"/>
    </xf>
    <xf numFmtId="0" fontId="62" fillId="0" borderId="0" xfId="8" applyFont="1" applyAlignment="1">
      <alignment vertical="center"/>
    </xf>
    <xf numFmtId="0" fontId="64" fillId="0" borderId="47" xfId="8" applyFont="1" applyFill="1" applyBorder="1" applyAlignment="1">
      <alignment horizontal="left" vertical="center"/>
    </xf>
    <xf numFmtId="0" fontId="64" fillId="0" borderId="97" xfId="8" applyFont="1" applyFill="1" applyBorder="1" applyAlignment="1">
      <alignment horizontal="left" vertical="center"/>
    </xf>
    <xf numFmtId="0" fontId="64" fillId="0" borderId="13" xfId="8" applyFont="1" applyFill="1" applyBorder="1" applyAlignment="1">
      <alignment horizontal="left" vertical="center"/>
    </xf>
    <xf numFmtId="0" fontId="64" fillId="0" borderId="98" xfId="8" applyFont="1" applyFill="1" applyBorder="1" applyAlignment="1">
      <alignment horizontal="left" vertical="center"/>
    </xf>
    <xf numFmtId="166" fontId="64" fillId="0" borderId="13" xfId="8" applyNumberFormat="1" applyFont="1" applyFill="1" applyBorder="1" applyAlignment="1">
      <alignment horizontal="left" vertical="center"/>
    </xf>
    <xf numFmtId="0" fontId="65" fillId="0" borderId="98" xfId="8" applyFont="1" applyFill="1" applyBorder="1" applyAlignment="1">
      <alignment horizontal="left" vertical="center"/>
    </xf>
    <xf numFmtId="166" fontId="65" fillId="0" borderId="13" xfId="8" applyNumberFormat="1" applyFont="1" applyFill="1" applyBorder="1" applyAlignment="1">
      <alignment horizontal="left" vertical="center"/>
    </xf>
    <xf numFmtId="0" fontId="64" fillId="0" borderId="99" xfId="8" applyFont="1" applyFill="1" applyBorder="1" applyAlignment="1">
      <alignment horizontal="left" vertical="center"/>
    </xf>
    <xf numFmtId="0" fontId="64" fillId="0" borderId="44" xfId="8" applyFont="1" applyFill="1" applyBorder="1" applyAlignment="1">
      <alignment vertical="center"/>
    </xf>
    <xf numFmtId="0" fontId="64" fillId="0" borderId="81" xfId="8" applyFont="1" applyFill="1" applyBorder="1" applyAlignment="1">
      <alignment vertical="center"/>
    </xf>
    <xf numFmtId="0" fontId="64" fillId="0" borderId="13" xfId="8" applyFont="1" applyFill="1" applyBorder="1" applyAlignment="1">
      <alignment vertical="center"/>
    </xf>
    <xf numFmtId="0" fontId="64" fillId="0" borderId="83" xfId="8" applyFont="1" applyFill="1" applyBorder="1" applyAlignment="1">
      <alignment vertical="center"/>
    </xf>
    <xf numFmtId="166" fontId="65" fillId="0" borderId="53" xfId="8" applyNumberFormat="1" applyFont="1" applyFill="1" applyBorder="1" applyAlignment="1">
      <alignment horizontal="left" vertical="center"/>
    </xf>
    <xf numFmtId="0" fontId="65" fillId="0" borderId="100" xfId="8" applyFont="1" applyFill="1" applyBorder="1" applyAlignment="1">
      <alignment horizontal="left" vertical="center"/>
    </xf>
    <xf numFmtId="0" fontId="65" fillId="0" borderId="44" xfId="8" applyFont="1" applyFill="1" applyBorder="1" applyAlignment="1">
      <alignment vertical="center"/>
    </xf>
    <xf numFmtId="0" fontId="66" fillId="0" borderId="47" xfId="8" applyNumberFormat="1" applyFont="1" applyFill="1" applyBorder="1" applyAlignment="1" applyProtection="1"/>
    <xf numFmtId="166" fontId="65" fillId="0" borderId="81" xfId="8" applyNumberFormat="1" applyFont="1" applyFill="1" applyBorder="1" applyAlignment="1">
      <alignment horizontal="left" vertical="center"/>
    </xf>
    <xf numFmtId="0" fontId="65" fillId="0" borderId="97" xfId="8" applyFont="1" applyFill="1" applyBorder="1" applyAlignment="1">
      <alignment horizontal="left" vertical="center"/>
    </xf>
    <xf numFmtId="166" fontId="65" fillId="0" borderId="83" xfId="8" applyNumberFormat="1" applyFont="1" applyFill="1" applyBorder="1" applyAlignment="1">
      <alignment horizontal="left" vertical="center"/>
    </xf>
    <xf numFmtId="0" fontId="65" fillId="0" borderId="99" xfId="8" applyFont="1" applyFill="1" applyBorder="1" applyAlignment="1">
      <alignment horizontal="left" vertical="center"/>
    </xf>
    <xf numFmtId="0" fontId="65" fillId="0" borderId="47" xfId="8" applyFont="1" applyFill="1" applyBorder="1" applyAlignment="1">
      <alignment horizontal="right" vertical="center"/>
    </xf>
    <xf numFmtId="0" fontId="65" fillId="0" borderId="15" xfId="8" applyFont="1" applyFill="1" applyBorder="1" applyAlignment="1">
      <alignment vertical="center"/>
    </xf>
    <xf numFmtId="0" fontId="65" fillId="0" borderId="86" xfId="8" applyFont="1" applyFill="1" applyBorder="1" applyAlignment="1">
      <alignment horizontal="left" vertical="center"/>
    </xf>
    <xf numFmtId="0" fontId="65" fillId="0" borderId="83" xfId="8" applyFont="1" applyFill="1" applyBorder="1" applyAlignment="1">
      <alignment vertical="center"/>
    </xf>
    <xf numFmtId="0" fontId="65" fillId="0" borderId="47" xfId="8" applyFont="1" applyFill="1" applyBorder="1" applyAlignment="1">
      <alignment horizontal="left" vertical="center"/>
    </xf>
    <xf numFmtId="0" fontId="64" fillId="0" borderId="7" xfId="8" applyFont="1" applyFill="1" applyBorder="1" applyAlignment="1">
      <alignment vertical="center"/>
    </xf>
    <xf numFmtId="0" fontId="64" fillId="0" borderId="3" xfId="8" applyFont="1" applyFill="1" applyBorder="1" applyAlignment="1">
      <alignment horizontal="left" vertical="center"/>
    </xf>
    <xf numFmtId="37" fontId="64" fillId="0" borderId="47" xfId="1" applyNumberFormat="1" applyFont="1" applyFill="1" applyBorder="1" applyAlignment="1">
      <alignment horizontal="right" vertical="center"/>
    </xf>
    <xf numFmtId="37" fontId="64" fillId="0" borderId="20" xfId="1" applyNumberFormat="1" applyFont="1" applyFill="1" applyBorder="1" applyAlignment="1">
      <alignment horizontal="right" vertical="center"/>
    </xf>
    <xf numFmtId="37" fontId="64" fillId="0" borderId="101" xfId="1" applyNumberFormat="1" applyFont="1" applyFill="1" applyBorder="1" applyAlignment="1">
      <alignment horizontal="right" vertical="center"/>
    </xf>
    <xf numFmtId="37" fontId="64" fillId="0" borderId="102" xfId="1" applyNumberFormat="1" applyFont="1" applyFill="1" applyBorder="1" applyAlignment="1">
      <alignment horizontal="right" vertical="center"/>
    </xf>
    <xf numFmtId="37" fontId="64" fillId="0" borderId="103" xfId="1" applyNumberFormat="1" applyFont="1" applyFill="1" applyBorder="1" applyAlignment="1">
      <alignment horizontal="right" vertical="center"/>
    </xf>
    <xf numFmtId="37" fontId="64" fillId="0" borderId="104" xfId="1" applyNumberFormat="1" applyFont="1" applyFill="1" applyBorder="1" applyAlignment="1">
      <alignment horizontal="right" vertical="center"/>
    </xf>
    <xf numFmtId="37" fontId="64" fillId="0" borderId="105" xfId="1" applyNumberFormat="1" applyFont="1" applyFill="1" applyBorder="1" applyAlignment="1">
      <alignment horizontal="right" vertical="center"/>
    </xf>
    <xf numFmtId="37" fontId="64" fillId="0" borderId="98" xfId="1" applyNumberFormat="1" applyFont="1" applyFill="1" applyBorder="1" applyAlignment="1">
      <alignment horizontal="right" vertical="center"/>
    </xf>
    <xf numFmtId="37" fontId="64" fillId="0" borderId="106" xfId="1" applyNumberFormat="1" applyFont="1" applyFill="1" applyBorder="1" applyAlignment="1">
      <alignment horizontal="right" vertical="center"/>
    </xf>
    <xf numFmtId="37" fontId="64" fillId="0" borderId="107" xfId="1" applyNumberFormat="1" applyFont="1" applyFill="1" applyBorder="1" applyAlignment="1">
      <alignment horizontal="right" vertical="center"/>
    </xf>
    <xf numFmtId="37" fontId="64" fillId="0" borderId="108" xfId="1" applyNumberFormat="1" applyFont="1" applyFill="1" applyBorder="1" applyAlignment="1">
      <alignment horizontal="right" vertical="center"/>
    </xf>
    <xf numFmtId="37" fontId="64" fillId="0" borderId="3" xfId="1" applyNumberFormat="1" applyFont="1" applyFill="1" applyBorder="1" applyAlignment="1">
      <alignment horizontal="right" vertical="center"/>
    </xf>
    <xf numFmtId="37" fontId="64"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66" fillId="0" borderId="47" xfId="1" applyNumberFormat="1" applyFont="1" applyFill="1" applyBorder="1" applyAlignment="1" applyProtection="1"/>
    <xf numFmtId="37" fontId="66" fillId="0" borderId="20" xfId="1" applyNumberFormat="1" applyFont="1" applyFill="1" applyBorder="1" applyAlignment="1" applyProtection="1"/>
    <xf numFmtId="37" fontId="65" fillId="0" borderId="101" xfId="1" applyNumberFormat="1" applyFont="1" applyFill="1" applyBorder="1" applyAlignment="1">
      <alignment horizontal="right" vertical="center"/>
    </xf>
    <xf numFmtId="37" fontId="65" fillId="0" borderId="102" xfId="1" applyNumberFormat="1" applyFont="1" applyFill="1" applyBorder="1" applyAlignment="1">
      <alignment horizontal="right" vertical="center"/>
    </xf>
    <xf numFmtId="37" fontId="65" fillId="0" borderId="103" xfId="1" applyNumberFormat="1" applyFont="1" applyFill="1" applyBorder="1" applyAlignment="1">
      <alignment horizontal="right" vertical="center"/>
    </xf>
    <xf numFmtId="37" fontId="65" fillId="0" borderId="104" xfId="1" applyNumberFormat="1" applyFont="1" applyFill="1" applyBorder="1" applyAlignment="1">
      <alignment horizontal="right" vertical="center"/>
    </xf>
    <xf numFmtId="37" fontId="65" fillId="0" borderId="105" xfId="1" applyNumberFormat="1" applyFont="1" applyFill="1" applyBorder="1" applyAlignment="1">
      <alignment horizontal="right" vertical="center"/>
    </xf>
    <xf numFmtId="37" fontId="65" fillId="0" borderId="106" xfId="1" applyNumberFormat="1" applyFont="1" applyFill="1" applyBorder="1" applyAlignment="1">
      <alignment horizontal="right" vertical="center"/>
    </xf>
    <xf numFmtId="37" fontId="65" fillId="0" borderId="107" xfId="1" applyNumberFormat="1" applyFont="1" applyFill="1" applyBorder="1" applyAlignment="1">
      <alignment horizontal="right" vertical="center"/>
    </xf>
    <xf numFmtId="37" fontId="65" fillId="0" borderId="108" xfId="1" applyNumberFormat="1" applyFont="1" applyFill="1" applyBorder="1" applyAlignment="1">
      <alignment horizontal="right" vertical="center"/>
    </xf>
    <xf numFmtId="37" fontId="65" fillId="0" borderId="89" xfId="1" applyNumberFormat="1" applyFont="1" applyFill="1" applyBorder="1" applyAlignment="1">
      <alignment horizontal="right" vertical="center"/>
    </xf>
    <xf numFmtId="37" fontId="65" fillId="0" borderId="109" xfId="1" applyNumberFormat="1" applyFont="1" applyFill="1" applyBorder="1" applyAlignment="1">
      <alignment horizontal="right" vertical="center"/>
    </xf>
    <xf numFmtId="37" fontId="65" fillId="0" borderId="47" xfId="1" applyNumberFormat="1" applyFont="1" applyFill="1" applyBorder="1" applyAlignment="1">
      <alignment horizontal="right" vertical="center"/>
    </xf>
    <xf numFmtId="37" fontId="65" fillId="0" borderId="20" xfId="1" applyNumberFormat="1" applyFont="1" applyFill="1" applyBorder="1" applyAlignment="1">
      <alignment horizontal="right" vertical="center"/>
    </xf>
    <xf numFmtId="0" fontId="58" fillId="0" borderId="8" xfId="0" applyNumberFormat="1" applyFont="1" applyBorder="1" applyAlignment="1"/>
    <xf numFmtId="0" fontId="58" fillId="0" borderId="0" xfId="0" applyNumberFormat="1" applyFont="1" applyBorder="1" applyAlignment="1"/>
    <xf numFmtId="0" fontId="58" fillId="0" borderId="46" xfId="0" applyNumberFormat="1" applyFont="1" applyBorder="1" applyAlignment="1"/>
    <xf numFmtId="0" fontId="58" fillId="0" borderId="0" xfId="0" applyNumberFormat="1" applyFont="1" applyAlignment="1"/>
    <xf numFmtId="0" fontId="42" fillId="0" borderId="0" xfId="10" applyFont="1"/>
    <xf numFmtId="0" fontId="0" fillId="0" borderId="0" xfId="0" applyAlignment="1"/>
    <xf numFmtId="0" fontId="16" fillId="0" borderId="0" xfId="10" applyFont="1"/>
    <xf numFmtId="0" fontId="20" fillId="0" borderId="0" xfId="10" applyFont="1"/>
    <xf numFmtId="0" fontId="8" fillId="0" borderId="0" xfId="10" applyFont="1"/>
    <xf numFmtId="0" fontId="8" fillId="0" borderId="0" xfId="10" applyFont="1" applyFill="1" applyAlignment="1">
      <alignment vertical="center"/>
    </xf>
    <xf numFmtId="0" fontId="20"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46"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68"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46" xfId="10" applyNumberFormat="1" applyFont="1" applyBorder="1"/>
    <xf numFmtId="3" fontId="8" fillId="0" borderId="0" xfId="10" applyNumberFormat="1" applyFont="1"/>
    <xf numFmtId="37" fontId="8" fillId="0" borderId="0" xfId="10" applyNumberFormat="1" applyFont="1" applyBorder="1"/>
    <xf numFmtId="37" fontId="8" fillId="0" borderId="82" xfId="10" applyNumberFormat="1" applyFont="1" applyBorder="1"/>
    <xf numFmtId="0" fontId="8" fillId="0" borderId="0" xfId="10" applyFont="1" applyBorder="1"/>
    <xf numFmtId="0" fontId="20" fillId="0" borderId="6" xfId="10" applyFont="1" applyBorder="1"/>
    <xf numFmtId="0" fontId="8" fillId="0" borderId="6" xfId="0" applyFont="1" applyBorder="1"/>
    <xf numFmtId="0" fontId="8" fillId="0" borderId="6" xfId="0" applyFont="1" applyBorder="1" applyAlignment="1">
      <alignment wrapText="1"/>
    </xf>
    <xf numFmtId="0" fontId="8" fillId="0" borderId="6" xfId="10" applyFont="1" applyBorder="1"/>
    <xf numFmtId="0" fontId="20" fillId="0" borderId="5" xfId="10" applyFont="1" applyBorder="1"/>
    <xf numFmtId="0" fontId="69" fillId="0" borderId="0" xfId="10" applyFont="1"/>
    <xf numFmtId="170" fontId="8" fillId="0" borderId="0" xfId="10" applyNumberFormat="1" applyFont="1"/>
    <xf numFmtId="0" fontId="20" fillId="0" borderId="6" xfId="10" applyFont="1" applyBorder="1" applyAlignment="1">
      <alignment wrapText="1"/>
    </xf>
    <xf numFmtId="37" fontId="8" fillId="0" borderId="0" xfId="10" applyNumberFormat="1" applyFont="1"/>
    <xf numFmtId="37" fontId="8" fillId="0" borderId="8" xfId="10" applyNumberFormat="1" applyFont="1" applyBorder="1" applyAlignment="1"/>
    <xf numFmtId="37" fontId="8" fillId="0" borderId="46" xfId="10" applyNumberFormat="1" applyFont="1" applyBorder="1" applyAlignment="1"/>
    <xf numFmtId="37" fontId="8" fillId="0" borderId="4" xfId="10" applyNumberFormat="1" applyFont="1" applyBorder="1"/>
    <xf numFmtId="0" fontId="8" fillId="0" borderId="0" xfId="10" applyNumberFormat="1" applyFont="1"/>
    <xf numFmtId="37" fontId="8" fillId="0" borderId="110" xfId="10" applyNumberFormat="1" applyFont="1" applyBorder="1"/>
    <xf numFmtId="0" fontId="20" fillId="0" borderId="111" xfId="10" applyFont="1" applyBorder="1" applyAlignment="1">
      <alignment horizontal="left"/>
    </xf>
    <xf numFmtId="0" fontId="20" fillId="0" borderId="112" xfId="10" applyFont="1" applyBorder="1" applyAlignment="1">
      <alignment horizontal="left"/>
    </xf>
    <xf numFmtId="37" fontId="20" fillId="0" borderId="113" xfId="10" applyNumberFormat="1" applyFont="1" applyBorder="1" applyAlignment="1">
      <alignment horizontal="left"/>
    </xf>
    <xf numFmtId="167" fontId="20" fillId="0" borderId="0" xfId="10" applyNumberFormat="1" applyFont="1" applyBorder="1" applyAlignment="1">
      <alignment horizontal="left"/>
    </xf>
    <xf numFmtId="0" fontId="69" fillId="0" borderId="0" xfId="10" applyFont="1" applyAlignment="1">
      <alignment horizontal="left"/>
    </xf>
    <xf numFmtId="0" fontId="69" fillId="0" borderId="0" xfId="10" applyFont="1" applyBorder="1" applyAlignment="1">
      <alignment horizontal="left"/>
    </xf>
    <xf numFmtId="0" fontId="20" fillId="0" borderId="0" xfId="10" applyFont="1" applyBorder="1" applyAlignment="1">
      <alignment horizontal="left"/>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73" fillId="0" borderId="0" xfId="0" applyFont="1"/>
    <xf numFmtId="0" fontId="6" fillId="2" borderId="15" xfId="0" applyNumberFormat="1" applyFont="1" applyFill="1" applyBorder="1" applyAlignment="1">
      <alignment horizontal="left" indent="1"/>
    </xf>
    <xf numFmtId="0" fontId="25" fillId="0" borderId="83" xfId="0" applyNumberFormat="1" applyFont="1" applyFill="1" applyBorder="1" applyAlignment="1">
      <alignment horizontal="left" indent="2"/>
    </xf>
    <xf numFmtId="37" fontId="25" fillId="0" borderId="83" xfId="0" applyNumberFormat="1" applyFont="1" applyFill="1" applyBorder="1" applyAlignment="1"/>
    <xf numFmtId="37" fontId="25" fillId="0" borderId="115" xfId="0" applyNumberFormat="1" applyFont="1" applyFill="1" applyBorder="1" applyAlignment="1"/>
    <xf numFmtId="37" fontId="25" fillId="0" borderId="116" xfId="0" applyNumberFormat="1" applyFont="1" applyFill="1" applyBorder="1" applyAlignment="1"/>
    <xf numFmtId="0" fontId="25" fillId="0" borderId="117" xfId="0" applyNumberFormat="1" applyFont="1" applyFill="1" applyBorder="1" applyAlignment="1">
      <alignment horizontal="left" indent="2"/>
    </xf>
    <xf numFmtId="37" fontId="25" fillId="0" borderId="80" xfId="0" applyNumberFormat="1" applyFont="1" applyFill="1" applyBorder="1" applyAlignment="1"/>
    <xf numFmtId="37" fontId="25" fillId="0" borderId="118" xfId="0" applyNumberFormat="1" applyFont="1" applyFill="1" applyBorder="1" applyAlignment="1"/>
    <xf numFmtId="37" fontId="25" fillId="0" borderId="119" xfId="0" applyNumberFormat="1" applyFont="1" applyFill="1" applyBorder="1" applyAlignment="1"/>
    <xf numFmtId="0" fontId="64" fillId="0" borderId="100" xfId="8" applyFont="1" applyFill="1" applyBorder="1" applyAlignment="1">
      <alignment horizontal="left" vertical="center"/>
    </xf>
    <xf numFmtId="0" fontId="64" fillId="0" borderId="53" xfId="8" applyFont="1" applyFill="1" applyBorder="1" applyAlignment="1">
      <alignment vertical="center"/>
    </xf>
    <xf numFmtId="37" fontId="6" fillId="2" borderId="20" xfId="0" applyNumberFormat="1" applyFont="1" applyFill="1" applyBorder="1" applyAlignment="1"/>
    <xf numFmtId="37" fontId="6" fillId="2" borderId="13" xfId="0" applyNumberFormat="1" applyFont="1" applyFill="1" applyBorder="1" applyAlignment="1"/>
    <xf numFmtId="5" fontId="16" fillId="0" borderId="5" xfId="0" applyNumberFormat="1" applyFont="1" applyBorder="1" applyAlignment="1"/>
    <xf numFmtId="0" fontId="16" fillId="0" borderId="124" xfId="0" applyNumberFormat="1" applyFont="1" applyBorder="1" applyAlignment="1">
      <alignment horizontal="center"/>
    </xf>
    <xf numFmtId="0" fontId="16" fillId="0" borderId="78" xfId="0" applyNumberFormat="1" applyFont="1" applyBorder="1" applyAlignment="1">
      <alignment horizontal="center"/>
    </xf>
    <xf numFmtId="37" fontId="16" fillId="0" borderId="44" xfId="0" applyNumberFormat="1" applyFont="1" applyBorder="1" applyAlignment="1"/>
    <xf numFmtId="37" fontId="16" fillId="0" borderId="47" xfId="0" applyNumberFormat="1" applyFont="1" applyBorder="1" applyAlignment="1"/>
    <xf numFmtId="0" fontId="23" fillId="2" borderId="74" xfId="0" applyNumberFormat="1" applyFont="1" applyFill="1" applyBorder="1" applyAlignment="1">
      <alignment horizontal="center"/>
    </xf>
    <xf numFmtId="37" fontId="22" fillId="2" borderId="22" xfId="0" applyNumberFormat="1" applyFont="1" applyFill="1" applyBorder="1" applyAlignment="1">
      <alignment horizontal="center"/>
    </xf>
    <xf numFmtId="37" fontId="22" fillId="2" borderId="29" xfId="0" applyNumberFormat="1" applyFont="1" applyFill="1" applyBorder="1" applyAlignment="1">
      <alignment horizontal="center"/>
    </xf>
    <xf numFmtId="37" fontId="22" fillId="2" borderId="31" xfId="0" applyNumberFormat="1" applyFont="1" applyFill="1" applyBorder="1" applyAlignment="1">
      <alignment horizontal="center"/>
    </xf>
    <xf numFmtId="37" fontId="22" fillId="2" borderId="37" xfId="0" applyNumberFormat="1" applyFont="1" applyFill="1" applyBorder="1" applyAlignment="1">
      <alignment horizontal="center"/>
    </xf>
    <xf numFmtId="37" fontId="22" fillId="2" borderId="40" xfId="0" applyNumberFormat="1" applyFont="1" applyFill="1" applyBorder="1" applyAlignment="1">
      <alignment horizontal="center"/>
    </xf>
    <xf numFmtId="37" fontId="22" fillId="2" borderId="42" xfId="0" applyNumberFormat="1" applyFont="1" applyFill="1" applyBorder="1" applyAlignment="1">
      <alignment horizontal="center"/>
    </xf>
    <xf numFmtId="37" fontId="22" fillId="2" borderId="63" xfId="0" applyNumberFormat="1" applyFont="1" applyFill="1" applyBorder="1" applyAlignment="1">
      <alignment horizontal="center"/>
    </xf>
    <xf numFmtId="5" fontId="23" fillId="2" borderId="50" xfId="0" applyNumberFormat="1" applyFont="1" applyFill="1" applyBorder="1" applyAlignment="1">
      <alignment horizontal="center"/>
    </xf>
    <xf numFmtId="3" fontId="4" fillId="2" borderId="0" xfId="0" applyNumberFormat="1" applyFont="1" applyFill="1" applyBorder="1" applyAlignment="1">
      <alignment horizontal="center"/>
    </xf>
    <xf numFmtId="37" fontId="22" fillId="2" borderId="24" xfId="0" applyNumberFormat="1" applyFont="1" applyFill="1" applyBorder="1" applyAlignment="1">
      <alignment horizontal="center"/>
    </xf>
    <xf numFmtId="37" fontId="22" fillId="2" borderId="46" xfId="0" applyNumberFormat="1" applyFont="1" applyFill="1" applyBorder="1" applyAlignment="1">
      <alignment horizontal="center"/>
    </xf>
    <xf numFmtId="37" fontId="22" fillId="2" borderId="23" xfId="0" applyNumberFormat="1" applyFont="1" applyFill="1" applyBorder="1" applyAlignment="1">
      <alignment horizontal="center"/>
    </xf>
    <xf numFmtId="37" fontId="22" fillId="2" borderId="32" xfId="0" applyNumberFormat="1" applyFont="1" applyFill="1" applyBorder="1" applyAlignment="1">
      <alignment horizontal="center"/>
    </xf>
    <xf numFmtId="37" fontId="22" fillId="2" borderId="0" xfId="0" applyNumberFormat="1" applyFont="1" applyFill="1" applyAlignment="1">
      <alignment horizontal="center"/>
    </xf>
    <xf numFmtId="37" fontId="22" fillId="2" borderId="0" xfId="0" applyNumberFormat="1" applyFont="1" applyFill="1" applyBorder="1" applyAlignment="1">
      <alignment horizontal="center"/>
    </xf>
    <xf numFmtId="5" fontId="23" fillId="2" borderId="51" xfId="0" applyNumberFormat="1" applyFont="1" applyFill="1" applyBorder="1" applyAlignment="1">
      <alignment horizontal="center"/>
    </xf>
    <xf numFmtId="0" fontId="23" fillId="2" borderId="76" xfId="0" applyNumberFormat="1" applyFont="1" applyFill="1" applyBorder="1" applyAlignment="1">
      <alignment horizontal="center"/>
    </xf>
    <xf numFmtId="37" fontId="22" fillId="2" borderId="26" xfId="0" applyNumberFormat="1" applyFont="1" applyFill="1" applyBorder="1" applyAlignment="1">
      <alignment horizontal="center"/>
    </xf>
    <xf numFmtId="37" fontId="22" fillId="2" borderId="33" xfId="0" applyNumberFormat="1" applyFont="1" applyFill="1" applyBorder="1" applyAlignment="1">
      <alignment horizontal="center"/>
    </xf>
    <xf numFmtId="37" fontId="22" fillId="2" borderId="35" xfId="0" applyNumberFormat="1" applyFont="1" applyFill="1" applyBorder="1" applyAlignment="1">
      <alignment horizontal="center"/>
    </xf>
    <xf numFmtId="37" fontId="22" fillId="2" borderId="36" xfId="0" applyNumberFormat="1" applyFont="1" applyFill="1" applyBorder="1" applyAlignment="1">
      <alignment horizontal="center"/>
    </xf>
    <xf numFmtId="37" fontId="22" fillId="2" borderId="38" xfId="0" applyNumberFormat="1" applyFont="1" applyFill="1" applyBorder="1" applyAlignment="1">
      <alignment horizontal="center"/>
    </xf>
    <xf numFmtId="37" fontId="22" fillId="2" borderId="41" xfId="0" applyNumberFormat="1" applyFont="1" applyFill="1" applyBorder="1" applyAlignment="1">
      <alignment horizontal="center"/>
    </xf>
    <xf numFmtId="37" fontId="22" fillId="2" borderId="43" xfId="0" applyNumberFormat="1" applyFont="1" applyFill="1" applyBorder="1" applyAlignment="1">
      <alignment horizontal="center"/>
    </xf>
    <xf numFmtId="37" fontId="22" fillId="2" borderId="27" xfId="0" applyNumberFormat="1" applyFont="1" applyFill="1" applyBorder="1" applyAlignment="1">
      <alignment horizontal="center"/>
    </xf>
    <xf numFmtId="5" fontId="23" fillId="2" borderId="52" xfId="0" applyNumberFormat="1" applyFont="1" applyFill="1" applyBorder="1" applyAlignment="1">
      <alignment horizontal="center"/>
    </xf>
    <xf numFmtId="0" fontId="39" fillId="0" borderId="0" xfId="0" applyFont="1" applyAlignment="1">
      <alignment horizontal="center"/>
    </xf>
    <xf numFmtId="0" fontId="74" fillId="2" borderId="21" xfId="0" applyNumberFormat="1" applyFont="1" applyFill="1" applyBorder="1" applyAlignment="1">
      <alignment horizontal="left"/>
    </xf>
    <xf numFmtId="0" fontId="74" fillId="2" borderId="68" xfId="0" applyNumberFormat="1" applyFont="1" applyFill="1" applyBorder="1" applyAlignment="1">
      <alignment horizontal="left"/>
    </xf>
    <xf numFmtId="0" fontId="74" fillId="2" borderId="28" xfId="0" applyNumberFormat="1" applyFont="1" applyFill="1" applyBorder="1" applyAlignment="1">
      <alignment horizontal="left"/>
    </xf>
    <xf numFmtId="0" fontId="74" fillId="2" borderId="69" xfId="0" applyNumberFormat="1" applyFont="1" applyFill="1" applyBorder="1" applyAlignment="1">
      <alignment horizontal="left"/>
    </xf>
    <xf numFmtId="0" fontId="74" fillId="2" borderId="70" xfId="0" applyNumberFormat="1" applyFont="1" applyFill="1" applyBorder="1" applyAlignment="1">
      <alignment horizontal="left"/>
    </xf>
    <xf numFmtId="0" fontId="67" fillId="0" borderId="6" xfId="0" applyNumberFormat="1" applyFont="1" applyBorder="1"/>
    <xf numFmtId="0" fontId="74" fillId="2" borderId="71" xfId="0" applyNumberFormat="1" applyFont="1" applyFill="1" applyBorder="1" applyAlignment="1">
      <alignment horizontal="left"/>
    </xf>
    <xf numFmtId="0" fontId="33" fillId="2" borderId="72" xfId="0" applyNumberFormat="1" applyFont="1" applyFill="1" applyBorder="1" applyAlignment="1">
      <alignment horizontal="left"/>
    </xf>
    <xf numFmtId="5" fontId="22" fillId="2" borderId="118" xfId="0" applyNumberFormat="1" applyFont="1" applyFill="1" applyBorder="1" applyAlignment="1"/>
    <xf numFmtId="5" fontId="22" fillId="2" borderId="84" xfId="0" applyNumberFormat="1" applyFont="1" applyFill="1" applyBorder="1" applyAlignment="1"/>
    <xf numFmtId="5" fontId="22" fillId="2" borderId="54" xfId="0" applyNumberFormat="1" applyFont="1" applyFill="1" applyBorder="1" applyAlignment="1"/>
    <xf numFmtId="5" fontId="23" fillId="2" borderId="47" xfId="0" applyNumberFormat="1" applyFont="1" applyFill="1" applyBorder="1" applyAlignment="1"/>
    <xf numFmtId="5" fontId="22" fillId="2" borderId="157" xfId="0" applyNumberFormat="1" applyFont="1" applyFill="1" applyBorder="1" applyAlignment="1"/>
    <xf numFmtId="5" fontId="22" fillId="2" borderId="57" xfId="0" applyNumberFormat="1" applyFont="1" applyFill="1" applyBorder="1" applyAlignment="1"/>
    <xf numFmtId="5" fontId="6" fillId="2" borderId="54" xfId="0" applyNumberFormat="1" applyFont="1" applyFill="1" applyBorder="1" applyAlignment="1"/>
    <xf numFmtId="5" fontId="6" fillId="2" borderId="55" xfId="0" applyNumberFormat="1" applyFont="1" applyFill="1" applyBorder="1" applyAlignment="1"/>
    <xf numFmtId="0" fontId="0" fillId="0" borderId="0" xfId="0" applyBorder="1" applyAlignment="1">
      <alignment vertical="top" wrapText="1"/>
    </xf>
    <xf numFmtId="0" fontId="3" fillId="0" borderId="44" xfId="0" applyNumberFormat="1" applyFont="1" applyBorder="1" applyAlignment="1"/>
    <xf numFmtId="0" fontId="0" fillId="0" borderId="0" xfId="0"/>
    <xf numFmtId="0" fontId="17" fillId="0" borderId="0" xfId="0" applyNumberFormat="1" applyFont="1" applyAlignment="1"/>
    <xf numFmtId="3" fontId="17" fillId="0" borderId="0" xfId="0" applyNumberFormat="1" applyFont="1" applyAlignment="1"/>
    <xf numFmtId="0" fontId="0" fillId="0" borderId="0" xfId="0" applyBorder="1" applyAlignment="1">
      <alignment horizontal="center"/>
    </xf>
    <xf numFmtId="0" fontId="35" fillId="0" borderId="0" xfId="0" applyFont="1" applyBorder="1" applyAlignment="1">
      <alignment vertical="top" wrapText="1"/>
    </xf>
    <xf numFmtId="0" fontId="29" fillId="0" borderId="0" xfId="0" applyFont="1" applyBorder="1" applyAlignment="1">
      <alignment horizontal="center"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Border="1" applyAlignment="1">
      <alignment horizontal="center"/>
    </xf>
    <xf numFmtId="0" fontId="29" fillId="0" borderId="0" xfId="0" applyFont="1" applyBorder="1" applyAlignment="1">
      <alignment vertical="top" wrapText="1"/>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0" fillId="0" borderId="0" xfId="0" applyBorder="1"/>
    <xf numFmtId="0" fontId="44" fillId="0" borderId="0" xfId="0" applyFont="1"/>
    <xf numFmtId="3" fontId="29" fillId="0" borderId="0" xfId="0" applyNumberFormat="1" applyFont="1" applyBorder="1" applyAlignment="1">
      <alignment horizontal="center" vertical="top"/>
    </xf>
    <xf numFmtId="0" fontId="35" fillId="0" borderId="0" xfId="0" applyFont="1" applyBorder="1" applyAlignment="1">
      <alignment horizontal="left" vertical="top" wrapText="1"/>
    </xf>
    <xf numFmtId="3" fontId="29" fillId="0" borderId="0" xfId="0" applyNumberFormat="1" applyFont="1" applyBorder="1" applyAlignment="1">
      <alignment horizontal="center" vertical="top" wrapText="1"/>
    </xf>
    <xf numFmtId="3" fontId="29" fillId="0" borderId="0" xfId="0" applyNumberFormat="1" applyFont="1" applyBorder="1" applyAlignment="1">
      <alignment vertical="top"/>
    </xf>
    <xf numFmtId="3" fontId="29" fillId="0" borderId="3" xfId="0" applyNumberFormat="1" applyFont="1" applyBorder="1" applyAlignment="1">
      <alignment vertical="top"/>
    </xf>
    <xf numFmtId="3" fontId="29" fillId="0" borderId="0" xfId="0" applyNumberFormat="1" applyFont="1" applyAlignment="1">
      <alignment vertical="top"/>
    </xf>
    <xf numFmtId="3" fontId="60" fillId="0" borderId="0" xfId="0" applyNumberFormat="1" applyFont="1" applyBorder="1" applyAlignment="1">
      <alignment horizontal="center"/>
    </xf>
    <xf numFmtId="3" fontId="35" fillId="0" borderId="0" xfId="0" applyNumberFormat="1" applyFont="1" applyBorder="1" applyAlignment="1">
      <alignment horizontal="center" vertical="top" wrapText="1"/>
    </xf>
    <xf numFmtId="3" fontId="29" fillId="0" borderId="0" xfId="0" applyNumberFormat="1" applyFont="1" applyBorder="1" applyAlignment="1">
      <alignment horizontal="right" vertical="top" wrapText="1"/>
    </xf>
    <xf numFmtId="0" fontId="44" fillId="0" borderId="0" xfId="0" applyFont="1" applyAlignment="1"/>
    <xf numFmtId="0" fontId="3" fillId="0" borderId="80" xfId="0" applyNumberFormat="1" applyFont="1" applyBorder="1" applyAlignment="1">
      <alignment horizontal="left"/>
    </xf>
    <xf numFmtId="37" fontId="3" fillId="0" borderId="15" xfId="0" applyNumberFormat="1" applyFont="1" applyBorder="1" applyAlignment="1"/>
    <xf numFmtId="37" fontId="3" fillId="0" borderId="11" xfId="0" applyNumberFormat="1" applyFont="1" applyBorder="1" applyAlignment="1"/>
    <xf numFmtId="37" fontId="3" fillId="0" borderId="9" xfId="0" applyNumberFormat="1" applyFont="1" applyBorder="1" applyAlignment="1"/>
    <xf numFmtId="37" fontId="3" fillId="0" borderId="12" xfId="0" applyNumberFormat="1" applyFont="1" applyBorder="1" applyAlignment="1"/>
    <xf numFmtId="0" fontId="3" fillId="0" borderId="13" xfId="0" applyNumberFormat="1" applyFont="1" applyBorder="1" applyAlignment="1">
      <alignment horizontal="left"/>
    </xf>
    <xf numFmtId="0" fontId="3" fillId="0" borderId="53" xfId="0" applyNumberFormat="1" applyFont="1" applyBorder="1" applyAlignment="1">
      <alignment horizontal="left"/>
    </xf>
    <xf numFmtId="37" fontId="3" fillId="0" borderId="7" xfId="0" applyNumberFormat="1" applyFont="1" applyFill="1" applyBorder="1" applyAlignment="1"/>
    <xf numFmtId="37" fontId="3" fillId="0" borderId="3" xfId="0" applyNumberFormat="1" applyFont="1" applyFill="1" applyBorder="1" applyAlignment="1"/>
    <xf numFmtId="37" fontId="3" fillId="0" borderId="5" xfId="0" applyNumberFormat="1" applyFont="1" applyFill="1" applyBorder="1" applyAlignment="1"/>
    <xf numFmtId="37" fontId="3" fillId="0" borderId="8" xfId="0" applyNumberFormat="1" applyFont="1" applyBorder="1" applyAlignment="1"/>
    <xf numFmtId="37" fontId="3" fillId="0" borderId="0" xfId="0" applyNumberFormat="1" applyFont="1" applyBorder="1" applyAlignment="1"/>
    <xf numFmtId="37" fontId="3" fillId="0" borderId="4" xfId="0" applyNumberFormat="1" applyFont="1" applyFill="1" applyBorder="1" applyAlignment="1"/>
    <xf numFmtId="37" fontId="3" fillId="0" borderId="7" xfId="0" applyNumberFormat="1" applyFont="1" applyBorder="1" applyAlignment="1"/>
    <xf numFmtId="37" fontId="3" fillId="0" borderId="3" xfId="0" applyNumberFormat="1" applyFont="1" applyBorder="1" applyAlignment="1"/>
    <xf numFmtId="37" fontId="3" fillId="0" borderId="5" xfId="0" applyNumberFormat="1" applyFont="1" applyBorder="1" applyAlignment="1"/>
    <xf numFmtId="37" fontId="3" fillId="0" borderId="4" xfId="0" applyNumberFormat="1" applyFont="1" applyBorder="1" applyAlignment="1"/>
    <xf numFmtId="165" fontId="3" fillId="0" borderId="0" xfId="0" applyNumberFormat="1" applyFont="1" applyBorder="1" applyAlignment="1"/>
    <xf numFmtId="37" fontId="3" fillId="0" borderId="44" xfId="0" applyNumberFormat="1" applyFont="1" applyBorder="1" applyAlignment="1"/>
    <xf numFmtId="37" fontId="3" fillId="0" borderId="47" xfId="0" applyNumberFormat="1" applyFont="1" applyBorder="1" applyAlignment="1"/>
    <xf numFmtId="37" fontId="3" fillId="0" borderId="48" xfId="0" applyNumberFormat="1" applyFont="1" applyBorder="1" applyAlignment="1"/>
    <xf numFmtId="37" fontId="3" fillId="0" borderId="20" xfId="0" applyNumberFormat="1" applyFont="1" applyBorder="1" applyAlignment="1"/>
    <xf numFmtId="0" fontId="3" fillId="0" borderId="81" xfId="0" applyNumberFormat="1" applyFont="1" applyBorder="1" applyAlignment="1"/>
    <xf numFmtId="0" fontId="3" fillId="0" borderId="13" xfId="0" applyNumberFormat="1" applyFont="1" applyBorder="1" applyAlignment="1">
      <alignment horizontal="left" indent="3"/>
    </xf>
    <xf numFmtId="0" fontId="3" fillId="0" borderId="53" xfId="0" applyNumberFormat="1" applyFont="1" applyBorder="1" applyAlignment="1">
      <alignment horizontal="left" indent="3"/>
    </xf>
    <xf numFmtId="5" fontId="3" fillId="0" borderId="3" xfId="0" applyNumberFormat="1" applyFont="1" applyBorder="1" applyAlignment="1"/>
    <xf numFmtId="5" fontId="3" fillId="0" borderId="5" xfId="0" applyNumberFormat="1" applyFont="1" applyBorder="1" applyAlignment="1"/>
    <xf numFmtId="5" fontId="3" fillId="0" borderId="4" xfId="0" applyNumberFormat="1" applyFont="1" applyBorder="1" applyAlignment="1"/>
    <xf numFmtId="0" fontId="2" fillId="0" borderId="0" xfId="0" applyFont="1" applyBorder="1" applyAlignment="1">
      <alignment vertical="top"/>
    </xf>
    <xf numFmtId="0" fontId="2" fillId="0" borderId="0" xfId="0" applyNumberFormat="1"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171" fontId="3" fillId="0" borderId="0" xfId="0" applyNumberFormat="1" applyFont="1" applyAlignment="1"/>
    <xf numFmtId="172" fontId="3" fillId="0" borderId="0" xfId="0" applyNumberFormat="1" applyFont="1" applyAlignment="1"/>
    <xf numFmtId="165" fontId="24" fillId="0" borderId="0" xfId="0" applyNumberFormat="1" applyFont="1" applyAlignment="1"/>
    <xf numFmtId="37" fontId="3" fillId="0" borderId="15" xfId="0" applyNumberFormat="1" applyFont="1" applyFill="1" applyBorder="1" applyAlignment="1"/>
    <xf numFmtId="37" fontId="3" fillId="0" borderId="11" xfId="0" applyNumberFormat="1" applyFont="1" applyFill="1" applyBorder="1" applyAlignment="1"/>
    <xf numFmtId="37" fontId="3" fillId="0" borderId="47" xfId="0" applyNumberFormat="1" applyFont="1" applyFill="1" applyBorder="1" applyAlignment="1"/>
    <xf numFmtId="0" fontId="15" fillId="0" borderId="0" xfId="10" applyFont="1"/>
    <xf numFmtId="37" fontId="8" fillId="0" borderId="46" xfId="4" applyNumberFormat="1" applyFont="1" applyBorder="1"/>
    <xf numFmtId="168" fontId="20" fillId="0" borderId="0" xfId="4" applyNumberFormat="1" applyFont="1" applyBorder="1"/>
    <xf numFmtId="37" fontId="8" fillId="0" borderId="7" xfId="2" applyNumberFormat="1" applyFont="1" applyBorder="1"/>
    <xf numFmtId="37" fontId="8" fillId="0" borderId="4" xfId="2" applyNumberFormat="1" applyFont="1" applyBorder="1"/>
    <xf numFmtId="3" fontId="8" fillId="0" borderId="8" xfId="2" applyNumberFormat="1" applyFont="1" applyBorder="1"/>
    <xf numFmtId="3" fontId="8" fillId="0" borderId="6" xfId="2" applyNumberFormat="1" applyFont="1" applyBorder="1"/>
    <xf numFmtId="37" fontId="8" fillId="0" borderId="3" xfId="2" applyNumberFormat="1" applyFont="1" applyBorder="1"/>
    <xf numFmtId="167" fontId="8" fillId="0" borderId="0" xfId="2" applyNumberFormat="1" applyFont="1" applyBorder="1"/>
    <xf numFmtId="37" fontId="20" fillId="0" borderId="7" xfId="2" applyNumberFormat="1" applyFont="1" applyBorder="1"/>
    <xf numFmtId="37" fontId="20" fillId="0" borderId="4" xfId="2" applyNumberFormat="1" applyFont="1" applyBorder="1"/>
    <xf numFmtId="3" fontId="20" fillId="0" borderId="8" xfId="2" applyNumberFormat="1" applyFont="1" applyBorder="1"/>
    <xf numFmtId="3" fontId="20" fillId="0" borderId="6" xfId="2" applyNumberFormat="1" applyFont="1" applyBorder="1"/>
    <xf numFmtId="167" fontId="20" fillId="0" borderId="0" xfId="2" applyNumberFormat="1" applyFont="1" applyBorder="1"/>
    <xf numFmtId="37" fontId="8" fillId="0" borderId="8" xfId="2" applyNumberFormat="1" applyFont="1" applyBorder="1"/>
    <xf numFmtId="37" fontId="8" fillId="0" borderId="6" xfId="2" applyNumberFormat="1" applyFont="1" applyBorder="1"/>
    <xf numFmtId="37" fontId="20" fillId="0" borderId="8" xfId="2" applyNumberFormat="1" applyFont="1" applyBorder="1"/>
    <xf numFmtId="37" fontId="20" fillId="0" borderId="6" xfId="2" applyNumberFormat="1" applyFont="1" applyBorder="1"/>
    <xf numFmtId="37" fontId="20" fillId="0" borderId="44" xfId="2" applyNumberFormat="1" applyFont="1" applyBorder="1"/>
    <xf numFmtId="37" fontId="20" fillId="0" borderId="3" xfId="2" applyNumberFormat="1" applyFont="1" applyBorder="1"/>
    <xf numFmtId="5" fontId="20" fillId="0" borderId="114" xfId="4" applyNumberFormat="1" applyFont="1" applyBorder="1" applyAlignment="1">
      <alignment horizontal="left"/>
    </xf>
    <xf numFmtId="168" fontId="20" fillId="0" borderId="0" xfId="4" applyNumberFormat="1" applyFont="1" applyBorder="1" applyAlignment="1">
      <alignment horizontal="left"/>
    </xf>
    <xf numFmtId="165" fontId="3" fillId="0" borderId="0" xfId="0" applyNumberFormat="1" applyFont="1" applyAlignment="1">
      <alignment horizontal="centerContinuous"/>
    </xf>
    <xf numFmtId="0" fontId="3" fillId="0" borderId="8" xfId="0" applyNumberFormat="1" applyFont="1" applyBorder="1" applyAlignment="1">
      <alignment horizontal="left"/>
    </xf>
    <xf numFmtId="0" fontId="3" fillId="0" borderId="46" xfId="0" applyNumberFormat="1" applyFont="1" applyBorder="1" applyAlignment="1">
      <alignment horizontal="left"/>
    </xf>
    <xf numFmtId="37" fontId="3" fillId="0" borderId="53" xfId="0" applyNumberFormat="1" applyFont="1" applyBorder="1" applyAlignment="1"/>
    <xf numFmtId="37" fontId="3" fillId="0" borderId="54" xfId="0" applyNumberFormat="1" applyFont="1" applyBorder="1" applyAlignment="1"/>
    <xf numFmtId="37" fontId="3" fillId="0" borderId="55" xfId="0" applyNumberFormat="1" applyFont="1" applyBorder="1" applyAlignment="1"/>
    <xf numFmtId="0" fontId="0" fillId="0" borderId="0" xfId="0"/>
    <xf numFmtId="0" fontId="0" fillId="0" borderId="0" xfId="0"/>
    <xf numFmtId="0" fontId="44" fillId="0" borderId="0" xfId="9" applyFont="1"/>
    <xf numFmtId="0" fontId="15" fillId="0" borderId="0" xfId="9" applyFont="1"/>
    <xf numFmtId="37" fontId="3" fillId="0" borderId="8" xfId="0" applyNumberFormat="1" applyFont="1" applyBorder="1"/>
    <xf numFmtId="37" fontId="3" fillId="0" borderId="11" xfId="0" applyNumberFormat="1" applyFont="1" applyBorder="1"/>
    <xf numFmtId="37" fontId="3" fillId="0" borderId="12" xfId="0" applyNumberFormat="1" applyFont="1" applyBorder="1"/>
    <xf numFmtId="37" fontId="3" fillId="0" borderId="13" xfId="0" applyNumberFormat="1" applyFont="1" applyBorder="1"/>
    <xf numFmtId="37" fontId="3" fillId="0" borderId="7" xfId="0" applyNumberFormat="1" applyFont="1" applyBorder="1"/>
    <xf numFmtId="37" fontId="3" fillId="0" borderId="3" xfId="0" applyNumberFormat="1" applyFont="1" applyBorder="1"/>
    <xf numFmtId="37" fontId="3" fillId="0" borderId="4" xfId="0" applyNumberFormat="1" applyFont="1" applyBorder="1"/>
    <xf numFmtId="37" fontId="3" fillId="0" borderId="10" xfId="0" applyNumberFormat="1" applyFont="1" applyBorder="1"/>
    <xf numFmtId="0" fontId="15" fillId="0" borderId="14" xfId="9" applyFont="1" applyBorder="1"/>
    <xf numFmtId="0" fontId="8" fillId="0" borderId="158" xfId="9" applyFont="1" applyBorder="1"/>
    <xf numFmtId="0" fontId="15" fillId="0" borderId="158" xfId="9" applyFont="1" applyBorder="1"/>
    <xf numFmtId="37" fontId="3" fillId="0" borderId="0" xfId="0" applyNumberFormat="1" applyFont="1" applyBorder="1"/>
    <xf numFmtId="37" fontId="3" fillId="0" borderId="46" xfId="0" applyNumberFormat="1" applyFont="1" applyBorder="1"/>
    <xf numFmtId="0" fontId="15" fillId="0" borderId="10" xfId="9" applyFont="1" applyBorder="1"/>
    <xf numFmtId="0" fontId="15" fillId="0" borderId="47" xfId="9" applyFont="1" applyBorder="1"/>
    <xf numFmtId="0" fontId="15" fillId="0" borderId="0" xfId="9" applyFont="1" applyBorder="1"/>
    <xf numFmtId="0" fontId="28" fillId="0" borderId="0" xfId="9" applyFont="1"/>
    <xf numFmtId="165" fontId="3" fillId="0" borderId="0" xfId="0" applyNumberFormat="1" applyFont="1"/>
    <xf numFmtId="165" fontId="3" fillId="0" borderId="0" xfId="0" applyNumberFormat="1" applyFont="1" applyAlignment="1">
      <alignment horizontal="right"/>
    </xf>
    <xf numFmtId="37" fontId="6" fillId="4" borderId="0" xfId="0" applyNumberFormat="1" applyFont="1" applyFill="1" applyBorder="1" applyAlignment="1"/>
    <xf numFmtId="165" fontId="3" fillId="0" borderId="0" xfId="0" applyNumberFormat="1" applyFont="1" applyBorder="1"/>
    <xf numFmtId="37" fontId="6" fillId="4" borderId="11" xfId="0" applyNumberFormat="1" applyFont="1" applyFill="1" applyBorder="1" applyAlignment="1"/>
    <xf numFmtId="165" fontId="3" fillId="3" borderId="0" xfId="0" applyNumberFormat="1" applyFont="1" applyFill="1"/>
    <xf numFmtId="3" fontId="3" fillId="0" borderId="0" xfId="0" applyNumberFormat="1" applyFont="1" applyAlignment="1"/>
    <xf numFmtId="37" fontId="3" fillId="0" borderId="9" xfId="0" applyNumberFormat="1" applyFont="1" applyBorder="1" applyAlignment="1">
      <alignment horizontal="right"/>
    </xf>
    <xf numFmtId="37" fontId="3" fillId="0" borderId="16" xfId="0" applyNumberFormat="1" applyFont="1" applyBorder="1" applyAlignment="1">
      <alignment horizontal="right"/>
    </xf>
    <xf numFmtId="37" fontId="3" fillId="0" borderId="16" xfId="0" applyNumberFormat="1" applyFont="1" applyBorder="1" applyAlignment="1"/>
    <xf numFmtId="37" fontId="3" fillId="0" borderId="17" xfId="0" applyNumberFormat="1" applyFont="1" applyBorder="1" applyAlignment="1">
      <alignment horizontal="right"/>
    </xf>
    <xf numFmtId="37" fontId="3" fillId="0" borderId="17" xfId="0" applyNumberFormat="1" applyFont="1" applyBorder="1" applyAlignment="1"/>
    <xf numFmtId="1" fontId="3" fillId="0" borderId="17" xfId="0" applyNumberFormat="1" applyFont="1" applyBorder="1" applyAlignment="1">
      <alignment horizontal="right"/>
    </xf>
    <xf numFmtId="3" fontId="3" fillId="0" borderId="56" xfId="0" applyNumberFormat="1" applyFont="1" applyBorder="1" applyAlignment="1"/>
    <xf numFmtId="37" fontId="3" fillId="0" borderId="14" xfId="0" applyNumberFormat="1" applyFont="1" applyBorder="1" applyAlignment="1"/>
    <xf numFmtId="37" fontId="3" fillId="0" borderId="10" xfId="0" applyNumberFormat="1" applyFont="1" applyBorder="1" applyAlignment="1"/>
    <xf numFmtId="0" fontId="3" fillId="0" borderId="77" xfId="0" applyNumberFormat="1" applyFont="1" applyBorder="1" applyAlignment="1">
      <alignment horizontal="right"/>
    </xf>
    <xf numFmtId="0" fontId="3" fillId="0" borderId="78" xfId="0" applyNumberFormat="1" applyFont="1" applyBorder="1" applyAlignment="1">
      <alignment horizontal="center"/>
    </xf>
    <xf numFmtId="0" fontId="3" fillId="0" borderId="78" xfId="0" applyNumberFormat="1" applyFont="1" applyBorder="1" applyAlignment="1">
      <alignment horizontal="right"/>
    </xf>
    <xf numFmtId="0" fontId="3" fillId="0" borderId="77" xfId="0" applyNumberFormat="1" applyFont="1" applyBorder="1" applyAlignment="1">
      <alignment horizontal="center"/>
    </xf>
    <xf numFmtId="0" fontId="3" fillId="0" borderId="79" xfId="0" applyNumberFormat="1" applyFont="1" applyBorder="1" applyAlignment="1">
      <alignment horizontal="right"/>
    </xf>
    <xf numFmtId="0" fontId="3" fillId="0" borderId="15" xfId="0" applyNumberFormat="1" applyFont="1" applyBorder="1" applyAlignment="1"/>
    <xf numFmtId="37" fontId="3" fillId="0" borderId="15" xfId="0" applyNumberFormat="1" applyFont="1" applyBorder="1" applyAlignment="1">
      <alignment horizontal="center"/>
    </xf>
    <xf numFmtId="37" fontId="3" fillId="0" borderId="11" xfId="0" applyNumberFormat="1" applyFont="1" applyBorder="1" applyAlignment="1">
      <alignment horizontal="center"/>
    </xf>
    <xf numFmtId="3" fontId="3" fillId="0" borderId="12" xfId="0" applyNumberFormat="1" applyFont="1" applyBorder="1" applyAlignment="1"/>
    <xf numFmtId="164" fontId="3" fillId="0" borderId="11" xfId="0" applyNumberFormat="1" applyFont="1" applyBorder="1" applyAlignment="1"/>
    <xf numFmtId="3" fontId="3" fillId="0" borderId="11" xfId="0" applyNumberFormat="1" applyFont="1" applyBorder="1" applyAlignment="1"/>
    <xf numFmtId="0" fontId="3" fillId="0" borderId="7" xfId="0" applyNumberFormat="1" applyFont="1" applyBorder="1" applyAlignment="1"/>
    <xf numFmtId="0" fontId="3" fillId="0" borderId="82" xfId="0" applyNumberFormat="1" applyFont="1" applyBorder="1" applyAlignment="1"/>
    <xf numFmtId="37" fontId="3" fillId="0" borderId="8" xfId="0" applyNumberFormat="1" applyFont="1" applyBorder="1" applyAlignment="1">
      <alignment horizontal="center"/>
    </xf>
    <xf numFmtId="37" fontId="3" fillId="0" borderId="0" xfId="0" applyNumberFormat="1" applyFont="1" applyAlignment="1">
      <alignment horizontal="center"/>
    </xf>
    <xf numFmtId="37" fontId="3" fillId="0" borderId="0" xfId="0" applyNumberFormat="1" applyFont="1" applyAlignment="1"/>
    <xf numFmtId="37" fontId="3" fillId="0" borderId="46" xfId="0" applyNumberFormat="1" applyFont="1" applyBorder="1" applyAlignment="1"/>
    <xf numFmtId="37" fontId="3" fillId="0" borderId="7" xfId="0" applyNumberFormat="1" applyFont="1" applyBorder="1" applyAlignment="1">
      <alignment horizontal="center"/>
    </xf>
    <xf numFmtId="37" fontId="3" fillId="0" borderId="3" xfId="0" applyNumberFormat="1" applyFont="1" applyBorder="1" applyAlignment="1">
      <alignment horizontal="center"/>
    </xf>
    <xf numFmtId="3" fontId="3" fillId="0" borderId="3" xfId="0" applyNumberFormat="1" applyFont="1" applyBorder="1" applyAlignment="1"/>
    <xf numFmtId="0" fontId="3" fillId="0" borderId="83" xfId="0" applyNumberFormat="1" applyFont="1" applyBorder="1" applyAlignment="1"/>
    <xf numFmtId="0" fontId="3" fillId="0" borderId="11" xfId="0" applyNumberFormat="1" applyFont="1" applyBorder="1" applyAlignment="1">
      <alignment horizontal="fill"/>
    </xf>
    <xf numFmtId="0" fontId="3" fillId="0" borderId="3" xfId="0" applyNumberFormat="1" applyFont="1" applyBorder="1" applyAlignment="1">
      <alignment horizontal="fill"/>
    </xf>
    <xf numFmtId="0" fontId="3" fillId="0" borderId="3" xfId="0" applyNumberFormat="1" applyFont="1" applyBorder="1" applyAlignment="1"/>
    <xf numFmtId="0" fontId="0" fillId="0" borderId="0" xfId="0"/>
    <xf numFmtId="5" fontId="22" fillId="2" borderId="115" xfId="0" applyNumberFormat="1" applyFont="1" applyFill="1" applyBorder="1" applyAlignment="1"/>
    <xf numFmtId="37" fontId="3" fillId="0" borderId="11" xfId="0" applyNumberFormat="1" applyFont="1" applyFill="1" applyBorder="1" applyAlignment="1">
      <alignment horizontal="center"/>
    </xf>
    <xf numFmtId="37" fontId="3" fillId="0" borderId="3" xfId="0" applyNumberFormat="1" applyFont="1" applyFill="1" applyBorder="1" applyAlignment="1">
      <alignment horizontal="center"/>
    </xf>
    <xf numFmtId="37" fontId="3" fillId="0" borderId="84" xfId="0" applyNumberFormat="1" applyFont="1" applyFill="1" applyBorder="1" applyAlignment="1">
      <alignment horizontal="center"/>
    </xf>
    <xf numFmtId="37" fontId="6" fillId="0" borderId="1" xfId="0" applyNumberFormat="1" applyFont="1" applyFill="1" applyBorder="1" applyAlignment="1"/>
    <xf numFmtId="37" fontId="6" fillId="0" borderId="58" xfId="0" applyNumberFormat="1" applyFont="1" applyFill="1" applyBorder="1" applyAlignment="1"/>
    <xf numFmtId="37" fontId="26" fillId="0" borderId="60" xfId="0" applyNumberFormat="1" applyFont="1" applyFill="1" applyBorder="1" applyAlignment="1"/>
    <xf numFmtId="37" fontId="8" fillId="0" borderId="85" xfId="0" applyNumberFormat="1" applyFont="1" applyFill="1" applyBorder="1"/>
    <xf numFmtId="37" fontId="8" fillId="0" borderId="88" xfId="0" applyNumberFormat="1" applyFont="1" applyFill="1" applyBorder="1"/>
    <xf numFmtId="37" fontId="6" fillId="0" borderId="85" xfId="0" applyNumberFormat="1" applyFont="1" applyFill="1" applyBorder="1" applyAlignment="1"/>
    <xf numFmtId="37" fontId="8" fillId="0" borderId="86" xfId="0" applyNumberFormat="1" applyFont="1" applyFill="1" applyBorder="1"/>
    <xf numFmtId="37" fontId="8" fillId="0" borderId="89" xfId="0" applyNumberFormat="1" applyFont="1" applyFill="1" applyBorder="1"/>
    <xf numFmtId="37" fontId="6" fillId="0" borderId="86" xfId="0" applyNumberFormat="1" applyFont="1" applyFill="1" applyBorder="1" applyAlignment="1"/>
    <xf numFmtId="37" fontId="8" fillId="0" borderId="87" xfId="0" applyNumberFormat="1" applyFont="1" applyFill="1" applyBorder="1"/>
    <xf numFmtId="37" fontId="8" fillId="0" borderId="90" xfId="0" applyNumberFormat="1" applyFont="1" applyFill="1" applyBorder="1"/>
    <xf numFmtId="37" fontId="6" fillId="0" borderId="87" xfId="0" applyNumberFormat="1" applyFont="1" applyFill="1" applyBorder="1" applyAlignment="1"/>
    <xf numFmtId="37" fontId="22" fillId="0" borderId="15" xfId="0" applyNumberFormat="1" applyFont="1" applyFill="1" applyBorder="1" applyAlignment="1"/>
    <xf numFmtId="37" fontId="22" fillId="0" borderId="11" xfId="0" applyNumberFormat="1" applyFont="1" applyFill="1" applyBorder="1" applyAlignment="1"/>
    <xf numFmtId="37" fontId="22" fillId="0" borderId="13" xfId="0" applyNumberFormat="1" applyFont="1" applyFill="1" applyBorder="1" applyAlignment="1"/>
    <xf numFmtId="37" fontId="22" fillId="0" borderId="84" xfId="0" applyNumberFormat="1" applyFont="1" applyFill="1" applyBorder="1" applyAlignment="1"/>
    <xf numFmtId="37" fontId="22" fillId="0" borderId="120" xfId="0" applyNumberFormat="1" applyFont="1" applyFill="1" applyBorder="1" applyAlignment="1"/>
    <xf numFmtId="37" fontId="22" fillId="0" borderId="7" xfId="0" applyNumberFormat="1" applyFont="1" applyFill="1" applyBorder="1" applyAlignment="1"/>
    <xf numFmtId="37" fontId="22" fillId="0" borderId="3" xfId="0" applyNumberFormat="1" applyFont="1" applyFill="1" applyBorder="1" applyAlignment="1"/>
    <xf numFmtId="37" fontId="23" fillId="0" borderId="44" xfId="0" applyNumberFormat="1" applyFont="1" applyFill="1" applyBorder="1" applyAlignment="1"/>
    <xf numFmtId="37" fontId="23" fillId="0" borderId="47" xfId="0" applyNumberFormat="1" applyFont="1" applyFill="1" applyBorder="1" applyAlignment="1"/>
    <xf numFmtId="4" fontId="22" fillId="0" borderId="15" xfId="0" applyNumberFormat="1" applyFont="1" applyFill="1" applyBorder="1" applyAlignment="1"/>
    <xf numFmtId="164" fontId="23" fillId="0" borderId="11" xfId="0" applyNumberFormat="1" applyFont="1" applyFill="1" applyBorder="1" applyAlignment="1"/>
    <xf numFmtId="4" fontId="5" fillId="0" borderId="15" xfId="0" applyNumberFormat="1" applyFont="1" applyFill="1" applyBorder="1" applyAlignment="1"/>
    <xf numFmtId="4" fontId="22" fillId="0" borderId="15" xfId="0" applyNumberFormat="1" applyFont="1" applyFill="1" applyBorder="1" applyAlignment="1">
      <alignment horizontal="right"/>
    </xf>
    <xf numFmtId="4" fontId="22" fillId="0" borderId="45" xfId="0" applyNumberFormat="1" applyFont="1" applyFill="1" applyBorder="1" applyAlignment="1">
      <alignment horizontal="right"/>
    </xf>
    <xf numFmtId="4" fontId="23" fillId="0" borderId="57" xfId="0" applyNumberFormat="1" applyFont="1" applyFill="1" applyBorder="1" applyAlignment="1"/>
    <xf numFmtId="4" fontId="22" fillId="0" borderId="45" xfId="0" applyNumberFormat="1" applyFont="1" applyFill="1" applyBorder="1" applyAlignment="1"/>
    <xf numFmtId="0" fontId="3" fillId="0" borderId="11" xfId="0" applyNumberFormat="1" applyFont="1" applyBorder="1" applyAlignment="1"/>
    <xf numFmtId="0" fontId="0" fillId="0" borderId="0" xfId="0"/>
    <xf numFmtId="0" fontId="0" fillId="0" borderId="0" xfId="0"/>
    <xf numFmtId="37" fontId="3" fillId="0" borderId="84" xfId="0" applyNumberFormat="1" applyFont="1" applyBorder="1"/>
    <xf numFmtId="37" fontId="3" fillId="0" borderId="120" xfId="0" applyNumberFormat="1" applyFont="1" applyBorder="1"/>
    <xf numFmtId="0" fontId="2" fillId="0" borderId="0" xfId="0" applyFont="1" applyBorder="1" applyAlignment="1">
      <alignment vertical="top" wrapText="1"/>
    </xf>
    <xf numFmtId="5" fontId="7" fillId="2" borderId="12" xfId="0" applyNumberFormat="1" applyFont="1" applyFill="1" applyBorder="1" applyAlignment="1"/>
    <xf numFmtId="0" fontId="41" fillId="0" borderId="0" xfId="0" applyFont="1" applyBorder="1" applyAlignment="1"/>
    <xf numFmtId="0" fontId="13" fillId="0" borderId="0" xfId="0" applyFont="1" applyBorder="1" applyAlignment="1"/>
    <xf numFmtId="0" fontId="3" fillId="0" borderId="3" xfId="0" applyNumberFormat="1" applyFont="1" applyBorder="1" applyAlignment="1">
      <alignment horizontal="left"/>
    </xf>
    <xf numFmtId="0" fontId="3" fillId="0" borderId="4" xfId="0" applyNumberFormat="1" applyFont="1" applyBorder="1" applyAlignment="1">
      <alignment horizontal="left"/>
    </xf>
    <xf numFmtId="0" fontId="3" fillId="0" borderId="11" xfId="0" applyNumberFormat="1" applyFont="1" applyBorder="1" applyAlignment="1">
      <alignment horizontal="left"/>
    </xf>
    <xf numFmtId="0" fontId="3" fillId="0" borderId="12" xfId="0" applyNumberFormat="1" applyFont="1" applyBorder="1" applyAlignment="1">
      <alignment horizontal="left"/>
    </xf>
    <xf numFmtId="0" fontId="3" fillId="0" borderId="115" xfId="0" applyNumberFormat="1" applyFont="1" applyBorder="1" applyAlignment="1">
      <alignment horizontal="center"/>
    </xf>
    <xf numFmtId="0" fontId="3" fillId="0" borderId="116" xfId="0" applyNumberFormat="1" applyFont="1" applyBorder="1" applyAlignment="1">
      <alignment horizontal="center"/>
    </xf>
    <xf numFmtId="0" fontId="3" fillId="0" borderId="47" xfId="0" applyNumberFormat="1" applyFont="1" applyBorder="1" applyAlignment="1">
      <alignment horizontal="left"/>
    </xf>
    <xf numFmtId="0" fontId="3" fillId="0" borderId="20" xfId="0" applyNumberFormat="1" applyFont="1" applyBorder="1" applyAlignment="1">
      <alignment horizontal="left"/>
    </xf>
    <xf numFmtId="0" fontId="3" fillId="0" borderId="44" xfId="0" applyNumberFormat="1" applyFont="1" applyBorder="1" applyAlignment="1"/>
    <xf numFmtId="0" fontId="0" fillId="0" borderId="47" xfId="0" applyNumberFormat="1" applyBorder="1" applyAlignment="1"/>
    <xf numFmtId="0" fontId="30" fillId="0" borderId="0" xfId="0" applyNumberFormat="1" applyFont="1" applyAlignment="1">
      <alignment horizontal="center"/>
    </xf>
    <xf numFmtId="0" fontId="0" fillId="0" borderId="0" xfId="0" applyNumberFormat="1" applyAlignment="1">
      <alignment horizontal="center"/>
    </xf>
    <xf numFmtId="0" fontId="31"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0" fontId="3" fillId="0" borderId="13" xfId="0" applyNumberFormat="1" applyFont="1" applyBorder="1" applyAlignment="1">
      <alignment horizontal="left" indent="4"/>
    </xf>
    <xf numFmtId="0" fontId="0" fillId="0" borderId="84" xfId="0" applyNumberFormat="1" applyBorder="1" applyAlignment="1">
      <alignment horizontal="left" indent="4"/>
    </xf>
    <xf numFmtId="0" fontId="3" fillId="0" borderId="13" xfId="0" applyNumberFormat="1" applyFont="1" applyBorder="1" applyAlignment="1">
      <alignment horizontal="left" indent="2"/>
    </xf>
    <xf numFmtId="0" fontId="0" fillId="0" borderId="84" xfId="0" applyNumberFormat="1" applyBorder="1" applyAlignment="1">
      <alignment horizontal="left" indent="2"/>
    </xf>
    <xf numFmtId="0" fontId="16" fillId="0" borderId="44" xfId="0" applyNumberFormat="1" applyFont="1" applyBorder="1" applyAlignment="1"/>
    <xf numFmtId="0" fontId="3" fillId="0" borderId="15" xfId="0" applyNumberFormat="1" applyFont="1" applyBorder="1" applyAlignment="1">
      <alignment horizontal="left" indent="4"/>
    </xf>
    <xf numFmtId="0" fontId="0" fillId="0" borderId="11" xfId="0" applyNumberFormat="1" applyBorder="1" applyAlignment="1">
      <alignment horizontal="left" indent="4"/>
    </xf>
    <xf numFmtId="0" fontId="3" fillId="0" borderId="84" xfId="0" applyNumberFormat="1" applyFont="1" applyBorder="1" applyAlignment="1">
      <alignment horizontal="left" indent="4"/>
    </xf>
    <xf numFmtId="0" fontId="3" fillId="0" borderId="120" xfId="0" applyNumberFormat="1" applyFont="1" applyBorder="1" applyAlignment="1">
      <alignment horizontal="left" indent="4"/>
    </xf>
    <xf numFmtId="0" fontId="3" fillId="0" borderId="13" xfId="0" applyNumberFormat="1" applyFont="1" applyBorder="1" applyAlignment="1"/>
    <xf numFmtId="0" fontId="0" fillId="0" borderId="84" xfId="0" applyNumberFormat="1" applyBorder="1" applyAlignment="1"/>
    <xf numFmtId="0" fontId="16" fillId="0" borderId="13" xfId="0" applyNumberFormat="1" applyFont="1" applyBorder="1" applyAlignment="1">
      <alignment horizontal="left"/>
    </xf>
    <xf numFmtId="0" fontId="16" fillId="0" borderId="84" xfId="0" applyNumberFormat="1" applyFont="1" applyBorder="1" applyAlignment="1">
      <alignment horizontal="left"/>
    </xf>
    <xf numFmtId="0" fontId="16" fillId="0" borderId="120" xfId="0" applyNumberFormat="1" applyFont="1" applyBorder="1" applyAlignment="1">
      <alignment horizontal="left"/>
    </xf>
    <xf numFmtId="0" fontId="3" fillId="0" borderId="13" xfId="0" applyNumberFormat="1" applyFont="1" applyFill="1" applyBorder="1" applyAlignment="1">
      <alignment horizontal="left" indent="4"/>
    </xf>
    <xf numFmtId="0" fontId="3" fillId="0" borderId="82" xfId="0" applyNumberFormat="1" applyFont="1" applyBorder="1" applyAlignment="1">
      <alignment horizontal="center" vertical="center" wrapText="1"/>
    </xf>
    <xf numFmtId="0" fontId="13" fillId="0" borderId="131" xfId="0" applyNumberFormat="1" applyFont="1" applyBorder="1" applyAlignment="1">
      <alignment horizontal="center" vertical="center" wrapText="1"/>
    </xf>
    <xf numFmtId="0" fontId="13" fillId="0" borderId="121"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3" fillId="0" borderId="11" xfId="0" applyNumberFormat="1" applyFont="1" applyBorder="1" applyAlignment="1"/>
    <xf numFmtId="0" fontId="3" fillId="0" borderId="84" xfId="0" applyNumberFormat="1" applyFont="1" applyBorder="1" applyAlignment="1"/>
    <xf numFmtId="0" fontId="16" fillId="0" borderId="82" xfId="0" applyNumberFormat="1" applyFont="1" applyBorder="1" applyAlignment="1"/>
    <xf numFmtId="0" fontId="13" fillId="0" borderId="131" xfId="0" applyNumberFormat="1" applyFont="1" applyBorder="1" applyAlignment="1"/>
    <xf numFmtId="0" fontId="13" fillId="0" borderId="8" xfId="0" applyNumberFormat="1" applyFont="1" applyBorder="1" applyAlignment="1"/>
    <xf numFmtId="0" fontId="13" fillId="0" borderId="0" xfId="0" applyNumberFormat="1" applyFont="1" applyBorder="1" applyAlignment="1"/>
    <xf numFmtId="0" fontId="13" fillId="0" borderId="77" xfId="0" applyNumberFormat="1" applyFont="1" applyBorder="1" applyAlignment="1"/>
    <xf numFmtId="0" fontId="13" fillId="0" borderId="78" xfId="0" applyNumberFormat="1" applyFont="1" applyBorder="1" applyAlignment="1"/>
    <xf numFmtId="0" fontId="3" fillId="0" borderId="82" xfId="0" applyNumberFormat="1" applyFont="1" applyBorder="1" applyAlignment="1">
      <alignment horizontal="center" vertical="center"/>
    </xf>
    <xf numFmtId="0" fontId="13" fillId="0" borderId="131" xfId="0" applyNumberFormat="1" applyFont="1" applyBorder="1" applyAlignment="1">
      <alignment vertical="center"/>
    </xf>
    <xf numFmtId="0" fontId="13" fillId="0" borderId="121" xfId="0" applyNumberFormat="1" applyFont="1" applyBorder="1" applyAlignment="1">
      <alignment vertical="center"/>
    </xf>
    <xf numFmtId="0" fontId="13" fillId="0" borderId="7" xfId="0" applyNumberFormat="1" applyFont="1" applyBorder="1" applyAlignment="1">
      <alignment vertical="center"/>
    </xf>
    <xf numFmtId="0" fontId="13" fillId="0" borderId="3" xfId="0" applyNumberFormat="1" applyFont="1" applyBorder="1" applyAlignment="1">
      <alignment vertical="center"/>
    </xf>
    <xf numFmtId="0" fontId="13" fillId="0" borderId="4" xfId="0" applyNumberFormat="1" applyFont="1" applyBorder="1" applyAlignment="1">
      <alignment vertical="center"/>
    </xf>
    <xf numFmtId="0" fontId="3" fillId="0" borderId="131" xfId="0" applyNumberFormat="1" applyFont="1" applyBorder="1" applyAlignment="1">
      <alignment horizontal="center"/>
    </xf>
    <xf numFmtId="0" fontId="3" fillId="0" borderId="121" xfId="0" applyNumberFormat="1" applyFont="1" applyBorder="1" applyAlignment="1">
      <alignment horizontal="center"/>
    </xf>
    <xf numFmtId="0" fontId="16" fillId="0" borderId="129" xfId="0" applyNumberFormat="1" applyFont="1" applyBorder="1" applyAlignment="1">
      <alignment horizontal="left" indent="2"/>
    </xf>
    <xf numFmtId="0" fontId="0" fillId="0" borderId="130" xfId="0" applyNumberFormat="1" applyBorder="1" applyAlignment="1">
      <alignment horizontal="left" indent="2"/>
    </xf>
    <xf numFmtId="0" fontId="3" fillId="0" borderId="67" xfId="0" applyNumberFormat="1" applyFont="1" applyBorder="1" applyAlignment="1"/>
    <xf numFmtId="0" fontId="0" fillId="0" borderId="127" xfId="0" applyNumberFormat="1" applyBorder="1" applyAlignment="1"/>
    <xf numFmtId="0" fontId="3" fillId="0" borderId="84" xfId="0" applyNumberFormat="1" applyFont="1" applyFill="1" applyBorder="1" applyAlignment="1">
      <alignment horizontal="left" indent="4"/>
    </xf>
    <xf numFmtId="0" fontId="3" fillId="0" borderId="120" xfId="0" applyNumberFormat="1" applyFont="1" applyFill="1" applyBorder="1" applyAlignment="1">
      <alignment horizontal="left" indent="4"/>
    </xf>
    <xf numFmtId="0" fontId="13" fillId="0" borderId="131" xfId="0" applyNumberFormat="1" applyFont="1" applyBorder="1" applyAlignment="1">
      <alignment vertical="center" wrapText="1"/>
    </xf>
    <xf numFmtId="0" fontId="13" fillId="0" borderId="7" xfId="0" applyNumberFormat="1" applyFont="1" applyBorder="1" applyAlignment="1">
      <alignment vertical="center" wrapText="1"/>
    </xf>
    <xf numFmtId="0" fontId="13" fillId="0" borderId="3" xfId="0" applyNumberFormat="1" applyFont="1" applyBorder="1" applyAlignment="1">
      <alignment vertical="center" wrapText="1"/>
    </xf>
    <xf numFmtId="3" fontId="31" fillId="0" borderId="0" xfId="0" applyNumberFormat="1" applyFont="1" applyAlignment="1">
      <alignment horizontal="center"/>
    </xf>
    <xf numFmtId="3" fontId="8" fillId="0" borderId="0" xfId="0" applyNumberFormat="1" applyFont="1" applyAlignment="1">
      <alignment horizontal="center"/>
    </xf>
    <xf numFmtId="3" fontId="8" fillId="0" borderId="46" xfId="0" applyNumberFormat="1" applyFont="1" applyBorder="1" applyAlignment="1">
      <alignment horizontal="center"/>
    </xf>
    <xf numFmtId="3" fontId="8" fillId="0" borderId="78" xfId="0" applyNumberFormat="1" applyFont="1" applyBorder="1" applyAlignment="1">
      <alignment horizontal="center"/>
    </xf>
    <xf numFmtId="3" fontId="8" fillId="0" borderId="79" xfId="0" applyNumberFormat="1" applyFont="1" applyBorder="1" applyAlignment="1">
      <alignment horizontal="center"/>
    </xf>
    <xf numFmtId="0" fontId="3" fillId="0" borderId="65" xfId="0" applyNumberFormat="1" applyFont="1" applyBorder="1" applyAlignment="1"/>
    <xf numFmtId="0" fontId="0" fillId="0" borderId="128" xfId="0" applyNumberFormat="1" applyBorder="1" applyAlignment="1"/>
    <xf numFmtId="165" fontId="16" fillId="0" borderId="2" xfId="0" applyNumberFormat="1" applyFont="1" applyBorder="1" applyAlignment="1">
      <alignment horizontal="center" wrapText="1"/>
    </xf>
    <xf numFmtId="0" fontId="0" fillId="0" borderId="124" xfId="0" applyBorder="1" applyAlignment="1">
      <alignment horizontal="center" wrapText="1"/>
    </xf>
    <xf numFmtId="0" fontId="16" fillId="0" borderId="122" xfId="0" applyNumberFormat="1" applyFont="1" applyBorder="1" applyAlignment="1"/>
    <xf numFmtId="0" fontId="0" fillId="0" borderId="123" xfId="0" applyNumberFormat="1" applyBorder="1" applyAlignment="1"/>
    <xf numFmtId="0" fontId="16" fillId="0" borderId="125" xfId="0" applyNumberFormat="1" applyFont="1" applyBorder="1" applyAlignment="1">
      <alignment horizontal="left" indent="2"/>
    </xf>
    <xf numFmtId="0" fontId="0" fillId="0" borderId="126" xfId="0" applyNumberFormat="1" applyBorder="1" applyAlignment="1">
      <alignment horizontal="left" indent="2"/>
    </xf>
    <xf numFmtId="0" fontId="17" fillId="0" borderId="0" xfId="0" applyNumberFormat="1" applyFont="1" applyAlignment="1"/>
    <xf numFmtId="0" fontId="51" fillId="0" borderId="0" xfId="0" applyNumberFormat="1" applyFont="1" applyAlignment="1"/>
    <xf numFmtId="3" fontId="3" fillId="0" borderId="0" xfId="0" applyNumberFormat="1" applyFont="1" applyAlignment="1">
      <alignment horizontal="center"/>
    </xf>
    <xf numFmtId="165" fontId="16" fillId="0" borderId="2" xfId="0" applyNumberFormat="1" applyFont="1" applyBorder="1" applyAlignment="1">
      <alignment horizontal="right"/>
    </xf>
    <xf numFmtId="0" fontId="0" fillId="0" borderId="124" xfId="0" applyBorder="1" applyAlignment="1"/>
    <xf numFmtId="165" fontId="16" fillId="0" borderId="2" xfId="0" applyNumberFormat="1" applyFont="1" applyBorder="1" applyAlignment="1">
      <alignment horizontal="center"/>
    </xf>
    <xf numFmtId="165" fontId="16" fillId="0" borderId="44" xfId="0" applyNumberFormat="1" applyFont="1" applyBorder="1" applyAlignment="1">
      <alignment horizontal="center"/>
    </xf>
    <xf numFmtId="165" fontId="16" fillId="0" borderId="47" xfId="0" applyNumberFormat="1" applyFont="1" applyBorder="1" applyAlignment="1">
      <alignment horizontal="center"/>
    </xf>
    <xf numFmtId="165" fontId="16" fillId="0" borderId="20" xfId="0" applyNumberFormat="1" applyFont="1" applyBorder="1" applyAlignment="1">
      <alignment horizontal="center"/>
    </xf>
    <xf numFmtId="0" fontId="41" fillId="0" borderId="7" xfId="9"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3" fontId="17" fillId="0" borderId="0" xfId="0" applyNumberFormat="1" applyFont="1" applyAlignment="1"/>
    <xf numFmtId="0" fontId="51" fillId="0" borderId="0" xfId="0" applyFont="1" applyAlignment="1"/>
    <xf numFmtId="0" fontId="30" fillId="0" borderId="0" xfId="9" applyFont="1" applyAlignment="1">
      <alignment horizontal="center"/>
    </xf>
    <xf numFmtId="0" fontId="50" fillId="0" borderId="0" xfId="0" applyFont="1" applyAlignment="1">
      <alignment horizontal="center"/>
    </xf>
    <xf numFmtId="3" fontId="31" fillId="0" borderId="0" xfId="9" applyNumberFormat="1" applyFont="1" applyAlignment="1">
      <alignment horizontal="center"/>
    </xf>
    <xf numFmtId="0" fontId="50" fillId="0" borderId="0" xfId="0" applyFont="1" applyBorder="1" applyAlignment="1">
      <alignment horizontal="center"/>
    </xf>
    <xf numFmtId="0" fontId="31" fillId="0" borderId="0" xfId="9" applyFont="1" applyAlignment="1">
      <alignment horizontal="center"/>
    </xf>
    <xf numFmtId="3" fontId="17" fillId="0" borderId="0" xfId="0" applyNumberFormat="1" applyFont="1" applyAlignment="1">
      <alignment horizontal="center"/>
    </xf>
    <xf numFmtId="0" fontId="15" fillId="0" borderId="0" xfId="9" applyFont="1" applyAlignment="1">
      <alignment horizontal="center"/>
    </xf>
    <xf numFmtId="0" fontId="15" fillId="0" borderId="3" xfId="9" applyFont="1" applyBorder="1" applyAlignment="1">
      <alignment horizontal="center"/>
    </xf>
    <xf numFmtId="0" fontId="20" fillId="0" borderId="44" xfId="9"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20" fillId="0" borderId="2" xfId="9" applyFont="1" applyBorder="1" applyAlignment="1">
      <alignment horizontal="center" wrapText="1"/>
    </xf>
    <xf numFmtId="0" fontId="0" fillId="0" borderId="5" xfId="0" applyBorder="1" applyAlignment="1">
      <alignment horizontal="center" wrapText="1"/>
    </xf>
    <xf numFmtId="0" fontId="20" fillId="0" borderId="2" xfId="9" applyFont="1" applyBorder="1" applyAlignment="1">
      <alignment wrapText="1"/>
    </xf>
    <xf numFmtId="0" fontId="0" fillId="0" borderId="6" xfId="0" applyBorder="1" applyAlignment="1">
      <alignment wrapText="1"/>
    </xf>
    <xf numFmtId="0" fontId="20" fillId="0" borderId="2" xfId="9" applyFont="1" applyBorder="1" applyAlignment="1"/>
    <xf numFmtId="0" fontId="0" fillId="0" borderId="5" xfId="0" applyBorder="1" applyAlignment="1"/>
    <xf numFmtId="0" fontId="17" fillId="0" borderId="0" xfId="10" applyFont="1" applyAlignment="1"/>
    <xf numFmtId="0" fontId="67"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3" fillId="0" borderId="0" xfId="10" applyNumberFormat="1" applyFont="1" applyAlignment="1">
      <alignment horizontal="center"/>
    </xf>
    <xf numFmtId="0" fontId="13" fillId="0" borderId="0" xfId="0" applyFont="1" applyBorder="1" applyAlignment="1">
      <alignment horizontal="center"/>
    </xf>
    <xf numFmtId="0" fontId="8" fillId="0" borderId="0" xfId="10" applyFont="1" applyAlignment="1">
      <alignment horizontal="center"/>
    </xf>
    <xf numFmtId="0" fontId="59" fillId="0" borderId="132" xfId="10" applyFont="1" applyFill="1" applyBorder="1" applyAlignment="1">
      <alignment horizontal="center" vertical="center" wrapText="1"/>
    </xf>
    <xf numFmtId="0" fontId="0" fillId="0" borderId="133"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70"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0" fillId="0" borderId="44" xfId="10" applyFont="1" applyFill="1" applyBorder="1" applyAlignment="1">
      <alignment horizontal="center"/>
    </xf>
    <xf numFmtId="0" fontId="20" fillId="0" borderId="131" xfId="10" applyFont="1" applyFill="1" applyBorder="1" applyAlignment="1"/>
    <xf numFmtId="0" fontId="8" fillId="0" borderId="3" xfId="10"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0" fillId="0" borderId="132" xfId="10" applyNumberFormat="1" applyFont="1" applyFill="1" applyBorder="1" applyAlignment="1">
      <alignment horizontal="center" vertical="center" wrapText="1"/>
    </xf>
    <xf numFmtId="1" fontId="20" fillId="0" borderId="134" xfId="10" applyNumberFormat="1" applyFont="1" applyFill="1"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20" fillId="0" borderId="7" xfId="10" applyFont="1" applyFill="1" applyBorder="1" applyAlignment="1">
      <alignment horizontal="center"/>
    </xf>
    <xf numFmtId="0" fontId="20" fillId="0" borderId="4" xfId="10" applyFont="1" applyFill="1" applyBorder="1" applyAlignment="1">
      <alignment horizontal="center"/>
    </xf>
    <xf numFmtId="0" fontId="35" fillId="0" borderId="0" xfId="0" applyFont="1" applyBorder="1" applyAlignment="1">
      <alignment vertical="top" wrapText="1"/>
    </xf>
    <xf numFmtId="0" fontId="0" fillId="0" borderId="0" xfId="0" applyBorder="1" applyAlignment="1">
      <alignment vertical="top" wrapText="1"/>
    </xf>
    <xf numFmtId="0" fontId="35" fillId="0" borderId="0" xfId="0" applyNumberFormat="1" applyFont="1" applyBorder="1" applyAlignment="1">
      <alignment vertical="top" wrapText="1"/>
    </xf>
    <xf numFmtId="0" fontId="35" fillId="0" borderId="0" xfId="0" applyFont="1" applyFill="1" applyBorder="1" applyAlignment="1">
      <alignment vertical="top" wrapText="1"/>
    </xf>
    <xf numFmtId="0" fontId="17" fillId="0" borderId="0" xfId="10" applyFont="1" applyAlignment="1">
      <alignment horizontal="left"/>
    </xf>
    <xf numFmtId="0" fontId="0" fillId="0" borderId="0" xfId="0" applyBorder="1" applyAlignment="1">
      <alignment horizontal="left"/>
    </xf>
    <xf numFmtId="0" fontId="35" fillId="0" borderId="0" xfId="0" applyFont="1" applyBorder="1" applyAlignment="1">
      <alignment horizontal="center"/>
    </xf>
    <xf numFmtId="0" fontId="3" fillId="0" borderId="0" xfId="10" applyFont="1" applyAlignment="1">
      <alignment horizontal="center"/>
    </xf>
    <xf numFmtId="0" fontId="3" fillId="0" borderId="0" xfId="10" applyFont="1" applyBorder="1" applyAlignment="1">
      <alignment horizontal="center"/>
    </xf>
    <xf numFmtId="0" fontId="29" fillId="0" borderId="0" xfId="10" applyFont="1" applyBorder="1" applyAlignment="1">
      <alignment horizontal="center"/>
    </xf>
    <xf numFmtId="0" fontId="35" fillId="0" borderId="0" xfId="0" applyFont="1" applyBorder="1" applyAlignment="1">
      <alignment horizontal="left"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Border="1" applyAlignment="1">
      <alignment horizontal="left" vertical="top"/>
    </xf>
    <xf numFmtId="0" fontId="35" fillId="0" borderId="0" xfId="0" applyFont="1" applyFill="1" applyBorder="1" applyAlignment="1">
      <alignment horizontal="left" vertical="top" wrapText="1"/>
    </xf>
    <xf numFmtId="0" fontId="29" fillId="0" borderId="0" xfId="0" applyFont="1" applyBorder="1" applyAlignment="1">
      <alignment horizontal="center" vertical="top" wrapText="1"/>
    </xf>
    <xf numFmtId="0" fontId="29" fillId="0" borderId="3" xfId="0" applyFont="1" applyBorder="1" applyAlignment="1">
      <alignment horizontal="center" vertical="top" wrapText="1"/>
    </xf>
    <xf numFmtId="0" fontId="36" fillId="0" borderId="0" xfId="0" applyFont="1" applyBorder="1" applyAlignment="1">
      <alignment vertical="top" wrapText="1"/>
    </xf>
    <xf numFmtId="0" fontId="14" fillId="0" borderId="0" xfId="0" applyFont="1" applyBorder="1" applyAlignment="1">
      <alignment vertical="top" wrapText="1"/>
    </xf>
    <xf numFmtId="0" fontId="16" fillId="0" borderId="82" xfId="0" applyNumberFormat="1" applyFont="1" applyBorder="1" applyAlignment="1">
      <alignment horizontal="center" vertical="center" wrapText="1"/>
    </xf>
    <xf numFmtId="0" fontId="3" fillId="0" borderId="131" xfId="0" applyNumberFormat="1" applyFont="1" applyBorder="1" applyAlignment="1">
      <alignment horizontal="center" vertical="center" wrapText="1"/>
    </xf>
    <xf numFmtId="0" fontId="3" fillId="0" borderId="121"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16" fillId="0" borderId="82" xfId="0" applyNumberFormat="1" applyFont="1" applyBorder="1" applyAlignment="1">
      <alignment horizontal="center"/>
    </xf>
    <xf numFmtId="0" fontId="16" fillId="0" borderId="8" xfId="0" applyNumberFormat="1" applyFont="1" applyBorder="1" applyAlignment="1">
      <alignment horizontal="center"/>
    </xf>
    <xf numFmtId="0" fontId="16" fillId="0" borderId="77" xfId="0" applyNumberFormat="1" applyFont="1" applyBorder="1" applyAlignment="1">
      <alignment horizontal="center"/>
    </xf>
    <xf numFmtId="0" fontId="16" fillId="0" borderId="82" xfId="0" applyNumberFormat="1" applyFont="1" applyBorder="1" applyAlignment="1">
      <alignment horizontal="center" vertical="center"/>
    </xf>
    <xf numFmtId="0" fontId="3" fillId="0" borderId="131" xfId="0" applyNumberFormat="1" applyFont="1" applyBorder="1" applyAlignment="1">
      <alignment horizontal="center" vertical="center"/>
    </xf>
    <xf numFmtId="0" fontId="3" fillId="0" borderId="121"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6" xfId="0" applyNumberFormat="1" applyFont="1" applyBorder="1" applyAlignment="1">
      <alignment horizontal="center" vertical="center"/>
    </xf>
    <xf numFmtId="165" fontId="3" fillId="0" borderId="0" xfId="0" applyNumberFormat="1" applyFont="1" applyAlignment="1">
      <alignment horizontal="center"/>
    </xf>
    <xf numFmtId="165" fontId="3" fillId="0" borderId="3" xfId="0" applyNumberFormat="1" applyFont="1" applyBorder="1" applyAlignment="1">
      <alignment horizontal="center"/>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165" fontId="8" fillId="0" borderId="0" xfId="0" applyNumberFormat="1" applyFont="1" applyAlignment="1">
      <alignment horizontal="center"/>
    </xf>
    <xf numFmtId="0" fontId="3" fillId="0" borderId="0" xfId="0" applyFont="1" applyBorder="1" applyAlignment="1">
      <alignment horizontal="center"/>
    </xf>
    <xf numFmtId="165" fontId="9" fillId="0" borderId="0" xfId="0" applyNumberFormat="1" applyFont="1" applyAlignment="1">
      <alignment horizontal="center"/>
    </xf>
    <xf numFmtId="0" fontId="3" fillId="0" borderId="0" xfId="0" applyFont="1" applyAlignment="1">
      <alignment horizontal="center"/>
    </xf>
    <xf numFmtId="165" fontId="11" fillId="0" borderId="0" xfId="0" applyNumberFormat="1" applyFont="1" applyAlignment="1">
      <alignment horizontal="center"/>
    </xf>
    <xf numFmtId="0" fontId="16" fillId="0" borderId="121" xfId="0" applyNumberFormat="1" applyFont="1" applyBorder="1" applyAlignment="1">
      <alignment horizontal="center" vertical="center" wrapText="1"/>
    </xf>
    <xf numFmtId="0" fontId="16" fillId="0" borderId="46" xfId="0" applyNumberFormat="1" applyFont="1" applyBorder="1" applyAlignment="1">
      <alignment horizontal="center" vertical="center" wrapText="1"/>
    </xf>
    <xf numFmtId="0" fontId="3" fillId="0" borderId="0" xfId="0" applyNumberFormat="1" applyFont="1" applyAlignment="1"/>
    <xf numFmtId="0" fontId="9" fillId="0" borderId="0" xfId="0" applyNumberFormat="1" applyFont="1" applyAlignment="1">
      <alignment horizontal="center"/>
    </xf>
    <xf numFmtId="0" fontId="3" fillId="0" borderId="0" xfId="0" applyNumberFormat="1" applyFont="1" applyAlignment="1">
      <alignment horizontal="center"/>
    </xf>
    <xf numFmtId="0" fontId="11" fillId="0" borderId="0" xfId="0" applyNumberFormat="1" applyFont="1" applyAlignment="1">
      <alignment horizontal="center"/>
    </xf>
    <xf numFmtId="0" fontId="3" fillId="0" borderId="0" xfId="0" applyNumberFormat="1" applyFont="1" applyBorder="1" applyAlignment="1">
      <alignment horizontal="center"/>
    </xf>
    <xf numFmtId="0" fontId="8" fillId="0" borderId="0" xfId="0" applyNumberFormat="1" applyFont="1" applyAlignment="1">
      <alignment horizontal="center"/>
    </xf>
    <xf numFmtId="165" fontId="40" fillId="0" borderId="0" xfId="0" applyNumberFormat="1" applyFont="1" applyAlignment="1">
      <alignment horizontal="center"/>
    </xf>
    <xf numFmtId="0" fontId="40" fillId="0" borderId="0" xfId="0" applyFont="1" applyBorder="1" applyAlignment="1">
      <alignment horizontal="center"/>
    </xf>
    <xf numFmtId="165" fontId="2" fillId="0" borderId="0" xfId="0" applyNumberFormat="1" applyFont="1" applyAlignment="1">
      <alignment horizontal="left" wrapText="1"/>
    </xf>
    <xf numFmtId="0" fontId="3" fillId="0" borderId="131" xfId="0" applyNumberFormat="1" applyFont="1" applyBorder="1" applyAlignment="1"/>
    <xf numFmtId="0" fontId="3" fillId="0" borderId="77" xfId="0" applyNumberFormat="1" applyFont="1" applyBorder="1" applyAlignment="1"/>
    <xf numFmtId="0" fontId="3" fillId="0" borderId="78" xfId="0" applyNumberFormat="1" applyFont="1" applyBorder="1" applyAlignment="1"/>
    <xf numFmtId="0" fontId="16" fillId="0" borderId="44" xfId="0" applyNumberFormat="1" applyFont="1" applyBorder="1" applyAlignment="1">
      <alignment horizontal="center"/>
    </xf>
    <xf numFmtId="0" fontId="3" fillId="0" borderId="47" xfId="0" applyNumberFormat="1" applyFont="1" applyBorder="1" applyAlignment="1">
      <alignment horizontal="center"/>
    </xf>
    <xf numFmtId="0" fontId="3" fillId="0" borderId="20"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3" fillId="0" borderId="53" xfId="0" applyNumberFormat="1" applyFont="1" applyBorder="1" applyAlignment="1">
      <alignment horizontal="left"/>
    </xf>
    <xf numFmtId="0" fontId="3" fillId="0" borderId="55" xfId="0" applyNumberFormat="1" applyFont="1" applyBorder="1" applyAlignment="1">
      <alignment horizontal="left"/>
    </xf>
    <xf numFmtId="0" fontId="3" fillId="0" borderId="82" xfId="0" applyNumberFormat="1" applyFont="1" applyBorder="1" applyAlignment="1">
      <alignment horizontal="center"/>
    </xf>
    <xf numFmtId="0" fontId="3" fillId="0" borderId="80" xfId="0" applyNumberFormat="1" applyFont="1" applyBorder="1" applyAlignment="1">
      <alignment horizontal="left"/>
    </xf>
    <xf numFmtId="0" fontId="3" fillId="0" borderId="119" xfId="0" applyNumberFormat="1" applyFont="1" applyBorder="1" applyAlignment="1">
      <alignment horizontal="left"/>
    </xf>
    <xf numFmtId="165" fontId="39" fillId="0" borderId="131" xfId="0" applyNumberFormat="1" applyFont="1" applyBorder="1" applyAlignment="1">
      <alignment horizontal="center"/>
    </xf>
    <xf numFmtId="0" fontId="5" fillId="0" borderId="0" xfId="0" applyNumberFormat="1" applyFont="1" applyBorder="1" applyAlignment="1"/>
    <xf numFmtId="0" fontId="5" fillId="0" borderId="0" xfId="0" applyNumberFormat="1" applyFont="1" applyBorder="1" applyAlignment="1">
      <alignment horizontal="center"/>
    </xf>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0" fontId="25" fillId="2" borderId="137"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5" fillId="0" borderId="0" xfId="0" applyNumberFormat="1" applyFont="1" applyBorder="1" applyAlignment="1">
      <alignment horizontal="center"/>
    </xf>
    <xf numFmtId="165" fontId="6" fillId="2" borderId="126" xfId="0" applyNumberFormat="1" applyFont="1" applyFill="1" applyBorder="1" applyAlignment="1">
      <alignment horizontal="center"/>
    </xf>
    <xf numFmtId="0" fontId="25" fillId="2" borderId="62"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5" fillId="2" borderId="42" xfId="0" applyNumberFormat="1" applyFont="1" applyFill="1" applyBorder="1" applyAlignment="1">
      <alignment horizontal="center" wrapText="1"/>
    </xf>
    <xf numFmtId="0" fontId="5" fillId="0" borderId="40" xfId="0" applyNumberFormat="1" applyFont="1" applyBorder="1" applyAlignment="1">
      <alignment horizontal="center" wrapText="1"/>
    </xf>
    <xf numFmtId="0" fontId="25" fillId="2" borderId="138" xfId="0" applyNumberFormat="1" applyFont="1" applyFill="1" applyBorder="1" applyAlignment="1">
      <alignment horizontal="center" wrapText="1"/>
    </xf>
    <xf numFmtId="0" fontId="25" fillId="2" borderId="139" xfId="0" applyNumberFormat="1" applyFont="1" applyFill="1" applyBorder="1" applyAlignment="1">
      <alignment horizontal="center" wrapText="1"/>
    </xf>
    <xf numFmtId="0" fontId="25" fillId="2" borderId="140" xfId="0" applyNumberFormat="1" applyFont="1" applyFill="1" applyBorder="1" applyAlignment="1">
      <alignment horizontal="center" vertical="center"/>
    </xf>
    <xf numFmtId="0" fontId="25" fillId="2" borderId="141" xfId="0" applyNumberFormat="1" applyFont="1" applyFill="1" applyBorder="1" applyAlignment="1">
      <alignment horizontal="center" vertical="center"/>
    </xf>
    <xf numFmtId="0" fontId="25" fillId="2" borderId="142" xfId="0" applyNumberFormat="1" applyFont="1" applyFill="1" applyBorder="1" applyAlignment="1">
      <alignment horizontal="center" vertical="center"/>
    </xf>
    <xf numFmtId="0" fontId="25" fillId="2" borderId="148"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25" xfId="0" applyNumberFormat="1" applyFont="1" applyBorder="1" applyAlignment="1">
      <alignment wrapText="1"/>
    </xf>
    <xf numFmtId="0" fontId="25" fillId="2" borderId="143" xfId="0" applyNumberFormat="1" applyFont="1" applyFill="1" applyBorder="1" applyAlignment="1">
      <alignment horizontal="center" vertical="center" wrapText="1"/>
    </xf>
    <xf numFmtId="0" fontId="5" fillId="0" borderId="144" xfId="0" applyNumberFormat="1" applyFont="1" applyBorder="1" applyAlignment="1">
      <alignment horizontal="center" vertical="center" wrapText="1"/>
    </xf>
    <xf numFmtId="0" fontId="5" fillId="0" borderId="145" xfId="0" applyNumberFormat="1" applyFont="1" applyBorder="1" applyAlignment="1">
      <alignment horizontal="center" wrapText="1"/>
    </xf>
    <xf numFmtId="0" fontId="25" fillId="2" borderId="146" xfId="0" applyNumberFormat="1" applyFont="1" applyFill="1" applyBorder="1" applyAlignment="1">
      <alignment horizontal="center" wrapText="1"/>
    </xf>
    <xf numFmtId="0" fontId="5" fillId="0" borderId="147" xfId="0" applyNumberFormat="1" applyFont="1" applyBorder="1" applyAlignment="1">
      <alignment horizontal="center" wrapText="1"/>
    </xf>
    <xf numFmtId="3" fontId="43" fillId="2" borderId="151" xfId="0" applyNumberFormat="1" applyFont="1" applyFill="1" applyBorder="1" applyAlignment="1">
      <alignment horizontal="center"/>
    </xf>
    <xf numFmtId="0" fontId="39" fillId="0" borderId="151" xfId="0" applyFont="1" applyBorder="1" applyAlignment="1">
      <alignment horizontal="center"/>
    </xf>
    <xf numFmtId="0" fontId="39" fillId="0" borderId="152" xfId="0" applyFont="1" applyBorder="1" applyAlignment="1">
      <alignment horizontal="center"/>
    </xf>
    <xf numFmtId="0" fontId="23" fillId="2" borderId="153" xfId="0" applyNumberFormat="1" applyFont="1" applyFill="1" applyBorder="1" applyAlignment="1">
      <alignment wrapText="1"/>
    </xf>
    <xf numFmtId="0" fontId="3" fillId="0" borderId="154" xfId="0" applyNumberFormat="1" applyFont="1" applyBorder="1" applyAlignment="1">
      <alignment wrapText="1"/>
    </xf>
    <xf numFmtId="0" fontId="3" fillId="0" borderId="155" xfId="0" applyNumberFormat="1" applyFont="1" applyBorder="1" applyAlignment="1">
      <alignment wrapText="1"/>
    </xf>
    <xf numFmtId="0" fontId="32" fillId="2" borderId="30" xfId="0" applyNumberFormat="1" applyFont="1" applyFill="1" applyBorder="1" applyAlignment="1">
      <alignment horizontal="center" wrapText="1"/>
    </xf>
    <xf numFmtId="0" fontId="21" fillId="0" borderId="32" xfId="0" applyNumberFormat="1" applyFont="1" applyBorder="1"/>
    <xf numFmtId="0" fontId="21" fillId="0" borderId="31" xfId="0" applyNumberFormat="1" applyFont="1" applyBorder="1"/>
    <xf numFmtId="0" fontId="21" fillId="0" borderId="32" xfId="0" applyNumberFormat="1" applyFont="1" applyBorder="1" applyAlignment="1">
      <alignment horizontal="center" wrapText="1"/>
    </xf>
    <xf numFmtId="0" fontId="21" fillId="0" borderId="31" xfId="0" applyNumberFormat="1" applyFont="1" applyBorder="1" applyAlignment="1">
      <alignment horizontal="center" wrapText="1"/>
    </xf>
    <xf numFmtId="0" fontId="32" fillId="2" borderId="0" xfId="0" applyNumberFormat="1" applyFont="1" applyFill="1" applyAlignment="1">
      <alignment horizontal="center"/>
    </xf>
    <xf numFmtId="0" fontId="32" fillId="2" borderId="37" xfId="0" applyNumberFormat="1" applyFont="1" applyFill="1" applyBorder="1" applyAlignment="1">
      <alignment horizontal="center"/>
    </xf>
    <xf numFmtId="0" fontId="32" fillId="2" borderId="149" xfId="0" applyNumberFormat="1" applyFont="1" applyFill="1" applyBorder="1" applyAlignment="1">
      <alignment horizontal="center" wrapText="1"/>
    </xf>
    <xf numFmtId="0" fontId="21" fillId="0" borderId="126" xfId="0" applyNumberFormat="1" applyFont="1" applyBorder="1" applyAlignment="1">
      <alignment horizontal="center" wrapText="1"/>
    </xf>
    <xf numFmtId="0" fontId="21" fillId="0" borderId="33" xfId="0" applyNumberFormat="1" applyFont="1" applyBorder="1" applyAlignment="1">
      <alignment wrapText="1"/>
    </xf>
    <xf numFmtId="0" fontId="21" fillId="0" borderId="149" xfId="0" applyNumberFormat="1" applyFont="1" applyBorder="1" applyAlignment="1">
      <alignment wrapText="1"/>
    </xf>
    <xf numFmtId="0" fontId="21" fillId="0" borderId="150" xfId="0" applyNumberFormat="1" applyFont="1" applyBorder="1" applyAlignment="1">
      <alignment wrapText="1"/>
    </xf>
    <xf numFmtId="0" fontId="32" fillId="2" borderId="149" xfId="0" applyNumberFormat="1" applyFont="1" applyFill="1" applyBorder="1" applyAlignment="1">
      <alignment horizontal="center"/>
    </xf>
    <xf numFmtId="0" fontId="21" fillId="0" borderId="126" xfId="0" applyNumberFormat="1" applyFont="1" applyBorder="1" applyAlignment="1">
      <alignment horizontal="center"/>
    </xf>
    <xf numFmtId="3" fontId="6" fillId="2" borderId="126"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165" fontId="41" fillId="2" borderId="0" xfId="0" applyNumberFormat="1" applyFont="1" applyFill="1" applyAlignment="1">
      <alignment horizontal="center"/>
    </xf>
    <xf numFmtId="165" fontId="6" fillId="2" borderId="0" xfId="0" applyNumberFormat="1" applyFont="1" applyFill="1" applyAlignment="1">
      <alignment horizontal="center"/>
    </xf>
    <xf numFmtId="165" fontId="6" fillId="2" borderId="78" xfId="0" applyNumberFormat="1" applyFont="1" applyFill="1" applyBorder="1" applyAlignment="1">
      <alignment horizontal="center"/>
    </xf>
    <xf numFmtId="0" fontId="34" fillId="2" borderId="0" xfId="0" applyNumberFormat="1" applyFont="1" applyFill="1" applyAlignment="1">
      <alignment horizontal="center"/>
    </xf>
    <xf numFmtId="0" fontId="5" fillId="0" borderId="0" xfId="0" applyNumberFormat="1" applyFont="1" applyAlignment="1">
      <alignment horizontal="center"/>
    </xf>
    <xf numFmtId="0" fontId="23" fillId="2" borderId="132" xfId="0" applyNumberFormat="1" applyFont="1" applyFill="1" applyBorder="1" applyAlignment="1">
      <alignment horizontal="center" wrapText="1"/>
    </xf>
    <xf numFmtId="0" fontId="5" fillId="0" borderId="133"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3" fillId="2" borderId="132" xfId="0" applyNumberFormat="1" applyFont="1" applyFill="1" applyBorder="1" applyAlignment="1">
      <alignment horizontal="center" vertical="center" wrapText="1"/>
    </xf>
    <xf numFmtId="0" fontId="5" fillId="0" borderId="133"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3" fillId="2" borderId="156" xfId="0" applyNumberFormat="1" applyFont="1" applyFill="1" applyBorder="1" applyAlignment="1">
      <alignment wrapText="1"/>
    </xf>
    <xf numFmtId="0" fontId="5" fillId="0" borderId="6" xfId="0" applyNumberFormat="1" applyFont="1" applyBorder="1" applyAlignment="1">
      <alignment wrapText="1"/>
    </xf>
    <xf numFmtId="0" fontId="5" fillId="0" borderId="124" xfId="0" applyNumberFormat="1" applyFont="1" applyBorder="1" applyAlignment="1">
      <alignment wrapText="1"/>
    </xf>
    <xf numFmtId="0" fontId="33" fillId="2" borderId="0" xfId="0" applyNumberFormat="1" applyFont="1" applyFill="1" applyAlignment="1">
      <alignment horizontal="center"/>
    </xf>
    <xf numFmtId="0" fontId="33" fillId="2" borderId="0" xfId="0" applyNumberFormat="1" applyFont="1" applyFill="1" applyAlignment="1"/>
    <xf numFmtId="0" fontId="5" fillId="0" borderId="0" xfId="0" applyNumberFormat="1" applyFont="1" applyAlignment="1"/>
    <xf numFmtId="165" fontId="32" fillId="2" borderId="0" xfId="0" applyNumberFormat="1" applyFont="1" applyFill="1" applyAlignment="1">
      <alignment horizontal="center"/>
    </xf>
    <xf numFmtId="0" fontId="0" fillId="3" borderId="0" xfId="0" applyFill="1" applyBorder="1" applyAlignment="1">
      <alignment vertical="top" wrapText="1"/>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25"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0" fontId="25"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5" fillId="2" borderId="20" xfId="0" applyNumberFormat="1" applyFont="1" applyFill="1" applyBorder="1" applyAlignment="1">
      <alignment horizontal="center" vertical="center"/>
    </xf>
    <xf numFmtId="0" fontId="20" fillId="0" borderId="44"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165" fontId="40" fillId="0" borderId="0" xfId="0" applyNumberFormat="1" applyFont="1" applyBorder="1" applyAlignment="1">
      <alignment horizontal="center"/>
    </xf>
    <xf numFmtId="0" fontId="39" fillId="0" borderId="0" xfId="0" applyFont="1" applyBorder="1" applyAlignment="1">
      <alignment horizontal="center"/>
    </xf>
    <xf numFmtId="0" fontId="6" fillId="2" borderId="82" xfId="0" applyNumberFormat="1" applyFont="1" applyFill="1" applyBorder="1" applyAlignment="1"/>
    <xf numFmtId="0" fontId="0" fillId="0" borderId="77" xfId="0" applyNumberFormat="1" applyBorder="1" applyAlignment="1"/>
    <xf numFmtId="0" fontId="8" fillId="0" borderId="0" xfId="0" applyNumberFormat="1" applyFont="1" applyBorder="1" applyAlignment="1">
      <alignment horizontal="center"/>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61"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8" fillId="3" borderId="0" xfId="0" applyNumberFormat="1" applyFont="1" applyFill="1" applyBorder="1" applyAlignment="1">
      <alignment vertical="top" wrapText="1"/>
    </xf>
    <xf numFmtId="0" fontId="0" fillId="0" borderId="0" xfId="0" applyAlignment="1">
      <alignment vertical="top" wrapText="1"/>
    </xf>
    <xf numFmtId="0" fontId="63" fillId="0" borderId="82" xfId="8" applyNumberFormat="1" applyFont="1" applyFill="1" applyBorder="1" applyAlignment="1" applyProtection="1"/>
    <xf numFmtId="0" fontId="63" fillId="0" borderId="131" xfId="8" applyNumberFormat="1" applyFont="1" applyFill="1" applyBorder="1" applyAlignment="1" applyProtection="1"/>
    <xf numFmtId="0" fontId="63" fillId="0" borderId="7" xfId="8" applyNumberFormat="1" applyFont="1" applyFill="1" applyBorder="1" applyAlignment="1" applyProtection="1"/>
    <xf numFmtId="0" fontId="63" fillId="0" borderId="3" xfId="8" applyNumberFormat="1" applyFont="1" applyFill="1" applyBorder="1" applyAlignment="1" applyProtection="1"/>
    <xf numFmtId="166" fontId="54"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3" fillId="0" borderId="121" xfId="1" applyNumberFormat="1" applyFont="1" applyFill="1" applyBorder="1" applyAlignment="1">
      <alignment horizontal="center" vertical="top" wrapText="1"/>
    </xf>
    <xf numFmtId="167" fontId="63" fillId="0" borderId="4" xfId="1" applyNumberFormat="1" applyFont="1" applyFill="1" applyBorder="1" applyAlignment="1">
      <alignment horizontal="center" vertical="top" wrapText="1"/>
    </xf>
    <xf numFmtId="167" fontId="63" fillId="0" borderId="131" xfId="1" applyNumberFormat="1" applyFont="1" applyFill="1" applyBorder="1" applyAlignment="1">
      <alignment horizontal="center" vertical="top" wrapText="1"/>
    </xf>
    <xf numFmtId="167" fontId="63" fillId="0" borderId="3" xfId="1" applyNumberFormat="1" applyFont="1" applyFill="1" applyBorder="1" applyAlignment="1">
      <alignment horizontal="center" vertical="top" wrapText="1"/>
    </xf>
    <xf numFmtId="167" fontId="63" fillId="0" borderId="82" xfId="1" applyNumberFormat="1" applyFont="1" applyFill="1" applyBorder="1" applyAlignment="1">
      <alignment horizontal="center" vertical="top" wrapText="1"/>
    </xf>
    <xf numFmtId="167" fontId="63" fillId="0" borderId="7" xfId="1" applyNumberFormat="1" applyFont="1" applyFill="1" applyBorder="1" applyAlignment="1">
      <alignment horizontal="center" vertical="top" wrapText="1"/>
    </xf>
    <xf numFmtId="0" fontId="0" fillId="0" borderId="0" xfId="0" applyBorder="1" applyAlignment="1">
      <alignment wrapText="1"/>
    </xf>
    <xf numFmtId="0" fontId="64" fillId="0" borderId="44" xfId="8" applyFont="1" applyFill="1" applyBorder="1" applyAlignment="1">
      <alignment horizontal="left" vertical="center"/>
    </xf>
    <xf numFmtId="0" fontId="64" fillId="0" borderId="47" xfId="8" applyFont="1" applyFill="1" applyBorder="1" applyAlignment="1">
      <alignment horizontal="left" vertical="center"/>
    </xf>
    <xf numFmtId="167" fontId="23" fillId="0" borderId="0" xfId="1" applyNumberFormat="1" applyFont="1" applyAlignment="1">
      <alignment horizontal="center" vertical="center"/>
    </xf>
    <xf numFmtId="0" fontId="62" fillId="0" borderId="3" xfId="8" applyFont="1" applyBorder="1" applyAlignment="1">
      <alignment horizontal="center" vertical="center"/>
    </xf>
    <xf numFmtId="0" fontId="19" fillId="0" borderId="0" xfId="0"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180975</xdr:rowOff>
    </xdr:from>
    <xdr:to>
      <xdr:col>12</xdr:col>
      <xdr:colOff>762000</xdr:colOff>
      <xdr:row>29</xdr:row>
      <xdr:rowOff>0</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209550" y="438150"/>
          <a:ext cx="9886950" cy="6048375"/>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x.omb.gov/BUDGET/2012Cong/Backup/Exhibits/2010%20&amp;%202011%20crosswalks%20updated%2001%2021%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CJ%20Submission%20508%20Compliant%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D%20&amp;%20H%20Kim's%20Update%2025%20Jan%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L%20-%20Candle's%2021%20Jan%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 2010 Crosswalk"/>
      <sheetName val="G. 2011 Crosswalk"/>
      <sheetName val="FY11 CO Recovery by Decision Un"/>
      <sheetName val="FY11 Enacted w. Trans &amp; Supp"/>
      <sheetName val="FY10 CO Recovery by Decision Un"/>
      <sheetName val="FY10 Enacted w. Trans &amp; Supp"/>
      <sheetName val="2010 crosswalk from 11 02 10"/>
    </sheetNames>
    <sheetDataSet>
      <sheetData sheetId="0" refreshError="1"/>
      <sheetData sheetId="1" refreshError="1"/>
      <sheetData sheetId="2">
        <row r="12">
          <cell r="B12">
            <v>71906.864129599999</v>
          </cell>
          <cell r="C12">
            <v>12373.705546800002</v>
          </cell>
          <cell r="D12">
            <v>951.82350360000009</v>
          </cell>
        </row>
        <row r="24">
          <cell r="B24">
            <v>456.37631879999998</v>
          </cell>
          <cell r="C24">
            <v>41.579405400000006</v>
          </cell>
          <cell r="D24">
            <v>3.1984158000000003</v>
          </cell>
        </row>
        <row r="31">
          <cell r="B31">
            <v>4363.6236812000006</v>
          </cell>
          <cell r="C31">
            <v>1518.4205946</v>
          </cell>
          <cell r="D31">
            <v>116.80158419999999</v>
          </cell>
        </row>
      </sheetData>
      <sheetData sheetId="3">
        <row r="5">
          <cell r="D5">
            <v>802635.84</v>
          </cell>
        </row>
        <row r="6">
          <cell r="D6">
            <v>289840.72000000003</v>
          </cell>
        </row>
        <row r="7">
          <cell r="D7">
            <v>22295.439999999999</v>
          </cell>
        </row>
        <row r="23">
          <cell r="B23">
            <v>14.744</v>
          </cell>
          <cell r="C23">
            <v>0</v>
          </cell>
          <cell r="D23">
            <v>0</v>
          </cell>
        </row>
        <row r="33">
          <cell r="B33">
            <v>0</v>
          </cell>
          <cell r="C33">
            <v>0</v>
          </cell>
          <cell r="D33">
            <v>0</v>
          </cell>
        </row>
      </sheetData>
      <sheetData sheetId="4">
        <row r="12">
          <cell r="B12">
            <v>42847.895343600001</v>
          </cell>
          <cell r="C12">
            <v>15329.391963800001</v>
          </cell>
          <cell r="D12">
            <v>814.3011626</v>
          </cell>
        </row>
        <row r="24">
          <cell r="B24">
            <v>3318.8500868000001</v>
          </cell>
          <cell r="C24">
            <v>756.5055294</v>
          </cell>
          <cell r="D24">
            <v>58.188613800000006</v>
          </cell>
        </row>
        <row r="31">
          <cell r="B31">
            <v>0</v>
          </cell>
          <cell r="C31">
            <v>0</v>
          </cell>
          <cell r="D31">
            <v>0</v>
          </cell>
        </row>
      </sheetData>
      <sheetData sheetId="5">
        <row r="5">
          <cell r="D5">
            <v>830602.06293560995</v>
          </cell>
        </row>
        <row r="6">
          <cell r="D6">
            <v>261916.14690380311</v>
          </cell>
        </row>
        <row r="7">
          <cell r="D7">
            <v>22253.79016058701</v>
          </cell>
        </row>
        <row r="33">
          <cell r="B33">
            <v>37500</v>
          </cell>
          <cell r="C33">
            <v>0</v>
          </cell>
          <cell r="D33">
            <v>0</v>
          </cell>
        </row>
      </sheetData>
      <sheetData sheetId="6">
        <row r="4">
          <cell r="A4" t="str">
            <v>Bureau of Alcohol, Tobacco, Firearms and Explosives</v>
          </cell>
        </row>
        <row r="12">
          <cell r="B12">
            <v>3687</v>
          </cell>
          <cell r="C12">
            <v>3614</v>
          </cell>
          <cell r="G12">
            <v>0</v>
          </cell>
          <cell r="K12">
            <v>84</v>
          </cell>
          <cell r="L12">
            <v>84</v>
          </cell>
          <cell r="M12">
            <v>35899.744369200002</v>
          </cell>
        </row>
        <row r="13">
          <cell r="B13">
            <v>1321</v>
          </cell>
          <cell r="C13">
            <v>1321</v>
          </cell>
          <cell r="G13">
            <v>0</v>
          </cell>
          <cell r="K13">
            <v>-84</v>
          </cell>
          <cell r="L13">
            <v>-84</v>
          </cell>
          <cell r="M13">
            <v>-28365.3342964</v>
          </cell>
        </row>
        <row r="14">
          <cell r="B14">
            <v>93</v>
          </cell>
          <cell r="C14">
            <v>90</v>
          </cell>
          <cell r="G14">
            <v>0</v>
          </cell>
          <cell r="M14">
            <v>-994.60607279999999</v>
          </cell>
        </row>
        <row r="17">
          <cell r="B17" t="str">
            <v xml:space="preserve"> </v>
          </cell>
          <cell r="C17">
            <v>55</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31"/>
  <sheetViews>
    <sheetView tabSelected="1" view="pageBreakPreview" zoomScale="60" zoomScaleNormal="75" workbookViewId="0">
      <selection activeCell="N20" sqref="N20"/>
    </sheetView>
  </sheetViews>
  <sheetFormatPr defaultRowHeight="15"/>
  <cols>
    <col min="1" max="12" width="8.88671875" style="483"/>
    <col min="13" max="13" width="12.21875" style="483" customWidth="1"/>
    <col min="14" max="14" width="1.5546875" style="405" customWidth="1"/>
    <col min="15" max="268" width="8.88671875" style="483"/>
    <col min="269" max="269" width="12.21875" style="483" customWidth="1"/>
    <col min="270" max="270" width="1.5546875" style="483" customWidth="1"/>
    <col min="271" max="524" width="8.88671875" style="483"/>
    <col min="525" max="525" width="12.21875" style="483" customWidth="1"/>
    <col min="526" max="526" width="1.5546875" style="483" customWidth="1"/>
    <col min="527" max="780" width="8.88671875" style="483"/>
    <col min="781" max="781" width="12.21875" style="483" customWidth="1"/>
    <col min="782" max="782" width="1.5546875" style="483" customWidth="1"/>
    <col min="783" max="1036" width="8.88671875" style="483"/>
    <col min="1037" max="1037" width="12.21875" style="483" customWidth="1"/>
    <col min="1038" max="1038" width="1.5546875" style="483" customWidth="1"/>
    <col min="1039" max="1292" width="8.88671875" style="483"/>
    <col min="1293" max="1293" width="12.21875" style="483" customWidth="1"/>
    <col min="1294" max="1294" width="1.5546875" style="483" customWidth="1"/>
    <col min="1295" max="1548" width="8.88671875" style="483"/>
    <col min="1549" max="1549" width="12.21875" style="483" customWidth="1"/>
    <col min="1550" max="1550" width="1.5546875" style="483" customWidth="1"/>
    <col min="1551" max="1804" width="8.88671875" style="483"/>
    <col min="1805" max="1805" width="12.21875" style="483" customWidth="1"/>
    <col min="1806" max="1806" width="1.5546875" style="483" customWidth="1"/>
    <col min="1807" max="2060" width="8.88671875" style="483"/>
    <col min="2061" max="2061" width="12.21875" style="483" customWidth="1"/>
    <col min="2062" max="2062" width="1.5546875" style="483" customWidth="1"/>
    <col min="2063" max="2316" width="8.88671875" style="483"/>
    <col min="2317" max="2317" width="12.21875" style="483" customWidth="1"/>
    <col min="2318" max="2318" width="1.5546875" style="483" customWidth="1"/>
    <col min="2319" max="2572" width="8.88671875" style="483"/>
    <col min="2573" max="2573" width="12.21875" style="483" customWidth="1"/>
    <col min="2574" max="2574" width="1.5546875" style="483" customWidth="1"/>
    <col min="2575" max="2828" width="8.88671875" style="483"/>
    <col min="2829" max="2829" width="12.21875" style="483" customWidth="1"/>
    <col min="2830" max="2830" width="1.5546875" style="483" customWidth="1"/>
    <col min="2831" max="3084" width="8.88671875" style="483"/>
    <col min="3085" max="3085" width="12.21875" style="483" customWidth="1"/>
    <col min="3086" max="3086" width="1.5546875" style="483" customWidth="1"/>
    <col min="3087" max="3340" width="8.88671875" style="483"/>
    <col min="3341" max="3341" width="12.21875" style="483" customWidth="1"/>
    <col min="3342" max="3342" width="1.5546875" style="483" customWidth="1"/>
    <col min="3343" max="3596" width="8.88671875" style="483"/>
    <col min="3597" max="3597" width="12.21875" style="483" customWidth="1"/>
    <col min="3598" max="3598" width="1.5546875" style="483" customWidth="1"/>
    <col min="3599" max="3852" width="8.88671875" style="483"/>
    <col min="3853" max="3853" width="12.21875" style="483" customWidth="1"/>
    <col min="3854" max="3854" width="1.5546875" style="483" customWidth="1"/>
    <col min="3855" max="4108" width="8.88671875" style="483"/>
    <col min="4109" max="4109" width="12.21875" style="483" customWidth="1"/>
    <col min="4110" max="4110" width="1.5546875" style="483" customWidth="1"/>
    <col min="4111" max="4364" width="8.88671875" style="483"/>
    <col min="4365" max="4365" width="12.21875" style="483" customWidth="1"/>
    <col min="4366" max="4366" width="1.5546875" style="483" customWidth="1"/>
    <col min="4367" max="4620" width="8.88671875" style="483"/>
    <col min="4621" max="4621" width="12.21875" style="483" customWidth="1"/>
    <col min="4622" max="4622" width="1.5546875" style="483" customWidth="1"/>
    <col min="4623" max="4876" width="8.88671875" style="483"/>
    <col min="4877" max="4877" width="12.21875" style="483" customWidth="1"/>
    <col min="4878" max="4878" width="1.5546875" style="483" customWidth="1"/>
    <col min="4879" max="5132" width="8.88671875" style="483"/>
    <col min="5133" max="5133" width="12.21875" style="483" customWidth="1"/>
    <col min="5134" max="5134" width="1.5546875" style="483" customWidth="1"/>
    <col min="5135" max="5388" width="8.88671875" style="483"/>
    <col min="5389" max="5389" width="12.21875" style="483" customWidth="1"/>
    <col min="5390" max="5390" width="1.5546875" style="483" customWidth="1"/>
    <col min="5391" max="5644" width="8.88671875" style="483"/>
    <col min="5645" max="5645" width="12.21875" style="483" customWidth="1"/>
    <col min="5646" max="5646" width="1.5546875" style="483" customWidth="1"/>
    <col min="5647" max="5900" width="8.88671875" style="483"/>
    <col min="5901" max="5901" width="12.21875" style="483" customWidth="1"/>
    <col min="5902" max="5902" width="1.5546875" style="483" customWidth="1"/>
    <col min="5903" max="6156" width="8.88671875" style="483"/>
    <col min="6157" max="6157" width="12.21875" style="483" customWidth="1"/>
    <col min="6158" max="6158" width="1.5546875" style="483" customWidth="1"/>
    <col min="6159" max="6412" width="8.88671875" style="483"/>
    <col min="6413" max="6413" width="12.21875" style="483" customWidth="1"/>
    <col min="6414" max="6414" width="1.5546875" style="483" customWidth="1"/>
    <col min="6415" max="6668" width="8.88671875" style="483"/>
    <col min="6669" max="6669" width="12.21875" style="483" customWidth="1"/>
    <col min="6670" max="6670" width="1.5546875" style="483" customWidth="1"/>
    <col min="6671" max="6924" width="8.88671875" style="483"/>
    <col min="6925" max="6925" width="12.21875" style="483" customWidth="1"/>
    <col min="6926" max="6926" width="1.5546875" style="483" customWidth="1"/>
    <col min="6927" max="7180" width="8.88671875" style="483"/>
    <col min="7181" max="7181" width="12.21875" style="483" customWidth="1"/>
    <col min="7182" max="7182" width="1.5546875" style="483" customWidth="1"/>
    <col min="7183" max="7436" width="8.88671875" style="483"/>
    <col min="7437" max="7437" width="12.21875" style="483" customWidth="1"/>
    <col min="7438" max="7438" width="1.5546875" style="483" customWidth="1"/>
    <col min="7439" max="7692" width="8.88671875" style="483"/>
    <col min="7693" max="7693" width="12.21875" style="483" customWidth="1"/>
    <col min="7694" max="7694" width="1.5546875" style="483" customWidth="1"/>
    <col min="7695" max="7948" width="8.88671875" style="483"/>
    <col min="7949" max="7949" width="12.21875" style="483" customWidth="1"/>
    <col min="7950" max="7950" width="1.5546875" style="483" customWidth="1"/>
    <col min="7951" max="8204" width="8.88671875" style="483"/>
    <col min="8205" max="8205" width="12.21875" style="483" customWidth="1"/>
    <col min="8206" max="8206" width="1.5546875" style="483" customWidth="1"/>
    <col min="8207" max="8460" width="8.88671875" style="483"/>
    <col min="8461" max="8461" width="12.21875" style="483" customWidth="1"/>
    <col min="8462" max="8462" width="1.5546875" style="483" customWidth="1"/>
    <col min="8463" max="8716" width="8.88671875" style="483"/>
    <col min="8717" max="8717" width="12.21875" style="483" customWidth="1"/>
    <col min="8718" max="8718" width="1.5546875" style="483" customWidth="1"/>
    <col min="8719" max="8972" width="8.88671875" style="483"/>
    <col min="8973" max="8973" width="12.21875" style="483" customWidth="1"/>
    <col min="8974" max="8974" width="1.5546875" style="483" customWidth="1"/>
    <col min="8975" max="9228" width="8.88671875" style="483"/>
    <col min="9229" max="9229" width="12.21875" style="483" customWidth="1"/>
    <col min="9230" max="9230" width="1.5546875" style="483" customWidth="1"/>
    <col min="9231" max="9484" width="8.88671875" style="483"/>
    <col min="9485" max="9485" width="12.21875" style="483" customWidth="1"/>
    <col min="9486" max="9486" width="1.5546875" style="483" customWidth="1"/>
    <col min="9487" max="9740" width="8.88671875" style="483"/>
    <col min="9741" max="9741" width="12.21875" style="483" customWidth="1"/>
    <col min="9742" max="9742" width="1.5546875" style="483" customWidth="1"/>
    <col min="9743" max="9996" width="8.88671875" style="483"/>
    <col min="9997" max="9997" width="12.21875" style="483" customWidth="1"/>
    <col min="9998" max="9998" width="1.5546875" style="483" customWidth="1"/>
    <col min="9999" max="10252" width="8.88671875" style="483"/>
    <col min="10253" max="10253" width="12.21875" style="483" customWidth="1"/>
    <col min="10254" max="10254" width="1.5546875" style="483" customWidth="1"/>
    <col min="10255" max="10508" width="8.88671875" style="483"/>
    <col min="10509" max="10509" width="12.21875" style="483" customWidth="1"/>
    <col min="10510" max="10510" width="1.5546875" style="483" customWidth="1"/>
    <col min="10511" max="10764" width="8.88671875" style="483"/>
    <col min="10765" max="10765" width="12.21875" style="483" customWidth="1"/>
    <col min="10766" max="10766" width="1.5546875" style="483" customWidth="1"/>
    <col min="10767" max="11020" width="8.88671875" style="483"/>
    <col min="11021" max="11021" width="12.21875" style="483" customWidth="1"/>
    <col min="11022" max="11022" width="1.5546875" style="483" customWidth="1"/>
    <col min="11023" max="11276" width="8.88671875" style="483"/>
    <col min="11277" max="11277" width="12.21875" style="483" customWidth="1"/>
    <col min="11278" max="11278" width="1.5546875" style="483" customWidth="1"/>
    <col min="11279" max="11532" width="8.88671875" style="483"/>
    <col min="11533" max="11533" width="12.21875" style="483" customWidth="1"/>
    <col min="11534" max="11534" width="1.5546875" style="483" customWidth="1"/>
    <col min="11535" max="11788" width="8.88671875" style="483"/>
    <col min="11789" max="11789" width="12.21875" style="483" customWidth="1"/>
    <col min="11790" max="11790" width="1.5546875" style="483" customWidth="1"/>
    <col min="11791" max="12044" width="8.88671875" style="483"/>
    <col min="12045" max="12045" width="12.21875" style="483" customWidth="1"/>
    <col min="12046" max="12046" width="1.5546875" style="483" customWidth="1"/>
    <col min="12047" max="12300" width="8.88671875" style="483"/>
    <col min="12301" max="12301" width="12.21875" style="483" customWidth="1"/>
    <col min="12302" max="12302" width="1.5546875" style="483" customWidth="1"/>
    <col min="12303" max="12556" width="8.88671875" style="483"/>
    <col min="12557" max="12557" width="12.21875" style="483" customWidth="1"/>
    <col min="12558" max="12558" width="1.5546875" style="483" customWidth="1"/>
    <col min="12559" max="12812" width="8.88671875" style="483"/>
    <col min="12813" max="12813" width="12.21875" style="483" customWidth="1"/>
    <col min="12814" max="12814" width="1.5546875" style="483" customWidth="1"/>
    <col min="12815" max="13068" width="8.88671875" style="483"/>
    <col min="13069" max="13069" width="12.21875" style="483" customWidth="1"/>
    <col min="13070" max="13070" width="1.5546875" style="483" customWidth="1"/>
    <col min="13071" max="13324" width="8.88671875" style="483"/>
    <col min="13325" max="13325" width="12.21875" style="483" customWidth="1"/>
    <col min="13326" max="13326" width="1.5546875" style="483" customWidth="1"/>
    <col min="13327" max="13580" width="8.88671875" style="483"/>
    <col min="13581" max="13581" width="12.21875" style="483" customWidth="1"/>
    <col min="13582" max="13582" width="1.5546875" style="483" customWidth="1"/>
    <col min="13583" max="13836" width="8.88671875" style="483"/>
    <col min="13837" max="13837" width="12.21875" style="483" customWidth="1"/>
    <col min="13838" max="13838" width="1.5546875" style="483" customWidth="1"/>
    <col min="13839" max="14092" width="8.88671875" style="483"/>
    <col min="14093" max="14093" width="12.21875" style="483" customWidth="1"/>
    <col min="14094" max="14094" width="1.5546875" style="483" customWidth="1"/>
    <col min="14095" max="14348" width="8.88671875" style="483"/>
    <col min="14349" max="14349" width="12.21875" style="483" customWidth="1"/>
    <col min="14350" max="14350" width="1.5546875" style="483" customWidth="1"/>
    <col min="14351" max="14604" width="8.88671875" style="483"/>
    <col min="14605" max="14605" width="12.21875" style="483" customWidth="1"/>
    <col min="14606" max="14606" width="1.5546875" style="483" customWidth="1"/>
    <col min="14607" max="14860" width="8.88671875" style="483"/>
    <col min="14861" max="14861" width="12.21875" style="483" customWidth="1"/>
    <col min="14862" max="14862" width="1.5546875" style="483" customWidth="1"/>
    <col min="14863" max="15116" width="8.88671875" style="483"/>
    <col min="15117" max="15117" width="12.21875" style="483" customWidth="1"/>
    <col min="15118" max="15118" width="1.5546875" style="483" customWidth="1"/>
    <col min="15119" max="15372" width="8.88671875" style="483"/>
    <col min="15373" max="15373" width="12.21875" style="483" customWidth="1"/>
    <col min="15374" max="15374" width="1.5546875" style="483" customWidth="1"/>
    <col min="15375" max="15628" width="8.88671875" style="483"/>
    <col min="15629" max="15629" width="12.21875" style="483" customWidth="1"/>
    <col min="15630" max="15630" width="1.5546875" style="483" customWidth="1"/>
    <col min="15631" max="15884" width="8.88671875" style="483"/>
    <col min="15885" max="15885" width="12.21875" style="483" customWidth="1"/>
    <col min="15886" max="15886" width="1.5546875" style="483" customWidth="1"/>
    <col min="15887" max="16140" width="8.88671875" style="483"/>
    <col min="16141" max="16141" width="12.21875" style="483" customWidth="1"/>
    <col min="16142" max="16142" width="1.5546875" style="483" customWidth="1"/>
    <col min="16143" max="16384" width="8.88671875" style="483"/>
  </cols>
  <sheetData>
    <row r="1" spans="1:14" ht="20.25">
      <c r="A1" s="93" t="s">
        <v>300</v>
      </c>
      <c r="N1" s="405" t="s">
        <v>1</v>
      </c>
    </row>
    <row r="2" spans="1:14">
      <c r="N2" s="405" t="s">
        <v>1</v>
      </c>
    </row>
    <row r="3" spans="1:14">
      <c r="N3" s="405" t="s">
        <v>1</v>
      </c>
    </row>
    <row r="4" spans="1:14">
      <c r="N4" s="405" t="s">
        <v>1</v>
      </c>
    </row>
    <row r="5" spans="1:14">
      <c r="N5" s="405" t="s">
        <v>1</v>
      </c>
    </row>
    <row r="6" spans="1:14">
      <c r="N6" s="405" t="s">
        <v>1</v>
      </c>
    </row>
    <row r="7" spans="1:14">
      <c r="N7" s="405" t="s">
        <v>1</v>
      </c>
    </row>
    <row r="8" spans="1:14">
      <c r="N8" s="405" t="s">
        <v>1</v>
      </c>
    </row>
    <row r="9" spans="1:14">
      <c r="N9" s="405" t="s">
        <v>1</v>
      </c>
    </row>
    <row r="10" spans="1:14">
      <c r="N10" s="405" t="s">
        <v>1</v>
      </c>
    </row>
    <row r="11" spans="1:14">
      <c r="N11" s="405" t="s">
        <v>1</v>
      </c>
    </row>
    <row r="12" spans="1:14">
      <c r="N12" s="405" t="s">
        <v>1</v>
      </c>
    </row>
    <row r="13" spans="1:14">
      <c r="N13" s="405" t="s">
        <v>1</v>
      </c>
    </row>
    <row r="14" spans="1:14">
      <c r="N14" s="405" t="s">
        <v>1</v>
      </c>
    </row>
    <row r="15" spans="1:14">
      <c r="N15" s="405" t="s">
        <v>1</v>
      </c>
    </row>
    <row r="16" spans="1:14">
      <c r="N16" s="405" t="s">
        <v>1</v>
      </c>
    </row>
    <row r="17" spans="1:15">
      <c r="N17" s="405" t="s">
        <v>1</v>
      </c>
    </row>
    <row r="18" spans="1:15">
      <c r="N18" s="405" t="s">
        <v>1</v>
      </c>
    </row>
    <row r="19" spans="1:15">
      <c r="N19" s="405" t="s">
        <v>1</v>
      </c>
    </row>
    <row r="20" spans="1:15">
      <c r="N20" s="405" t="s">
        <v>1</v>
      </c>
    </row>
    <row r="21" spans="1:15">
      <c r="N21" s="405" t="s">
        <v>1</v>
      </c>
    </row>
    <row r="22" spans="1:15">
      <c r="N22" s="405" t="s">
        <v>1</v>
      </c>
    </row>
    <row r="23" spans="1:15">
      <c r="N23" s="405" t="s">
        <v>1</v>
      </c>
    </row>
    <row r="24" spans="1:15">
      <c r="N24" s="405" t="s">
        <v>1</v>
      </c>
    </row>
    <row r="25" spans="1:15">
      <c r="N25" s="405" t="s">
        <v>1</v>
      </c>
    </row>
    <row r="26" spans="1:15">
      <c r="N26" s="405" t="s">
        <v>1</v>
      </c>
    </row>
    <row r="27" spans="1:15">
      <c r="N27" s="405" t="s">
        <v>1</v>
      </c>
    </row>
    <row r="28" spans="1:15">
      <c r="N28" s="405" t="s">
        <v>1</v>
      </c>
    </row>
    <row r="29" spans="1:15" ht="100.5" customHeight="1">
      <c r="A29" s="583"/>
      <c r="B29" s="584"/>
      <c r="C29" s="584"/>
      <c r="D29" s="584"/>
      <c r="E29" s="584"/>
      <c r="F29" s="584"/>
      <c r="G29" s="584"/>
      <c r="H29" s="584"/>
      <c r="I29" s="584"/>
      <c r="J29" s="584"/>
      <c r="K29" s="584"/>
      <c r="L29" s="584"/>
      <c r="M29" s="584"/>
      <c r="N29" s="405" t="s">
        <v>1</v>
      </c>
    </row>
    <row r="30" spans="1:15">
      <c r="N30" s="405" t="s">
        <v>1</v>
      </c>
      <c r="O30" s="578"/>
    </row>
    <row r="31" spans="1:15">
      <c r="N31" s="405" t="s">
        <v>30</v>
      </c>
      <c r="O31" s="578"/>
    </row>
  </sheetData>
  <mergeCells count="1">
    <mergeCell ref="A29:M29"/>
  </mergeCells>
  <phoneticPr fontId="0" type="noConversion"/>
  <printOptions horizontalCentered="1"/>
  <pageMargins left="0.75" right="0.75" top="1" bottom="1" header="0.5" footer="0.5"/>
  <pageSetup scale="8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AP49"/>
  <sheetViews>
    <sheetView view="pageBreakPreview" zoomScale="55" zoomScaleNormal="75" zoomScaleSheetLayoutView="55" workbookViewId="0">
      <pane xSplit="1" ySplit="10" topLeftCell="B11" activePane="bottomRight" state="frozen"/>
      <selection activeCell="O29" sqref="O29"/>
      <selection pane="topRight" activeCell="O29" sqref="O29"/>
      <selection pane="bottomLeft" activeCell="O29" sqref="O29"/>
      <selection pane="bottomRight" activeCell="S54" sqref="S54"/>
    </sheetView>
  </sheetViews>
  <sheetFormatPr defaultColWidth="8.88671875" defaultRowHeight="15"/>
  <cols>
    <col min="1" max="1" width="57.44140625" style="392" customWidth="1"/>
    <col min="2" max="2" width="6.21875" style="392" customWidth="1"/>
    <col min="3" max="3" width="12.21875" style="34" customWidth="1"/>
    <col min="4" max="4" width="6.21875" style="392" customWidth="1"/>
    <col min="5" max="5" width="9.77734375" style="34" customWidth="1"/>
    <col min="6" max="6" width="6.21875" style="392" customWidth="1"/>
    <col min="7" max="7" width="13.44140625" style="34" customWidth="1"/>
    <col min="8" max="8" width="6.21875" style="392" customWidth="1"/>
    <col min="9" max="9" width="11.77734375" style="34" bestFit="1" customWidth="1"/>
    <col min="10" max="10" width="6.21875" style="392" customWidth="1"/>
    <col min="11" max="11" width="9.77734375" style="34" customWidth="1"/>
    <col min="12" max="12" width="6.21875" style="392" customWidth="1"/>
    <col min="13" max="13" width="9.77734375" style="34" customWidth="1"/>
    <col min="14" max="14" width="6.21875" style="392" customWidth="1"/>
    <col min="15" max="15" width="11" style="34" customWidth="1"/>
    <col min="16" max="16" width="6.21875" style="392" customWidth="1"/>
    <col min="17" max="17" width="9.77734375" style="34" customWidth="1"/>
    <col min="18" max="18" width="6.21875" style="392" customWidth="1"/>
    <col min="19" max="19" width="9.77734375" style="34" customWidth="1"/>
    <col min="20" max="20" width="6.21875" style="392" customWidth="1"/>
    <col min="21" max="21" width="9.77734375" style="34" customWidth="1"/>
    <col min="22" max="22" width="6.21875" style="392" customWidth="1"/>
    <col min="23" max="23" width="9.77734375" style="34" customWidth="1"/>
    <col min="24" max="24" width="6.21875" style="392" customWidth="1"/>
    <col min="25" max="25" width="9.77734375" style="34" customWidth="1"/>
    <col min="26" max="26" width="10.5546875" style="392" bestFit="1" customWidth="1"/>
    <col min="27" max="27" width="13.21875" style="34" bestFit="1" customWidth="1"/>
    <col min="28" max="28" width="0.6640625" style="51" customWidth="1"/>
    <col min="29" max="16384" width="8.88671875" style="392"/>
  </cols>
  <sheetData>
    <row r="1" spans="1:28" ht="20.25">
      <c r="A1" s="393" t="s">
        <v>36</v>
      </c>
      <c r="B1" s="217"/>
      <c r="C1" s="402"/>
      <c r="D1" s="217"/>
      <c r="E1" s="402"/>
      <c r="F1" s="217"/>
      <c r="G1" s="402"/>
      <c r="H1" s="217"/>
      <c r="I1" s="402"/>
      <c r="J1" s="217"/>
      <c r="K1" s="402"/>
      <c r="L1" s="217"/>
      <c r="M1" s="402"/>
      <c r="N1" s="217"/>
      <c r="O1" s="402"/>
      <c r="P1" s="217"/>
      <c r="Q1" s="402"/>
      <c r="R1" s="217"/>
      <c r="S1" s="402"/>
      <c r="T1" s="217"/>
      <c r="U1" s="402"/>
      <c r="V1" s="217"/>
      <c r="W1" s="402"/>
      <c r="X1" s="217"/>
      <c r="Y1" s="402"/>
      <c r="Z1" s="217"/>
      <c r="AA1" s="403"/>
      <c r="AB1" s="48" t="s">
        <v>1</v>
      </c>
    </row>
    <row r="2" spans="1:28" ht="13.15" customHeight="1">
      <c r="A2" s="829"/>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30"/>
      <c r="AB2" s="48" t="s">
        <v>1</v>
      </c>
    </row>
    <row r="3" spans="1:28" ht="18.75">
      <c r="A3" s="761" t="s">
        <v>5</v>
      </c>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48" t="s">
        <v>1</v>
      </c>
    </row>
    <row r="4" spans="1:28" ht="16.5">
      <c r="A4" s="763" t="s">
        <v>388</v>
      </c>
      <c r="B4" s="763"/>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48" t="s">
        <v>1</v>
      </c>
    </row>
    <row r="5" spans="1:28" ht="16.5">
      <c r="A5" s="763" t="s">
        <v>299</v>
      </c>
      <c r="B5" s="763"/>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48" t="s">
        <v>1</v>
      </c>
    </row>
    <row r="6" spans="1:28">
      <c r="A6" s="765" t="s">
        <v>298</v>
      </c>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48" t="s">
        <v>1</v>
      </c>
    </row>
    <row r="7" spans="1:28">
      <c r="A7" s="828"/>
      <c r="B7" s="828"/>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48" t="s">
        <v>1</v>
      </c>
    </row>
    <row r="8" spans="1:28" ht="15.75" customHeight="1">
      <c r="A8" s="811" t="s">
        <v>297</v>
      </c>
      <c r="B8" s="814" t="s">
        <v>406</v>
      </c>
      <c r="C8" s="815"/>
      <c r="D8" s="815"/>
      <c r="E8" s="815"/>
      <c r="F8" s="815"/>
      <c r="G8" s="816"/>
      <c r="H8" s="814" t="s">
        <v>407</v>
      </c>
      <c r="I8" s="817"/>
      <c r="J8" s="817"/>
      <c r="K8" s="817"/>
      <c r="L8" s="817"/>
      <c r="M8" s="818"/>
      <c r="N8" s="814" t="s">
        <v>408</v>
      </c>
      <c r="O8" s="817"/>
      <c r="P8" s="817"/>
      <c r="Q8" s="817"/>
      <c r="R8" s="817"/>
      <c r="S8" s="818"/>
      <c r="T8" s="814" t="s">
        <v>118</v>
      </c>
      <c r="U8" s="817"/>
      <c r="V8" s="817"/>
      <c r="W8" s="817"/>
      <c r="X8" s="817"/>
      <c r="Y8" s="818"/>
      <c r="Z8" s="814" t="s">
        <v>122</v>
      </c>
      <c r="AA8" s="823"/>
      <c r="AB8" s="48" t="s">
        <v>1</v>
      </c>
    </row>
    <row r="9" spans="1:28" ht="36" customHeight="1">
      <c r="A9" s="812"/>
      <c r="B9" s="821" t="s">
        <v>6</v>
      </c>
      <c r="C9" s="822"/>
      <c r="D9" s="819" t="s">
        <v>7</v>
      </c>
      <c r="E9" s="819"/>
      <c r="F9" s="819" t="s">
        <v>8</v>
      </c>
      <c r="G9" s="820"/>
      <c r="H9" s="821" t="s">
        <v>49</v>
      </c>
      <c r="I9" s="822"/>
      <c r="J9" s="819" t="s">
        <v>7</v>
      </c>
      <c r="K9" s="819"/>
      <c r="L9" s="819" t="s">
        <v>8</v>
      </c>
      <c r="M9" s="820"/>
      <c r="N9" s="826" t="s">
        <v>6</v>
      </c>
      <c r="O9" s="827"/>
      <c r="P9" s="819" t="s">
        <v>7</v>
      </c>
      <c r="Q9" s="819"/>
      <c r="R9" s="819" t="s">
        <v>8</v>
      </c>
      <c r="S9" s="820"/>
      <c r="T9" s="826" t="s">
        <v>6</v>
      </c>
      <c r="U9" s="827"/>
      <c r="V9" s="819" t="s">
        <v>7</v>
      </c>
      <c r="W9" s="819"/>
      <c r="X9" s="819" t="s">
        <v>8</v>
      </c>
      <c r="Y9" s="820"/>
      <c r="Z9" s="824"/>
      <c r="AA9" s="825"/>
      <c r="AB9" s="48" t="s">
        <v>1</v>
      </c>
    </row>
    <row r="10" spans="1:28" ht="36" customHeight="1" thickBot="1">
      <c r="A10" s="813"/>
      <c r="B10" s="120" t="s">
        <v>321</v>
      </c>
      <c r="C10" s="346" t="s">
        <v>296</v>
      </c>
      <c r="D10" s="121" t="s">
        <v>321</v>
      </c>
      <c r="E10" s="346" t="s">
        <v>296</v>
      </c>
      <c r="F10" s="121" t="s">
        <v>321</v>
      </c>
      <c r="G10" s="346" t="s">
        <v>296</v>
      </c>
      <c r="H10" s="120" t="s">
        <v>321</v>
      </c>
      <c r="I10" s="346" t="s">
        <v>296</v>
      </c>
      <c r="J10" s="121" t="s">
        <v>321</v>
      </c>
      <c r="K10" s="346" t="s">
        <v>296</v>
      </c>
      <c r="L10" s="121" t="s">
        <v>321</v>
      </c>
      <c r="M10" s="346" t="s">
        <v>296</v>
      </c>
      <c r="N10" s="120" t="s">
        <v>321</v>
      </c>
      <c r="O10" s="346" t="s">
        <v>296</v>
      </c>
      <c r="P10" s="121" t="s">
        <v>321</v>
      </c>
      <c r="Q10" s="346" t="s">
        <v>296</v>
      </c>
      <c r="R10" s="121" t="s">
        <v>321</v>
      </c>
      <c r="S10" s="346" t="s">
        <v>296</v>
      </c>
      <c r="T10" s="120" t="s">
        <v>321</v>
      </c>
      <c r="U10" s="346" t="s">
        <v>296</v>
      </c>
      <c r="V10" s="121" t="s">
        <v>321</v>
      </c>
      <c r="W10" s="346" t="s">
        <v>296</v>
      </c>
      <c r="X10" s="121" t="s">
        <v>321</v>
      </c>
      <c r="Y10" s="346" t="s">
        <v>296</v>
      </c>
      <c r="Z10" s="120" t="s">
        <v>321</v>
      </c>
      <c r="AA10" s="363" t="s">
        <v>296</v>
      </c>
      <c r="AB10" s="48" t="s">
        <v>1</v>
      </c>
    </row>
    <row r="11" spans="1:28" ht="20.25">
      <c r="A11" s="374" t="s">
        <v>89</v>
      </c>
      <c r="B11" s="62"/>
      <c r="C11" s="347"/>
      <c r="D11" s="63"/>
      <c r="E11" s="356"/>
      <c r="F11" s="63"/>
      <c r="G11" s="358"/>
      <c r="H11" s="62"/>
      <c r="I11" s="347"/>
      <c r="J11" s="63"/>
      <c r="K11" s="356"/>
      <c r="L11" s="63"/>
      <c r="M11" s="358"/>
      <c r="N11" s="62"/>
      <c r="O11" s="347"/>
      <c r="P11" s="63"/>
      <c r="Q11" s="356"/>
      <c r="R11" s="63"/>
      <c r="S11" s="358"/>
      <c r="T11" s="62"/>
      <c r="U11" s="347"/>
      <c r="V11" s="63"/>
      <c r="W11" s="356"/>
      <c r="X11" s="63"/>
      <c r="Y11" s="358"/>
      <c r="Z11" s="64">
        <f>SUM(R11,P11,N11,L11,J11,H11,F11,D11,B11,T11,V11,X11)</f>
        <v>0</v>
      </c>
      <c r="AA11" s="364">
        <f>SUM(S11,Q11,O11,M11,K11,I11,G11,E11,C11,U11,W11,Y11)</f>
        <v>0</v>
      </c>
      <c r="AB11" s="48" t="s">
        <v>1</v>
      </c>
    </row>
    <row r="12" spans="1:28" ht="20.25">
      <c r="A12" s="374" t="s">
        <v>90</v>
      </c>
      <c r="B12" s="62"/>
      <c r="C12" s="347"/>
      <c r="D12" s="63"/>
      <c r="E12" s="356"/>
      <c r="F12" s="63"/>
      <c r="G12" s="358"/>
      <c r="H12" s="62"/>
      <c r="I12" s="347"/>
      <c r="J12" s="63"/>
      <c r="K12" s="356"/>
      <c r="L12" s="63"/>
      <c r="M12" s="358"/>
      <c r="N12" s="62"/>
      <c r="O12" s="347"/>
      <c r="P12" s="63"/>
      <c r="Q12" s="356"/>
      <c r="R12" s="63"/>
      <c r="S12" s="358"/>
      <c r="T12" s="62"/>
      <c r="U12" s="347"/>
      <c r="V12" s="63"/>
      <c r="W12" s="356"/>
      <c r="X12" s="63"/>
      <c r="Y12" s="358"/>
      <c r="Z12" s="64">
        <f t="shared" ref="Z12:AA21" si="0">SUM(R12,P12,N12,L12,J12,H12,F12,D12,B12,T12,V12,X12)</f>
        <v>0</v>
      </c>
      <c r="AA12" s="364">
        <f t="shared" si="0"/>
        <v>0</v>
      </c>
      <c r="AB12" s="48" t="s">
        <v>1</v>
      </c>
    </row>
    <row r="13" spans="1:28" ht="20.25">
      <c r="A13" s="374" t="s">
        <v>91</v>
      </c>
      <c r="B13" s="62"/>
      <c r="C13" s="347"/>
      <c r="D13" s="63"/>
      <c r="E13" s="356"/>
      <c r="F13" s="63"/>
      <c r="G13" s="358"/>
      <c r="H13" s="62"/>
      <c r="I13" s="347"/>
      <c r="J13" s="63"/>
      <c r="K13" s="356"/>
      <c r="L13" s="63"/>
      <c r="M13" s="358"/>
      <c r="N13" s="62"/>
      <c r="O13" s="347"/>
      <c r="P13" s="63"/>
      <c r="Q13" s="356"/>
      <c r="R13" s="63"/>
      <c r="S13" s="358"/>
      <c r="T13" s="62"/>
      <c r="U13" s="347"/>
      <c r="V13" s="63"/>
      <c r="W13" s="356"/>
      <c r="X13" s="63"/>
      <c r="Y13" s="358"/>
      <c r="Z13" s="64">
        <f t="shared" si="0"/>
        <v>0</v>
      </c>
      <c r="AA13" s="364">
        <f t="shared" si="0"/>
        <v>0</v>
      </c>
      <c r="AB13" s="48" t="s">
        <v>1</v>
      </c>
    </row>
    <row r="14" spans="1:28" ht="20.25">
      <c r="A14" s="374" t="s">
        <v>92</v>
      </c>
      <c r="B14" s="62"/>
      <c r="C14" s="347"/>
      <c r="D14" s="63"/>
      <c r="E14" s="356"/>
      <c r="F14" s="63"/>
      <c r="G14" s="358"/>
      <c r="H14" s="62"/>
      <c r="I14" s="347"/>
      <c r="J14" s="63"/>
      <c r="K14" s="356"/>
      <c r="L14" s="63"/>
      <c r="M14" s="358"/>
      <c r="N14" s="62"/>
      <c r="O14" s="347"/>
      <c r="P14" s="63"/>
      <c r="Q14" s="356"/>
      <c r="R14" s="63"/>
      <c r="S14" s="358"/>
      <c r="T14" s="62"/>
      <c r="U14" s="347"/>
      <c r="V14" s="63"/>
      <c r="W14" s="356"/>
      <c r="X14" s="63"/>
      <c r="Y14" s="358"/>
      <c r="Z14" s="64">
        <f t="shared" si="0"/>
        <v>0</v>
      </c>
      <c r="AA14" s="364">
        <f t="shared" si="0"/>
        <v>0</v>
      </c>
      <c r="AB14" s="48" t="s">
        <v>1</v>
      </c>
    </row>
    <row r="15" spans="1:28" ht="20.25">
      <c r="A15" s="374" t="s">
        <v>93</v>
      </c>
      <c r="B15" s="62"/>
      <c r="C15" s="347"/>
      <c r="D15" s="63"/>
      <c r="E15" s="356"/>
      <c r="F15" s="63"/>
      <c r="G15" s="358"/>
      <c r="H15" s="62"/>
      <c r="I15" s="347"/>
      <c r="J15" s="63"/>
      <c r="K15" s="356"/>
      <c r="L15" s="63"/>
      <c r="M15" s="358"/>
      <c r="N15" s="62"/>
      <c r="O15" s="347"/>
      <c r="P15" s="63"/>
      <c r="Q15" s="356"/>
      <c r="R15" s="63"/>
      <c r="S15" s="358"/>
      <c r="T15" s="62"/>
      <c r="U15" s="347"/>
      <c r="V15" s="63"/>
      <c r="W15" s="356"/>
      <c r="X15" s="63"/>
      <c r="Y15" s="358"/>
      <c r="Z15" s="64">
        <f t="shared" si="0"/>
        <v>0</v>
      </c>
      <c r="AA15" s="364">
        <f t="shared" si="0"/>
        <v>0</v>
      </c>
      <c r="AB15" s="48" t="s">
        <v>1</v>
      </c>
    </row>
    <row r="16" spans="1:28" ht="20.25">
      <c r="A16" s="374" t="s">
        <v>94</v>
      </c>
      <c r="B16" s="62"/>
      <c r="C16" s="347"/>
      <c r="D16" s="63"/>
      <c r="E16" s="356"/>
      <c r="F16" s="63"/>
      <c r="G16" s="358"/>
      <c r="H16" s="62"/>
      <c r="I16" s="347"/>
      <c r="J16" s="63"/>
      <c r="K16" s="356"/>
      <c r="L16" s="63"/>
      <c r="M16" s="358"/>
      <c r="N16" s="62"/>
      <c r="O16" s="347"/>
      <c r="P16" s="63"/>
      <c r="Q16" s="356"/>
      <c r="R16" s="63"/>
      <c r="S16" s="358"/>
      <c r="T16" s="62"/>
      <c r="U16" s="347"/>
      <c r="V16" s="63"/>
      <c r="W16" s="356"/>
      <c r="X16" s="63"/>
      <c r="Y16" s="358"/>
      <c r="Z16" s="64">
        <f t="shared" si="0"/>
        <v>0</v>
      </c>
      <c r="AA16" s="364">
        <f t="shared" si="0"/>
        <v>0</v>
      </c>
      <c r="AB16" s="48" t="s">
        <v>1</v>
      </c>
    </row>
    <row r="17" spans="1:28" ht="20.25">
      <c r="A17" s="374" t="s">
        <v>95</v>
      </c>
      <c r="B17" s="62"/>
      <c r="C17" s="347"/>
      <c r="D17" s="63"/>
      <c r="E17" s="356"/>
      <c r="F17" s="63"/>
      <c r="G17" s="358"/>
      <c r="H17" s="62"/>
      <c r="I17" s="347"/>
      <c r="J17" s="63"/>
      <c r="K17" s="356"/>
      <c r="L17" s="63"/>
      <c r="M17" s="358"/>
      <c r="N17" s="62"/>
      <c r="O17" s="347"/>
      <c r="P17" s="63"/>
      <c r="Q17" s="356"/>
      <c r="R17" s="63"/>
      <c r="S17" s="358"/>
      <c r="T17" s="62"/>
      <c r="U17" s="347"/>
      <c r="V17" s="63"/>
      <c r="W17" s="356"/>
      <c r="X17" s="63"/>
      <c r="Y17" s="358"/>
      <c r="Z17" s="64">
        <f t="shared" si="0"/>
        <v>0</v>
      </c>
      <c r="AA17" s="364">
        <f t="shared" si="0"/>
        <v>0</v>
      </c>
      <c r="AB17" s="48" t="s">
        <v>1</v>
      </c>
    </row>
    <row r="18" spans="1:28" ht="20.25">
      <c r="A18" s="374" t="s">
        <v>96</v>
      </c>
      <c r="B18" s="62">
        <v>6</v>
      </c>
      <c r="C18" s="347">
        <v>388</v>
      </c>
      <c r="D18" s="63"/>
      <c r="E18" s="356"/>
      <c r="F18" s="63"/>
      <c r="G18" s="358"/>
      <c r="H18" s="62">
        <v>2</v>
      </c>
      <c r="I18" s="347">
        <v>129</v>
      </c>
      <c r="J18" s="63"/>
      <c r="K18" s="356"/>
      <c r="L18" s="63"/>
      <c r="M18" s="358"/>
      <c r="N18" s="62"/>
      <c r="O18" s="347"/>
      <c r="P18" s="63"/>
      <c r="Q18" s="356"/>
      <c r="R18" s="63"/>
      <c r="S18" s="358"/>
      <c r="T18" s="62"/>
      <c r="U18" s="347"/>
      <c r="V18" s="63"/>
      <c r="W18" s="356"/>
      <c r="X18" s="63"/>
      <c r="Y18" s="358"/>
      <c r="Z18" s="64">
        <f t="shared" si="0"/>
        <v>8</v>
      </c>
      <c r="AA18" s="364">
        <f t="shared" si="0"/>
        <v>517</v>
      </c>
      <c r="AB18" s="48" t="s">
        <v>1</v>
      </c>
    </row>
    <row r="19" spans="1:28" ht="20.25">
      <c r="A19" s="374" t="s">
        <v>97</v>
      </c>
      <c r="B19" s="62"/>
      <c r="C19" s="347"/>
      <c r="D19" s="63"/>
      <c r="E19" s="356"/>
      <c r="F19" s="63"/>
      <c r="G19" s="358"/>
      <c r="H19" s="62"/>
      <c r="I19" s="347"/>
      <c r="J19" s="63"/>
      <c r="K19" s="356"/>
      <c r="L19" s="63"/>
      <c r="M19" s="358"/>
      <c r="N19" s="62"/>
      <c r="O19" s="347"/>
      <c r="P19" s="63"/>
      <c r="Q19" s="356"/>
      <c r="R19" s="63"/>
      <c r="S19" s="358"/>
      <c r="T19" s="62"/>
      <c r="U19" s="347"/>
      <c r="V19" s="63"/>
      <c r="W19" s="356"/>
      <c r="X19" s="63"/>
      <c r="Y19" s="358"/>
      <c r="Z19" s="64">
        <f t="shared" si="0"/>
        <v>0</v>
      </c>
      <c r="AA19" s="364">
        <f t="shared" si="0"/>
        <v>0</v>
      </c>
      <c r="AB19" s="48" t="s">
        <v>1</v>
      </c>
    </row>
    <row r="20" spans="1:28" ht="20.25">
      <c r="A20" s="374" t="s">
        <v>98</v>
      </c>
      <c r="B20" s="62"/>
      <c r="C20" s="347"/>
      <c r="D20" s="63"/>
      <c r="E20" s="356"/>
      <c r="F20" s="63"/>
      <c r="G20" s="358"/>
      <c r="H20" s="62"/>
      <c r="I20" s="347"/>
      <c r="J20" s="63"/>
      <c r="K20" s="356"/>
      <c r="L20" s="63"/>
      <c r="M20" s="358"/>
      <c r="N20" s="62"/>
      <c r="O20" s="347"/>
      <c r="P20" s="63"/>
      <c r="Q20" s="356"/>
      <c r="R20" s="63"/>
      <c r="S20" s="358"/>
      <c r="T20" s="62"/>
      <c r="U20" s="347"/>
      <c r="V20" s="63"/>
      <c r="W20" s="356"/>
      <c r="X20" s="63"/>
      <c r="Y20" s="358"/>
      <c r="Z20" s="64">
        <f t="shared" si="0"/>
        <v>0</v>
      </c>
      <c r="AA20" s="364">
        <f t="shared" si="0"/>
        <v>0</v>
      </c>
      <c r="AB20" s="48" t="s">
        <v>1</v>
      </c>
    </row>
    <row r="21" spans="1:28" ht="20.25">
      <c r="A21" s="375" t="s">
        <v>99</v>
      </c>
      <c r="B21" s="65"/>
      <c r="C21" s="348"/>
      <c r="D21" s="63"/>
      <c r="E21" s="356"/>
      <c r="F21" s="63"/>
      <c r="G21" s="358"/>
      <c r="H21" s="65"/>
      <c r="I21" s="348"/>
      <c r="J21" s="63"/>
      <c r="K21" s="356"/>
      <c r="L21" s="63"/>
      <c r="M21" s="358"/>
      <c r="N21" s="65"/>
      <c r="O21" s="348"/>
      <c r="P21" s="63"/>
      <c r="Q21" s="356"/>
      <c r="R21" s="63"/>
      <c r="S21" s="358"/>
      <c r="T21" s="65"/>
      <c r="U21" s="348"/>
      <c r="V21" s="63"/>
      <c r="W21" s="356"/>
      <c r="X21" s="63"/>
      <c r="Y21" s="358"/>
      <c r="Z21" s="64">
        <f t="shared" si="0"/>
        <v>0</v>
      </c>
      <c r="AA21" s="364">
        <f t="shared" si="0"/>
        <v>0</v>
      </c>
      <c r="AB21" s="48" t="s">
        <v>1</v>
      </c>
    </row>
    <row r="22" spans="1:28" ht="20.25">
      <c r="A22" s="376"/>
      <c r="B22" s="66"/>
      <c r="C22" s="349"/>
      <c r="D22" s="67"/>
      <c r="E22" s="349"/>
      <c r="F22" s="67"/>
      <c r="G22" s="359"/>
      <c r="H22" s="66"/>
      <c r="I22" s="349"/>
      <c r="J22" s="67"/>
      <c r="K22" s="349"/>
      <c r="L22" s="67"/>
      <c r="M22" s="359"/>
      <c r="N22" s="66"/>
      <c r="O22" s="349"/>
      <c r="P22" s="67"/>
      <c r="Q22" s="349"/>
      <c r="R22" s="67"/>
      <c r="S22" s="359"/>
      <c r="T22" s="66"/>
      <c r="U22" s="349"/>
      <c r="V22" s="67"/>
      <c r="W22" s="349"/>
      <c r="X22" s="67"/>
      <c r="Y22" s="359"/>
      <c r="Z22" s="66"/>
      <c r="AA22" s="365"/>
      <c r="AB22" s="48" t="s">
        <v>1</v>
      </c>
    </row>
    <row r="23" spans="1:28" ht="20.25">
      <c r="A23" s="374" t="s">
        <v>9</v>
      </c>
      <c r="B23" s="62">
        <f>SUM(B11:B21)</f>
        <v>6</v>
      </c>
      <c r="C23" s="347">
        <f t="shared" ref="C23:Y23" si="1">SUM(C11:C21)</f>
        <v>388</v>
      </c>
      <c r="D23" s="62">
        <f t="shared" si="1"/>
        <v>0</v>
      </c>
      <c r="E23" s="347">
        <f t="shared" si="1"/>
        <v>0</v>
      </c>
      <c r="F23" s="62">
        <f t="shared" si="1"/>
        <v>0</v>
      </c>
      <c r="G23" s="347">
        <f t="shared" si="1"/>
        <v>0</v>
      </c>
      <c r="H23" s="62">
        <f t="shared" si="1"/>
        <v>2</v>
      </c>
      <c r="I23" s="347">
        <f t="shared" si="1"/>
        <v>129</v>
      </c>
      <c r="J23" s="62">
        <f t="shared" si="1"/>
        <v>0</v>
      </c>
      <c r="K23" s="347">
        <f t="shared" si="1"/>
        <v>0</v>
      </c>
      <c r="L23" s="62">
        <f>SUM(L11:L21)</f>
        <v>0</v>
      </c>
      <c r="M23" s="347">
        <f t="shared" si="1"/>
        <v>0</v>
      </c>
      <c r="N23" s="62">
        <f t="shared" si="1"/>
        <v>0</v>
      </c>
      <c r="O23" s="347">
        <f t="shared" si="1"/>
        <v>0</v>
      </c>
      <c r="P23" s="62">
        <f t="shared" si="1"/>
        <v>0</v>
      </c>
      <c r="Q23" s="347">
        <f t="shared" si="1"/>
        <v>0</v>
      </c>
      <c r="R23" s="62">
        <f t="shared" si="1"/>
        <v>0</v>
      </c>
      <c r="S23" s="347">
        <f t="shared" si="1"/>
        <v>0</v>
      </c>
      <c r="T23" s="62">
        <f t="shared" si="1"/>
        <v>0</v>
      </c>
      <c r="U23" s="347">
        <f t="shared" si="1"/>
        <v>0</v>
      </c>
      <c r="V23" s="62">
        <f t="shared" si="1"/>
        <v>0</v>
      </c>
      <c r="W23" s="347">
        <f t="shared" si="1"/>
        <v>0</v>
      </c>
      <c r="X23" s="62">
        <f t="shared" si="1"/>
        <v>0</v>
      </c>
      <c r="Y23" s="347">
        <f t="shared" si="1"/>
        <v>0</v>
      </c>
      <c r="Z23" s="62">
        <f>SUM(Z11:Z21)</f>
        <v>8</v>
      </c>
      <c r="AA23" s="364">
        <f>SUM(AA11:AA21)</f>
        <v>517</v>
      </c>
      <c r="AB23" s="48" t="s">
        <v>1</v>
      </c>
    </row>
    <row r="24" spans="1:28" ht="20.25">
      <c r="A24" s="377" t="s">
        <v>10</v>
      </c>
      <c r="B24" s="62">
        <f>+B23/-2</f>
        <v>-3</v>
      </c>
      <c r="C24" s="347">
        <f t="shared" ref="C24:Q24" si="2">+C23/-2</f>
        <v>-194</v>
      </c>
      <c r="D24" s="62">
        <f t="shared" si="2"/>
        <v>0</v>
      </c>
      <c r="E24" s="347">
        <f t="shared" si="2"/>
        <v>0</v>
      </c>
      <c r="F24" s="62">
        <f t="shared" si="2"/>
        <v>0</v>
      </c>
      <c r="G24" s="347">
        <f t="shared" si="2"/>
        <v>0</v>
      </c>
      <c r="H24" s="62">
        <f t="shared" si="2"/>
        <v>-1</v>
      </c>
      <c r="I24" s="347">
        <f t="shared" si="2"/>
        <v>-64.5</v>
      </c>
      <c r="J24" s="62">
        <f t="shared" si="2"/>
        <v>0</v>
      </c>
      <c r="K24" s="347">
        <f t="shared" si="2"/>
        <v>0</v>
      </c>
      <c r="L24" s="62">
        <f t="shared" si="2"/>
        <v>0</v>
      </c>
      <c r="M24" s="347">
        <f t="shared" si="2"/>
        <v>0</v>
      </c>
      <c r="N24" s="62">
        <f t="shared" si="2"/>
        <v>0</v>
      </c>
      <c r="O24" s="347">
        <f t="shared" si="2"/>
        <v>0</v>
      </c>
      <c r="P24" s="62">
        <f t="shared" si="2"/>
        <v>0</v>
      </c>
      <c r="Q24" s="347">
        <f t="shared" si="2"/>
        <v>0</v>
      </c>
      <c r="R24" s="62">
        <v>0</v>
      </c>
      <c r="S24" s="347">
        <v>0</v>
      </c>
      <c r="T24" s="62">
        <f t="shared" ref="T24:Y24" si="3">+T23/-2</f>
        <v>0</v>
      </c>
      <c r="U24" s="347">
        <f t="shared" si="3"/>
        <v>0</v>
      </c>
      <c r="V24" s="62">
        <f t="shared" si="3"/>
        <v>0</v>
      </c>
      <c r="W24" s="347">
        <f t="shared" si="3"/>
        <v>0</v>
      </c>
      <c r="X24" s="62">
        <f t="shared" si="3"/>
        <v>0</v>
      </c>
      <c r="Y24" s="347">
        <f t="shared" si="3"/>
        <v>0</v>
      </c>
      <c r="Z24" s="62">
        <f>+B24+N24+H24+T24</f>
        <v>-4</v>
      </c>
      <c r="AA24" s="364">
        <f>+C24+I24+O24+U24</f>
        <v>-258.5</v>
      </c>
      <c r="AB24" s="48" t="s">
        <v>1</v>
      </c>
    </row>
    <row r="25" spans="1:28" ht="20.25">
      <c r="A25" s="375" t="s">
        <v>11</v>
      </c>
      <c r="B25" s="68"/>
      <c r="C25" s="348"/>
      <c r="D25" s="68"/>
      <c r="E25" s="348"/>
      <c r="F25" s="68"/>
      <c r="G25" s="348"/>
      <c r="H25" s="68"/>
      <c r="I25" s="348"/>
      <c r="J25" s="68"/>
      <c r="K25" s="348"/>
      <c r="L25" s="68"/>
      <c r="M25" s="348"/>
      <c r="N25" s="68"/>
      <c r="O25" s="348"/>
      <c r="P25" s="68"/>
      <c r="Q25" s="348"/>
      <c r="R25" s="68"/>
      <c r="S25" s="348"/>
      <c r="T25" s="68"/>
      <c r="U25" s="348"/>
      <c r="V25" s="68"/>
      <c r="W25" s="348"/>
      <c r="X25" s="68"/>
      <c r="Y25" s="348"/>
      <c r="Z25" s="68">
        <f>SUM(B25,R25,P25,N25,L25,J25,H25,F25,D25,T25,V25,X25)</f>
        <v>0</v>
      </c>
      <c r="AA25" s="366">
        <f>SUM(C25,S25,Q25,O25,M25,K25,I25,G25,E25,U25,W25,Y25)</f>
        <v>0</v>
      </c>
      <c r="AB25" s="48" t="s">
        <v>1</v>
      </c>
    </row>
    <row r="26" spans="1:28" ht="20.25">
      <c r="A26" s="378"/>
      <c r="B26" s="69"/>
      <c r="C26" s="349"/>
      <c r="D26" s="110"/>
      <c r="E26" s="349"/>
      <c r="F26" s="69"/>
      <c r="G26" s="349"/>
      <c r="H26" s="69"/>
      <c r="I26" s="349"/>
      <c r="J26" s="69"/>
      <c r="K26" s="349"/>
      <c r="L26" s="69"/>
      <c r="M26" s="349"/>
      <c r="N26" s="69"/>
      <c r="O26" s="349"/>
      <c r="P26" s="69"/>
      <c r="Q26" s="349"/>
      <c r="R26" s="69"/>
      <c r="S26" s="349"/>
      <c r="T26" s="69"/>
      <c r="U26" s="349"/>
      <c r="V26" s="69"/>
      <c r="W26" s="349"/>
      <c r="X26" s="69"/>
      <c r="Y26" s="349"/>
      <c r="Z26" s="69"/>
      <c r="AA26" s="367"/>
      <c r="AB26" s="48" t="s">
        <v>1</v>
      </c>
    </row>
    <row r="27" spans="1:28" ht="20.25">
      <c r="A27" s="379"/>
      <c r="B27" s="69"/>
      <c r="C27" s="350"/>
      <c r="D27" s="65"/>
      <c r="E27" s="350"/>
      <c r="F27" s="69"/>
      <c r="G27" s="350"/>
      <c r="H27" s="69"/>
      <c r="I27" s="350"/>
      <c r="J27" s="69"/>
      <c r="K27" s="350"/>
      <c r="L27" s="69"/>
      <c r="M27" s="350"/>
      <c r="N27" s="69"/>
      <c r="O27" s="350"/>
      <c r="P27" s="69"/>
      <c r="Q27" s="350"/>
      <c r="R27" s="69"/>
      <c r="S27" s="350"/>
      <c r="T27" s="69"/>
      <c r="U27" s="350"/>
      <c r="V27" s="69"/>
      <c r="W27" s="350"/>
      <c r="X27" s="69"/>
      <c r="Y27" s="350"/>
      <c r="Z27" s="69"/>
      <c r="AA27" s="368"/>
      <c r="AB27" s="48" t="s">
        <v>1</v>
      </c>
    </row>
    <row r="28" spans="1:28" ht="20.25">
      <c r="A28" s="380" t="s">
        <v>12</v>
      </c>
      <c r="B28" s="70">
        <f>SUM(B23:B25)</f>
        <v>3</v>
      </c>
      <c r="C28" s="351">
        <f t="shared" ref="C28:Y28" si="4">SUM(C23:C25)</f>
        <v>194</v>
      </c>
      <c r="D28" s="70">
        <f t="shared" si="4"/>
        <v>0</v>
      </c>
      <c r="E28" s="351">
        <f t="shared" si="4"/>
        <v>0</v>
      </c>
      <c r="F28" s="70">
        <f t="shared" si="4"/>
        <v>0</v>
      </c>
      <c r="G28" s="351">
        <f t="shared" si="4"/>
        <v>0</v>
      </c>
      <c r="H28" s="70">
        <f t="shared" si="4"/>
        <v>1</v>
      </c>
      <c r="I28" s="351">
        <f t="shared" si="4"/>
        <v>64.5</v>
      </c>
      <c r="J28" s="70">
        <f t="shared" si="4"/>
        <v>0</v>
      </c>
      <c r="K28" s="351">
        <f t="shared" si="4"/>
        <v>0</v>
      </c>
      <c r="L28" s="70">
        <f t="shared" si="4"/>
        <v>0</v>
      </c>
      <c r="M28" s="351">
        <f t="shared" si="4"/>
        <v>0</v>
      </c>
      <c r="N28" s="70">
        <f t="shared" si="4"/>
        <v>0</v>
      </c>
      <c r="O28" s="351">
        <f t="shared" si="4"/>
        <v>0</v>
      </c>
      <c r="P28" s="70">
        <f t="shared" si="4"/>
        <v>0</v>
      </c>
      <c r="Q28" s="351">
        <f t="shared" si="4"/>
        <v>0</v>
      </c>
      <c r="R28" s="70">
        <f t="shared" si="4"/>
        <v>0</v>
      </c>
      <c r="S28" s="351">
        <f t="shared" si="4"/>
        <v>0</v>
      </c>
      <c r="T28" s="70">
        <f t="shared" si="4"/>
        <v>0</v>
      </c>
      <c r="U28" s="351">
        <f t="shared" si="4"/>
        <v>0</v>
      </c>
      <c r="V28" s="70">
        <f t="shared" si="4"/>
        <v>0</v>
      </c>
      <c r="W28" s="351">
        <f t="shared" si="4"/>
        <v>0</v>
      </c>
      <c r="X28" s="70">
        <f t="shared" si="4"/>
        <v>0</v>
      </c>
      <c r="Y28" s="351">
        <f t="shared" si="4"/>
        <v>0</v>
      </c>
      <c r="Z28" s="70">
        <f>SUM(Z23:Z25)</f>
        <v>4</v>
      </c>
      <c r="AA28" s="369">
        <f>SUM(AA23:AA25)</f>
        <v>258.5</v>
      </c>
      <c r="AB28" s="48" t="s">
        <v>1</v>
      </c>
    </row>
    <row r="29" spans="1:28" ht="20.25">
      <c r="A29" s="376"/>
      <c r="B29" s="65"/>
      <c r="C29" s="352"/>
      <c r="D29" s="71"/>
      <c r="E29" s="350"/>
      <c r="F29" s="71"/>
      <c r="G29" s="360"/>
      <c r="H29" s="65"/>
      <c r="I29" s="350"/>
      <c r="J29" s="71"/>
      <c r="K29" s="350"/>
      <c r="L29" s="71"/>
      <c r="M29" s="360"/>
      <c r="N29" s="65"/>
      <c r="O29" s="350"/>
      <c r="P29" s="71"/>
      <c r="Q29" s="350"/>
      <c r="R29" s="71"/>
      <c r="S29" s="360"/>
      <c r="T29" s="65"/>
      <c r="U29" s="350"/>
      <c r="V29" s="71"/>
      <c r="W29" s="350"/>
      <c r="X29" s="71"/>
      <c r="Y29" s="360"/>
      <c r="Z29" s="65"/>
      <c r="AA29" s="370"/>
      <c r="AB29" s="48" t="s">
        <v>1</v>
      </c>
    </row>
    <row r="30" spans="1:28" ht="20.25">
      <c r="A30" s="374" t="s">
        <v>100</v>
      </c>
      <c r="B30" s="62"/>
      <c r="C30" s="350">
        <v>92</v>
      </c>
      <c r="D30" s="63"/>
      <c r="E30" s="356"/>
      <c r="F30" s="63"/>
      <c r="G30" s="358">
        <v>-5150</v>
      </c>
      <c r="H30" s="62"/>
      <c r="I30" s="347">
        <v>28</v>
      </c>
      <c r="J30" s="63"/>
      <c r="K30" s="356"/>
      <c r="L30" s="63"/>
      <c r="M30" s="358">
        <v>-1579</v>
      </c>
      <c r="N30" s="62"/>
      <c r="O30" s="347">
        <v>2</v>
      </c>
      <c r="P30" s="63"/>
      <c r="Q30" s="356"/>
      <c r="R30" s="63"/>
      <c r="S30" s="358">
        <v>-138</v>
      </c>
      <c r="T30" s="62"/>
      <c r="U30" s="347"/>
      <c r="V30" s="63"/>
      <c r="W30" s="356"/>
      <c r="X30" s="63"/>
      <c r="Y30" s="358"/>
      <c r="Z30" s="62">
        <f t="shared" ref="Z30:AA42" si="5">SUM(R30,P30,N30,L30,J30,H30,F30,D30,B30)</f>
        <v>0</v>
      </c>
      <c r="AA30" s="371">
        <f t="shared" si="5"/>
        <v>-6745</v>
      </c>
      <c r="AB30" s="48" t="s">
        <v>1</v>
      </c>
    </row>
    <row r="31" spans="1:28" ht="20.25">
      <c r="A31" s="374" t="s">
        <v>105</v>
      </c>
      <c r="B31" s="62"/>
      <c r="C31" s="353">
        <v>1</v>
      </c>
      <c r="D31" s="63"/>
      <c r="E31" s="356"/>
      <c r="F31" s="63"/>
      <c r="G31" s="358">
        <v>-2619</v>
      </c>
      <c r="H31" s="62"/>
      <c r="I31" s="347">
        <v>0</v>
      </c>
      <c r="J31" s="63"/>
      <c r="K31" s="356"/>
      <c r="L31" s="63"/>
      <c r="M31" s="358">
        <v>-803</v>
      </c>
      <c r="N31" s="62"/>
      <c r="O31" s="347">
        <v>0</v>
      </c>
      <c r="P31" s="63"/>
      <c r="Q31" s="356"/>
      <c r="R31" s="63"/>
      <c r="S31" s="358">
        <v>-70</v>
      </c>
      <c r="T31" s="62"/>
      <c r="U31" s="347"/>
      <c r="V31" s="63"/>
      <c r="W31" s="356"/>
      <c r="X31" s="63"/>
      <c r="Y31" s="358"/>
      <c r="Z31" s="62">
        <f t="shared" si="5"/>
        <v>0</v>
      </c>
      <c r="AA31" s="371">
        <f t="shared" si="5"/>
        <v>-3491</v>
      </c>
      <c r="AB31" s="48" t="s">
        <v>1</v>
      </c>
    </row>
    <row r="32" spans="1:28" ht="20.25">
      <c r="A32" s="374" t="s">
        <v>101</v>
      </c>
      <c r="B32" s="62"/>
      <c r="C32" s="347">
        <v>1</v>
      </c>
      <c r="D32" s="63"/>
      <c r="E32" s="356"/>
      <c r="F32" s="63"/>
      <c r="G32" s="358">
        <v>-723</v>
      </c>
      <c r="H32" s="62"/>
      <c r="I32" s="347">
        <v>0</v>
      </c>
      <c r="J32" s="63"/>
      <c r="K32" s="356"/>
      <c r="L32" s="63"/>
      <c r="M32" s="358">
        <v>-222</v>
      </c>
      <c r="N32" s="62"/>
      <c r="O32" s="347">
        <v>0</v>
      </c>
      <c r="P32" s="63"/>
      <c r="Q32" s="356"/>
      <c r="R32" s="63"/>
      <c r="S32" s="358">
        <v>-19</v>
      </c>
      <c r="T32" s="62"/>
      <c r="U32" s="347"/>
      <c r="V32" s="63"/>
      <c r="W32" s="356"/>
      <c r="X32" s="63"/>
      <c r="Y32" s="358"/>
      <c r="Z32" s="62">
        <f t="shared" si="5"/>
        <v>0</v>
      </c>
      <c r="AA32" s="371">
        <f t="shared" si="5"/>
        <v>-963</v>
      </c>
      <c r="AB32" s="48" t="s">
        <v>1</v>
      </c>
    </row>
    <row r="33" spans="1:42" ht="20.25">
      <c r="A33" s="374" t="s">
        <v>106</v>
      </c>
      <c r="B33" s="62"/>
      <c r="C33" s="347">
        <v>0</v>
      </c>
      <c r="D33" s="63"/>
      <c r="E33" s="356"/>
      <c r="F33" s="63"/>
      <c r="G33" s="358">
        <v>0</v>
      </c>
      <c r="H33" s="62"/>
      <c r="I33" s="347">
        <v>0</v>
      </c>
      <c r="J33" s="63"/>
      <c r="K33" s="356"/>
      <c r="L33" s="63"/>
      <c r="M33" s="358">
        <v>0</v>
      </c>
      <c r="N33" s="62"/>
      <c r="O33" s="347">
        <v>0</v>
      </c>
      <c r="P33" s="63"/>
      <c r="Q33" s="356"/>
      <c r="R33" s="63"/>
      <c r="S33" s="358">
        <v>0</v>
      </c>
      <c r="T33" s="62"/>
      <c r="U33" s="347"/>
      <c r="V33" s="63"/>
      <c r="W33" s="356"/>
      <c r="X33" s="63"/>
      <c r="Y33" s="358"/>
      <c r="Z33" s="62">
        <f t="shared" si="5"/>
        <v>0</v>
      </c>
      <c r="AA33" s="371">
        <f t="shared" si="5"/>
        <v>0</v>
      </c>
      <c r="AB33" s="48" t="s">
        <v>1</v>
      </c>
    </row>
    <row r="34" spans="1:42" ht="20.25">
      <c r="A34" s="374" t="s">
        <v>107</v>
      </c>
      <c r="B34" s="62"/>
      <c r="C34" s="347">
        <v>22</v>
      </c>
      <c r="D34" s="63"/>
      <c r="E34" s="356"/>
      <c r="F34" s="63"/>
      <c r="G34" s="358">
        <v>-74</v>
      </c>
      <c r="H34" s="62"/>
      <c r="I34" s="347">
        <v>7</v>
      </c>
      <c r="J34" s="63"/>
      <c r="K34" s="356"/>
      <c r="L34" s="63"/>
      <c r="M34" s="358">
        <v>-23</v>
      </c>
      <c r="N34" s="62"/>
      <c r="O34" s="347">
        <v>1</v>
      </c>
      <c r="P34" s="63"/>
      <c r="Q34" s="356"/>
      <c r="R34" s="63"/>
      <c r="S34" s="358">
        <v>-2</v>
      </c>
      <c r="T34" s="62"/>
      <c r="U34" s="347"/>
      <c r="V34" s="63"/>
      <c r="W34" s="356"/>
      <c r="X34" s="63"/>
      <c r="Y34" s="358"/>
      <c r="Z34" s="62">
        <f t="shared" si="5"/>
        <v>0</v>
      </c>
      <c r="AA34" s="371">
        <f t="shared" si="5"/>
        <v>-69</v>
      </c>
      <c r="AB34" s="48" t="s">
        <v>1</v>
      </c>
    </row>
    <row r="35" spans="1:42" ht="20.25">
      <c r="A35" s="374" t="s">
        <v>102</v>
      </c>
      <c r="B35" s="62"/>
      <c r="C35" s="347">
        <v>1</v>
      </c>
      <c r="D35" s="63"/>
      <c r="E35" s="356"/>
      <c r="F35" s="63"/>
      <c r="G35" s="358">
        <v>0</v>
      </c>
      <c r="H35" s="62"/>
      <c r="I35" s="347">
        <v>0</v>
      </c>
      <c r="J35" s="63"/>
      <c r="K35" s="356"/>
      <c r="L35" s="63"/>
      <c r="M35" s="358">
        <v>0</v>
      </c>
      <c r="N35" s="62"/>
      <c r="O35" s="347">
        <v>0</v>
      </c>
      <c r="P35" s="63"/>
      <c r="Q35" s="356"/>
      <c r="R35" s="63"/>
      <c r="S35" s="358">
        <v>0</v>
      </c>
      <c r="T35" s="62"/>
      <c r="U35" s="347"/>
      <c r="V35" s="63"/>
      <c r="W35" s="356"/>
      <c r="X35" s="63"/>
      <c r="Y35" s="358"/>
      <c r="Z35" s="62">
        <f t="shared" si="5"/>
        <v>0</v>
      </c>
      <c r="AA35" s="371">
        <f t="shared" si="5"/>
        <v>1</v>
      </c>
      <c r="AB35" s="48" t="s">
        <v>1</v>
      </c>
    </row>
    <row r="36" spans="1:42" ht="20.25">
      <c r="A36" s="374" t="s">
        <v>108</v>
      </c>
      <c r="B36" s="62"/>
      <c r="C36" s="347">
        <v>34</v>
      </c>
      <c r="D36" s="63"/>
      <c r="E36" s="356"/>
      <c r="F36" s="63"/>
      <c r="G36" s="358">
        <v>-7782</v>
      </c>
      <c r="H36" s="62"/>
      <c r="I36" s="347">
        <v>10</v>
      </c>
      <c r="J36" s="63"/>
      <c r="K36" s="356"/>
      <c r="L36" s="63"/>
      <c r="M36" s="358">
        <v>-2387</v>
      </c>
      <c r="N36" s="62"/>
      <c r="O36" s="347">
        <v>1</v>
      </c>
      <c r="P36" s="63"/>
      <c r="Q36" s="356"/>
      <c r="R36" s="63"/>
      <c r="S36" s="358">
        <v>-1208</v>
      </c>
      <c r="T36" s="62"/>
      <c r="U36" s="347"/>
      <c r="V36" s="63"/>
      <c r="W36" s="356"/>
      <c r="X36" s="63"/>
      <c r="Y36" s="358"/>
      <c r="Z36" s="62">
        <f t="shared" si="5"/>
        <v>0</v>
      </c>
      <c r="AA36" s="371">
        <f t="shared" si="5"/>
        <v>-11332</v>
      </c>
      <c r="AB36" s="48" t="s">
        <v>1</v>
      </c>
    </row>
    <row r="37" spans="1:42" ht="20.25">
      <c r="A37" s="374" t="s">
        <v>109</v>
      </c>
      <c r="B37" s="62"/>
      <c r="C37" s="347">
        <v>205</v>
      </c>
      <c r="D37" s="63"/>
      <c r="E37" s="356"/>
      <c r="F37" s="63"/>
      <c r="G37" s="358">
        <v>-1386</v>
      </c>
      <c r="H37" s="62"/>
      <c r="I37" s="347">
        <v>63</v>
      </c>
      <c r="J37" s="63"/>
      <c r="K37" s="356"/>
      <c r="L37" s="63"/>
      <c r="M37" s="358">
        <v>-425</v>
      </c>
      <c r="N37" s="62"/>
      <c r="O37" s="347">
        <v>4</v>
      </c>
      <c r="P37" s="63"/>
      <c r="Q37" s="356"/>
      <c r="R37" s="63"/>
      <c r="S37" s="358">
        <v>-37</v>
      </c>
      <c r="T37" s="62"/>
      <c r="U37" s="347"/>
      <c r="V37" s="63"/>
      <c r="W37" s="356"/>
      <c r="X37" s="63"/>
      <c r="Y37" s="358"/>
      <c r="Z37" s="62">
        <f t="shared" si="5"/>
        <v>0</v>
      </c>
      <c r="AA37" s="371">
        <f t="shared" si="5"/>
        <v>-1576</v>
      </c>
      <c r="AB37" s="48" t="s">
        <v>1</v>
      </c>
    </row>
    <row r="38" spans="1:42" ht="20.25">
      <c r="A38" s="374" t="s">
        <v>104</v>
      </c>
      <c r="B38" s="62"/>
      <c r="C38" s="347">
        <v>36</v>
      </c>
      <c r="D38" s="63"/>
      <c r="E38" s="356"/>
      <c r="F38" s="63"/>
      <c r="G38" s="358">
        <v>-219</v>
      </c>
      <c r="H38" s="62"/>
      <c r="I38" s="347">
        <v>11</v>
      </c>
      <c r="J38" s="63"/>
      <c r="K38" s="356"/>
      <c r="L38" s="63"/>
      <c r="M38" s="358">
        <v>-67</v>
      </c>
      <c r="N38" s="62"/>
      <c r="O38" s="347">
        <v>2</v>
      </c>
      <c r="P38" s="63"/>
      <c r="Q38" s="356"/>
      <c r="R38" s="63"/>
      <c r="S38" s="358">
        <v>-6</v>
      </c>
      <c r="T38" s="62"/>
      <c r="U38" s="347"/>
      <c r="V38" s="63"/>
      <c r="W38" s="356"/>
      <c r="X38" s="63"/>
      <c r="Y38" s="358"/>
      <c r="Z38" s="62">
        <f t="shared" si="5"/>
        <v>0</v>
      </c>
      <c r="AA38" s="371">
        <f t="shared" si="5"/>
        <v>-243</v>
      </c>
      <c r="AB38" s="48" t="s">
        <v>1</v>
      </c>
    </row>
    <row r="39" spans="1:42" ht="20.25">
      <c r="A39" s="374" t="s">
        <v>110</v>
      </c>
      <c r="B39" s="62"/>
      <c r="C39" s="347">
        <v>0</v>
      </c>
      <c r="D39" s="63"/>
      <c r="E39" s="356"/>
      <c r="F39" s="63"/>
      <c r="G39" s="358">
        <v>0</v>
      </c>
      <c r="H39" s="62"/>
      <c r="I39" s="347">
        <v>0</v>
      </c>
      <c r="J39" s="63"/>
      <c r="K39" s="356"/>
      <c r="L39" s="63"/>
      <c r="M39" s="358">
        <v>0</v>
      </c>
      <c r="N39" s="62"/>
      <c r="O39" s="347">
        <v>0</v>
      </c>
      <c r="P39" s="63"/>
      <c r="Q39" s="356"/>
      <c r="R39" s="63"/>
      <c r="S39" s="358">
        <v>0</v>
      </c>
      <c r="T39" s="62"/>
      <c r="U39" s="347"/>
      <c r="V39" s="63"/>
      <c r="W39" s="356"/>
      <c r="X39" s="63"/>
      <c r="Y39" s="358"/>
      <c r="Z39" s="62">
        <f t="shared" si="5"/>
        <v>0</v>
      </c>
      <c r="AA39" s="371">
        <f t="shared" si="5"/>
        <v>0</v>
      </c>
      <c r="AB39" s="48" t="s">
        <v>1</v>
      </c>
    </row>
    <row r="40" spans="1:42" ht="20.25">
      <c r="A40" s="374" t="s">
        <v>112</v>
      </c>
      <c r="B40" s="62"/>
      <c r="C40" s="347">
        <v>0</v>
      </c>
      <c r="D40" s="63"/>
      <c r="E40" s="356"/>
      <c r="F40" s="63"/>
      <c r="G40" s="358">
        <v>0</v>
      </c>
      <c r="H40" s="62"/>
      <c r="I40" s="347">
        <v>0</v>
      </c>
      <c r="J40" s="63"/>
      <c r="K40" s="356"/>
      <c r="L40" s="63"/>
      <c r="M40" s="358">
        <v>0</v>
      </c>
      <c r="N40" s="62"/>
      <c r="O40" s="347">
        <v>0</v>
      </c>
      <c r="P40" s="63"/>
      <c r="Q40" s="356"/>
      <c r="R40" s="63"/>
      <c r="S40" s="358">
        <v>0</v>
      </c>
      <c r="T40" s="62"/>
      <c r="U40" s="347"/>
      <c r="V40" s="63"/>
      <c r="W40" s="356"/>
      <c r="X40" s="63"/>
      <c r="Y40" s="358"/>
      <c r="Z40" s="62">
        <f t="shared" si="5"/>
        <v>0</v>
      </c>
      <c r="AA40" s="371">
        <f t="shared" si="5"/>
        <v>0</v>
      </c>
      <c r="AB40" s="48" t="s">
        <v>1</v>
      </c>
    </row>
    <row r="41" spans="1:42" ht="20.25">
      <c r="A41" s="374" t="s">
        <v>111</v>
      </c>
      <c r="B41" s="62"/>
      <c r="C41" s="347">
        <v>42</v>
      </c>
      <c r="D41" s="63"/>
      <c r="E41" s="356"/>
      <c r="F41" s="63"/>
      <c r="G41" s="358">
        <v>-1521</v>
      </c>
      <c r="H41" s="62"/>
      <c r="I41" s="347">
        <v>13</v>
      </c>
      <c r="J41" s="63"/>
      <c r="K41" s="356"/>
      <c r="L41" s="63"/>
      <c r="M41" s="358">
        <v>-467</v>
      </c>
      <c r="N41" s="62"/>
      <c r="O41" s="347">
        <v>1</v>
      </c>
      <c r="P41" s="63"/>
      <c r="Q41" s="356"/>
      <c r="R41" s="63"/>
      <c r="S41" s="358">
        <v>-41</v>
      </c>
      <c r="T41" s="62"/>
      <c r="U41" s="347"/>
      <c r="V41" s="63"/>
      <c r="W41" s="356"/>
      <c r="X41" s="63"/>
      <c r="Y41" s="358"/>
      <c r="Z41" s="62">
        <f t="shared" si="5"/>
        <v>0</v>
      </c>
      <c r="AA41" s="371">
        <f t="shared" si="5"/>
        <v>-1973</v>
      </c>
      <c r="AB41" s="48" t="s">
        <v>1</v>
      </c>
    </row>
    <row r="42" spans="1:42" ht="20.25">
      <c r="A42" s="375" t="s">
        <v>103</v>
      </c>
      <c r="B42" s="65"/>
      <c r="C42" s="350">
        <v>512</v>
      </c>
      <c r="D42" s="69"/>
      <c r="E42" s="357"/>
      <c r="F42" s="69"/>
      <c r="G42" s="361">
        <v>-274</v>
      </c>
      <c r="H42" s="65"/>
      <c r="I42" s="350">
        <v>157</v>
      </c>
      <c r="J42" s="69"/>
      <c r="K42" s="357"/>
      <c r="L42" s="69"/>
      <c r="M42" s="361">
        <v>-84</v>
      </c>
      <c r="N42" s="65"/>
      <c r="O42" s="350">
        <v>14</v>
      </c>
      <c r="P42" s="69"/>
      <c r="Q42" s="357"/>
      <c r="R42" s="69"/>
      <c r="S42" s="361">
        <v>-7</v>
      </c>
      <c r="T42" s="65"/>
      <c r="U42" s="350"/>
      <c r="V42" s="69"/>
      <c r="W42" s="357"/>
      <c r="X42" s="69"/>
      <c r="Y42" s="361"/>
      <c r="Z42" s="65">
        <f t="shared" si="5"/>
        <v>0</v>
      </c>
      <c r="AA42" s="370">
        <f t="shared" si="5"/>
        <v>318</v>
      </c>
      <c r="AB42" s="48" t="s">
        <v>1</v>
      </c>
    </row>
    <row r="43" spans="1:42" ht="21" thickBot="1">
      <c r="A43" s="381" t="s">
        <v>316</v>
      </c>
      <c r="B43" s="98">
        <f t="shared" ref="B43:Y43" si="6">SUM(B28:B42)</f>
        <v>3</v>
      </c>
      <c r="C43" s="354">
        <f t="shared" si="6"/>
        <v>1140</v>
      </c>
      <c r="D43" s="99">
        <f t="shared" si="6"/>
        <v>0</v>
      </c>
      <c r="E43" s="354">
        <f t="shared" si="6"/>
        <v>0</v>
      </c>
      <c r="F43" s="99">
        <f t="shared" si="6"/>
        <v>0</v>
      </c>
      <c r="G43" s="362">
        <f t="shared" si="6"/>
        <v>-19748</v>
      </c>
      <c r="H43" s="98">
        <f t="shared" si="6"/>
        <v>1</v>
      </c>
      <c r="I43" s="354">
        <f t="shared" si="6"/>
        <v>353.5</v>
      </c>
      <c r="J43" s="100">
        <f t="shared" si="6"/>
        <v>0</v>
      </c>
      <c r="K43" s="354">
        <f t="shared" si="6"/>
        <v>0</v>
      </c>
      <c r="L43" s="100">
        <f t="shared" si="6"/>
        <v>0</v>
      </c>
      <c r="M43" s="362">
        <f t="shared" si="6"/>
        <v>-6057</v>
      </c>
      <c r="N43" s="101">
        <f t="shared" si="6"/>
        <v>0</v>
      </c>
      <c r="O43" s="354">
        <f t="shared" si="6"/>
        <v>25</v>
      </c>
      <c r="P43" s="100">
        <f t="shared" si="6"/>
        <v>0</v>
      </c>
      <c r="Q43" s="354">
        <f t="shared" si="6"/>
        <v>0</v>
      </c>
      <c r="R43" s="100">
        <f t="shared" si="6"/>
        <v>0</v>
      </c>
      <c r="S43" s="362">
        <f t="shared" si="6"/>
        <v>-1528</v>
      </c>
      <c r="T43" s="101">
        <f t="shared" si="6"/>
        <v>0</v>
      </c>
      <c r="U43" s="354">
        <f t="shared" si="6"/>
        <v>0</v>
      </c>
      <c r="V43" s="100">
        <f t="shared" si="6"/>
        <v>0</v>
      </c>
      <c r="W43" s="354">
        <f t="shared" si="6"/>
        <v>0</v>
      </c>
      <c r="X43" s="100">
        <f t="shared" si="6"/>
        <v>0</v>
      </c>
      <c r="Y43" s="362">
        <f t="shared" si="6"/>
        <v>0</v>
      </c>
      <c r="Z43" s="101">
        <f>SUM(Z28:Z42)</f>
        <v>4</v>
      </c>
      <c r="AA43" s="372">
        <f>SUM(AA28:AA42)</f>
        <v>-25814.5</v>
      </c>
      <c r="AB43" s="48" t="s">
        <v>30</v>
      </c>
    </row>
    <row r="44" spans="1:42">
      <c r="A44" s="808"/>
      <c r="B44" s="809"/>
      <c r="C44" s="809"/>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10"/>
      <c r="AB44" s="49"/>
      <c r="AC44" s="404"/>
      <c r="AD44" s="404"/>
      <c r="AE44" s="404"/>
      <c r="AF44" s="404"/>
      <c r="AG44" s="404"/>
      <c r="AH44" s="404"/>
      <c r="AI44" s="404"/>
      <c r="AJ44" s="404"/>
      <c r="AK44" s="404"/>
      <c r="AL44" s="404"/>
      <c r="AM44" s="404"/>
      <c r="AN44" s="404"/>
      <c r="AO44" s="404"/>
      <c r="AP44" s="404"/>
    </row>
    <row r="45" spans="1:42">
      <c r="A45" s="12"/>
      <c r="B45" s="12"/>
      <c r="C45" s="355"/>
      <c r="D45" s="12"/>
      <c r="E45" s="355"/>
      <c r="F45" s="12"/>
      <c r="G45" s="355"/>
      <c r="H45" s="12"/>
      <c r="I45" s="355"/>
      <c r="J45" s="12"/>
      <c r="K45" s="355"/>
      <c r="L45" s="12"/>
      <c r="M45" s="355"/>
      <c r="N45" s="12"/>
      <c r="O45" s="355"/>
      <c r="P45" s="12"/>
      <c r="Q45" s="355"/>
      <c r="R45" s="12"/>
      <c r="S45" s="355"/>
      <c r="T45" s="12"/>
      <c r="U45" s="355"/>
      <c r="V45" s="12"/>
      <c r="W45" s="355"/>
      <c r="X45" s="12"/>
      <c r="Y45" s="355"/>
      <c r="Z45" s="12"/>
      <c r="AA45" s="355"/>
      <c r="AB45" s="50"/>
      <c r="AC45" s="404"/>
      <c r="AD45" s="404"/>
      <c r="AE45" s="404"/>
      <c r="AF45" s="404"/>
      <c r="AG45" s="404"/>
      <c r="AH45" s="404"/>
      <c r="AI45" s="404"/>
      <c r="AJ45" s="404"/>
      <c r="AK45" s="404"/>
      <c r="AL45" s="404"/>
      <c r="AM45" s="404"/>
      <c r="AN45" s="404"/>
      <c r="AO45" s="404"/>
      <c r="AP45" s="404"/>
    </row>
    <row r="49" spans="27:27">
      <c r="AA49" s="373"/>
    </row>
  </sheetData>
  <mergeCells count="25">
    <mergeCell ref="T9:U9"/>
    <mergeCell ref="R9:S9"/>
    <mergeCell ref="N9:O9"/>
    <mergeCell ref="A7:AA7"/>
    <mergeCell ref="A2:AA2"/>
    <mergeCell ref="A4:AA4"/>
    <mergeCell ref="A3:AA3"/>
    <mergeCell ref="A5:AA5"/>
    <mergeCell ref="A6:AA6"/>
    <mergeCell ref="A44:AA44"/>
    <mergeCell ref="A8:A10"/>
    <mergeCell ref="B8:G8"/>
    <mergeCell ref="H8:M8"/>
    <mergeCell ref="L9:M9"/>
    <mergeCell ref="J9:K9"/>
    <mergeCell ref="H9:I9"/>
    <mergeCell ref="D9:E9"/>
    <mergeCell ref="B9:C9"/>
    <mergeCell ref="N8:S8"/>
    <mergeCell ref="T8:Y8"/>
    <mergeCell ref="X9:Y9"/>
    <mergeCell ref="P9:Q9"/>
    <mergeCell ref="F9:G9"/>
    <mergeCell ref="Z8:AA9"/>
    <mergeCell ref="V9:W9"/>
  </mergeCells>
  <phoneticPr fontId="0" type="noConversion"/>
  <printOptions horizontalCentered="1"/>
  <pageMargins left="0.25" right="0.25" top="0.5" bottom="0.5" header="0.5" footer="0.5"/>
  <pageSetup scale="39"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4"/>
  <sheetViews>
    <sheetView showGridLines="0" showOutlineSymbols="0" view="pageBreakPreview" zoomScale="75" zoomScaleNormal="75" workbookViewId="0">
      <pane xSplit="1" ySplit="11" topLeftCell="B12" activePane="bottomRight" state="frozen"/>
      <selection activeCell="O29" sqref="O29"/>
      <selection pane="topRight" activeCell="O29" sqref="O29"/>
      <selection pane="bottomLeft" activeCell="O29" sqref="O29"/>
      <selection pane="bottomRight" activeCell="O29" sqref="O29"/>
    </sheetView>
  </sheetViews>
  <sheetFormatPr defaultColWidth="9.6640625" defaultRowHeight="15.75"/>
  <cols>
    <col min="1" max="1" width="57" style="4" customWidth="1"/>
    <col min="2" max="2" width="8.33203125" style="4" customWidth="1"/>
    <col min="3" max="3" width="12.109375" style="4" customWidth="1"/>
    <col min="4" max="4" width="8.77734375" style="4" customWidth="1"/>
    <col min="5" max="5" width="9.77734375" style="4" customWidth="1"/>
    <col min="6" max="6" width="9.21875" style="4" customWidth="1"/>
    <col min="7" max="7" width="9.77734375" style="4" customWidth="1"/>
    <col min="8" max="8" width="7.77734375" style="4" customWidth="1"/>
    <col min="9" max="9" width="11.77734375" style="4" bestFit="1" customWidth="1"/>
    <col min="10" max="10" width="1.21875" style="47" customWidth="1"/>
    <col min="11" max="16384" width="9.6640625" style="4"/>
  </cols>
  <sheetData>
    <row r="1" spans="1:10" ht="20.25">
      <c r="A1" s="848" t="s">
        <v>259</v>
      </c>
      <c r="B1" s="849"/>
      <c r="C1" s="849"/>
      <c r="D1" s="849"/>
      <c r="E1" s="849"/>
      <c r="F1" s="849"/>
      <c r="G1" s="849"/>
      <c r="H1" s="849"/>
      <c r="I1" s="849"/>
      <c r="J1" s="218" t="s">
        <v>1</v>
      </c>
    </row>
    <row r="2" spans="1:10" ht="18.75">
      <c r="A2" s="850"/>
      <c r="B2" s="850"/>
      <c r="C2" s="850"/>
      <c r="D2" s="850"/>
      <c r="E2" s="850"/>
      <c r="F2" s="850"/>
      <c r="G2" s="850"/>
      <c r="H2" s="850"/>
      <c r="I2" s="850"/>
      <c r="J2" s="218" t="s">
        <v>1</v>
      </c>
    </row>
    <row r="3" spans="1:10">
      <c r="A3" s="832"/>
      <c r="B3" s="832"/>
      <c r="C3" s="832"/>
      <c r="D3" s="832"/>
      <c r="E3" s="832"/>
      <c r="F3" s="832"/>
      <c r="G3" s="832"/>
      <c r="H3" s="832"/>
      <c r="I3" s="832"/>
      <c r="J3" s="218" t="s">
        <v>1</v>
      </c>
    </row>
    <row r="4" spans="1:10" ht="20.25">
      <c r="A4" s="847" t="s">
        <v>331</v>
      </c>
      <c r="B4" s="835"/>
      <c r="C4" s="835"/>
      <c r="D4" s="835"/>
      <c r="E4" s="835"/>
      <c r="F4" s="835"/>
      <c r="G4" s="835"/>
      <c r="H4" s="835"/>
      <c r="I4" s="835"/>
      <c r="J4" s="218" t="s">
        <v>1</v>
      </c>
    </row>
    <row r="5" spans="1:10" ht="18.75">
      <c r="A5" s="834" t="str">
        <f>+'B. Summary of Requirements '!A5</f>
        <v>Bureau of Alcohol, Tobacco, Firearms and Explosives</v>
      </c>
      <c r="B5" s="784"/>
      <c r="C5" s="784"/>
      <c r="D5" s="784"/>
      <c r="E5" s="784"/>
      <c r="F5" s="784"/>
      <c r="G5" s="784"/>
      <c r="H5" s="784"/>
      <c r="I5" s="784"/>
      <c r="J5" s="218" t="s">
        <v>1</v>
      </c>
    </row>
    <row r="6" spans="1:10" ht="18.75">
      <c r="A6" s="834" t="str">
        <f>+'B. Summary of Requirements '!A6</f>
        <v>Salaries and Expenses</v>
      </c>
      <c r="B6" s="835"/>
      <c r="C6" s="835"/>
      <c r="D6" s="835"/>
      <c r="E6" s="835"/>
      <c r="F6" s="835"/>
      <c r="G6" s="835"/>
      <c r="H6" s="835"/>
      <c r="I6" s="835"/>
      <c r="J6" s="218" t="s">
        <v>1</v>
      </c>
    </row>
    <row r="7" spans="1:10">
      <c r="A7" s="832"/>
      <c r="B7" s="832"/>
      <c r="C7" s="832"/>
      <c r="D7" s="832"/>
      <c r="E7" s="832"/>
      <c r="F7" s="832"/>
      <c r="G7" s="832"/>
      <c r="H7" s="832"/>
      <c r="I7" s="832"/>
      <c r="J7" s="218" t="s">
        <v>1</v>
      </c>
    </row>
    <row r="8" spans="1:10" ht="16.5" thickBot="1">
      <c r="A8" s="833" t="s">
        <v>322</v>
      </c>
      <c r="B8" s="833"/>
      <c r="C8" s="833"/>
      <c r="D8" s="833"/>
      <c r="E8" s="833"/>
      <c r="F8" s="833"/>
      <c r="G8" s="833"/>
      <c r="H8" s="833"/>
      <c r="I8" s="833"/>
      <c r="J8" s="218" t="s">
        <v>1</v>
      </c>
    </row>
    <row r="9" spans="1:10">
      <c r="A9" s="844" t="s">
        <v>67</v>
      </c>
      <c r="B9" s="836" t="s">
        <v>26</v>
      </c>
      <c r="C9" s="837"/>
      <c r="D9" s="840" t="s">
        <v>384</v>
      </c>
      <c r="E9" s="841"/>
      <c r="F9" s="840" t="s">
        <v>55</v>
      </c>
      <c r="G9" s="841"/>
      <c r="H9" s="840" t="s">
        <v>57</v>
      </c>
      <c r="I9" s="841"/>
      <c r="J9" s="218" t="s">
        <v>1</v>
      </c>
    </row>
    <row r="10" spans="1:10" ht="30.75" customHeight="1">
      <c r="A10" s="845"/>
      <c r="B10" s="838"/>
      <c r="C10" s="839"/>
      <c r="D10" s="842"/>
      <c r="E10" s="843"/>
      <c r="F10" s="842"/>
      <c r="G10" s="843"/>
      <c r="H10" s="842"/>
      <c r="I10" s="843"/>
      <c r="J10" s="218" t="s">
        <v>1</v>
      </c>
    </row>
    <row r="11" spans="1:10" ht="16.5" thickBot="1">
      <c r="A11" s="846"/>
      <c r="B11" s="127" t="s">
        <v>321</v>
      </c>
      <c r="C11" s="128" t="s">
        <v>323</v>
      </c>
      <c r="D11" s="127" t="s">
        <v>321</v>
      </c>
      <c r="E11" s="128" t="s">
        <v>323</v>
      </c>
      <c r="F11" s="127" t="s">
        <v>321</v>
      </c>
      <c r="G11" s="128" t="s">
        <v>323</v>
      </c>
      <c r="H11" s="127" t="s">
        <v>321</v>
      </c>
      <c r="I11" s="129" t="s">
        <v>323</v>
      </c>
      <c r="J11" s="218" t="s">
        <v>1</v>
      </c>
    </row>
    <row r="12" spans="1:10">
      <c r="A12" s="122" t="s">
        <v>251</v>
      </c>
      <c r="B12" s="560">
        <v>50</v>
      </c>
      <c r="C12" s="561"/>
      <c r="D12" s="560">
        <f>B12+1</f>
        <v>51</v>
      </c>
      <c r="E12" s="561"/>
      <c r="F12" s="560">
        <f>D12</f>
        <v>51</v>
      </c>
      <c r="G12" s="561"/>
      <c r="H12" s="72">
        <f>F12-B12</f>
        <v>1</v>
      </c>
      <c r="I12" s="382"/>
      <c r="J12" s="218" t="s">
        <v>1</v>
      </c>
    </row>
    <row r="13" spans="1:10">
      <c r="A13" s="123" t="s">
        <v>250</v>
      </c>
      <c r="B13" s="560">
        <v>206</v>
      </c>
      <c r="C13" s="561"/>
      <c r="D13" s="560">
        <f t="shared" ref="D13:D28" si="0">B13</f>
        <v>206</v>
      </c>
      <c r="E13" s="561"/>
      <c r="F13" s="560">
        <f t="shared" ref="F13:F28" si="1">D13</f>
        <v>206</v>
      </c>
      <c r="G13" s="561"/>
      <c r="H13" s="72">
        <f t="shared" ref="H13:H28" si="2">F13-B13</f>
        <v>0</v>
      </c>
      <c r="I13" s="383"/>
      <c r="J13" s="218" t="s">
        <v>1</v>
      </c>
    </row>
    <row r="14" spans="1:10">
      <c r="A14" s="123" t="s">
        <v>249</v>
      </c>
      <c r="B14" s="560">
        <v>638</v>
      </c>
      <c r="C14" s="561"/>
      <c r="D14" s="560">
        <f t="shared" si="0"/>
        <v>638</v>
      </c>
      <c r="E14" s="561"/>
      <c r="F14" s="560">
        <f t="shared" si="1"/>
        <v>638</v>
      </c>
      <c r="G14" s="561"/>
      <c r="H14" s="72">
        <f t="shared" si="2"/>
        <v>0</v>
      </c>
      <c r="I14" s="383"/>
      <c r="J14" s="218" t="s">
        <v>1</v>
      </c>
    </row>
    <row r="15" spans="1:10">
      <c r="A15" s="123" t="s">
        <v>248</v>
      </c>
      <c r="B15" s="560">
        <v>2570</v>
      </c>
      <c r="C15" s="561"/>
      <c r="D15" s="560">
        <f t="shared" si="0"/>
        <v>2570</v>
      </c>
      <c r="E15" s="561"/>
      <c r="F15" s="560">
        <f>D15+37+3</f>
        <v>2610</v>
      </c>
      <c r="G15" s="561"/>
      <c r="H15" s="72">
        <f t="shared" si="2"/>
        <v>40</v>
      </c>
      <c r="I15" s="383"/>
      <c r="J15" s="218" t="s">
        <v>1</v>
      </c>
    </row>
    <row r="16" spans="1:10">
      <c r="A16" s="123" t="s">
        <v>247</v>
      </c>
      <c r="B16" s="560">
        <v>307</v>
      </c>
      <c r="C16" s="561"/>
      <c r="D16" s="560">
        <f t="shared" si="0"/>
        <v>307</v>
      </c>
      <c r="E16" s="561"/>
      <c r="F16" s="560">
        <f t="shared" si="1"/>
        <v>307</v>
      </c>
      <c r="G16" s="561"/>
      <c r="H16" s="72">
        <f t="shared" si="2"/>
        <v>0</v>
      </c>
      <c r="I16" s="383"/>
      <c r="J16" s="218" t="s">
        <v>1</v>
      </c>
    </row>
    <row r="17" spans="1:10">
      <c r="A17" s="123" t="s">
        <v>246</v>
      </c>
      <c r="B17" s="560">
        <v>240</v>
      </c>
      <c r="C17" s="561"/>
      <c r="D17" s="560">
        <f t="shared" si="0"/>
        <v>240</v>
      </c>
      <c r="E17" s="561"/>
      <c r="F17" s="560">
        <f>D17+32</f>
        <v>272</v>
      </c>
      <c r="G17" s="561"/>
      <c r="H17" s="72">
        <f>F17-B17</f>
        <v>32</v>
      </c>
      <c r="I17" s="383"/>
      <c r="J17" s="218" t="s">
        <v>1</v>
      </c>
    </row>
    <row r="18" spans="1:10">
      <c r="A18" s="123" t="s">
        <v>245</v>
      </c>
      <c r="B18" s="560">
        <v>24</v>
      </c>
      <c r="C18" s="561"/>
      <c r="D18" s="560">
        <f t="shared" si="0"/>
        <v>24</v>
      </c>
      <c r="E18" s="561"/>
      <c r="F18" s="560">
        <f t="shared" si="1"/>
        <v>24</v>
      </c>
      <c r="G18" s="561"/>
      <c r="H18" s="72">
        <f t="shared" si="2"/>
        <v>0</v>
      </c>
      <c r="I18" s="383"/>
      <c r="J18" s="218" t="s">
        <v>1</v>
      </c>
    </row>
    <row r="19" spans="1:10">
      <c r="A19" s="123" t="s">
        <v>244</v>
      </c>
      <c r="B19" s="560">
        <f>515-61</f>
        <v>454</v>
      </c>
      <c r="C19" s="561"/>
      <c r="D19" s="560">
        <f>B19-1</f>
        <v>453</v>
      </c>
      <c r="E19" s="561"/>
      <c r="F19" s="560">
        <f>D19+8</f>
        <v>461</v>
      </c>
      <c r="G19" s="561"/>
      <c r="H19" s="72">
        <f t="shared" si="2"/>
        <v>7</v>
      </c>
      <c r="I19" s="383"/>
      <c r="J19" s="218" t="s">
        <v>1</v>
      </c>
    </row>
    <row r="20" spans="1:10">
      <c r="A20" s="123" t="s">
        <v>243</v>
      </c>
      <c r="B20" s="560">
        <v>48</v>
      </c>
      <c r="C20" s="561"/>
      <c r="D20" s="560">
        <f t="shared" si="0"/>
        <v>48</v>
      </c>
      <c r="E20" s="561"/>
      <c r="F20" s="560">
        <f t="shared" si="1"/>
        <v>48</v>
      </c>
      <c r="G20" s="561"/>
      <c r="H20" s="72">
        <f t="shared" si="2"/>
        <v>0</v>
      </c>
      <c r="I20" s="383"/>
      <c r="J20" s="218" t="s">
        <v>1</v>
      </c>
    </row>
    <row r="21" spans="1:10">
      <c r="A21" s="123" t="s">
        <v>242</v>
      </c>
      <c r="B21" s="560">
        <v>148</v>
      </c>
      <c r="C21" s="561"/>
      <c r="D21" s="560">
        <f t="shared" si="0"/>
        <v>148</v>
      </c>
      <c r="E21" s="561"/>
      <c r="F21" s="560">
        <f t="shared" si="1"/>
        <v>148</v>
      </c>
      <c r="G21" s="561"/>
      <c r="H21" s="72">
        <f t="shared" si="2"/>
        <v>0</v>
      </c>
      <c r="I21" s="383"/>
      <c r="J21" s="218" t="s">
        <v>1</v>
      </c>
    </row>
    <row r="22" spans="1:10">
      <c r="A22" s="123" t="s">
        <v>241</v>
      </c>
      <c r="B22" s="560">
        <v>29</v>
      </c>
      <c r="C22" s="561"/>
      <c r="D22" s="560">
        <f t="shared" si="0"/>
        <v>29</v>
      </c>
      <c r="E22" s="561"/>
      <c r="F22" s="560">
        <f t="shared" si="1"/>
        <v>29</v>
      </c>
      <c r="G22" s="561"/>
      <c r="H22" s="72">
        <f t="shared" si="2"/>
        <v>0</v>
      </c>
      <c r="I22" s="383"/>
      <c r="J22" s="218" t="s">
        <v>1</v>
      </c>
    </row>
    <row r="23" spans="1:10">
      <c r="A23" s="123" t="s">
        <v>240</v>
      </c>
      <c r="B23" s="560">
        <v>51</v>
      </c>
      <c r="C23" s="561"/>
      <c r="D23" s="560">
        <f t="shared" si="0"/>
        <v>51</v>
      </c>
      <c r="E23" s="561"/>
      <c r="F23" s="560">
        <f t="shared" si="1"/>
        <v>51</v>
      </c>
      <c r="G23" s="561"/>
      <c r="H23" s="72">
        <f t="shared" si="2"/>
        <v>0</v>
      </c>
      <c r="I23" s="383"/>
      <c r="J23" s="218" t="s">
        <v>1</v>
      </c>
    </row>
    <row r="24" spans="1:10">
      <c r="A24" s="123" t="s">
        <v>238</v>
      </c>
      <c r="B24" s="560">
        <v>21</v>
      </c>
      <c r="C24" s="561"/>
      <c r="D24" s="560">
        <f t="shared" si="0"/>
        <v>21</v>
      </c>
      <c r="E24" s="561"/>
      <c r="F24" s="560">
        <f t="shared" si="1"/>
        <v>21</v>
      </c>
      <c r="G24" s="561"/>
      <c r="H24" s="72">
        <f t="shared" si="2"/>
        <v>0</v>
      </c>
      <c r="I24" s="383"/>
      <c r="J24" s="218" t="s">
        <v>1</v>
      </c>
    </row>
    <row r="25" spans="1:10">
      <c r="A25" s="123" t="s">
        <v>239</v>
      </c>
      <c r="B25" s="562">
        <v>10</v>
      </c>
      <c r="C25" s="561"/>
      <c r="D25" s="560">
        <f t="shared" si="0"/>
        <v>10</v>
      </c>
      <c r="E25" s="561"/>
      <c r="F25" s="560">
        <f t="shared" si="1"/>
        <v>10</v>
      </c>
      <c r="G25" s="561"/>
      <c r="H25" s="72">
        <f t="shared" si="2"/>
        <v>0</v>
      </c>
      <c r="I25" s="383"/>
      <c r="J25" s="218" t="s">
        <v>1</v>
      </c>
    </row>
    <row r="26" spans="1:10">
      <c r="A26" s="123" t="s">
        <v>237</v>
      </c>
      <c r="B26" s="560">
        <v>7</v>
      </c>
      <c r="C26" s="561"/>
      <c r="D26" s="560">
        <f t="shared" si="0"/>
        <v>7</v>
      </c>
      <c r="E26" s="561"/>
      <c r="F26" s="560">
        <f t="shared" si="1"/>
        <v>7</v>
      </c>
      <c r="G26" s="561"/>
      <c r="H26" s="72">
        <f t="shared" si="2"/>
        <v>0</v>
      </c>
      <c r="I26" s="383"/>
      <c r="J26" s="218" t="s">
        <v>1</v>
      </c>
    </row>
    <row r="27" spans="1:10">
      <c r="A27" s="123" t="s">
        <v>236</v>
      </c>
      <c r="B27" s="560">
        <v>0</v>
      </c>
      <c r="C27" s="563"/>
      <c r="D27" s="560">
        <f t="shared" si="0"/>
        <v>0</v>
      </c>
      <c r="E27" s="563"/>
      <c r="F27" s="560">
        <f t="shared" si="1"/>
        <v>0</v>
      </c>
      <c r="G27" s="564"/>
      <c r="H27" s="72">
        <f t="shared" si="2"/>
        <v>0</v>
      </c>
      <c r="I27" s="544"/>
      <c r="J27" s="218"/>
    </row>
    <row r="28" spans="1:10">
      <c r="A28" s="123" t="s">
        <v>446</v>
      </c>
      <c r="B28" s="565">
        <v>298</v>
      </c>
      <c r="C28" s="566"/>
      <c r="D28" s="560">
        <f t="shared" si="0"/>
        <v>298</v>
      </c>
      <c r="E28" s="566"/>
      <c r="F28" s="560">
        <f t="shared" si="1"/>
        <v>298</v>
      </c>
      <c r="G28" s="566"/>
      <c r="H28" s="72">
        <f t="shared" si="2"/>
        <v>0</v>
      </c>
      <c r="I28" s="384"/>
      <c r="J28" s="218" t="s">
        <v>1</v>
      </c>
    </row>
    <row r="29" spans="1:10">
      <c r="A29" s="124" t="s">
        <v>88</v>
      </c>
      <c r="B29" s="567">
        <f>SUM(B12:B28)</f>
        <v>5101</v>
      </c>
      <c r="C29" s="568"/>
      <c r="D29" s="567">
        <f>SUM(D12:D28)</f>
        <v>5101</v>
      </c>
      <c r="E29" s="568"/>
      <c r="F29" s="567">
        <f>SUM(F12:F28)</f>
        <v>5181</v>
      </c>
      <c r="G29" s="568"/>
      <c r="H29" s="73">
        <f>SUM(H12:H28)</f>
        <v>80</v>
      </c>
      <c r="I29" s="385"/>
      <c r="J29" s="218" t="s">
        <v>1</v>
      </c>
    </row>
    <row r="30" spans="1:10">
      <c r="A30" s="125" t="s">
        <v>21</v>
      </c>
      <c r="B30" s="569"/>
      <c r="C30" s="570">
        <v>167906</v>
      </c>
      <c r="D30" s="569"/>
      <c r="E30" s="570">
        <f>C30*1.014</f>
        <v>170256.68400000001</v>
      </c>
      <c r="F30" s="571"/>
      <c r="G30" s="570">
        <f>E30*1.023</f>
        <v>174172.58773199999</v>
      </c>
      <c r="H30" s="74"/>
      <c r="I30" s="386"/>
      <c r="J30" s="218" t="s">
        <v>1</v>
      </c>
    </row>
    <row r="31" spans="1:10">
      <c r="A31" s="125" t="s">
        <v>113</v>
      </c>
      <c r="B31" s="572"/>
      <c r="C31" s="570">
        <v>90786</v>
      </c>
      <c r="D31" s="569"/>
      <c r="E31" s="570">
        <f>C31*1.014</f>
        <v>92057.004000000001</v>
      </c>
      <c r="F31" s="571"/>
      <c r="G31" s="570">
        <f>E31*1.023</f>
        <v>94174.31509199999</v>
      </c>
      <c r="H31" s="74"/>
      <c r="I31" s="383"/>
      <c r="J31" s="218" t="s">
        <v>1</v>
      </c>
    </row>
    <row r="32" spans="1:10" ht="16.5" thickBot="1">
      <c r="A32" s="126" t="s">
        <v>114</v>
      </c>
      <c r="B32" s="573"/>
      <c r="C32" s="574">
        <v>12.64</v>
      </c>
      <c r="D32" s="575"/>
      <c r="E32" s="574">
        <v>12.64</v>
      </c>
      <c r="F32" s="575"/>
      <c r="G32" s="574">
        <v>12.627029530978575</v>
      </c>
      <c r="H32" s="75"/>
      <c r="I32" s="387"/>
      <c r="J32" s="218" t="s">
        <v>30</v>
      </c>
    </row>
    <row r="33" spans="1:10">
      <c r="A33" s="831"/>
      <c r="B33" s="767"/>
      <c r="C33" s="767"/>
      <c r="D33" s="767"/>
      <c r="E33" s="767"/>
      <c r="F33" s="767"/>
      <c r="G33" s="767"/>
      <c r="H33" s="767"/>
      <c r="I33" s="767"/>
      <c r="J33" s="767"/>
    </row>
    <row r="34" spans="1:10">
      <c r="A34" s="8"/>
      <c r="B34" s="8"/>
      <c r="C34" s="8"/>
      <c r="D34" s="8"/>
      <c r="E34" s="8"/>
      <c r="F34" s="8"/>
      <c r="G34" s="8"/>
      <c r="H34" s="8"/>
      <c r="I34" s="8"/>
      <c r="J34" s="219"/>
    </row>
  </sheetData>
  <mergeCells count="14">
    <mergeCell ref="A5:I5"/>
    <mergeCell ref="A4:I4"/>
    <mergeCell ref="A1:I1"/>
    <mergeCell ref="A2:I2"/>
    <mergeCell ref="A3:I3"/>
    <mergeCell ref="A33:J33"/>
    <mergeCell ref="A7:I7"/>
    <mergeCell ref="A8:I8"/>
    <mergeCell ref="A6:I6"/>
    <mergeCell ref="B9:C10"/>
    <mergeCell ref="D9:E10"/>
    <mergeCell ref="F9:G10"/>
    <mergeCell ref="H9:I10"/>
    <mergeCell ref="A9:A11"/>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ignoredErrors>
    <ignoredError sqref="D19 F19 F17 F15" formula="1"/>
  </ignoredErrors>
</worksheet>
</file>

<file path=xl/worksheets/sheet12.xml><?xml version="1.0" encoding="utf-8"?>
<worksheet xmlns="http://schemas.openxmlformats.org/spreadsheetml/2006/main" xmlns:r="http://schemas.openxmlformats.org/officeDocument/2006/relationships">
  <sheetPr codeName="Sheet17"/>
  <dimension ref="A1:O186"/>
  <sheetViews>
    <sheetView view="pageBreakPreview" zoomScale="75" zoomScaleNormal="75" zoomScaleSheetLayoutView="50" workbookViewId="0">
      <pane xSplit="1" ySplit="9" topLeftCell="B10" activePane="bottomRight" state="frozen"/>
      <selection activeCell="O29" sqref="O29"/>
      <selection pane="topRight" activeCell="O29" sqref="O29"/>
      <selection pane="bottomLeft" activeCell="O29" sqref="O29"/>
      <selection pane="bottomRight" activeCell="I35" sqref="I35"/>
    </sheetView>
  </sheetViews>
  <sheetFormatPr defaultColWidth="8.88671875" defaultRowHeight="15.75"/>
  <cols>
    <col min="1" max="1" width="62.6640625" style="503" customWidth="1"/>
    <col min="2" max="2" width="8.88671875" style="503"/>
    <col min="3" max="3" width="10.109375" style="503" customWidth="1"/>
    <col min="4" max="4" width="8.88671875" style="503"/>
    <col min="5" max="5" width="13.6640625" style="503" customWidth="1"/>
    <col min="6" max="6" width="8.88671875" style="503"/>
    <col min="7" max="7" width="10.5546875" style="503" bestFit="1" customWidth="1"/>
    <col min="8" max="8" width="8.88671875" style="503"/>
    <col min="9" max="9" width="10.33203125" style="503" customWidth="1"/>
    <col min="10" max="12" width="0" style="503" hidden="1" customWidth="1"/>
    <col min="13" max="13" width="1" style="45" customWidth="1"/>
    <col min="14" max="14" width="8.88671875" style="482"/>
    <col min="15" max="16384" width="8.88671875" style="503"/>
  </cols>
  <sheetData>
    <row r="1" spans="1:13" ht="19.149999999999999" customHeight="1">
      <c r="A1" s="659" t="s">
        <v>258</v>
      </c>
      <c r="B1" s="852"/>
      <c r="C1" s="852"/>
      <c r="D1" s="852"/>
      <c r="E1" s="852"/>
      <c r="F1" s="852"/>
      <c r="G1" s="852"/>
      <c r="H1" s="852"/>
      <c r="I1" s="852"/>
      <c r="M1" s="44" t="s">
        <v>1</v>
      </c>
    </row>
    <row r="2" spans="1:13" ht="19.149999999999999" customHeight="1">
      <c r="A2" s="853"/>
      <c r="B2" s="854"/>
      <c r="C2" s="854"/>
      <c r="D2" s="854"/>
      <c r="E2" s="854"/>
      <c r="F2" s="854"/>
      <c r="G2" s="854"/>
      <c r="H2" s="854"/>
      <c r="I2" s="854"/>
      <c r="M2" s="44" t="s">
        <v>1</v>
      </c>
    </row>
    <row r="3" spans="1:13" ht="18.75">
      <c r="A3" s="855" t="s">
        <v>119</v>
      </c>
      <c r="B3" s="852"/>
      <c r="C3" s="852"/>
      <c r="D3" s="852"/>
      <c r="E3" s="852"/>
      <c r="F3" s="852"/>
      <c r="G3" s="852"/>
      <c r="H3" s="852"/>
      <c r="I3" s="852"/>
      <c r="M3" s="44" t="s">
        <v>1</v>
      </c>
    </row>
    <row r="4" spans="1:13" ht="16.5">
      <c r="A4" s="785" t="s">
        <v>388</v>
      </c>
      <c r="B4" s="852"/>
      <c r="C4" s="852"/>
      <c r="D4" s="852"/>
      <c r="E4" s="852"/>
      <c r="F4" s="852"/>
      <c r="G4" s="852"/>
      <c r="H4" s="852"/>
      <c r="I4" s="852"/>
      <c r="M4" s="44" t="s">
        <v>1</v>
      </c>
    </row>
    <row r="5" spans="1:13" ht="16.5">
      <c r="A5" s="785" t="str">
        <f>+'[6]B. Summary of Requirements '!A6</f>
        <v>Salaries and Expenses</v>
      </c>
      <c r="B5" s="852"/>
      <c r="C5" s="852"/>
      <c r="D5" s="852"/>
      <c r="E5" s="852"/>
      <c r="F5" s="852"/>
      <c r="G5" s="852"/>
      <c r="H5" s="852"/>
      <c r="I5" s="852"/>
      <c r="M5" s="44" t="s">
        <v>1</v>
      </c>
    </row>
    <row r="6" spans="1:13">
      <c r="A6" s="867" t="s">
        <v>298</v>
      </c>
      <c r="B6" s="852"/>
      <c r="C6" s="852"/>
      <c r="D6" s="852"/>
      <c r="E6" s="852"/>
      <c r="F6" s="852"/>
      <c r="G6" s="852"/>
      <c r="H6" s="852"/>
      <c r="I6" s="852"/>
      <c r="M6" s="44" t="s">
        <v>1</v>
      </c>
    </row>
    <row r="7" spans="1:13" ht="11.25" customHeight="1">
      <c r="A7" s="750"/>
      <c r="B7" s="750"/>
      <c r="C7" s="750"/>
      <c r="D7" s="750"/>
      <c r="E7" s="750"/>
      <c r="F7" s="750"/>
      <c r="G7" s="750"/>
      <c r="H7" s="750"/>
      <c r="I7" s="750"/>
      <c r="M7" s="44" t="s">
        <v>1</v>
      </c>
    </row>
    <row r="8" spans="1:13" ht="44.25" customHeight="1">
      <c r="A8" s="865" t="s">
        <v>115</v>
      </c>
      <c r="B8" s="856" t="s">
        <v>45</v>
      </c>
      <c r="C8" s="857"/>
      <c r="D8" s="861" t="s">
        <v>384</v>
      </c>
      <c r="E8" s="862"/>
      <c r="F8" s="858" t="s">
        <v>55</v>
      </c>
      <c r="G8" s="860"/>
      <c r="H8" s="858" t="s">
        <v>387</v>
      </c>
      <c r="I8" s="859"/>
      <c r="J8" s="13"/>
      <c r="M8" s="44" t="s">
        <v>1</v>
      </c>
    </row>
    <row r="9" spans="1:13" ht="25.5" customHeight="1" thickBot="1">
      <c r="A9" s="866"/>
      <c r="B9" s="138" t="s">
        <v>62</v>
      </c>
      <c r="C9" s="139" t="s">
        <v>323</v>
      </c>
      <c r="D9" s="138" t="s">
        <v>62</v>
      </c>
      <c r="E9" s="139" t="s">
        <v>323</v>
      </c>
      <c r="F9" s="138" t="s">
        <v>62</v>
      </c>
      <c r="G9" s="139" t="s">
        <v>323</v>
      </c>
      <c r="H9" s="138" t="s">
        <v>62</v>
      </c>
      <c r="I9" s="140" t="s">
        <v>323</v>
      </c>
      <c r="J9" s="13"/>
      <c r="M9" s="44" t="s">
        <v>1</v>
      </c>
    </row>
    <row r="10" spans="1:13">
      <c r="A10" s="130" t="s">
        <v>19</v>
      </c>
      <c r="B10" s="76">
        <v>5025</v>
      </c>
      <c r="C10" s="172">
        <v>469485</v>
      </c>
      <c r="D10" s="76">
        <v>5117</v>
      </c>
      <c r="E10" s="172">
        <v>452597</v>
      </c>
      <c r="F10" s="76">
        <v>5202</v>
      </c>
      <c r="G10" s="172">
        <v>486325</v>
      </c>
      <c r="H10" s="76">
        <f t="shared" ref="H10:H15" si="0">F10-B10</f>
        <v>177</v>
      </c>
      <c r="I10" s="173">
        <f>G10-E10</f>
        <v>33728</v>
      </c>
      <c r="J10" s="13"/>
      <c r="M10" s="44" t="s">
        <v>1</v>
      </c>
    </row>
    <row r="11" spans="1:13">
      <c r="A11" s="131" t="s">
        <v>87</v>
      </c>
      <c r="B11" s="76"/>
      <c r="C11" s="77">
        <v>2247</v>
      </c>
      <c r="D11" s="76"/>
      <c r="E11" s="77">
        <v>1435</v>
      </c>
      <c r="F11" s="76"/>
      <c r="G11" s="77">
        <v>1695</v>
      </c>
      <c r="H11" s="76">
        <f t="shared" si="0"/>
        <v>0</v>
      </c>
      <c r="I11" s="173">
        <f t="shared" ref="I11:I15" si="1">G11-E11</f>
        <v>260</v>
      </c>
      <c r="J11" s="504" t="s">
        <v>60</v>
      </c>
      <c r="K11" s="503" t="s">
        <v>61</v>
      </c>
      <c r="M11" s="44" t="s">
        <v>1</v>
      </c>
    </row>
    <row r="12" spans="1:13">
      <c r="A12" s="131" t="s">
        <v>69</v>
      </c>
      <c r="B12" s="340">
        <f t="shared" ref="B12:F12" si="2">B13+B14</f>
        <v>664</v>
      </c>
      <c r="C12" s="77">
        <f>SUM(C13:C14)</f>
        <v>71213</v>
      </c>
      <c r="D12" s="340">
        <f t="shared" si="2"/>
        <v>679</v>
      </c>
      <c r="E12" s="77">
        <f>SUM(E13:E14)</f>
        <v>70242</v>
      </c>
      <c r="F12" s="340">
        <f t="shared" si="2"/>
        <v>679</v>
      </c>
      <c r="G12" s="77">
        <f>SUM(G13:G14)</f>
        <v>78413</v>
      </c>
      <c r="H12" s="76">
        <f t="shared" si="0"/>
        <v>15</v>
      </c>
      <c r="I12" s="173">
        <f t="shared" si="1"/>
        <v>8171</v>
      </c>
      <c r="J12" s="13">
        <v>93</v>
      </c>
      <c r="M12" s="44" t="s">
        <v>1</v>
      </c>
    </row>
    <row r="13" spans="1:13">
      <c r="A13" s="132" t="s">
        <v>71</v>
      </c>
      <c r="B13" s="82">
        <v>641</v>
      </c>
      <c r="C13" s="83">
        <v>67764</v>
      </c>
      <c r="D13" s="82">
        <v>654</v>
      </c>
      <c r="E13" s="83">
        <v>66142</v>
      </c>
      <c r="F13" s="82">
        <v>654</v>
      </c>
      <c r="G13" s="83">
        <v>73315</v>
      </c>
      <c r="H13" s="82">
        <f t="shared" si="0"/>
        <v>13</v>
      </c>
      <c r="I13" s="582">
        <f t="shared" si="1"/>
        <v>7173</v>
      </c>
      <c r="J13" s="13"/>
      <c r="M13" s="44" t="s">
        <v>1</v>
      </c>
    </row>
    <row r="14" spans="1:13">
      <c r="A14" s="132" t="s">
        <v>70</v>
      </c>
      <c r="B14" s="82">
        <v>23</v>
      </c>
      <c r="C14" s="83">
        <v>3449</v>
      </c>
      <c r="D14" s="82">
        <v>25</v>
      </c>
      <c r="E14" s="83">
        <v>4100</v>
      </c>
      <c r="F14" s="82">
        <v>25</v>
      </c>
      <c r="G14" s="83">
        <v>5098</v>
      </c>
      <c r="H14" s="82">
        <f t="shared" si="0"/>
        <v>2</v>
      </c>
      <c r="I14" s="582">
        <f t="shared" si="1"/>
        <v>998</v>
      </c>
      <c r="J14" s="13"/>
      <c r="M14" s="44" t="s">
        <v>1</v>
      </c>
    </row>
    <row r="15" spans="1:13">
      <c r="A15" s="133" t="s">
        <v>72</v>
      </c>
      <c r="B15" s="84"/>
      <c r="C15" s="505">
        <v>451</v>
      </c>
      <c r="D15" s="84"/>
      <c r="E15" s="85">
        <v>256</v>
      </c>
      <c r="F15" s="84"/>
      <c r="G15" s="85">
        <v>256</v>
      </c>
      <c r="H15" s="84">
        <f t="shared" si="0"/>
        <v>0</v>
      </c>
      <c r="I15" s="173">
        <f t="shared" si="1"/>
        <v>0</v>
      </c>
      <c r="J15" s="13"/>
      <c r="M15" s="44" t="s">
        <v>1</v>
      </c>
    </row>
    <row r="16" spans="1:13">
      <c r="A16" s="134" t="s">
        <v>20</v>
      </c>
      <c r="B16" s="86">
        <f>+B10+B11+B12+B15</f>
        <v>5689</v>
      </c>
      <c r="C16" s="87">
        <f t="shared" ref="C16:I16" si="3">+C10+C11+C12+C15</f>
        <v>543396</v>
      </c>
      <c r="D16" s="86">
        <f>+D10+D11+D12+D15</f>
        <v>5796</v>
      </c>
      <c r="E16" s="87">
        <f t="shared" si="3"/>
        <v>524530</v>
      </c>
      <c r="F16" s="86">
        <f t="shared" si="3"/>
        <v>5881</v>
      </c>
      <c r="G16" s="339">
        <f t="shared" si="3"/>
        <v>566689</v>
      </c>
      <c r="H16" s="87">
        <f>+H10+H11+H12+H15</f>
        <v>192</v>
      </c>
      <c r="I16" s="87">
        <f t="shared" si="3"/>
        <v>42159</v>
      </c>
      <c r="J16" s="506">
        <f>697+630+957+2333</f>
        <v>4617</v>
      </c>
      <c r="K16" s="503">
        <f>2451-93</f>
        <v>2358</v>
      </c>
      <c r="L16" s="503">
        <f>+E16-G16</f>
        <v>-42159</v>
      </c>
      <c r="M16" s="44" t="s">
        <v>1</v>
      </c>
    </row>
    <row r="17" spans="1:15">
      <c r="A17" s="131" t="s">
        <v>116</v>
      </c>
      <c r="B17" s="76"/>
      <c r="C17" s="77"/>
      <c r="D17" s="76"/>
      <c r="E17" s="77"/>
      <c r="F17" s="76"/>
      <c r="G17" s="77"/>
      <c r="H17" s="76"/>
      <c r="I17" s="60"/>
      <c r="J17" s="13"/>
      <c r="M17" s="44" t="s">
        <v>1</v>
      </c>
    </row>
    <row r="18" spans="1:15">
      <c r="A18" s="135" t="s">
        <v>74</v>
      </c>
      <c r="B18" s="76"/>
      <c r="C18" s="77">
        <v>214199</v>
      </c>
      <c r="D18" s="76"/>
      <c r="E18" s="77">
        <v>206092</v>
      </c>
      <c r="F18" s="76"/>
      <c r="G18" s="77">
        <v>222430</v>
      </c>
      <c r="H18" s="76"/>
      <c r="I18" s="60">
        <f>G18-E18</f>
        <v>16338</v>
      </c>
      <c r="J18" s="13">
        <v>359</v>
      </c>
      <c r="K18" s="503">
        <f>1171+93</f>
        <v>1264</v>
      </c>
      <c r="L18" s="503">
        <f t="shared" ref="L18:L36" si="4">+E18-G18</f>
        <v>-16338</v>
      </c>
      <c r="M18" s="44" t="s">
        <v>1</v>
      </c>
    </row>
    <row r="19" spans="1:15">
      <c r="A19" s="135" t="s">
        <v>75</v>
      </c>
      <c r="B19" s="76"/>
      <c r="C19" s="77">
        <v>30724</v>
      </c>
      <c r="D19" s="76"/>
      <c r="E19" s="77">
        <v>21612</v>
      </c>
      <c r="F19" s="76"/>
      <c r="G19" s="77">
        <v>20946</v>
      </c>
      <c r="H19" s="76"/>
      <c r="I19" s="60">
        <f t="shared" ref="I19:I35" si="5">G19-E19</f>
        <v>-666</v>
      </c>
      <c r="J19" s="13"/>
      <c r="K19" s="503">
        <v>110</v>
      </c>
      <c r="L19" s="503">
        <f t="shared" si="4"/>
        <v>666</v>
      </c>
      <c r="M19" s="44" t="s">
        <v>1</v>
      </c>
    </row>
    <row r="20" spans="1:15">
      <c r="A20" s="135" t="s">
        <v>76</v>
      </c>
      <c r="B20" s="76"/>
      <c r="C20" s="77">
        <v>3002</v>
      </c>
      <c r="D20" s="76"/>
      <c r="E20" s="77">
        <v>2265</v>
      </c>
      <c r="F20" s="76"/>
      <c r="G20" s="77">
        <v>2130</v>
      </c>
      <c r="H20" s="76"/>
      <c r="I20" s="60">
        <f t="shared" si="5"/>
        <v>-135</v>
      </c>
      <c r="J20" s="13"/>
      <c r="K20" s="503">
        <v>0</v>
      </c>
      <c r="L20" s="503">
        <f t="shared" si="4"/>
        <v>135</v>
      </c>
      <c r="M20" s="44" t="s">
        <v>1</v>
      </c>
    </row>
    <row r="21" spans="1:15">
      <c r="A21" s="135" t="s">
        <v>255</v>
      </c>
      <c r="B21" s="76"/>
      <c r="C21" s="77">
        <v>77467</v>
      </c>
      <c r="D21" s="76"/>
      <c r="E21" s="77">
        <v>73439</v>
      </c>
      <c r="F21" s="76"/>
      <c r="G21" s="77">
        <v>78847</v>
      </c>
      <c r="H21" s="76"/>
      <c r="I21" s="60">
        <f t="shared" si="5"/>
        <v>5408</v>
      </c>
      <c r="J21" s="13">
        <f>4220-576</f>
        <v>3644</v>
      </c>
      <c r="L21" s="503">
        <f t="shared" si="4"/>
        <v>-5408</v>
      </c>
      <c r="M21" s="44" t="s">
        <v>1</v>
      </c>
    </row>
    <row r="22" spans="1:15">
      <c r="A22" s="135" t="s">
        <v>46</v>
      </c>
      <c r="B22" s="76"/>
      <c r="C22" s="507">
        <v>980</v>
      </c>
      <c r="D22" s="76"/>
      <c r="E22" s="77">
        <v>1717</v>
      </c>
      <c r="F22" s="76"/>
      <c r="G22" s="77">
        <v>1813</v>
      </c>
      <c r="H22" s="76"/>
      <c r="I22" s="60">
        <f t="shared" si="5"/>
        <v>96</v>
      </c>
      <c r="J22" s="13"/>
      <c r="L22" s="503">
        <f t="shared" si="4"/>
        <v>-96</v>
      </c>
      <c r="M22" s="44" t="s">
        <v>1</v>
      </c>
    </row>
    <row r="23" spans="1:15">
      <c r="A23" s="135" t="s">
        <v>77</v>
      </c>
      <c r="B23" s="76"/>
      <c r="C23" s="507">
        <v>21016</v>
      </c>
      <c r="D23" s="76"/>
      <c r="E23" s="77">
        <v>22011</v>
      </c>
      <c r="F23" s="76"/>
      <c r="G23" s="77">
        <v>23059</v>
      </c>
      <c r="H23" s="76"/>
      <c r="I23" s="60">
        <f t="shared" si="5"/>
        <v>1048</v>
      </c>
      <c r="J23" s="13">
        <v>332</v>
      </c>
      <c r="K23" s="503">
        <v>175</v>
      </c>
      <c r="L23" s="503">
        <f t="shared" si="4"/>
        <v>-1048</v>
      </c>
      <c r="M23" s="44" t="s">
        <v>1</v>
      </c>
    </row>
    <row r="24" spans="1:15">
      <c r="A24" s="135" t="s">
        <v>78</v>
      </c>
      <c r="B24" s="76"/>
      <c r="C24" s="77">
        <v>1291</v>
      </c>
      <c r="D24" s="76"/>
      <c r="E24" s="77">
        <v>1458</v>
      </c>
      <c r="F24" s="76"/>
      <c r="G24" s="77">
        <v>1517</v>
      </c>
      <c r="H24" s="76"/>
      <c r="I24" s="60">
        <f t="shared" si="5"/>
        <v>59</v>
      </c>
      <c r="J24" s="13"/>
      <c r="L24" s="503">
        <f t="shared" si="4"/>
        <v>-59</v>
      </c>
      <c r="M24" s="44" t="s">
        <v>1</v>
      </c>
    </row>
    <row r="25" spans="1:15">
      <c r="A25" s="135" t="s">
        <v>79</v>
      </c>
      <c r="B25" s="76"/>
      <c r="C25" s="507">
        <v>146358</v>
      </c>
      <c r="D25" s="76"/>
      <c r="E25" s="77">
        <v>155830</v>
      </c>
      <c r="F25" s="76"/>
      <c r="G25" s="77">
        <v>132875</v>
      </c>
      <c r="H25" s="76"/>
      <c r="I25" s="60">
        <f t="shared" si="5"/>
        <v>-22955</v>
      </c>
      <c r="J25" s="13"/>
      <c r="K25" s="503">
        <v>14918</v>
      </c>
      <c r="L25" s="503">
        <f t="shared" si="4"/>
        <v>22955</v>
      </c>
      <c r="M25" s="44" t="s">
        <v>1</v>
      </c>
    </row>
    <row r="26" spans="1:15">
      <c r="A26" s="135" t="s">
        <v>80</v>
      </c>
      <c r="B26" s="76"/>
      <c r="C26" s="507">
        <v>13494</v>
      </c>
      <c r="D26" s="76"/>
      <c r="E26" s="77">
        <v>9737</v>
      </c>
      <c r="F26" s="76"/>
      <c r="G26" s="77">
        <v>9809</v>
      </c>
      <c r="H26" s="76"/>
      <c r="I26" s="60">
        <f t="shared" si="5"/>
        <v>72</v>
      </c>
      <c r="J26" s="13">
        <v>276</v>
      </c>
      <c r="K26" s="503">
        <v>14853</v>
      </c>
      <c r="L26" s="503">
        <f t="shared" si="4"/>
        <v>-72</v>
      </c>
      <c r="M26" s="44" t="s">
        <v>1</v>
      </c>
    </row>
    <row r="27" spans="1:15">
      <c r="A27" s="135" t="s">
        <v>0</v>
      </c>
      <c r="B27" s="76"/>
      <c r="C27" s="507">
        <v>4317</v>
      </c>
      <c r="D27" s="76"/>
      <c r="E27" s="77">
        <v>4317</v>
      </c>
      <c r="F27" s="76"/>
      <c r="G27" s="77">
        <v>5776</v>
      </c>
      <c r="H27" s="76"/>
      <c r="I27" s="60">
        <f t="shared" si="5"/>
        <v>1459</v>
      </c>
      <c r="J27" s="13"/>
      <c r="K27" s="503">
        <v>135</v>
      </c>
      <c r="L27" s="503">
        <f t="shared" si="4"/>
        <v>-1459</v>
      </c>
      <c r="M27" s="44" t="s">
        <v>1</v>
      </c>
    </row>
    <row r="28" spans="1:15">
      <c r="A28" s="135" t="s">
        <v>256</v>
      </c>
      <c r="B28" s="76"/>
      <c r="C28" s="507">
        <v>6394</v>
      </c>
      <c r="D28" s="76"/>
      <c r="E28" s="77">
        <v>6394</v>
      </c>
      <c r="F28" s="76"/>
      <c r="G28" s="77">
        <v>7365</v>
      </c>
      <c r="H28" s="76"/>
      <c r="I28" s="60">
        <f t="shared" si="5"/>
        <v>971</v>
      </c>
      <c r="J28" s="13"/>
      <c r="L28" s="503">
        <f t="shared" si="4"/>
        <v>-971</v>
      </c>
      <c r="M28" s="44" t="s">
        <v>1</v>
      </c>
      <c r="O28" s="506"/>
    </row>
    <row r="29" spans="1:15">
      <c r="A29" s="135" t="s">
        <v>263</v>
      </c>
      <c r="B29" s="76"/>
      <c r="C29" s="507">
        <v>20181</v>
      </c>
      <c r="D29" s="76"/>
      <c r="E29" s="77">
        <v>30199</v>
      </c>
      <c r="F29" s="76"/>
      <c r="G29" s="77">
        <v>22403</v>
      </c>
      <c r="H29" s="76"/>
      <c r="I29" s="60">
        <f t="shared" si="5"/>
        <v>-7796</v>
      </c>
      <c r="J29" s="13"/>
      <c r="L29" s="503">
        <f t="shared" si="4"/>
        <v>7796</v>
      </c>
      <c r="M29" s="44" t="s">
        <v>1</v>
      </c>
    </row>
    <row r="30" spans="1:15">
      <c r="A30" s="135" t="s">
        <v>264</v>
      </c>
      <c r="B30" s="76"/>
      <c r="C30" s="507">
        <v>0</v>
      </c>
      <c r="D30" s="76"/>
      <c r="E30" s="77">
        <v>0</v>
      </c>
      <c r="F30" s="76"/>
      <c r="G30" s="77">
        <v>0</v>
      </c>
      <c r="H30" s="76"/>
      <c r="I30" s="60">
        <f t="shared" si="5"/>
        <v>0</v>
      </c>
      <c r="J30" s="13"/>
      <c r="K30" s="503">
        <v>10</v>
      </c>
      <c r="L30" s="503">
        <f t="shared" si="4"/>
        <v>0</v>
      </c>
      <c r="M30" s="44" t="s">
        <v>1</v>
      </c>
      <c r="O30" s="506"/>
    </row>
    <row r="31" spans="1:15">
      <c r="A31" s="135" t="s">
        <v>81</v>
      </c>
      <c r="B31" s="76"/>
      <c r="C31" s="77">
        <v>17855</v>
      </c>
      <c r="D31" s="76"/>
      <c r="E31" s="77">
        <v>17659</v>
      </c>
      <c r="F31" s="76"/>
      <c r="G31" s="77">
        <v>17452</v>
      </c>
      <c r="H31" s="76"/>
      <c r="I31" s="60">
        <f t="shared" si="5"/>
        <v>-207</v>
      </c>
      <c r="J31" s="13"/>
      <c r="K31" s="503">
        <v>85</v>
      </c>
      <c r="L31" s="503">
        <f t="shared" si="4"/>
        <v>207</v>
      </c>
      <c r="M31" s="44" t="s">
        <v>1</v>
      </c>
      <c r="O31" s="506"/>
    </row>
    <row r="32" spans="1:15">
      <c r="A32" s="135" t="s">
        <v>82</v>
      </c>
      <c r="B32" s="76"/>
      <c r="C32" s="77">
        <v>31238</v>
      </c>
      <c r="D32" s="76"/>
      <c r="E32" s="77">
        <v>37512</v>
      </c>
      <c r="F32" s="76"/>
      <c r="G32" s="77">
        <v>34184</v>
      </c>
      <c r="H32" s="76"/>
      <c r="I32" s="60">
        <f t="shared" si="5"/>
        <v>-3328</v>
      </c>
      <c r="J32" s="13"/>
      <c r="K32" s="503">
        <v>37758</v>
      </c>
      <c r="L32" s="503">
        <f t="shared" si="4"/>
        <v>3328</v>
      </c>
      <c r="M32" s="44" t="s">
        <v>1</v>
      </c>
    </row>
    <row r="33" spans="1:14">
      <c r="A33" s="135" t="s">
        <v>441</v>
      </c>
      <c r="B33" s="76"/>
      <c r="C33" s="77">
        <v>0</v>
      </c>
      <c r="D33" s="76"/>
      <c r="E33" s="77">
        <v>0</v>
      </c>
      <c r="F33" s="76"/>
      <c r="G33" s="77">
        <v>0</v>
      </c>
      <c r="H33" s="76"/>
      <c r="I33" s="60">
        <f t="shared" si="5"/>
        <v>0</v>
      </c>
      <c r="J33" s="13"/>
      <c r="L33" s="503">
        <f t="shared" si="4"/>
        <v>0</v>
      </c>
      <c r="M33" s="44" t="s">
        <v>1</v>
      </c>
    </row>
    <row r="34" spans="1:14">
      <c r="A34" s="135" t="s">
        <v>447</v>
      </c>
      <c r="B34" s="76"/>
      <c r="C34" s="77">
        <v>604</v>
      </c>
      <c r="D34" s="76"/>
      <c r="E34" s="77">
        <v>0</v>
      </c>
      <c r="F34" s="76"/>
      <c r="G34" s="77"/>
      <c r="H34" s="76"/>
      <c r="I34" s="60">
        <f t="shared" si="5"/>
        <v>0</v>
      </c>
      <c r="J34" s="13"/>
      <c r="M34" s="44" t="s">
        <v>1</v>
      </c>
      <c r="N34" s="543"/>
    </row>
    <row r="35" spans="1:14">
      <c r="A35" s="135" t="s">
        <v>448</v>
      </c>
      <c r="B35" s="76"/>
      <c r="C35" s="77">
        <v>55</v>
      </c>
      <c r="D35" s="76"/>
      <c r="E35" s="77">
        <v>0</v>
      </c>
      <c r="F35" s="76"/>
      <c r="G35" s="77"/>
      <c r="H35" s="76"/>
      <c r="I35" s="60">
        <f t="shared" si="5"/>
        <v>0</v>
      </c>
      <c r="J35" s="13"/>
      <c r="M35" s="44" t="s">
        <v>1</v>
      </c>
      <c r="N35" s="543"/>
    </row>
    <row r="36" spans="1:14" ht="16.899999999999999" customHeight="1">
      <c r="A36" s="136" t="s">
        <v>83</v>
      </c>
      <c r="B36" s="43"/>
      <c r="C36" s="32">
        <f>SUM(C16:C35)</f>
        <v>1132571</v>
      </c>
      <c r="D36" s="43"/>
      <c r="E36" s="32">
        <f>SUM(E16:E35)</f>
        <v>1114772</v>
      </c>
      <c r="F36" s="43"/>
      <c r="G36" s="32">
        <f>SUM(G16:G35)</f>
        <v>1147295</v>
      </c>
      <c r="H36" s="43"/>
      <c r="I36" s="31">
        <f>SUM(I16:I35)</f>
        <v>32523</v>
      </c>
      <c r="J36" s="13">
        <f>SUM(J12:J32)</f>
        <v>9321</v>
      </c>
      <c r="K36" s="503">
        <f>SUM(K16:K32)</f>
        <v>71666</v>
      </c>
      <c r="L36" s="503">
        <f t="shared" si="4"/>
        <v>-32523</v>
      </c>
      <c r="M36" s="44" t="s">
        <v>1</v>
      </c>
    </row>
    <row r="37" spans="1:14" ht="15.75" customHeight="1">
      <c r="A37" s="137" t="s">
        <v>84</v>
      </c>
      <c r="B37" s="79"/>
      <c r="C37" s="80">
        <v>0</v>
      </c>
      <c r="D37" s="79"/>
      <c r="E37" s="80">
        <v>85232</v>
      </c>
      <c r="F37" s="79"/>
      <c r="G37" s="80"/>
      <c r="H37" s="79"/>
      <c r="I37" s="81"/>
      <c r="J37" s="13"/>
      <c r="M37" s="44" t="s">
        <v>1</v>
      </c>
    </row>
    <row r="38" spans="1:14" ht="15.75" customHeight="1">
      <c r="A38" s="137" t="s">
        <v>85</v>
      </c>
      <c r="B38" s="79"/>
      <c r="C38" s="80">
        <v>85232</v>
      </c>
      <c r="D38" s="79"/>
      <c r="E38" s="80"/>
      <c r="F38" s="79"/>
      <c r="G38" s="80"/>
      <c r="H38" s="79"/>
      <c r="I38" s="81"/>
      <c r="J38" s="13"/>
      <c r="M38" s="44" t="s">
        <v>1</v>
      </c>
    </row>
    <row r="39" spans="1:14" ht="15.75" customHeight="1">
      <c r="A39" s="137" t="s">
        <v>86</v>
      </c>
      <c r="B39" s="79"/>
      <c r="C39" s="80">
        <v>4134</v>
      </c>
      <c r="D39" s="79"/>
      <c r="E39" s="80"/>
      <c r="F39" s="79"/>
      <c r="G39" s="80"/>
      <c r="H39" s="79"/>
      <c r="I39" s="81"/>
      <c r="J39" s="13"/>
      <c r="M39" s="44" t="s">
        <v>1</v>
      </c>
    </row>
    <row r="40" spans="1:14" ht="16.5" thickBot="1">
      <c r="A40" s="329" t="s">
        <v>2</v>
      </c>
      <c r="B40" s="330"/>
      <c r="C40" s="331">
        <f>SUM(C36:C39)</f>
        <v>1221937</v>
      </c>
      <c r="D40" s="330"/>
      <c r="E40" s="331">
        <f>SUM(E36:E39)</f>
        <v>1200004</v>
      </c>
      <c r="F40" s="330"/>
      <c r="G40" s="331">
        <f>SUM(G36:G39)</f>
        <v>1147295</v>
      </c>
      <c r="H40" s="330"/>
      <c r="I40" s="332"/>
      <c r="J40" s="13"/>
      <c r="M40" s="44" t="s">
        <v>1</v>
      </c>
    </row>
    <row r="41" spans="1:14">
      <c r="A41" s="333"/>
      <c r="B41" s="334"/>
      <c r="C41" s="335"/>
      <c r="D41" s="334"/>
      <c r="E41" s="335"/>
      <c r="F41" s="334"/>
      <c r="G41" s="335"/>
      <c r="H41" s="334"/>
      <c r="I41" s="336"/>
      <c r="J41" s="13"/>
      <c r="M41" s="44"/>
    </row>
    <row r="42" spans="1:14">
      <c r="A42" s="328" t="s">
        <v>310</v>
      </c>
      <c r="B42" s="76"/>
      <c r="C42" s="77"/>
      <c r="D42" s="76"/>
      <c r="E42" s="77"/>
      <c r="F42" s="76"/>
      <c r="G42" s="77"/>
      <c r="H42" s="76"/>
      <c r="I42" s="60"/>
      <c r="J42" s="13"/>
      <c r="M42" s="44" t="s">
        <v>1</v>
      </c>
    </row>
    <row r="43" spans="1:14">
      <c r="A43" s="135" t="s">
        <v>73</v>
      </c>
      <c r="B43" s="78">
        <v>55</v>
      </c>
      <c r="C43" s="172"/>
      <c r="D43" s="78">
        <v>55</v>
      </c>
      <c r="E43" s="172"/>
      <c r="F43" s="78">
        <v>55</v>
      </c>
      <c r="G43" s="172"/>
      <c r="H43" s="79">
        <f>F43-B43</f>
        <v>0</v>
      </c>
      <c r="I43" s="173">
        <f>C43-G43</f>
        <v>0</v>
      </c>
      <c r="J43" s="13"/>
      <c r="M43" s="44" t="s">
        <v>1</v>
      </c>
    </row>
    <row r="44" spans="1:14">
      <c r="A44" s="131" t="s">
        <v>3</v>
      </c>
      <c r="B44" s="76"/>
      <c r="C44" s="172"/>
      <c r="D44" s="76"/>
      <c r="E44" s="172"/>
      <c r="F44" s="76"/>
      <c r="G44" s="172"/>
      <c r="H44" s="79"/>
      <c r="I44" s="173">
        <f>C44-G44</f>
        <v>0</v>
      </c>
      <c r="J44" s="13"/>
      <c r="M44" s="44" t="s">
        <v>1</v>
      </c>
    </row>
    <row r="45" spans="1:14">
      <c r="A45" s="133" t="s">
        <v>4</v>
      </c>
      <c r="B45" s="102"/>
      <c r="C45" s="388"/>
      <c r="D45" s="102"/>
      <c r="E45" s="388"/>
      <c r="F45" s="102"/>
      <c r="G45" s="388"/>
      <c r="H45" s="103"/>
      <c r="I45" s="389">
        <f>C45-G45</f>
        <v>0</v>
      </c>
      <c r="J45" s="13"/>
      <c r="M45" s="44" t="s">
        <v>1</v>
      </c>
    </row>
    <row r="46" spans="1:14">
      <c r="A46" s="433"/>
      <c r="B46" s="39"/>
      <c r="C46" s="39"/>
      <c r="D46" s="39"/>
      <c r="E46" s="39"/>
      <c r="F46" s="39"/>
      <c r="G46" s="39"/>
      <c r="H46" s="39"/>
      <c r="I46" s="39"/>
      <c r="J46" s="13"/>
      <c r="M46" s="44" t="s">
        <v>30</v>
      </c>
    </row>
    <row r="47" spans="1:14">
      <c r="A47" s="863"/>
      <c r="B47" s="864"/>
      <c r="C47" s="864"/>
      <c r="D47" s="864"/>
      <c r="E47" s="864"/>
      <c r="F47" s="864"/>
      <c r="G47" s="864"/>
      <c r="H47" s="864"/>
      <c r="I47" s="864"/>
      <c r="J47" s="864"/>
      <c r="K47" s="864"/>
      <c r="L47" s="864"/>
      <c r="M47" s="864"/>
    </row>
    <row r="48" spans="1:14">
      <c r="H48" s="10"/>
      <c r="I48" s="10"/>
      <c r="J48" s="13"/>
    </row>
    <row r="49" spans="1:10">
      <c r="A49" s="508"/>
      <c r="B49" s="851"/>
      <c r="C49" s="851"/>
      <c r="D49" s="851"/>
      <c r="E49" s="851"/>
      <c r="F49" s="851"/>
      <c r="G49" s="851"/>
      <c r="H49" s="851"/>
      <c r="I49" s="851"/>
      <c r="J49" s="13"/>
    </row>
    <row r="50" spans="1:10">
      <c r="H50" s="8"/>
      <c r="I50" s="8"/>
      <c r="J50" s="13"/>
    </row>
    <row r="51" spans="1:10">
      <c r="H51" s="8"/>
      <c r="I51" s="42"/>
      <c r="J51" s="13"/>
    </row>
    <row r="52" spans="1:10">
      <c r="H52" s="8"/>
      <c r="I52" s="8"/>
      <c r="J52" s="13"/>
    </row>
    <row r="53" spans="1:10">
      <c r="H53" s="8"/>
      <c r="I53" s="8"/>
      <c r="J53" s="13"/>
    </row>
    <row r="54" spans="1:10">
      <c r="H54" s="8"/>
      <c r="I54" s="8"/>
      <c r="J54" s="13"/>
    </row>
    <row r="55" spans="1:10">
      <c r="H55" s="8"/>
      <c r="I55" s="8"/>
      <c r="J55" s="13"/>
    </row>
    <row r="56" spans="1:10">
      <c r="H56" s="8"/>
      <c r="I56" s="8"/>
      <c r="J56" s="13"/>
    </row>
    <row r="57" spans="1:10">
      <c r="H57" s="8"/>
      <c r="I57" s="8"/>
      <c r="J57" s="13"/>
    </row>
    <row r="58" spans="1:10">
      <c r="H58" s="8"/>
      <c r="I58" s="8"/>
      <c r="J58" s="13"/>
    </row>
    <row r="59" spans="1:10">
      <c r="H59" s="8"/>
      <c r="I59" s="8"/>
      <c r="J59" s="13"/>
    </row>
    <row r="60" spans="1:10">
      <c r="H60" s="8"/>
      <c r="I60" s="8"/>
      <c r="J60" s="13"/>
    </row>
    <row r="61" spans="1:10">
      <c r="H61" s="8"/>
      <c r="I61" s="8"/>
      <c r="J61" s="13"/>
    </row>
    <row r="62" spans="1:10">
      <c r="H62" s="8"/>
      <c r="I62" s="9"/>
      <c r="J62" s="13"/>
    </row>
    <row r="63" spans="1:10">
      <c r="H63" s="8"/>
      <c r="I63" s="9"/>
      <c r="J63" s="13"/>
    </row>
    <row r="64" spans="1:10">
      <c r="H64" s="8"/>
      <c r="I64" s="8"/>
      <c r="J64" s="13"/>
    </row>
    <row r="65" spans="8:10">
      <c r="H65" s="8"/>
      <c r="I65" s="8"/>
      <c r="J65" s="13"/>
    </row>
    <row r="66" spans="8:10">
      <c r="H66" s="8"/>
      <c r="I66" s="8"/>
      <c r="J66" s="13"/>
    </row>
    <row r="67" spans="8:10">
      <c r="H67" s="8"/>
      <c r="I67" s="8"/>
      <c r="J67" s="13"/>
    </row>
    <row r="68" spans="8:10">
      <c r="H68" s="8"/>
      <c r="I68" s="8"/>
      <c r="J68" s="13"/>
    </row>
    <row r="69" spans="8:10">
      <c r="H69" s="8"/>
      <c r="I69" s="8"/>
      <c r="J69" s="13"/>
    </row>
    <row r="70" spans="8:10">
      <c r="H70" s="8"/>
      <c r="I70" s="8"/>
      <c r="J70" s="13"/>
    </row>
    <row r="71" spans="8:10">
      <c r="H71" s="8"/>
      <c r="I71" s="8"/>
      <c r="J71" s="13"/>
    </row>
    <row r="72" spans="8:10">
      <c r="H72" s="8"/>
      <c r="I72" s="8"/>
      <c r="J72" s="13"/>
    </row>
    <row r="73" spans="8:10">
      <c r="H73" s="8"/>
      <c r="I73" s="8"/>
      <c r="J73" s="13"/>
    </row>
    <row r="74" spans="8:10">
      <c r="H74" s="8"/>
      <c r="I74" s="8"/>
      <c r="J74" s="13"/>
    </row>
    <row r="75" spans="8:10">
      <c r="H75" s="8"/>
      <c r="I75" s="8"/>
      <c r="J75" s="13"/>
    </row>
    <row r="76" spans="8:10">
      <c r="H76" s="8"/>
      <c r="I76" s="8"/>
      <c r="J76" s="13"/>
    </row>
    <row r="77" spans="8:10">
      <c r="H77" s="11"/>
      <c r="I77" s="8"/>
      <c r="J77" s="13"/>
    </row>
    <row r="78" spans="8:10">
      <c r="H78" s="13"/>
      <c r="I78" s="13"/>
      <c r="J78" s="13"/>
    </row>
    <row r="79" spans="8:10">
      <c r="H79" s="3"/>
      <c r="I79" s="3"/>
      <c r="J79" s="13"/>
    </row>
    <row r="80" spans="8:10">
      <c r="H80" s="3"/>
      <c r="I80" s="3"/>
      <c r="J80" s="13"/>
    </row>
    <row r="81" spans="8:10">
      <c r="H81" s="3"/>
      <c r="I81" s="3"/>
      <c r="J81" s="13"/>
    </row>
    <row r="82" spans="8:10">
      <c r="H82" s="3"/>
      <c r="I82" s="3"/>
      <c r="J82" s="13"/>
    </row>
    <row r="83" spans="8:10">
      <c r="J83" s="13"/>
    </row>
    <row r="84" spans="8:10">
      <c r="J84" s="13"/>
    </row>
    <row r="186" spans="1:1">
      <c r="A186" s="503" t="s">
        <v>253</v>
      </c>
    </row>
  </sheetData>
  <mergeCells count="14">
    <mergeCell ref="B49:I49"/>
    <mergeCell ref="A1:I1"/>
    <mergeCell ref="A2:I2"/>
    <mergeCell ref="A3:I3"/>
    <mergeCell ref="A4:I4"/>
    <mergeCell ref="B8:C8"/>
    <mergeCell ref="H8:I8"/>
    <mergeCell ref="F8:G8"/>
    <mergeCell ref="D8:E8"/>
    <mergeCell ref="A47:M47"/>
    <mergeCell ref="A7:I7"/>
    <mergeCell ref="A5:I5"/>
    <mergeCell ref="A8:A9"/>
    <mergeCell ref="A6:I6"/>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ignoredErrors>
    <ignoredError sqref="D12 F12" formula="1"/>
    <ignoredError sqref="C12 E12" formula="1" formulaRange="1"/>
    <ignoredError sqref="G12" formulaRange="1"/>
  </ignoredErrors>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7.77734375" style="146" customWidth="1"/>
    <col min="3" max="10" width="9.88671875" style="148" customWidth="1"/>
    <col min="11" max="16384" width="8.88671875" style="146"/>
  </cols>
  <sheetData>
    <row r="1" spans="1:11" s="162" customFormat="1" ht="15.75">
      <c r="A1" s="869" t="s">
        <v>136</v>
      </c>
      <c r="B1" s="869"/>
      <c r="C1" s="869"/>
      <c r="D1" s="869"/>
      <c r="E1" s="869"/>
      <c r="F1" s="869"/>
      <c r="G1" s="869"/>
      <c r="H1" s="869"/>
      <c r="I1" s="869"/>
      <c r="J1" s="869"/>
      <c r="K1" s="145" t="s">
        <v>1</v>
      </c>
    </row>
    <row r="2" spans="1:11" s="162" customFormat="1" ht="15.75">
      <c r="A2" s="868"/>
      <c r="B2" s="868"/>
      <c r="C2" s="868"/>
      <c r="D2" s="868"/>
      <c r="E2" s="868"/>
      <c r="F2" s="868"/>
      <c r="G2" s="868"/>
      <c r="H2" s="868"/>
      <c r="I2" s="868"/>
      <c r="J2" s="868"/>
    </row>
    <row r="3" spans="1:11" s="162" customFormat="1" ht="15.75">
      <c r="A3" s="870" t="s">
        <v>235</v>
      </c>
      <c r="B3" s="870"/>
      <c r="C3" s="870"/>
      <c r="D3" s="870"/>
      <c r="E3" s="870"/>
      <c r="F3" s="870"/>
      <c r="G3" s="870"/>
      <c r="H3" s="870"/>
      <c r="I3" s="870"/>
      <c r="J3" s="870"/>
      <c r="K3" s="145" t="s">
        <v>1</v>
      </c>
    </row>
    <row r="4" spans="1:11" s="162" customFormat="1" ht="15.75">
      <c r="A4" s="870" t="s">
        <v>299</v>
      </c>
      <c r="B4" s="870"/>
      <c r="C4" s="870"/>
      <c r="D4" s="870"/>
      <c r="E4" s="870"/>
      <c r="F4" s="870"/>
      <c r="G4" s="870"/>
      <c r="H4" s="870"/>
      <c r="I4" s="870"/>
      <c r="J4" s="870"/>
      <c r="K4" s="145" t="s">
        <v>1</v>
      </c>
    </row>
    <row r="5" spans="1:11" s="162" customFormat="1" ht="15.75">
      <c r="A5" s="868" t="s">
        <v>298</v>
      </c>
      <c r="B5" s="868"/>
      <c r="C5" s="868"/>
      <c r="D5" s="868"/>
      <c r="E5" s="868"/>
      <c r="F5" s="868"/>
      <c r="G5" s="868"/>
      <c r="H5" s="868"/>
      <c r="I5" s="868"/>
      <c r="J5" s="868"/>
      <c r="K5" s="145" t="s">
        <v>1</v>
      </c>
    </row>
    <row r="6" spans="1:11" s="162" customFormat="1" ht="15.75">
      <c r="A6" s="868"/>
      <c r="B6" s="868"/>
      <c r="C6" s="868"/>
      <c r="D6" s="868"/>
      <c r="E6" s="868"/>
      <c r="F6" s="868"/>
      <c r="G6" s="868"/>
      <c r="H6" s="868"/>
      <c r="I6" s="868"/>
      <c r="J6" s="868"/>
    </row>
    <row r="7" spans="1:11">
      <c r="A7" s="871"/>
      <c r="B7" s="871"/>
      <c r="C7" s="871"/>
      <c r="D7" s="871"/>
      <c r="E7" s="871"/>
      <c r="F7" s="871"/>
      <c r="G7" s="871"/>
      <c r="H7" s="871"/>
      <c r="I7" s="871"/>
      <c r="J7" s="871"/>
    </row>
    <row r="8" spans="1:11">
      <c r="A8" s="221" t="s">
        <v>137</v>
      </c>
      <c r="B8" s="220"/>
      <c r="C8" s="873"/>
      <c r="D8" s="873"/>
      <c r="E8" s="873"/>
      <c r="F8" s="873"/>
      <c r="G8" s="873"/>
      <c r="H8" s="873"/>
      <c r="I8" s="873"/>
      <c r="J8" s="873"/>
      <c r="K8" s="145" t="s">
        <v>1</v>
      </c>
    </row>
    <row r="9" spans="1:11">
      <c r="A9" s="221" t="s">
        <v>138</v>
      </c>
      <c r="B9" s="222" t="s">
        <v>208</v>
      </c>
      <c r="C9" s="873"/>
      <c r="D9" s="873"/>
      <c r="E9" s="873"/>
      <c r="F9" s="873"/>
      <c r="G9" s="873"/>
      <c r="H9" s="873"/>
      <c r="I9" s="873"/>
      <c r="J9" s="873"/>
      <c r="K9" s="145" t="s">
        <v>1</v>
      </c>
    </row>
    <row r="10" spans="1:11">
      <c r="A10" s="221" t="s">
        <v>139</v>
      </c>
      <c r="B10" s="222" t="s">
        <v>140</v>
      </c>
      <c r="C10" s="873"/>
      <c r="D10" s="873"/>
      <c r="E10" s="873"/>
      <c r="F10" s="873"/>
      <c r="G10" s="873"/>
      <c r="H10" s="873"/>
      <c r="I10" s="873"/>
      <c r="J10" s="873"/>
      <c r="K10" s="145" t="s">
        <v>1</v>
      </c>
    </row>
    <row r="11" spans="1:11">
      <c r="A11" s="872"/>
      <c r="B11" s="872"/>
      <c r="C11" s="872"/>
      <c r="D11" s="872"/>
      <c r="E11" s="872"/>
      <c r="F11" s="872"/>
      <c r="G11" s="872"/>
      <c r="H11" s="872"/>
      <c r="I11" s="872"/>
      <c r="J11" s="872"/>
    </row>
    <row r="12" spans="1:11" ht="18" customHeight="1">
      <c r="A12" s="876" t="s">
        <v>141</v>
      </c>
      <c r="B12" s="877"/>
      <c r="C12" s="887" t="s">
        <v>368</v>
      </c>
      <c r="D12" s="885" t="s">
        <v>365</v>
      </c>
      <c r="E12" s="885" t="s">
        <v>142</v>
      </c>
      <c r="F12" s="885" t="s">
        <v>143</v>
      </c>
      <c r="G12" s="885" t="s">
        <v>366</v>
      </c>
      <c r="H12" s="885" t="s">
        <v>367</v>
      </c>
      <c r="I12" s="885" t="s">
        <v>142</v>
      </c>
      <c r="J12" s="883" t="s">
        <v>369</v>
      </c>
      <c r="K12" s="145" t="s">
        <v>1</v>
      </c>
    </row>
    <row r="13" spans="1:11">
      <c r="A13" s="878"/>
      <c r="B13" s="879"/>
      <c r="C13" s="888"/>
      <c r="D13" s="886"/>
      <c r="E13" s="886"/>
      <c r="F13" s="886"/>
      <c r="G13" s="886"/>
      <c r="H13" s="886"/>
      <c r="I13" s="886"/>
      <c r="J13" s="884"/>
      <c r="K13" s="145" t="s">
        <v>1</v>
      </c>
    </row>
    <row r="14" spans="1:11">
      <c r="A14" s="237" t="s">
        <v>144</v>
      </c>
      <c r="B14" s="238"/>
      <c r="C14" s="264"/>
      <c r="D14" s="264"/>
      <c r="E14" s="264"/>
      <c r="F14" s="264"/>
      <c r="G14" s="264"/>
      <c r="H14" s="264"/>
      <c r="I14" s="264"/>
      <c r="J14" s="265"/>
      <c r="K14" s="145" t="s">
        <v>1</v>
      </c>
    </row>
    <row r="15" spans="1:11">
      <c r="A15" s="239" t="s">
        <v>145</v>
      </c>
      <c r="B15" s="224" t="s">
        <v>146</v>
      </c>
      <c r="C15" s="266"/>
      <c r="D15" s="266"/>
      <c r="E15" s="266"/>
      <c r="F15" s="266"/>
      <c r="G15" s="266"/>
      <c r="H15" s="266"/>
      <c r="I15" s="266"/>
      <c r="J15" s="267"/>
      <c r="K15" s="145" t="s">
        <v>1</v>
      </c>
    </row>
    <row r="16" spans="1:11">
      <c r="A16" s="229" t="s">
        <v>147</v>
      </c>
      <c r="B16" s="228" t="s">
        <v>148</v>
      </c>
      <c r="C16" s="268"/>
      <c r="D16" s="268"/>
      <c r="E16" s="268"/>
      <c r="F16" s="268"/>
      <c r="G16" s="268"/>
      <c r="H16" s="268"/>
      <c r="I16" s="268"/>
      <c r="J16" s="269"/>
      <c r="K16" s="145" t="s">
        <v>1</v>
      </c>
    </row>
    <row r="17" spans="1:11">
      <c r="A17" s="229" t="s">
        <v>147</v>
      </c>
      <c r="B17" s="228" t="s">
        <v>149</v>
      </c>
      <c r="C17" s="268"/>
      <c r="D17" s="268"/>
      <c r="E17" s="268"/>
      <c r="F17" s="268"/>
      <c r="G17" s="268"/>
      <c r="H17" s="268"/>
      <c r="I17" s="268"/>
      <c r="J17" s="269"/>
      <c r="K17" s="145" t="s">
        <v>1</v>
      </c>
    </row>
    <row r="18" spans="1:11">
      <c r="A18" s="229" t="s">
        <v>147</v>
      </c>
      <c r="B18" s="228" t="s">
        <v>150</v>
      </c>
      <c r="C18" s="268"/>
      <c r="D18" s="268"/>
      <c r="E18" s="268"/>
      <c r="F18" s="268"/>
      <c r="G18" s="268"/>
      <c r="H18" s="268"/>
      <c r="I18" s="268"/>
      <c r="J18" s="269"/>
      <c r="K18" s="145" t="s">
        <v>1</v>
      </c>
    </row>
    <row r="19" spans="1:11">
      <c r="A19" s="229" t="s">
        <v>147</v>
      </c>
      <c r="B19" s="228" t="s">
        <v>151</v>
      </c>
      <c r="C19" s="268"/>
      <c r="D19" s="268"/>
      <c r="E19" s="268"/>
      <c r="F19" s="268"/>
      <c r="G19" s="268"/>
      <c r="H19" s="268"/>
      <c r="I19" s="268"/>
      <c r="J19" s="269"/>
      <c r="K19" s="145" t="s">
        <v>1</v>
      </c>
    </row>
    <row r="20" spans="1:11">
      <c r="A20" s="229" t="s">
        <v>153</v>
      </c>
      <c r="B20" s="228" t="s">
        <v>152</v>
      </c>
      <c r="C20" s="268"/>
      <c r="D20" s="270"/>
      <c r="E20" s="270"/>
      <c r="F20" s="270"/>
      <c r="G20" s="270"/>
      <c r="H20" s="270"/>
      <c r="I20" s="270"/>
      <c r="J20" s="271"/>
      <c r="K20" s="145" t="s">
        <v>1</v>
      </c>
    </row>
    <row r="21" spans="1:11">
      <c r="A21" s="237" t="s">
        <v>154</v>
      </c>
      <c r="B21" s="238"/>
      <c r="C21" s="264"/>
      <c r="D21" s="264"/>
      <c r="E21" s="264"/>
      <c r="F21" s="264"/>
      <c r="G21" s="264"/>
      <c r="H21" s="264"/>
      <c r="I21" s="264"/>
      <c r="J21" s="265"/>
      <c r="K21" s="145" t="s">
        <v>1</v>
      </c>
    </row>
    <row r="22" spans="1:11">
      <c r="A22" s="239" t="s">
        <v>155</v>
      </c>
      <c r="B22" s="240" t="s">
        <v>156</v>
      </c>
      <c r="C22" s="266"/>
      <c r="D22" s="266"/>
      <c r="E22" s="266"/>
      <c r="F22" s="266"/>
      <c r="G22" s="266"/>
      <c r="H22" s="266"/>
      <c r="I22" s="266"/>
      <c r="J22" s="267"/>
      <c r="K22" s="145" t="s">
        <v>1</v>
      </c>
    </row>
    <row r="23" spans="1:11">
      <c r="A23" s="229">
        <v>22</v>
      </c>
      <c r="B23" s="228" t="s">
        <v>157</v>
      </c>
      <c r="C23" s="268"/>
      <c r="D23" s="268"/>
      <c r="E23" s="268"/>
      <c r="F23" s="268"/>
      <c r="G23" s="268"/>
      <c r="H23" s="268"/>
      <c r="I23" s="268"/>
      <c r="J23" s="269"/>
      <c r="K23" s="145" t="s">
        <v>1</v>
      </c>
    </row>
    <row r="24" spans="1:11">
      <c r="A24" s="229" t="s">
        <v>213</v>
      </c>
      <c r="B24" s="228" t="s">
        <v>214</v>
      </c>
      <c r="C24" s="268"/>
      <c r="D24" s="268"/>
      <c r="E24" s="268"/>
      <c r="F24" s="268"/>
      <c r="G24" s="268"/>
      <c r="H24" s="268"/>
      <c r="I24" s="268"/>
      <c r="J24" s="269"/>
      <c r="K24" s="145" t="s">
        <v>1</v>
      </c>
    </row>
    <row r="25" spans="1:11">
      <c r="A25" s="229" t="s">
        <v>158</v>
      </c>
      <c r="B25" s="228" t="s">
        <v>159</v>
      </c>
      <c r="C25" s="268"/>
      <c r="D25" s="268"/>
      <c r="E25" s="268"/>
      <c r="F25" s="268"/>
      <c r="G25" s="268"/>
      <c r="H25" s="268"/>
      <c r="I25" s="268"/>
      <c r="J25" s="269"/>
      <c r="K25" s="145" t="s">
        <v>1</v>
      </c>
    </row>
    <row r="26" spans="1:11">
      <c r="A26" s="229" t="s">
        <v>160</v>
      </c>
      <c r="B26" s="228" t="s">
        <v>161</v>
      </c>
      <c r="C26" s="268"/>
      <c r="D26" s="268"/>
      <c r="E26" s="268"/>
      <c r="F26" s="268"/>
      <c r="G26" s="268"/>
      <c r="H26" s="268"/>
      <c r="I26" s="268"/>
      <c r="J26" s="269"/>
      <c r="K26" s="145" t="s">
        <v>1</v>
      </c>
    </row>
    <row r="27" spans="1:11">
      <c r="A27" s="229" t="s">
        <v>160</v>
      </c>
      <c r="B27" s="228" t="s">
        <v>162</v>
      </c>
      <c r="C27" s="268"/>
      <c r="D27" s="268"/>
      <c r="E27" s="268"/>
      <c r="F27" s="268"/>
      <c r="G27" s="268"/>
      <c r="H27" s="268"/>
      <c r="I27" s="268"/>
      <c r="J27" s="269"/>
      <c r="K27" s="145" t="s">
        <v>1</v>
      </c>
    </row>
    <row r="28" spans="1:11">
      <c r="A28" s="229" t="s">
        <v>160</v>
      </c>
      <c r="B28" s="228" t="s">
        <v>163</v>
      </c>
      <c r="C28" s="268"/>
      <c r="D28" s="268"/>
      <c r="E28" s="268"/>
      <c r="F28" s="268"/>
      <c r="G28" s="268"/>
      <c r="H28" s="268"/>
      <c r="I28" s="268"/>
      <c r="J28" s="269"/>
      <c r="K28" s="145" t="s">
        <v>1</v>
      </c>
    </row>
    <row r="29" spans="1:11">
      <c r="A29" s="229">
        <v>25.3</v>
      </c>
      <c r="B29" s="228" t="s">
        <v>164</v>
      </c>
      <c r="C29" s="268"/>
      <c r="D29" s="268"/>
      <c r="E29" s="268"/>
      <c r="F29" s="268"/>
      <c r="G29" s="268"/>
      <c r="H29" s="268"/>
      <c r="I29" s="268"/>
      <c r="J29" s="269"/>
      <c r="K29" s="145" t="s">
        <v>1</v>
      </c>
    </row>
    <row r="30" spans="1:11">
      <c r="A30" s="225">
        <v>25.3</v>
      </c>
      <c r="B30" s="226" t="s">
        <v>165</v>
      </c>
      <c r="C30" s="268"/>
      <c r="D30" s="268"/>
      <c r="E30" s="268"/>
      <c r="F30" s="268"/>
      <c r="G30" s="268"/>
      <c r="H30" s="268"/>
      <c r="I30" s="268"/>
      <c r="J30" s="269"/>
      <c r="K30" s="145" t="s">
        <v>1</v>
      </c>
    </row>
    <row r="31" spans="1:11">
      <c r="A31" s="225">
        <v>25.3</v>
      </c>
      <c r="B31" s="226" t="s">
        <v>166</v>
      </c>
      <c r="C31" s="268"/>
      <c r="D31" s="268"/>
      <c r="E31" s="268"/>
      <c r="F31" s="268"/>
      <c r="G31" s="268"/>
      <c r="H31" s="268"/>
      <c r="I31" s="268"/>
      <c r="J31" s="269"/>
      <c r="K31" s="145" t="s">
        <v>1</v>
      </c>
    </row>
    <row r="32" spans="1:11">
      <c r="A32" s="225">
        <v>25.3</v>
      </c>
      <c r="B32" s="226" t="s">
        <v>167</v>
      </c>
      <c r="C32" s="268"/>
      <c r="D32" s="268"/>
      <c r="E32" s="268"/>
      <c r="F32" s="268"/>
      <c r="G32" s="268"/>
      <c r="H32" s="268"/>
      <c r="I32" s="268"/>
      <c r="J32" s="269"/>
      <c r="K32" s="145" t="s">
        <v>1</v>
      </c>
    </row>
    <row r="33" spans="1:11">
      <c r="A33" s="225">
        <v>25.3</v>
      </c>
      <c r="B33" s="226" t="s">
        <v>168</v>
      </c>
      <c r="C33" s="268"/>
      <c r="D33" s="268"/>
      <c r="E33" s="268"/>
      <c r="F33" s="268"/>
      <c r="G33" s="268"/>
      <c r="H33" s="268"/>
      <c r="I33" s="268"/>
      <c r="J33" s="269"/>
      <c r="K33" s="145" t="s">
        <v>1</v>
      </c>
    </row>
    <row r="34" spans="1:11">
      <c r="A34" s="229">
        <v>25.2</v>
      </c>
      <c r="B34" s="228" t="s">
        <v>227</v>
      </c>
      <c r="C34" s="268"/>
      <c r="D34" s="268"/>
      <c r="E34" s="268"/>
      <c r="F34" s="268"/>
      <c r="G34" s="268"/>
      <c r="H34" s="268"/>
      <c r="I34" s="268"/>
      <c r="J34" s="269"/>
      <c r="K34" s="145" t="s">
        <v>1</v>
      </c>
    </row>
    <row r="35" spans="1:11">
      <c r="A35" s="229">
        <v>25.6</v>
      </c>
      <c r="B35" s="228" t="s">
        <v>170</v>
      </c>
      <c r="C35" s="268"/>
      <c r="D35" s="268"/>
      <c r="E35" s="268"/>
      <c r="F35" s="268"/>
      <c r="G35" s="268"/>
      <c r="H35" s="268"/>
      <c r="I35" s="268"/>
      <c r="J35" s="269"/>
      <c r="K35" s="145" t="s">
        <v>1</v>
      </c>
    </row>
    <row r="36" spans="1:11">
      <c r="A36" s="229">
        <v>25.6</v>
      </c>
      <c r="B36" s="228" t="s">
        <v>171</v>
      </c>
      <c r="C36" s="268"/>
      <c r="D36" s="268"/>
      <c r="E36" s="268"/>
      <c r="F36" s="268"/>
      <c r="G36" s="268"/>
      <c r="H36" s="268"/>
      <c r="I36" s="268"/>
      <c r="J36" s="269"/>
      <c r="K36" s="145" t="s">
        <v>1</v>
      </c>
    </row>
    <row r="37" spans="1:11">
      <c r="A37" s="229">
        <v>25.2</v>
      </c>
      <c r="B37" s="228" t="s">
        <v>172</v>
      </c>
      <c r="C37" s="268"/>
      <c r="D37" s="268"/>
      <c r="E37" s="268"/>
      <c r="F37" s="268"/>
      <c r="G37" s="268"/>
      <c r="H37" s="268"/>
      <c r="I37" s="268"/>
      <c r="J37" s="269"/>
      <c r="K37" s="145" t="s">
        <v>1</v>
      </c>
    </row>
    <row r="38" spans="1:11">
      <c r="A38" s="229">
        <v>25.2</v>
      </c>
      <c r="B38" s="228" t="s">
        <v>174</v>
      </c>
      <c r="C38" s="268"/>
      <c r="D38" s="268"/>
      <c r="E38" s="268"/>
      <c r="F38" s="268"/>
      <c r="G38" s="268"/>
      <c r="H38" s="268"/>
      <c r="I38" s="268"/>
      <c r="J38" s="269"/>
      <c r="K38" s="145" t="s">
        <v>1</v>
      </c>
    </row>
    <row r="39" spans="1:11">
      <c r="A39" s="229" t="s">
        <v>169</v>
      </c>
      <c r="B39" s="228" t="s">
        <v>228</v>
      </c>
      <c r="C39" s="268"/>
      <c r="D39" s="268"/>
      <c r="E39" s="268"/>
      <c r="F39" s="268"/>
      <c r="G39" s="268"/>
      <c r="H39" s="268"/>
      <c r="I39" s="268"/>
      <c r="J39" s="269"/>
      <c r="K39" s="145" t="s">
        <v>1</v>
      </c>
    </row>
    <row r="40" spans="1:11">
      <c r="A40" s="229" t="s">
        <v>176</v>
      </c>
      <c r="B40" s="228" t="s">
        <v>177</v>
      </c>
      <c r="C40" s="268"/>
      <c r="D40" s="268"/>
      <c r="E40" s="268"/>
      <c r="F40" s="268"/>
      <c r="G40" s="268"/>
      <c r="H40" s="268"/>
      <c r="I40" s="268"/>
      <c r="J40" s="269"/>
      <c r="K40" s="145" t="s">
        <v>1</v>
      </c>
    </row>
    <row r="41" spans="1:11">
      <c r="A41" s="229" t="s">
        <v>176</v>
      </c>
      <c r="B41" s="228" t="s">
        <v>178</v>
      </c>
      <c r="C41" s="268"/>
      <c r="D41" s="268"/>
      <c r="E41" s="268"/>
      <c r="F41" s="268"/>
      <c r="G41" s="268"/>
      <c r="H41" s="268"/>
      <c r="I41" s="268"/>
      <c r="J41" s="269"/>
      <c r="K41" s="145" t="s">
        <v>1</v>
      </c>
    </row>
    <row r="42" spans="1:11">
      <c r="A42" s="229" t="s">
        <v>176</v>
      </c>
      <c r="B42" s="228" t="s">
        <v>179</v>
      </c>
      <c r="C42" s="268"/>
      <c r="D42" s="268"/>
      <c r="E42" s="268"/>
      <c r="F42" s="268"/>
      <c r="G42" s="268"/>
      <c r="H42" s="268"/>
      <c r="I42" s="268"/>
      <c r="J42" s="269"/>
      <c r="K42" s="145" t="s">
        <v>1</v>
      </c>
    </row>
    <row r="43" spans="1:11">
      <c r="A43" s="229" t="s">
        <v>176</v>
      </c>
      <c r="B43" s="228" t="s">
        <v>181</v>
      </c>
      <c r="C43" s="268"/>
      <c r="D43" s="268"/>
      <c r="E43" s="268"/>
      <c r="F43" s="268"/>
      <c r="G43" s="268"/>
      <c r="H43" s="268"/>
      <c r="I43" s="268"/>
      <c r="J43" s="269"/>
      <c r="K43" s="145" t="s">
        <v>1</v>
      </c>
    </row>
    <row r="44" spans="1:11">
      <c r="A44" s="235" t="s">
        <v>176</v>
      </c>
      <c r="B44" s="236" t="s">
        <v>182</v>
      </c>
      <c r="C44" s="272"/>
      <c r="D44" s="272"/>
      <c r="E44" s="272"/>
      <c r="F44" s="272"/>
      <c r="G44" s="272"/>
      <c r="H44" s="272"/>
      <c r="I44" s="272"/>
      <c r="J44" s="273"/>
      <c r="K44" s="145" t="s">
        <v>1</v>
      </c>
    </row>
    <row r="45" spans="1:11">
      <c r="A45" s="237" t="s">
        <v>183</v>
      </c>
      <c r="B45" s="238"/>
      <c r="C45" s="264"/>
      <c r="D45" s="264"/>
      <c r="E45" s="264"/>
      <c r="F45" s="264"/>
      <c r="G45" s="264"/>
      <c r="H45" s="264"/>
      <c r="I45" s="264"/>
      <c r="J45" s="265"/>
      <c r="K45" s="145" t="s">
        <v>1</v>
      </c>
    </row>
    <row r="46" spans="1:11">
      <c r="A46" s="229" t="s">
        <v>184</v>
      </c>
      <c r="B46" s="240" t="s">
        <v>222</v>
      </c>
      <c r="C46" s="266"/>
      <c r="D46" s="266"/>
      <c r="E46" s="266"/>
      <c r="F46" s="266"/>
      <c r="G46" s="266"/>
      <c r="H46" s="266"/>
      <c r="I46" s="266"/>
      <c r="J46" s="267"/>
      <c r="K46" s="145" t="s">
        <v>1</v>
      </c>
    </row>
    <row r="47" spans="1:11">
      <c r="A47" s="229" t="s">
        <v>184</v>
      </c>
      <c r="B47" s="228" t="s">
        <v>185</v>
      </c>
      <c r="C47" s="274"/>
      <c r="D47" s="274"/>
      <c r="E47" s="274"/>
      <c r="F47" s="274"/>
      <c r="G47" s="274"/>
      <c r="H47" s="274"/>
      <c r="I47" s="274"/>
      <c r="J47" s="275"/>
      <c r="K47" s="145" t="s">
        <v>1</v>
      </c>
    </row>
    <row r="48" spans="1:11">
      <c r="A48" s="225" t="s">
        <v>184</v>
      </c>
      <c r="B48" s="226" t="s">
        <v>186</v>
      </c>
      <c r="C48" s="254"/>
      <c r="D48" s="254"/>
      <c r="E48" s="254"/>
      <c r="F48" s="254"/>
      <c r="G48" s="254"/>
      <c r="H48" s="254"/>
      <c r="I48" s="254"/>
      <c r="J48" s="255"/>
      <c r="K48" s="145" t="s">
        <v>1</v>
      </c>
    </row>
    <row r="49" spans="1:11">
      <c r="A49" s="225" t="s">
        <v>184</v>
      </c>
      <c r="B49" s="226" t="s">
        <v>187</v>
      </c>
      <c r="C49" s="254"/>
      <c r="D49" s="254"/>
      <c r="E49" s="254"/>
      <c r="F49" s="254"/>
      <c r="G49" s="254"/>
      <c r="H49" s="254"/>
      <c r="I49" s="254"/>
      <c r="J49" s="255"/>
      <c r="K49" s="145" t="s">
        <v>1</v>
      </c>
    </row>
    <row r="50" spans="1:11">
      <c r="A50" s="229">
        <v>25.2</v>
      </c>
      <c r="B50" s="228" t="s">
        <v>188</v>
      </c>
      <c r="C50" s="274"/>
      <c r="D50" s="274"/>
      <c r="E50" s="274"/>
      <c r="F50" s="274"/>
      <c r="G50" s="274"/>
      <c r="H50" s="274"/>
      <c r="I50" s="274"/>
      <c r="J50" s="275"/>
      <c r="K50" s="145" t="s">
        <v>1</v>
      </c>
    </row>
    <row r="51" spans="1:11">
      <c r="A51" s="229" t="s">
        <v>184</v>
      </c>
      <c r="B51" s="228" t="s">
        <v>189</v>
      </c>
      <c r="C51" s="268"/>
      <c r="D51" s="268"/>
      <c r="E51" s="268"/>
      <c r="F51" s="268"/>
      <c r="G51" s="268"/>
      <c r="H51" s="268"/>
      <c r="I51" s="268"/>
      <c r="J51" s="269"/>
      <c r="K51" s="145" t="s">
        <v>1</v>
      </c>
    </row>
    <row r="52" spans="1:11">
      <c r="A52" s="229" t="s">
        <v>184</v>
      </c>
      <c r="B52" s="228" t="s">
        <v>190</v>
      </c>
      <c r="C52" s="268"/>
      <c r="D52" s="268"/>
      <c r="E52" s="268"/>
      <c r="F52" s="268"/>
      <c r="G52" s="268"/>
      <c r="H52" s="268"/>
      <c r="I52" s="268"/>
      <c r="J52" s="269"/>
      <c r="K52" s="145" t="s">
        <v>1</v>
      </c>
    </row>
    <row r="53" spans="1:11">
      <c r="A53" s="229" t="s">
        <v>184</v>
      </c>
      <c r="B53" s="228" t="s">
        <v>191</v>
      </c>
      <c r="C53" s="268"/>
      <c r="D53" s="268"/>
      <c r="E53" s="268"/>
      <c r="F53" s="268"/>
      <c r="G53" s="268"/>
      <c r="H53" s="268"/>
      <c r="I53" s="268"/>
      <c r="J53" s="269"/>
      <c r="K53" s="145" t="s">
        <v>1</v>
      </c>
    </row>
    <row r="54" spans="1:11">
      <c r="A54" s="229" t="s">
        <v>184</v>
      </c>
      <c r="B54" s="228" t="s">
        <v>192</v>
      </c>
      <c r="C54" s="268"/>
      <c r="D54" s="268"/>
      <c r="E54" s="268"/>
      <c r="F54" s="268"/>
      <c r="G54" s="268"/>
      <c r="H54" s="268"/>
      <c r="I54" s="268"/>
      <c r="J54" s="269"/>
      <c r="K54" s="145" t="s">
        <v>1</v>
      </c>
    </row>
    <row r="55" spans="1:11">
      <c r="A55" s="229" t="s">
        <v>184</v>
      </c>
      <c r="B55" s="228" t="s">
        <v>193</v>
      </c>
      <c r="C55" s="268"/>
      <c r="D55" s="268"/>
      <c r="E55" s="268"/>
      <c r="F55" s="268"/>
      <c r="G55" s="268"/>
      <c r="H55" s="268"/>
      <c r="I55" s="268"/>
      <c r="J55" s="269"/>
      <c r="K55" s="145" t="s">
        <v>1</v>
      </c>
    </row>
    <row r="56" spans="1:11">
      <c r="A56" s="229" t="s">
        <v>184</v>
      </c>
      <c r="B56" s="228" t="s">
        <v>194</v>
      </c>
      <c r="C56" s="268"/>
      <c r="D56" s="268"/>
      <c r="E56" s="268"/>
      <c r="F56" s="268"/>
      <c r="G56" s="268"/>
      <c r="H56" s="268"/>
      <c r="I56" s="268"/>
      <c r="J56" s="269"/>
      <c r="K56" s="145" t="s">
        <v>1</v>
      </c>
    </row>
    <row r="57" spans="1:11">
      <c r="A57" s="229" t="s">
        <v>184</v>
      </c>
      <c r="B57" s="228" t="s">
        <v>195</v>
      </c>
      <c r="C57" s="268"/>
      <c r="D57" s="268"/>
      <c r="E57" s="268"/>
      <c r="F57" s="268"/>
      <c r="G57" s="268"/>
      <c r="H57" s="268"/>
      <c r="I57" s="268"/>
      <c r="J57" s="269"/>
      <c r="K57" s="145" t="s">
        <v>1</v>
      </c>
    </row>
    <row r="58" spans="1:11">
      <c r="A58" s="229" t="s">
        <v>184</v>
      </c>
      <c r="B58" s="228" t="s">
        <v>229</v>
      </c>
      <c r="C58" s="268"/>
      <c r="D58" s="268"/>
      <c r="E58" s="268"/>
      <c r="F58" s="268"/>
      <c r="G58" s="268"/>
      <c r="H58" s="268"/>
      <c r="I58" s="268"/>
      <c r="J58" s="269"/>
      <c r="K58" s="145" t="s">
        <v>1</v>
      </c>
    </row>
    <row r="59" spans="1:11">
      <c r="A59" s="241" t="s">
        <v>224</v>
      </c>
      <c r="B59" s="242" t="s">
        <v>225</v>
      </c>
      <c r="C59" s="270"/>
      <c r="D59" s="270"/>
      <c r="E59" s="270"/>
      <c r="F59" s="270"/>
      <c r="G59" s="270"/>
      <c r="H59" s="270"/>
      <c r="I59" s="270"/>
      <c r="J59" s="271"/>
      <c r="K59" s="145" t="s">
        <v>1</v>
      </c>
    </row>
    <row r="60" spans="1:11">
      <c r="A60" s="237" t="s">
        <v>196</v>
      </c>
      <c r="B60" s="243"/>
      <c r="C60" s="276"/>
      <c r="D60" s="276"/>
      <c r="E60" s="276"/>
      <c r="F60" s="276"/>
      <c r="G60" s="276"/>
      <c r="H60" s="276"/>
      <c r="I60" s="276"/>
      <c r="J60" s="277"/>
      <c r="K60" s="145" t="s">
        <v>1</v>
      </c>
    </row>
    <row r="61" spans="1:11">
      <c r="A61" s="244" t="s">
        <v>197</v>
      </c>
      <c r="B61" s="245" t="s">
        <v>230</v>
      </c>
      <c r="C61" s="274"/>
      <c r="D61" s="274"/>
      <c r="E61" s="274"/>
      <c r="F61" s="274"/>
      <c r="G61" s="274"/>
      <c r="H61" s="274"/>
      <c r="I61" s="274"/>
      <c r="J61" s="275"/>
      <c r="K61" s="145" t="s">
        <v>1</v>
      </c>
    </row>
    <row r="62" spans="1:11">
      <c r="A62" s="244" t="s">
        <v>197</v>
      </c>
      <c r="B62" s="245" t="s">
        <v>198</v>
      </c>
      <c r="C62" s="274"/>
      <c r="D62" s="274"/>
      <c r="E62" s="274"/>
      <c r="F62" s="274"/>
      <c r="G62" s="274"/>
      <c r="H62" s="274"/>
      <c r="I62" s="274"/>
      <c r="J62" s="275"/>
      <c r="K62" s="145" t="s">
        <v>1</v>
      </c>
    </row>
    <row r="63" spans="1:11">
      <c r="A63" s="244" t="s">
        <v>197</v>
      </c>
      <c r="B63" s="242" t="s">
        <v>199</v>
      </c>
      <c r="C63" s="274"/>
      <c r="D63" s="274"/>
      <c r="E63" s="274"/>
      <c r="F63" s="274"/>
      <c r="G63" s="274"/>
      <c r="H63" s="274"/>
      <c r="I63" s="274"/>
      <c r="J63" s="275"/>
      <c r="K63" s="145" t="s">
        <v>1</v>
      </c>
    </row>
    <row r="64" spans="1:11">
      <c r="A64" s="244" t="s">
        <v>197</v>
      </c>
      <c r="B64" s="228" t="s">
        <v>200</v>
      </c>
      <c r="C64" s="268"/>
      <c r="D64" s="268"/>
      <c r="E64" s="268"/>
      <c r="F64" s="268"/>
      <c r="G64" s="268"/>
      <c r="H64" s="268"/>
      <c r="I64" s="268"/>
      <c r="J64" s="269"/>
      <c r="K64" s="145" t="s">
        <v>1</v>
      </c>
    </row>
    <row r="65" spans="1:18">
      <c r="A65" s="244" t="s">
        <v>197</v>
      </c>
      <c r="B65" s="228" t="s">
        <v>201</v>
      </c>
      <c r="C65" s="268"/>
      <c r="D65" s="268"/>
      <c r="E65" s="268"/>
      <c r="F65" s="268"/>
      <c r="G65" s="268"/>
      <c r="H65" s="268"/>
      <c r="I65" s="268"/>
      <c r="J65" s="269"/>
      <c r="K65" s="145" t="s">
        <v>1</v>
      </c>
    </row>
    <row r="66" spans="1:18">
      <c r="A66" s="246" t="s">
        <v>197</v>
      </c>
      <c r="B66" s="242" t="s">
        <v>202</v>
      </c>
      <c r="C66" s="270"/>
      <c r="D66" s="270"/>
      <c r="E66" s="270"/>
      <c r="F66" s="270"/>
      <c r="G66" s="270"/>
      <c r="H66" s="270"/>
      <c r="I66" s="270"/>
      <c r="J66" s="271"/>
      <c r="K66" s="145" t="s">
        <v>1</v>
      </c>
    </row>
    <row r="67" spans="1:18">
      <c r="A67" s="235" t="s">
        <v>197</v>
      </c>
      <c r="B67" s="236" t="s">
        <v>203</v>
      </c>
      <c r="C67" s="272"/>
      <c r="D67" s="272"/>
      <c r="E67" s="272"/>
      <c r="F67" s="272"/>
      <c r="G67" s="272"/>
      <c r="H67" s="272"/>
      <c r="I67" s="272"/>
      <c r="J67" s="273"/>
      <c r="K67" s="145" t="s">
        <v>1</v>
      </c>
    </row>
    <row r="68" spans="1:18">
      <c r="A68" s="237"/>
      <c r="B68" s="247" t="s">
        <v>204</v>
      </c>
      <c r="C68" s="276"/>
      <c r="D68" s="276"/>
      <c r="E68" s="276"/>
      <c r="F68" s="276"/>
      <c r="G68" s="276"/>
      <c r="H68" s="276"/>
      <c r="I68" s="276"/>
      <c r="J68" s="277"/>
      <c r="K68" s="149" t="s">
        <v>30</v>
      </c>
    </row>
    <row r="69" spans="1:18">
      <c r="A69" s="220"/>
      <c r="B69" s="220"/>
      <c r="C69" s="263"/>
      <c r="D69" s="263"/>
      <c r="E69" s="263"/>
      <c r="F69" s="263"/>
      <c r="G69" s="263"/>
      <c r="H69" s="263"/>
      <c r="I69" s="263"/>
      <c r="J69" s="263"/>
    </row>
    <row r="70" spans="1:18">
      <c r="B70" s="155"/>
      <c r="C70" s="163"/>
      <c r="D70" s="163"/>
      <c r="E70" s="163"/>
      <c r="F70" s="163"/>
      <c r="G70" s="163"/>
      <c r="H70" s="163"/>
      <c r="I70" s="163"/>
      <c r="J70" s="163"/>
      <c r="K70" s="155"/>
      <c r="L70" s="155"/>
      <c r="M70" s="155"/>
      <c r="N70" s="155"/>
      <c r="O70" s="155"/>
      <c r="P70" s="155"/>
      <c r="Q70" s="155"/>
      <c r="R70" s="155"/>
    </row>
    <row r="71" spans="1:18" ht="15.75">
      <c r="A71" s="880" t="s">
        <v>319</v>
      </c>
      <c r="B71" s="693"/>
      <c r="C71" s="693"/>
      <c r="D71" s="693"/>
      <c r="E71" s="693"/>
      <c r="F71" s="693"/>
      <c r="G71" s="693"/>
      <c r="H71" s="693"/>
      <c r="I71" s="693"/>
      <c r="J71" s="693"/>
      <c r="K71" s="150"/>
      <c r="L71" s="150"/>
      <c r="M71" s="150"/>
      <c r="N71" s="150"/>
      <c r="O71" s="150"/>
      <c r="P71" s="150"/>
      <c r="Q71" s="150"/>
      <c r="R71" s="150"/>
    </row>
    <row r="72" spans="1:18" ht="16.5" customHeight="1">
      <c r="A72" s="881" t="s">
        <v>205</v>
      </c>
      <c r="B72" s="854"/>
      <c r="C72" s="854"/>
      <c r="D72" s="854"/>
      <c r="E72" s="854"/>
      <c r="F72" s="854"/>
      <c r="G72" s="854"/>
      <c r="H72" s="854"/>
      <c r="I72" s="854"/>
      <c r="J72" s="854"/>
      <c r="K72" s="164"/>
      <c r="L72" s="164"/>
      <c r="M72" s="164"/>
      <c r="N72" s="164"/>
      <c r="O72" s="164"/>
      <c r="P72" s="164"/>
      <c r="Q72" s="164"/>
      <c r="R72" s="164"/>
    </row>
    <row r="73" spans="1:18" ht="13.5">
      <c r="A73" s="151"/>
      <c r="B73" s="150"/>
      <c r="C73" s="150"/>
      <c r="D73" s="150"/>
      <c r="E73" s="150"/>
      <c r="F73" s="150"/>
      <c r="G73" s="150"/>
      <c r="H73" s="150"/>
      <c r="I73" s="150"/>
      <c r="J73" s="150"/>
      <c r="K73" s="150"/>
      <c r="L73" s="150"/>
      <c r="M73" s="150"/>
      <c r="N73" s="150"/>
      <c r="O73" s="150"/>
      <c r="P73" s="150"/>
      <c r="Q73" s="150"/>
      <c r="R73" s="150"/>
    </row>
    <row r="74" spans="1:18" ht="18.75" customHeight="1">
      <c r="A74" s="882" t="s">
        <v>206</v>
      </c>
      <c r="B74" s="854"/>
      <c r="C74" s="854"/>
      <c r="D74" s="854"/>
      <c r="E74" s="854"/>
      <c r="F74" s="854"/>
      <c r="G74" s="854"/>
      <c r="H74" s="854"/>
      <c r="I74" s="854"/>
      <c r="J74" s="854"/>
      <c r="K74" s="164"/>
      <c r="L74" s="164"/>
      <c r="M74" s="164"/>
      <c r="N74" s="164"/>
      <c r="O74" s="164"/>
      <c r="P74" s="164"/>
      <c r="Q74" s="164"/>
      <c r="R74" s="164"/>
    </row>
    <row r="75" spans="1:18">
      <c r="A75" s="153"/>
      <c r="B75" s="154"/>
      <c r="C75" s="154"/>
      <c r="D75" s="154"/>
      <c r="E75" s="154"/>
      <c r="F75" s="154"/>
      <c r="G75" s="154"/>
      <c r="H75" s="154"/>
      <c r="I75" s="154"/>
      <c r="J75" s="154"/>
      <c r="K75" s="154"/>
      <c r="L75" s="154"/>
      <c r="M75" s="154"/>
      <c r="N75" s="154"/>
      <c r="O75" s="154"/>
      <c r="P75" s="154"/>
      <c r="Q75" s="154"/>
      <c r="R75" s="154"/>
    </row>
    <row r="76" spans="1:18" ht="15">
      <c r="A76" s="874" t="s">
        <v>207</v>
      </c>
      <c r="B76" s="875"/>
      <c r="C76" s="875"/>
      <c r="D76" s="875"/>
      <c r="E76" s="875"/>
      <c r="F76" s="875"/>
      <c r="G76" s="875"/>
      <c r="H76" s="875"/>
      <c r="I76" s="875"/>
      <c r="J76" s="875"/>
      <c r="K76" s="152"/>
      <c r="L76" s="152"/>
      <c r="M76" s="152"/>
      <c r="N76" s="152"/>
      <c r="O76" s="152"/>
      <c r="P76" s="152"/>
      <c r="Q76" s="152"/>
      <c r="R76" s="152"/>
    </row>
    <row r="77" spans="1:18">
      <c r="A77" s="165"/>
      <c r="B77" s="166"/>
      <c r="C77" s="166"/>
      <c r="D77" s="166"/>
      <c r="E77" s="166"/>
      <c r="F77" s="166"/>
      <c r="G77" s="166"/>
      <c r="H77" s="166"/>
      <c r="I77" s="166"/>
      <c r="J77" s="166"/>
      <c r="K77" s="166"/>
      <c r="L77" s="166"/>
      <c r="M77" s="166"/>
      <c r="N77" s="166"/>
      <c r="O77" s="166"/>
      <c r="P77" s="166"/>
      <c r="Q77" s="166"/>
      <c r="R77" s="166"/>
    </row>
    <row r="78" spans="1:18">
      <c r="A78" s="155"/>
      <c r="B78" s="155"/>
      <c r="C78" s="163"/>
      <c r="D78" s="163"/>
      <c r="E78" s="163"/>
      <c r="F78" s="163"/>
      <c r="G78" s="163"/>
      <c r="H78" s="163"/>
      <c r="I78" s="163"/>
      <c r="J78" s="163"/>
    </row>
    <row r="80" spans="1:18">
      <c r="C80" s="167"/>
      <c r="D80" s="167"/>
    </row>
  </sheetData>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3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 style="146" customWidth="1"/>
    <col min="3" max="8" width="9.88671875" style="148" customWidth="1"/>
    <col min="9" max="16384" width="8.88671875" style="146"/>
  </cols>
  <sheetData>
    <row r="1" spans="1:10" ht="15.75">
      <c r="A1" s="869" t="s">
        <v>136</v>
      </c>
      <c r="B1" s="869"/>
      <c r="C1" s="869"/>
      <c r="D1" s="869"/>
      <c r="E1" s="869"/>
      <c r="F1" s="869"/>
      <c r="G1" s="869"/>
      <c r="H1" s="869"/>
      <c r="I1" s="145" t="s">
        <v>1</v>
      </c>
      <c r="J1" s="144"/>
    </row>
    <row r="2" spans="1:10" ht="15.75">
      <c r="A2" s="868"/>
      <c r="B2" s="868"/>
      <c r="C2" s="868"/>
      <c r="D2" s="868"/>
      <c r="E2" s="868"/>
      <c r="F2" s="868"/>
      <c r="G2" s="868"/>
      <c r="H2" s="868"/>
      <c r="I2" s="144"/>
      <c r="J2" s="144"/>
    </row>
    <row r="3" spans="1:10" ht="15.75">
      <c r="A3" s="870" t="s">
        <v>235</v>
      </c>
      <c r="B3" s="870"/>
      <c r="C3" s="870"/>
      <c r="D3" s="870"/>
      <c r="E3" s="870"/>
      <c r="F3" s="870"/>
      <c r="G3" s="870"/>
      <c r="H3" s="870"/>
      <c r="I3" s="145" t="s">
        <v>1</v>
      </c>
      <c r="J3" s="147"/>
    </row>
    <row r="4" spans="1:10" ht="15.75">
      <c r="A4" s="870" t="s">
        <v>299</v>
      </c>
      <c r="B4" s="870"/>
      <c r="C4" s="870"/>
      <c r="D4" s="870"/>
      <c r="E4" s="870"/>
      <c r="F4" s="870"/>
      <c r="G4" s="870"/>
      <c r="H4" s="870"/>
      <c r="I4" s="145" t="s">
        <v>1</v>
      </c>
      <c r="J4" s="147"/>
    </row>
    <row r="5" spans="1:10" ht="15.75">
      <c r="A5" s="868" t="s">
        <v>298</v>
      </c>
      <c r="B5" s="868"/>
      <c r="C5" s="868"/>
      <c r="D5" s="868"/>
      <c r="E5" s="868"/>
      <c r="F5" s="868"/>
      <c r="G5" s="868"/>
      <c r="H5" s="868"/>
      <c r="I5" s="145" t="s">
        <v>1</v>
      </c>
      <c r="J5" s="147"/>
    </row>
    <row r="6" spans="1:10" ht="15.75">
      <c r="A6" s="892"/>
      <c r="B6" s="892"/>
      <c r="C6" s="892"/>
      <c r="D6" s="892"/>
      <c r="E6" s="892"/>
      <c r="F6" s="892"/>
      <c r="G6" s="892"/>
      <c r="H6" s="892"/>
    </row>
    <row r="7" spans="1:10">
      <c r="A7" s="871"/>
      <c r="B7" s="871"/>
      <c r="C7" s="871"/>
      <c r="D7" s="871"/>
      <c r="E7" s="871"/>
      <c r="F7" s="871"/>
      <c r="G7" s="871"/>
      <c r="H7" s="871"/>
    </row>
    <row r="8" spans="1:10">
      <c r="A8" s="221" t="s">
        <v>137</v>
      </c>
      <c r="B8" s="220"/>
      <c r="C8" s="873"/>
      <c r="D8" s="873"/>
      <c r="E8" s="873"/>
      <c r="F8" s="873"/>
      <c r="G8" s="873"/>
      <c r="H8" s="873"/>
      <c r="I8" s="145" t="s">
        <v>1</v>
      </c>
    </row>
    <row r="9" spans="1:10">
      <c r="A9" s="221" t="s">
        <v>138</v>
      </c>
      <c r="B9" s="222" t="s">
        <v>208</v>
      </c>
      <c r="C9" s="873"/>
      <c r="D9" s="873"/>
      <c r="E9" s="873"/>
      <c r="F9" s="873"/>
      <c r="G9" s="873"/>
      <c r="H9" s="873"/>
      <c r="I9" s="145" t="s">
        <v>1</v>
      </c>
    </row>
    <row r="10" spans="1:10">
      <c r="A10" s="221" t="s">
        <v>139</v>
      </c>
      <c r="B10" s="222" t="s">
        <v>209</v>
      </c>
      <c r="C10" s="873"/>
      <c r="D10" s="873"/>
      <c r="E10" s="873"/>
      <c r="F10" s="873"/>
      <c r="G10" s="873"/>
      <c r="H10" s="873"/>
      <c r="I10" s="145" t="s">
        <v>1</v>
      </c>
    </row>
    <row r="11" spans="1:10">
      <c r="A11" s="893"/>
      <c r="B11" s="893"/>
      <c r="C11" s="893"/>
      <c r="D11" s="893"/>
      <c r="E11" s="893"/>
      <c r="F11" s="893"/>
      <c r="G11" s="893"/>
      <c r="H11" s="893"/>
    </row>
    <row r="12" spans="1:10" ht="12.75" customHeight="1">
      <c r="A12" s="876" t="s">
        <v>141</v>
      </c>
      <c r="B12" s="877"/>
      <c r="C12" s="887" t="s">
        <v>370</v>
      </c>
      <c r="D12" s="885" t="s">
        <v>365</v>
      </c>
      <c r="E12" s="885" t="s">
        <v>142</v>
      </c>
      <c r="F12" s="885" t="s">
        <v>143</v>
      </c>
      <c r="G12" s="885" t="s">
        <v>366</v>
      </c>
      <c r="H12" s="883" t="s">
        <v>371</v>
      </c>
      <c r="I12" s="145" t="s">
        <v>1</v>
      </c>
    </row>
    <row r="13" spans="1:10" ht="12.75" customHeight="1">
      <c r="A13" s="878"/>
      <c r="B13" s="879"/>
      <c r="C13" s="888"/>
      <c r="D13" s="886"/>
      <c r="E13" s="886"/>
      <c r="F13" s="886"/>
      <c r="G13" s="886"/>
      <c r="H13" s="884"/>
      <c r="I13" s="145" t="s">
        <v>1</v>
      </c>
    </row>
    <row r="14" spans="1:10">
      <c r="A14" s="890" t="s">
        <v>144</v>
      </c>
      <c r="B14" s="891"/>
      <c r="C14" s="250"/>
      <c r="D14" s="250"/>
      <c r="E14" s="250"/>
      <c r="F14" s="250"/>
      <c r="G14" s="250"/>
      <c r="H14" s="251"/>
      <c r="I14" s="145" t="s">
        <v>1</v>
      </c>
    </row>
    <row r="15" spans="1:10">
      <c r="A15" s="232" t="s">
        <v>145</v>
      </c>
      <c r="B15" s="224" t="s">
        <v>146</v>
      </c>
      <c r="C15" s="252"/>
      <c r="D15" s="252"/>
      <c r="E15" s="252"/>
      <c r="F15" s="252"/>
      <c r="G15" s="252"/>
      <c r="H15" s="253"/>
      <c r="I15" s="145" t="s">
        <v>1</v>
      </c>
    </row>
    <row r="16" spans="1:10">
      <c r="A16" s="233" t="s">
        <v>147</v>
      </c>
      <c r="B16" s="226" t="s">
        <v>210</v>
      </c>
      <c r="C16" s="254"/>
      <c r="D16" s="254"/>
      <c r="E16" s="254"/>
      <c r="F16" s="254"/>
      <c r="G16" s="254"/>
      <c r="H16" s="255"/>
      <c r="I16" s="145" t="s">
        <v>1</v>
      </c>
    </row>
    <row r="17" spans="1:9">
      <c r="A17" s="233" t="s">
        <v>147</v>
      </c>
      <c r="B17" s="226" t="s">
        <v>151</v>
      </c>
      <c r="C17" s="254"/>
      <c r="D17" s="254"/>
      <c r="E17" s="254"/>
      <c r="F17" s="254"/>
      <c r="G17" s="254"/>
      <c r="H17" s="255"/>
      <c r="I17" s="145" t="s">
        <v>1</v>
      </c>
    </row>
    <row r="18" spans="1:9">
      <c r="A18" s="233" t="s">
        <v>153</v>
      </c>
      <c r="B18" s="226" t="s">
        <v>152</v>
      </c>
      <c r="C18" s="254"/>
      <c r="D18" s="254"/>
      <c r="E18" s="254"/>
      <c r="F18" s="254"/>
      <c r="G18" s="254"/>
      <c r="H18" s="255"/>
      <c r="I18" s="145" t="s">
        <v>1</v>
      </c>
    </row>
    <row r="19" spans="1:9">
      <c r="A19" s="233" t="s">
        <v>153</v>
      </c>
      <c r="B19" s="226" t="s">
        <v>211</v>
      </c>
      <c r="C19" s="254"/>
      <c r="D19" s="254"/>
      <c r="E19" s="254"/>
      <c r="F19" s="254"/>
      <c r="G19" s="254"/>
      <c r="H19" s="255"/>
      <c r="I19" s="145" t="s">
        <v>1</v>
      </c>
    </row>
    <row r="20" spans="1:9">
      <c r="A20" s="890" t="s">
        <v>154</v>
      </c>
      <c r="B20" s="891"/>
      <c r="C20" s="250"/>
      <c r="D20" s="250"/>
      <c r="E20" s="250"/>
      <c r="F20" s="250"/>
      <c r="G20" s="250"/>
      <c r="H20" s="251"/>
      <c r="I20" s="145" t="s">
        <v>1</v>
      </c>
    </row>
    <row r="21" spans="1:9">
      <c r="A21" s="233" t="s">
        <v>155</v>
      </c>
      <c r="B21" s="226" t="s">
        <v>156</v>
      </c>
      <c r="C21" s="254"/>
      <c r="D21" s="254"/>
      <c r="E21" s="254"/>
      <c r="F21" s="254"/>
      <c r="G21" s="254"/>
      <c r="H21" s="255"/>
      <c r="I21" s="145" t="s">
        <v>1</v>
      </c>
    </row>
    <row r="22" spans="1:9">
      <c r="A22" s="233" t="s">
        <v>212</v>
      </c>
      <c r="B22" s="226" t="s">
        <v>157</v>
      </c>
      <c r="C22" s="254"/>
      <c r="D22" s="254"/>
      <c r="E22" s="254"/>
      <c r="F22" s="254"/>
      <c r="G22" s="254"/>
      <c r="H22" s="255"/>
      <c r="I22" s="145" t="s">
        <v>1</v>
      </c>
    </row>
    <row r="23" spans="1:9">
      <c r="A23" s="233" t="s">
        <v>213</v>
      </c>
      <c r="B23" s="226" t="s">
        <v>214</v>
      </c>
      <c r="C23" s="254"/>
      <c r="D23" s="254"/>
      <c r="E23" s="254"/>
      <c r="F23" s="254"/>
      <c r="G23" s="254"/>
      <c r="H23" s="255"/>
      <c r="I23" s="145" t="s">
        <v>1</v>
      </c>
    </row>
    <row r="24" spans="1:9">
      <c r="A24" s="225">
        <v>23.2</v>
      </c>
      <c r="B24" s="226" t="s">
        <v>215</v>
      </c>
      <c r="C24" s="254"/>
      <c r="D24" s="254"/>
      <c r="E24" s="254"/>
      <c r="F24" s="254"/>
      <c r="G24" s="254"/>
      <c r="H24" s="255"/>
      <c r="I24" s="145" t="s">
        <v>1</v>
      </c>
    </row>
    <row r="25" spans="1:9">
      <c r="A25" s="233" t="s">
        <v>160</v>
      </c>
      <c r="B25" s="226" t="s">
        <v>161</v>
      </c>
      <c r="C25" s="254"/>
      <c r="D25" s="254"/>
      <c r="E25" s="254"/>
      <c r="F25" s="254"/>
      <c r="G25" s="254"/>
      <c r="H25" s="255"/>
      <c r="I25" s="145" t="s">
        <v>1</v>
      </c>
    </row>
    <row r="26" spans="1:9">
      <c r="A26" s="233" t="s">
        <v>160</v>
      </c>
      <c r="B26" s="226" t="s">
        <v>162</v>
      </c>
      <c r="C26" s="254"/>
      <c r="D26" s="254"/>
      <c r="E26" s="254"/>
      <c r="F26" s="254"/>
      <c r="G26" s="254"/>
      <c r="H26" s="255"/>
      <c r="I26" s="145" t="s">
        <v>1</v>
      </c>
    </row>
    <row r="27" spans="1:9">
      <c r="A27" s="233" t="s">
        <v>160</v>
      </c>
      <c r="B27" s="226" t="s">
        <v>163</v>
      </c>
      <c r="C27" s="254"/>
      <c r="D27" s="254"/>
      <c r="E27" s="254"/>
      <c r="F27" s="254"/>
      <c r="G27" s="254"/>
      <c r="H27" s="255"/>
      <c r="I27" s="145" t="s">
        <v>1</v>
      </c>
    </row>
    <row r="28" spans="1:9">
      <c r="A28" s="233" t="s">
        <v>160</v>
      </c>
      <c r="B28" s="226" t="s">
        <v>216</v>
      </c>
      <c r="C28" s="254"/>
      <c r="D28" s="254"/>
      <c r="E28" s="254"/>
      <c r="F28" s="254"/>
      <c r="G28" s="254"/>
      <c r="H28" s="255"/>
      <c r="I28" s="145" t="s">
        <v>1</v>
      </c>
    </row>
    <row r="29" spans="1:9">
      <c r="A29" s="233" t="s">
        <v>160</v>
      </c>
      <c r="B29" s="226" t="s">
        <v>217</v>
      </c>
      <c r="C29" s="254"/>
      <c r="D29" s="254"/>
      <c r="E29" s="254"/>
      <c r="F29" s="254"/>
      <c r="G29" s="254"/>
      <c r="H29" s="255"/>
      <c r="I29" s="145" t="s">
        <v>1</v>
      </c>
    </row>
    <row r="30" spans="1:9">
      <c r="A30" s="233" t="s">
        <v>218</v>
      </c>
      <c r="B30" s="226" t="s">
        <v>219</v>
      </c>
      <c r="C30" s="254"/>
      <c r="D30" s="254"/>
      <c r="E30" s="254"/>
      <c r="F30" s="254"/>
      <c r="G30" s="254"/>
      <c r="H30" s="255"/>
      <c r="I30" s="145" t="s">
        <v>1</v>
      </c>
    </row>
    <row r="31" spans="1:9">
      <c r="A31" s="225">
        <v>25.3</v>
      </c>
      <c r="B31" s="226" t="s">
        <v>164</v>
      </c>
      <c r="C31" s="254"/>
      <c r="D31" s="254"/>
      <c r="E31" s="254"/>
      <c r="F31" s="254"/>
      <c r="G31" s="254"/>
      <c r="H31" s="255"/>
      <c r="I31" s="145" t="s">
        <v>1</v>
      </c>
    </row>
    <row r="32" spans="1:9">
      <c r="A32" s="233" t="s">
        <v>173</v>
      </c>
      <c r="B32" s="226" t="s">
        <v>220</v>
      </c>
      <c r="C32" s="254"/>
      <c r="D32" s="254"/>
      <c r="E32" s="254"/>
      <c r="F32" s="254"/>
      <c r="G32" s="254"/>
      <c r="H32" s="255"/>
      <c r="I32" s="145" t="s">
        <v>1</v>
      </c>
    </row>
    <row r="33" spans="1:9">
      <c r="A33" s="225">
        <v>25.3</v>
      </c>
      <c r="B33" s="226" t="s">
        <v>165</v>
      </c>
      <c r="C33" s="254"/>
      <c r="D33" s="254"/>
      <c r="E33" s="254"/>
      <c r="F33" s="254"/>
      <c r="G33" s="254"/>
      <c r="H33" s="255"/>
      <c r="I33" s="145" t="s">
        <v>1</v>
      </c>
    </row>
    <row r="34" spans="1:9">
      <c r="A34" s="225">
        <v>25.3</v>
      </c>
      <c r="B34" s="226" t="s">
        <v>166</v>
      </c>
      <c r="C34" s="254"/>
      <c r="D34" s="254"/>
      <c r="E34" s="254"/>
      <c r="F34" s="254"/>
      <c r="G34" s="254"/>
      <c r="H34" s="255"/>
      <c r="I34" s="145" t="s">
        <v>1</v>
      </c>
    </row>
    <row r="35" spans="1:9">
      <c r="A35" s="225">
        <v>25.3</v>
      </c>
      <c r="B35" s="226" t="s">
        <v>167</v>
      </c>
      <c r="C35" s="254"/>
      <c r="D35" s="254"/>
      <c r="E35" s="254"/>
      <c r="F35" s="254"/>
      <c r="G35" s="254"/>
      <c r="H35" s="255"/>
      <c r="I35" s="145" t="s">
        <v>1</v>
      </c>
    </row>
    <row r="36" spans="1:9">
      <c r="A36" s="225">
        <v>25.3</v>
      </c>
      <c r="B36" s="226" t="s">
        <v>168</v>
      </c>
      <c r="C36" s="254"/>
      <c r="D36" s="254"/>
      <c r="E36" s="254"/>
      <c r="F36" s="254"/>
      <c r="G36" s="254"/>
      <c r="H36" s="255"/>
      <c r="I36" s="145" t="s">
        <v>1</v>
      </c>
    </row>
    <row r="37" spans="1:9">
      <c r="A37" s="233" t="s">
        <v>173</v>
      </c>
      <c r="B37" s="226" t="s">
        <v>174</v>
      </c>
      <c r="C37" s="254"/>
      <c r="D37" s="254"/>
      <c r="E37" s="254"/>
      <c r="F37" s="254"/>
      <c r="G37" s="254"/>
      <c r="H37" s="255"/>
      <c r="I37" s="145" t="s">
        <v>1</v>
      </c>
    </row>
    <row r="38" spans="1:9">
      <c r="A38" s="225">
        <v>25.3</v>
      </c>
      <c r="B38" s="226" t="s">
        <v>221</v>
      </c>
      <c r="C38" s="254"/>
      <c r="D38" s="254"/>
      <c r="E38" s="254"/>
      <c r="F38" s="254"/>
      <c r="G38" s="254"/>
      <c r="H38" s="255"/>
      <c r="I38" s="145" t="s">
        <v>1</v>
      </c>
    </row>
    <row r="39" spans="1:9">
      <c r="A39" s="225">
        <v>25.6</v>
      </c>
      <c r="B39" s="226" t="s">
        <v>175</v>
      </c>
      <c r="C39" s="254"/>
      <c r="D39" s="254"/>
      <c r="E39" s="254"/>
      <c r="F39" s="254"/>
      <c r="G39" s="254"/>
      <c r="H39" s="255"/>
      <c r="I39" s="145" t="s">
        <v>1</v>
      </c>
    </row>
    <row r="40" spans="1:9">
      <c r="A40" s="338" t="s">
        <v>176</v>
      </c>
      <c r="B40" s="337" t="s">
        <v>177</v>
      </c>
      <c r="C40" s="259"/>
      <c r="D40" s="259"/>
      <c r="E40" s="259"/>
      <c r="F40" s="259"/>
      <c r="G40" s="259"/>
      <c r="H40" s="260"/>
      <c r="I40" s="145" t="s">
        <v>1</v>
      </c>
    </row>
    <row r="41" spans="1:9">
      <c r="A41" s="890" t="s">
        <v>183</v>
      </c>
      <c r="B41" s="891"/>
      <c r="C41" s="250"/>
      <c r="D41" s="250"/>
      <c r="E41" s="250"/>
      <c r="F41" s="250"/>
      <c r="G41" s="250"/>
      <c r="H41" s="251"/>
      <c r="I41" s="145" t="s">
        <v>1</v>
      </c>
    </row>
    <row r="42" spans="1:9">
      <c r="A42" s="233" t="s">
        <v>184</v>
      </c>
      <c r="B42" s="226" t="s">
        <v>222</v>
      </c>
      <c r="C42" s="254"/>
      <c r="D42" s="254"/>
      <c r="E42" s="254"/>
      <c r="F42" s="254"/>
      <c r="G42" s="254"/>
      <c r="H42" s="255"/>
      <c r="I42" s="145" t="s">
        <v>1</v>
      </c>
    </row>
    <row r="43" spans="1:9">
      <c r="A43" s="229" t="s">
        <v>184</v>
      </c>
      <c r="B43" s="228" t="s">
        <v>189</v>
      </c>
      <c r="C43" s="254"/>
      <c r="D43" s="254"/>
      <c r="E43" s="254"/>
      <c r="F43" s="254"/>
      <c r="G43" s="254"/>
      <c r="H43" s="255"/>
      <c r="I43" s="145" t="s">
        <v>1</v>
      </c>
    </row>
    <row r="44" spans="1:9">
      <c r="A44" s="229" t="s">
        <v>184</v>
      </c>
      <c r="B44" s="228" t="s">
        <v>190</v>
      </c>
      <c r="C44" s="254"/>
      <c r="D44" s="254"/>
      <c r="E44" s="254"/>
      <c r="F44" s="254"/>
      <c r="G44" s="254"/>
      <c r="H44" s="255"/>
      <c r="I44" s="145" t="s">
        <v>1</v>
      </c>
    </row>
    <row r="45" spans="1:9">
      <c r="A45" s="229" t="s">
        <v>184</v>
      </c>
      <c r="B45" s="228" t="s">
        <v>191</v>
      </c>
      <c r="C45" s="254"/>
      <c r="D45" s="254"/>
      <c r="E45" s="254"/>
      <c r="F45" s="254"/>
      <c r="G45" s="254"/>
      <c r="H45" s="255"/>
      <c r="I45" s="145" t="s">
        <v>1</v>
      </c>
    </row>
    <row r="46" spans="1:9">
      <c r="A46" s="229" t="s">
        <v>184</v>
      </c>
      <c r="B46" s="228" t="s">
        <v>192</v>
      </c>
      <c r="C46" s="254"/>
      <c r="D46" s="254"/>
      <c r="E46" s="254"/>
      <c r="F46" s="254"/>
      <c r="G46" s="254"/>
      <c r="H46" s="255"/>
      <c r="I46" s="145" t="s">
        <v>1</v>
      </c>
    </row>
    <row r="47" spans="1:9">
      <c r="A47" s="229" t="s">
        <v>184</v>
      </c>
      <c r="B47" s="228" t="s">
        <v>193</v>
      </c>
      <c r="C47" s="254"/>
      <c r="D47" s="254"/>
      <c r="E47" s="254"/>
      <c r="F47" s="254"/>
      <c r="G47" s="254"/>
      <c r="H47" s="255"/>
      <c r="I47" s="145" t="s">
        <v>1</v>
      </c>
    </row>
    <row r="48" spans="1:9">
      <c r="A48" s="233" t="s">
        <v>184</v>
      </c>
      <c r="B48" s="226" t="s">
        <v>223</v>
      </c>
      <c r="C48" s="254"/>
      <c r="D48" s="254"/>
      <c r="E48" s="254"/>
      <c r="F48" s="254"/>
      <c r="G48" s="254"/>
      <c r="H48" s="255"/>
      <c r="I48" s="145" t="s">
        <v>1</v>
      </c>
    </row>
    <row r="49" spans="1:18">
      <c r="A49" s="233" t="s">
        <v>224</v>
      </c>
      <c r="B49" s="226" t="s">
        <v>225</v>
      </c>
      <c r="C49" s="254"/>
      <c r="D49" s="254"/>
      <c r="E49" s="256"/>
      <c r="F49" s="256"/>
      <c r="G49" s="254"/>
      <c r="H49" s="255"/>
      <c r="I49" s="145" t="s">
        <v>1</v>
      </c>
    </row>
    <row r="50" spans="1:18">
      <c r="A50" s="890" t="s">
        <v>196</v>
      </c>
      <c r="B50" s="891"/>
      <c r="C50" s="250"/>
      <c r="D50" s="250"/>
      <c r="E50" s="250"/>
      <c r="F50" s="250"/>
      <c r="G50" s="250"/>
      <c r="H50" s="251"/>
      <c r="I50" s="145" t="s">
        <v>1</v>
      </c>
    </row>
    <row r="51" spans="1:18">
      <c r="A51" s="234" t="s">
        <v>197</v>
      </c>
      <c r="B51" s="230" t="s">
        <v>226</v>
      </c>
      <c r="C51" s="256"/>
      <c r="D51" s="256"/>
      <c r="E51" s="256"/>
      <c r="F51" s="256"/>
      <c r="G51" s="256"/>
      <c r="H51" s="258"/>
      <c r="I51" s="145" t="s">
        <v>1</v>
      </c>
    </row>
    <row r="52" spans="1:18">
      <c r="A52" s="235" t="s">
        <v>197</v>
      </c>
      <c r="B52" s="236" t="s">
        <v>203</v>
      </c>
      <c r="C52" s="259"/>
      <c r="D52" s="259"/>
      <c r="E52" s="259"/>
      <c r="F52" s="259"/>
      <c r="G52" s="259"/>
      <c r="H52" s="260"/>
      <c r="I52" s="145" t="s">
        <v>1</v>
      </c>
    </row>
    <row r="53" spans="1:18">
      <c r="A53" s="231"/>
      <c r="B53" s="223" t="s">
        <v>204</v>
      </c>
      <c r="C53" s="250"/>
      <c r="D53" s="250"/>
      <c r="E53" s="250"/>
      <c r="F53" s="250"/>
      <c r="G53" s="250"/>
      <c r="H53" s="251"/>
      <c r="I53" s="149" t="s">
        <v>30</v>
      </c>
    </row>
    <row r="55" spans="1:18" s="155" customFormat="1" ht="15.75">
      <c r="A55" s="880" t="s">
        <v>319</v>
      </c>
      <c r="B55" s="693"/>
      <c r="C55" s="693"/>
      <c r="D55" s="693"/>
      <c r="E55" s="693"/>
      <c r="F55" s="693"/>
      <c r="G55" s="693"/>
      <c r="H55" s="693"/>
      <c r="I55" s="150"/>
      <c r="J55" s="150"/>
      <c r="K55" s="150"/>
      <c r="L55" s="150"/>
      <c r="M55" s="150"/>
      <c r="N55" s="150"/>
      <c r="O55" s="150"/>
      <c r="P55" s="150"/>
      <c r="Q55" s="150"/>
      <c r="R55" s="150"/>
    </row>
    <row r="56" spans="1:18" s="155" customFormat="1" ht="15">
      <c r="A56" s="881" t="s">
        <v>205</v>
      </c>
      <c r="B56" s="889"/>
      <c r="C56" s="889"/>
      <c r="D56" s="889"/>
      <c r="E56" s="889"/>
      <c r="F56" s="889"/>
      <c r="G56" s="889"/>
      <c r="H56" s="889"/>
      <c r="I56" s="156"/>
      <c r="J56" s="156"/>
      <c r="K56" s="156"/>
      <c r="L56" s="156"/>
      <c r="M56" s="156"/>
      <c r="N56" s="156"/>
      <c r="O56" s="156"/>
      <c r="P56" s="156"/>
      <c r="Q56" s="156"/>
      <c r="R56" s="156"/>
    </row>
    <row r="57" spans="1:18" s="155" customFormat="1" ht="13.5">
      <c r="A57" s="157"/>
      <c r="B57" s="158"/>
      <c r="C57" s="158"/>
      <c r="D57" s="158"/>
      <c r="E57" s="158"/>
      <c r="F57" s="158"/>
      <c r="G57" s="158"/>
      <c r="H57" s="158"/>
      <c r="I57" s="158"/>
      <c r="J57" s="158"/>
      <c r="K57" s="158"/>
      <c r="L57" s="158"/>
      <c r="M57" s="158"/>
      <c r="N57" s="158"/>
      <c r="O57" s="158"/>
      <c r="P57" s="158"/>
      <c r="Q57" s="158"/>
      <c r="R57" s="158"/>
    </row>
    <row r="58" spans="1:18" s="155" customFormat="1" ht="30.75" customHeight="1">
      <c r="A58" s="882" t="s">
        <v>206</v>
      </c>
      <c r="B58" s="889"/>
      <c r="C58" s="889"/>
      <c r="D58" s="889"/>
      <c r="E58" s="889"/>
      <c r="F58" s="889"/>
      <c r="G58" s="889"/>
      <c r="H58" s="889"/>
      <c r="I58" s="156"/>
      <c r="J58" s="156"/>
      <c r="K58" s="156"/>
      <c r="L58" s="156"/>
      <c r="M58" s="156"/>
      <c r="N58" s="156"/>
      <c r="O58" s="156"/>
      <c r="P58" s="156"/>
      <c r="Q58" s="156"/>
      <c r="R58" s="156"/>
    </row>
    <row r="59" spans="1:18" s="155" customFormat="1">
      <c r="A59" s="159"/>
      <c r="B59" s="160"/>
      <c r="C59" s="160"/>
      <c r="D59" s="160"/>
      <c r="E59" s="160"/>
      <c r="F59" s="160"/>
      <c r="G59" s="160"/>
      <c r="H59" s="160"/>
      <c r="I59" s="160"/>
      <c r="J59" s="160"/>
      <c r="K59" s="160"/>
      <c r="L59" s="160"/>
      <c r="M59" s="160"/>
      <c r="N59" s="160"/>
      <c r="O59" s="160"/>
      <c r="P59" s="160"/>
      <c r="Q59" s="160"/>
      <c r="R59" s="160"/>
    </row>
    <row r="60" spans="1:18" s="155" customFormat="1" ht="26.25" customHeight="1">
      <c r="A60" s="874" t="s">
        <v>207</v>
      </c>
      <c r="B60" s="889"/>
      <c r="C60" s="889"/>
      <c r="D60" s="889"/>
      <c r="E60" s="889"/>
      <c r="F60" s="889"/>
      <c r="G60" s="889"/>
      <c r="H60" s="889"/>
      <c r="I60" s="161"/>
      <c r="J60" s="161"/>
      <c r="K60" s="161"/>
      <c r="L60" s="161"/>
      <c r="M60" s="161"/>
      <c r="N60" s="161"/>
      <c r="O60" s="161"/>
      <c r="P60" s="161"/>
      <c r="Q60" s="161"/>
      <c r="R60" s="161"/>
    </row>
  </sheetData>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56:H56"/>
    <mergeCell ref="A58:H58"/>
    <mergeCell ref="A60:H60"/>
    <mergeCell ref="A12:B13"/>
    <mergeCell ref="A55:H55"/>
    <mergeCell ref="A20:B20"/>
    <mergeCell ref="A14:B14"/>
    <mergeCell ref="A41:B41"/>
    <mergeCell ref="A50:B50"/>
    <mergeCell ref="D12:D13"/>
    <mergeCell ref="C12:C13"/>
    <mergeCell ref="E12:E13"/>
  </mergeCells>
  <phoneticPr fontId="3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8.5546875" style="146" customWidth="1"/>
    <col min="3" max="10" width="9.88671875" style="148" customWidth="1"/>
    <col min="11" max="16384" width="8.88671875" style="146"/>
  </cols>
  <sheetData>
    <row r="1" spans="1:11" ht="15.75">
      <c r="A1" s="869" t="s">
        <v>136</v>
      </c>
      <c r="B1" s="869"/>
      <c r="C1" s="869"/>
      <c r="D1" s="869"/>
      <c r="E1" s="869"/>
      <c r="F1" s="869"/>
      <c r="G1" s="869"/>
      <c r="H1" s="869"/>
      <c r="I1" s="869"/>
      <c r="J1" s="869"/>
      <c r="K1" s="145" t="s">
        <v>1</v>
      </c>
    </row>
    <row r="2" spans="1:11" ht="15.75">
      <c r="A2" s="868"/>
      <c r="B2" s="868"/>
      <c r="C2" s="868"/>
      <c r="D2" s="868"/>
      <c r="E2" s="868"/>
      <c r="F2" s="868"/>
      <c r="G2" s="868"/>
      <c r="H2" s="868"/>
      <c r="I2" s="868"/>
      <c r="J2" s="868"/>
    </row>
    <row r="3" spans="1:11" ht="15.75">
      <c r="A3" s="870" t="s">
        <v>235</v>
      </c>
      <c r="B3" s="870"/>
      <c r="C3" s="870"/>
      <c r="D3" s="870"/>
      <c r="E3" s="870"/>
      <c r="F3" s="870"/>
      <c r="G3" s="870"/>
      <c r="H3" s="870"/>
      <c r="I3" s="870"/>
      <c r="J3" s="870"/>
      <c r="K3" s="145" t="s">
        <v>1</v>
      </c>
    </row>
    <row r="4" spans="1:11" ht="15.75">
      <c r="A4" s="870" t="s">
        <v>299</v>
      </c>
      <c r="B4" s="870"/>
      <c r="C4" s="870"/>
      <c r="D4" s="870"/>
      <c r="E4" s="870"/>
      <c r="F4" s="870"/>
      <c r="G4" s="870"/>
      <c r="H4" s="870"/>
      <c r="I4" s="870"/>
      <c r="J4" s="870"/>
      <c r="K4" s="145" t="s">
        <v>1</v>
      </c>
    </row>
    <row r="5" spans="1:11" ht="15.75">
      <c r="A5" s="868" t="s">
        <v>298</v>
      </c>
      <c r="B5" s="868"/>
      <c r="C5" s="868"/>
      <c r="D5" s="868"/>
      <c r="E5" s="868"/>
      <c r="F5" s="868"/>
      <c r="G5" s="868"/>
      <c r="H5" s="868"/>
      <c r="I5" s="868"/>
      <c r="J5" s="868"/>
      <c r="K5" s="145" t="s">
        <v>1</v>
      </c>
    </row>
    <row r="6" spans="1:11" ht="15.75">
      <c r="A6" s="868"/>
      <c r="B6" s="868"/>
      <c r="C6" s="868"/>
      <c r="D6" s="868"/>
      <c r="E6" s="868"/>
      <c r="F6" s="868"/>
      <c r="G6" s="868"/>
      <c r="H6" s="868"/>
      <c r="I6" s="868"/>
      <c r="J6" s="868"/>
    </row>
    <row r="7" spans="1:11">
      <c r="A7" s="871"/>
      <c r="B7" s="871"/>
      <c r="C7" s="871"/>
      <c r="D7" s="871"/>
      <c r="E7" s="871"/>
      <c r="F7" s="871"/>
      <c r="G7" s="871"/>
      <c r="H7" s="871"/>
      <c r="I7" s="871"/>
      <c r="J7" s="871"/>
    </row>
    <row r="8" spans="1:11">
      <c r="A8" s="221" t="s">
        <v>137</v>
      </c>
      <c r="B8" s="220"/>
      <c r="C8" s="873"/>
      <c r="D8" s="873"/>
      <c r="E8" s="873"/>
      <c r="F8" s="873"/>
      <c r="G8" s="873"/>
      <c r="H8" s="873"/>
      <c r="I8" s="873"/>
      <c r="J8" s="873"/>
      <c r="K8" s="145" t="s">
        <v>1</v>
      </c>
    </row>
    <row r="9" spans="1:11">
      <c r="A9" s="221" t="s">
        <v>138</v>
      </c>
      <c r="B9" s="222" t="s">
        <v>208</v>
      </c>
      <c r="C9" s="873"/>
      <c r="D9" s="873"/>
      <c r="E9" s="873"/>
      <c r="F9" s="873"/>
      <c r="G9" s="873"/>
      <c r="H9" s="873"/>
      <c r="I9" s="873"/>
      <c r="J9" s="873"/>
      <c r="K9" s="145" t="s">
        <v>1</v>
      </c>
    </row>
    <row r="10" spans="1:11">
      <c r="A10" s="221" t="s">
        <v>139</v>
      </c>
      <c r="B10" s="222" t="s">
        <v>231</v>
      </c>
      <c r="C10" s="873"/>
      <c r="D10" s="873"/>
      <c r="E10" s="873"/>
      <c r="F10" s="873"/>
      <c r="G10" s="873"/>
      <c r="H10" s="873"/>
      <c r="I10" s="873"/>
      <c r="J10" s="873"/>
      <c r="K10" s="145" t="s">
        <v>1</v>
      </c>
    </row>
    <row r="11" spans="1:11">
      <c r="A11" s="893"/>
      <c r="B11" s="893"/>
      <c r="C11" s="893"/>
      <c r="D11" s="893"/>
      <c r="E11" s="893"/>
      <c r="F11" s="893"/>
      <c r="G11" s="893"/>
      <c r="H11" s="893"/>
      <c r="I11" s="893"/>
      <c r="J11" s="893"/>
    </row>
    <row r="12" spans="1:11" ht="12.75" customHeight="1">
      <c r="A12" s="876" t="s">
        <v>141</v>
      </c>
      <c r="B12" s="877"/>
      <c r="C12" s="887" t="s">
        <v>368</v>
      </c>
      <c r="D12" s="885" t="s">
        <v>365</v>
      </c>
      <c r="E12" s="885" t="s">
        <v>142</v>
      </c>
      <c r="F12" s="885" t="s">
        <v>143</v>
      </c>
      <c r="G12" s="885" t="s">
        <v>366</v>
      </c>
      <c r="H12" s="885" t="s">
        <v>367</v>
      </c>
      <c r="I12" s="885" t="s">
        <v>142</v>
      </c>
      <c r="J12" s="883" t="s">
        <v>369</v>
      </c>
      <c r="K12" s="145" t="s">
        <v>1</v>
      </c>
    </row>
    <row r="13" spans="1:11" ht="12.75" customHeight="1">
      <c r="A13" s="878"/>
      <c r="B13" s="879"/>
      <c r="C13" s="888"/>
      <c r="D13" s="886"/>
      <c r="E13" s="886"/>
      <c r="F13" s="886"/>
      <c r="G13" s="886"/>
      <c r="H13" s="886"/>
      <c r="I13" s="886"/>
      <c r="J13" s="884"/>
      <c r="K13" s="145" t="s">
        <v>1</v>
      </c>
    </row>
    <row r="14" spans="1:11">
      <c r="A14" s="231" t="s">
        <v>144</v>
      </c>
      <c r="B14" s="223"/>
      <c r="C14" s="250"/>
      <c r="D14" s="250"/>
      <c r="E14" s="250"/>
      <c r="F14" s="250"/>
      <c r="G14" s="250"/>
      <c r="H14" s="250"/>
      <c r="I14" s="250"/>
      <c r="J14" s="251"/>
      <c r="K14" s="145" t="s">
        <v>1</v>
      </c>
    </row>
    <row r="15" spans="1:11">
      <c r="A15" s="232" t="s">
        <v>145</v>
      </c>
      <c r="B15" s="224" t="s">
        <v>146</v>
      </c>
      <c r="C15" s="252"/>
      <c r="D15" s="252"/>
      <c r="E15" s="252"/>
      <c r="F15" s="252"/>
      <c r="G15" s="252"/>
      <c r="H15" s="252"/>
      <c r="I15" s="252"/>
      <c r="J15" s="253"/>
      <c r="K15" s="145" t="s">
        <v>1</v>
      </c>
    </row>
    <row r="16" spans="1:11">
      <c r="A16" s="233" t="s">
        <v>147</v>
      </c>
      <c r="B16" s="226" t="s">
        <v>210</v>
      </c>
      <c r="C16" s="254"/>
      <c r="D16" s="254"/>
      <c r="E16" s="254"/>
      <c r="F16" s="254"/>
      <c r="G16" s="254"/>
      <c r="H16" s="254"/>
      <c r="I16" s="254"/>
      <c r="J16" s="255"/>
      <c r="K16" s="145" t="s">
        <v>1</v>
      </c>
    </row>
    <row r="17" spans="1:11">
      <c r="A17" s="233" t="s">
        <v>147</v>
      </c>
      <c r="B17" s="226" t="s">
        <v>151</v>
      </c>
      <c r="C17" s="254"/>
      <c r="D17" s="254"/>
      <c r="E17" s="254"/>
      <c r="F17" s="254"/>
      <c r="G17" s="254"/>
      <c r="H17" s="254"/>
      <c r="I17" s="254"/>
      <c r="J17" s="255"/>
      <c r="K17" s="145" t="s">
        <v>1</v>
      </c>
    </row>
    <row r="18" spans="1:11">
      <c r="A18" s="233" t="s">
        <v>153</v>
      </c>
      <c r="B18" s="226" t="s">
        <v>152</v>
      </c>
      <c r="C18" s="254"/>
      <c r="D18" s="254"/>
      <c r="E18" s="254"/>
      <c r="F18" s="254"/>
      <c r="G18" s="254"/>
      <c r="H18" s="254"/>
      <c r="I18" s="254"/>
      <c r="J18" s="255"/>
      <c r="K18" s="145" t="s">
        <v>1</v>
      </c>
    </row>
    <row r="19" spans="1:11">
      <c r="A19" s="233" t="s">
        <v>153</v>
      </c>
      <c r="B19" s="226" t="s">
        <v>211</v>
      </c>
      <c r="C19" s="254"/>
      <c r="D19" s="254"/>
      <c r="E19" s="254"/>
      <c r="F19" s="254"/>
      <c r="G19" s="254"/>
      <c r="H19" s="254"/>
      <c r="I19" s="254"/>
      <c r="J19" s="255"/>
      <c r="K19" s="145" t="s">
        <v>1</v>
      </c>
    </row>
    <row r="20" spans="1:11">
      <c r="A20" s="231" t="s">
        <v>154</v>
      </c>
      <c r="B20" s="223"/>
      <c r="C20" s="250"/>
      <c r="D20" s="250"/>
      <c r="E20" s="250"/>
      <c r="F20" s="250"/>
      <c r="G20" s="250"/>
      <c r="H20" s="250"/>
      <c r="I20" s="250"/>
      <c r="J20" s="251"/>
      <c r="K20" s="145" t="s">
        <v>1</v>
      </c>
    </row>
    <row r="21" spans="1:11">
      <c r="A21" s="233" t="s">
        <v>155</v>
      </c>
      <c r="B21" s="226" t="s">
        <v>156</v>
      </c>
      <c r="C21" s="254"/>
      <c r="D21" s="254"/>
      <c r="E21" s="254"/>
      <c r="F21" s="254"/>
      <c r="G21" s="254"/>
      <c r="H21" s="254"/>
      <c r="I21" s="254"/>
      <c r="J21" s="255"/>
      <c r="K21" s="145" t="s">
        <v>1</v>
      </c>
    </row>
    <row r="22" spans="1:11">
      <c r="A22" s="233" t="s">
        <v>212</v>
      </c>
      <c r="B22" s="226" t="s">
        <v>157</v>
      </c>
      <c r="C22" s="254"/>
      <c r="D22" s="254"/>
      <c r="E22" s="254"/>
      <c r="F22" s="254"/>
      <c r="G22" s="254"/>
      <c r="H22" s="254"/>
      <c r="I22" s="254"/>
      <c r="J22" s="255"/>
      <c r="K22" s="145" t="s">
        <v>1</v>
      </c>
    </row>
    <row r="23" spans="1:11">
      <c r="A23" s="233" t="s">
        <v>213</v>
      </c>
      <c r="B23" s="226" t="s">
        <v>214</v>
      </c>
      <c r="C23" s="254"/>
      <c r="D23" s="254"/>
      <c r="E23" s="254"/>
      <c r="F23" s="254"/>
      <c r="G23" s="254"/>
      <c r="H23" s="254"/>
      <c r="I23" s="254"/>
      <c r="J23" s="255"/>
      <c r="K23" s="145" t="s">
        <v>1</v>
      </c>
    </row>
    <row r="24" spans="1:11">
      <c r="A24" s="225">
        <v>23.2</v>
      </c>
      <c r="B24" s="226" t="s">
        <v>215</v>
      </c>
      <c r="C24" s="254"/>
      <c r="D24" s="254"/>
      <c r="E24" s="254"/>
      <c r="F24" s="254"/>
      <c r="G24" s="254"/>
      <c r="H24" s="254"/>
      <c r="I24" s="254"/>
      <c r="J24" s="255"/>
      <c r="K24" s="145" t="s">
        <v>1</v>
      </c>
    </row>
    <row r="25" spans="1:11">
      <c r="A25" s="233" t="s">
        <v>160</v>
      </c>
      <c r="B25" s="226" t="s">
        <v>161</v>
      </c>
      <c r="C25" s="254"/>
      <c r="D25" s="254"/>
      <c r="E25" s="254"/>
      <c r="F25" s="254"/>
      <c r="G25" s="254"/>
      <c r="H25" s="254"/>
      <c r="I25" s="254"/>
      <c r="J25" s="255"/>
      <c r="K25" s="145" t="s">
        <v>1</v>
      </c>
    </row>
    <row r="26" spans="1:11">
      <c r="A26" s="233" t="s">
        <v>160</v>
      </c>
      <c r="B26" s="226" t="s">
        <v>162</v>
      </c>
      <c r="C26" s="254"/>
      <c r="D26" s="254"/>
      <c r="E26" s="254"/>
      <c r="F26" s="254"/>
      <c r="G26" s="254"/>
      <c r="H26" s="254"/>
      <c r="I26" s="254"/>
      <c r="J26" s="255"/>
      <c r="K26" s="145" t="s">
        <v>1</v>
      </c>
    </row>
    <row r="27" spans="1:11">
      <c r="A27" s="233" t="s">
        <v>160</v>
      </c>
      <c r="B27" s="226" t="s">
        <v>163</v>
      </c>
      <c r="C27" s="254"/>
      <c r="D27" s="254"/>
      <c r="E27" s="254"/>
      <c r="F27" s="254"/>
      <c r="G27" s="254"/>
      <c r="H27" s="254"/>
      <c r="I27" s="254"/>
      <c r="J27" s="255"/>
      <c r="K27" s="145" t="s">
        <v>1</v>
      </c>
    </row>
    <row r="28" spans="1:11">
      <c r="A28" s="233" t="s">
        <v>160</v>
      </c>
      <c r="B28" s="226" t="s">
        <v>216</v>
      </c>
      <c r="C28" s="254"/>
      <c r="D28" s="254"/>
      <c r="E28" s="254"/>
      <c r="F28" s="254"/>
      <c r="G28" s="254"/>
      <c r="H28" s="254"/>
      <c r="I28" s="257"/>
      <c r="J28" s="255"/>
      <c r="K28" s="145" t="s">
        <v>1</v>
      </c>
    </row>
    <row r="29" spans="1:11">
      <c r="A29" s="233" t="s">
        <v>160</v>
      </c>
      <c r="B29" s="226" t="s">
        <v>217</v>
      </c>
      <c r="C29" s="254"/>
      <c r="D29" s="254"/>
      <c r="E29" s="254"/>
      <c r="F29" s="254"/>
      <c r="G29" s="254"/>
      <c r="H29" s="254"/>
      <c r="I29" s="257"/>
      <c r="J29" s="255"/>
      <c r="K29" s="145" t="s">
        <v>1</v>
      </c>
    </row>
    <row r="30" spans="1:11">
      <c r="A30" s="233" t="s">
        <v>218</v>
      </c>
      <c r="B30" s="226" t="s">
        <v>219</v>
      </c>
      <c r="C30" s="254"/>
      <c r="D30" s="254"/>
      <c r="E30" s="254"/>
      <c r="F30" s="254"/>
      <c r="G30" s="254"/>
      <c r="H30" s="254"/>
      <c r="I30" s="254"/>
      <c r="J30" s="255"/>
      <c r="K30" s="145" t="s">
        <v>1</v>
      </c>
    </row>
    <row r="31" spans="1:11">
      <c r="A31" s="225">
        <v>25.3</v>
      </c>
      <c r="B31" s="226" t="s">
        <v>164</v>
      </c>
      <c r="C31" s="254"/>
      <c r="D31" s="254"/>
      <c r="E31" s="254"/>
      <c r="F31" s="254"/>
      <c r="G31" s="254"/>
      <c r="H31" s="254"/>
      <c r="I31" s="254"/>
      <c r="J31" s="255"/>
      <c r="K31" s="145" t="s">
        <v>1</v>
      </c>
    </row>
    <row r="32" spans="1:11">
      <c r="A32" s="225">
        <v>25.3</v>
      </c>
      <c r="B32" s="226" t="s">
        <v>165</v>
      </c>
      <c r="C32" s="254"/>
      <c r="D32" s="254"/>
      <c r="E32" s="254"/>
      <c r="F32" s="254"/>
      <c r="G32" s="254"/>
      <c r="H32" s="254"/>
      <c r="I32" s="254"/>
      <c r="J32" s="255"/>
      <c r="K32" s="145" t="s">
        <v>1</v>
      </c>
    </row>
    <row r="33" spans="1:11">
      <c r="A33" s="225">
        <v>25.3</v>
      </c>
      <c r="B33" s="226" t="s">
        <v>166</v>
      </c>
      <c r="C33" s="254"/>
      <c r="D33" s="254"/>
      <c r="E33" s="254"/>
      <c r="F33" s="254"/>
      <c r="G33" s="254"/>
      <c r="H33" s="254"/>
      <c r="I33" s="254"/>
      <c r="J33" s="255"/>
      <c r="K33" s="145" t="s">
        <v>1</v>
      </c>
    </row>
    <row r="34" spans="1:11">
      <c r="A34" s="225">
        <v>25.3</v>
      </c>
      <c r="B34" s="226" t="s">
        <v>167</v>
      </c>
      <c r="C34" s="254"/>
      <c r="D34" s="254"/>
      <c r="E34" s="254"/>
      <c r="F34" s="254"/>
      <c r="G34" s="254"/>
      <c r="H34" s="254"/>
      <c r="I34" s="254"/>
      <c r="J34" s="255"/>
      <c r="K34" s="145" t="s">
        <v>1</v>
      </c>
    </row>
    <row r="35" spans="1:11">
      <c r="A35" s="225">
        <v>25.3</v>
      </c>
      <c r="B35" s="226" t="s">
        <v>168</v>
      </c>
      <c r="C35" s="254"/>
      <c r="D35" s="254"/>
      <c r="E35" s="254"/>
      <c r="F35" s="254"/>
      <c r="G35" s="254"/>
      <c r="H35" s="254"/>
      <c r="I35" s="254"/>
      <c r="J35" s="255"/>
      <c r="K35" s="145" t="s">
        <v>1</v>
      </c>
    </row>
    <row r="36" spans="1:11">
      <c r="A36" s="233" t="s">
        <v>173</v>
      </c>
      <c r="B36" s="226" t="s">
        <v>174</v>
      </c>
      <c r="C36" s="254"/>
      <c r="D36" s="254"/>
      <c r="E36" s="254"/>
      <c r="F36" s="254"/>
      <c r="G36" s="254"/>
      <c r="H36" s="254"/>
      <c r="I36" s="254"/>
      <c r="J36" s="255"/>
      <c r="K36" s="145" t="s">
        <v>1</v>
      </c>
    </row>
    <row r="37" spans="1:11">
      <c r="A37" s="225">
        <v>25.3</v>
      </c>
      <c r="B37" s="226" t="s">
        <v>221</v>
      </c>
      <c r="C37" s="254"/>
      <c r="D37" s="254"/>
      <c r="E37" s="254"/>
      <c r="F37" s="254"/>
      <c r="G37" s="254"/>
      <c r="H37" s="254"/>
      <c r="I37" s="254"/>
      <c r="J37" s="255"/>
      <c r="K37" s="145" t="s">
        <v>1</v>
      </c>
    </row>
    <row r="38" spans="1:11">
      <c r="A38" s="233" t="s">
        <v>169</v>
      </c>
      <c r="B38" s="226" t="s">
        <v>175</v>
      </c>
      <c r="C38" s="254"/>
      <c r="D38" s="254"/>
      <c r="E38" s="254"/>
      <c r="F38" s="254"/>
      <c r="G38" s="254"/>
      <c r="H38" s="254"/>
      <c r="I38" s="254"/>
      <c r="J38" s="255"/>
      <c r="K38" s="145" t="s">
        <v>1</v>
      </c>
    </row>
    <row r="39" spans="1:11">
      <c r="A39" s="338" t="s">
        <v>176</v>
      </c>
      <c r="B39" s="337" t="s">
        <v>177</v>
      </c>
      <c r="C39" s="259"/>
      <c r="D39" s="259"/>
      <c r="E39" s="259"/>
      <c r="F39" s="259"/>
      <c r="G39" s="259"/>
      <c r="H39" s="259"/>
      <c r="I39" s="259"/>
      <c r="J39" s="260"/>
      <c r="K39" s="145" t="s">
        <v>1</v>
      </c>
    </row>
    <row r="40" spans="1:11">
      <c r="A40" s="231" t="s">
        <v>183</v>
      </c>
      <c r="B40" s="223"/>
      <c r="C40" s="250"/>
      <c r="D40" s="250"/>
      <c r="E40" s="250"/>
      <c r="F40" s="250"/>
      <c r="G40" s="250"/>
      <c r="H40" s="250"/>
      <c r="I40" s="250"/>
      <c r="J40" s="251"/>
      <c r="K40" s="145" t="s">
        <v>1</v>
      </c>
    </row>
    <row r="41" spans="1:11">
      <c r="A41" s="233" t="s">
        <v>184</v>
      </c>
      <c r="B41" s="226" t="s">
        <v>222</v>
      </c>
      <c r="C41" s="254"/>
      <c r="D41" s="254"/>
      <c r="E41" s="254"/>
      <c r="F41" s="254"/>
      <c r="G41" s="254"/>
      <c r="H41" s="254"/>
      <c r="I41" s="254"/>
      <c r="J41" s="255"/>
      <c r="K41" s="145" t="s">
        <v>1</v>
      </c>
    </row>
    <row r="42" spans="1:11">
      <c r="A42" s="229" t="s">
        <v>184</v>
      </c>
      <c r="B42" s="228" t="s">
        <v>189</v>
      </c>
      <c r="C42" s="254"/>
      <c r="D42" s="254"/>
      <c r="E42" s="254"/>
      <c r="F42" s="254"/>
      <c r="G42" s="254"/>
      <c r="H42" s="254"/>
      <c r="I42" s="254"/>
      <c r="J42" s="255"/>
      <c r="K42" s="145" t="s">
        <v>1</v>
      </c>
    </row>
    <row r="43" spans="1:11">
      <c r="A43" s="229" t="s">
        <v>184</v>
      </c>
      <c r="B43" s="228" t="s">
        <v>190</v>
      </c>
      <c r="C43" s="254"/>
      <c r="D43" s="254"/>
      <c r="E43" s="254"/>
      <c r="F43" s="254"/>
      <c r="G43" s="254"/>
      <c r="H43" s="254"/>
      <c r="I43" s="254"/>
      <c r="J43" s="255"/>
      <c r="K43" s="145" t="s">
        <v>1</v>
      </c>
    </row>
    <row r="44" spans="1:11">
      <c r="A44" s="229" t="s">
        <v>184</v>
      </c>
      <c r="B44" s="228" t="s">
        <v>191</v>
      </c>
      <c r="C44" s="254"/>
      <c r="D44" s="254"/>
      <c r="E44" s="254"/>
      <c r="F44" s="254"/>
      <c r="G44" s="254"/>
      <c r="H44" s="254"/>
      <c r="I44" s="254"/>
      <c r="J44" s="255"/>
      <c r="K44" s="145" t="s">
        <v>1</v>
      </c>
    </row>
    <row r="45" spans="1:11">
      <c r="A45" s="229" t="s">
        <v>184</v>
      </c>
      <c r="B45" s="228" t="s">
        <v>192</v>
      </c>
      <c r="C45" s="254"/>
      <c r="D45" s="254"/>
      <c r="E45" s="254"/>
      <c r="F45" s="254"/>
      <c r="G45" s="254"/>
      <c r="H45" s="254"/>
      <c r="I45" s="254"/>
      <c r="J45" s="255"/>
      <c r="K45" s="145" t="s">
        <v>1</v>
      </c>
    </row>
    <row r="46" spans="1:11">
      <c r="A46" s="229" t="s">
        <v>184</v>
      </c>
      <c r="B46" s="228" t="s">
        <v>193</v>
      </c>
      <c r="C46" s="254"/>
      <c r="D46" s="254"/>
      <c r="E46" s="254"/>
      <c r="F46" s="254"/>
      <c r="G46" s="254"/>
      <c r="H46" s="254"/>
      <c r="I46" s="254"/>
      <c r="J46" s="255"/>
      <c r="K46" s="145" t="s">
        <v>1</v>
      </c>
    </row>
    <row r="47" spans="1:11">
      <c r="A47" s="227">
        <v>31</v>
      </c>
      <c r="B47" s="226" t="s">
        <v>194</v>
      </c>
      <c r="C47" s="254"/>
      <c r="D47" s="254"/>
      <c r="E47" s="256"/>
      <c r="F47" s="256"/>
      <c r="G47" s="254"/>
      <c r="H47" s="254"/>
      <c r="I47" s="254"/>
      <c r="J47" s="255"/>
      <c r="K47" s="145" t="s">
        <v>1</v>
      </c>
    </row>
    <row r="48" spans="1:11">
      <c r="A48" s="233" t="s">
        <v>224</v>
      </c>
      <c r="B48" s="226" t="s">
        <v>225</v>
      </c>
      <c r="C48" s="254"/>
      <c r="D48" s="254"/>
      <c r="E48" s="256"/>
      <c r="F48" s="256"/>
      <c r="G48" s="254"/>
      <c r="H48" s="254"/>
      <c r="I48" s="254"/>
      <c r="J48" s="255"/>
      <c r="K48" s="145" t="s">
        <v>1</v>
      </c>
    </row>
    <row r="49" spans="1:18">
      <c r="A49" s="231" t="s">
        <v>196</v>
      </c>
      <c r="B49" s="223"/>
      <c r="C49" s="250"/>
      <c r="D49" s="250"/>
      <c r="E49" s="250"/>
      <c r="F49" s="250"/>
      <c r="G49" s="250"/>
      <c r="H49" s="250"/>
      <c r="I49" s="250"/>
      <c r="J49" s="251"/>
      <c r="K49" s="145" t="s">
        <v>1</v>
      </c>
    </row>
    <row r="50" spans="1:18">
      <c r="A50" s="234" t="s">
        <v>197</v>
      </c>
      <c r="B50" s="230" t="s">
        <v>232</v>
      </c>
      <c r="C50" s="256"/>
      <c r="D50" s="256"/>
      <c r="E50" s="256"/>
      <c r="F50" s="256"/>
      <c r="G50" s="256"/>
      <c r="H50" s="256"/>
      <c r="I50" s="256"/>
      <c r="J50" s="258"/>
      <c r="K50" s="145" t="s">
        <v>1</v>
      </c>
    </row>
    <row r="51" spans="1:18" s="168" customFormat="1">
      <c r="A51" s="235" t="s">
        <v>197</v>
      </c>
      <c r="B51" s="236" t="s">
        <v>203</v>
      </c>
      <c r="C51" s="259"/>
      <c r="D51" s="259"/>
      <c r="E51" s="259"/>
      <c r="F51" s="259"/>
      <c r="G51" s="259"/>
      <c r="H51" s="259"/>
      <c r="I51" s="259"/>
      <c r="J51" s="260"/>
      <c r="K51" s="145" t="s">
        <v>1</v>
      </c>
    </row>
    <row r="52" spans="1:18">
      <c r="A52" s="248"/>
      <c r="B52" s="249" t="s">
        <v>204</v>
      </c>
      <c r="C52" s="261"/>
      <c r="D52" s="261"/>
      <c r="E52" s="261"/>
      <c r="F52" s="261"/>
      <c r="G52" s="261"/>
      <c r="H52" s="261"/>
      <c r="I52" s="261"/>
      <c r="J52" s="262"/>
      <c r="K52" s="149" t="s">
        <v>30</v>
      </c>
    </row>
    <row r="53" spans="1:18">
      <c r="A53" s="220"/>
      <c r="B53" s="220"/>
      <c r="C53" s="263"/>
      <c r="D53" s="263"/>
      <c r="E53" s="263"/>
      <c r="F53" s="263"/>
      <c r="G53" s="263"/>
      <c r="H53" s="263"/>
      <c r="I53" s="263"/>
      <c r="J53" s="263"/>
    </row>
    <row r="55" spans="1:18" ht="18.75">
      <c r="A55" s="880" t="s">
        <v>319</v>
      </c>
      <c r="B55" s="895"/>
      <c r="C55" s="895"/>
      <c r="D55" s="895"/>
      <c r="E55" s="895"/>
      <c r="F55" s="895"/>
      <c r="G55" s="895"/>
      <c r="H55" s="895"/>
      <c r="I55" s="895"/>
      <c r="J55" s="895"/>
      <c r="K55" s="169"/>
      <c r="L55" s="169"/>
      <c r="M55" s="169"/>
      <c r="N55" s="169"/>
      <c r="O55" s="169"/>
      <c r="P55" s="169"/>
      <c r="Q55" s="169"/>
      <c r="R55" s="169"/>
    </row>
    <row r="56" spans="1:18" ht="9.75" customHeight="1">
      <c r="A56" s="881" t="s">
        <v>205</v>
      </c>
      <c r="B56" s="896"/>
      <c r="C56" s="896"/>
      <c r="D56" s="896"/>
      <c r="E56" s="896"/>
      <c r="F56" s="896"/>
      <c r="G56" s="896"/>
      <c r="H56" s="896"/>
      <c r="I56" s="896"/>
      <c r="J56" s="896"/>
      <c r="K56" s="156"/>
      <c r="L56" s="156"/>
      <c r="M56" s="156"/>
      <c r="N56" s="156"/>
      <c r="O56" s="156"/>
      <c r="P56" s="156"/>
      <c r="Q56" s="156"/>
      <c r="R56" s="156"/>
    </row>
    <row r="57" spans="1:18" ht="11.25" customHeight="1">
      <c r="A57" s="151"/>
      <c r="B57" s="150"/>
      <c r="C57" s="150"/>
      <c r="D57" s="150"/>
      <c r="E57" s="150"/>
      <c r="F57" s="150"/>
      <c r="G57" s="150"/>
      <c r="H57" s="150"/>
      <c r="I57" s="150"/>
      <c r="J57" s="150"/>
      <c r="K57" s="169"/>
      <c r="L57" s="169"/>
      <c r="M57" s="169"/>
      <c r="N57" s="169"/>
      <c r="O57" s="169"/>
      <c r="P57" s="169"/>
      <c r="Q57" s="169"/>
      <c r="R57" s="169"/>
    </row>
    <row r="58" spans="1:18" ht="14.25" customHeight="1">
      <c r="A58" s="882" t="s">
        <v>206</v>
      </c>
      <c r="B58" s="716"/>
      <c r="C58" s="716"/>
      <c r="D58" s="716"/>
      <c r="E58" s="716"/>
      <c r="F58" s="716"/>
      <c r="G58" s="716"/>
      <c r="H58" s="716"/>
      <c r="I58" s="716"/>
      <c r="J58" s="716"/>
      <c r="K58" s="41"/>
      <c r="L58" s="41"/>
      <c r="M58" s="41"/>
      <c r="N58" s="41"/>
      <c r="O58" s="41"/>
      <c r="P58" s="41"/>
      <c r="Q58" s="41"/>
      <c r="R58" s="41"/>
    </row>
    <row r="59" spans="1:18" ht="16.5" customHeight="1">
      <c r="A59" s="153"/>
      <c r="B59" s="154"/>
      <c r="C59" s="154"/>
      <c r="D59" s="154"/>
      <c r="E59" s="154"/>
      <c r="F59" s="154"/>
      <c r="G59" s="154"/>
      <c r="H59" s="154"/>
      <c r="I59" s="154"/>
      <c r="J59" s="154"/>
      <c r="K59" s="170"/>
      <c r="L59" s="170"/>
      <c r="M59" s="170"/>
      <c r="N59" s="170"/>
      <c r="O59" s="170"/>
      <c r="P59" s="170"/>
      <c r="Q59" s="170"/>
      <c r="R59" s="170"/>
    </row>
    <row r="60" spans="1:18" ht="16.5" customHeight="1">
      <c r="A60" s="874" t="s">
        <v>207</v>
      </c>
      <c r="B60" s="894"/>
      <c r="C60" s="894"/>
      <c r="D60" s="894"/>
      <c r="E60" s="894"/>
      <c r="F60" s="894"/>
      <c r="G60" s="894"/>
      <c r="H60" s="894"/>
      <c r="I60" s="894"/>
      <c r="J60" s="894"/>
      <c r="K60" s="41"/>
      <c r="L60" s="41"/>
      <c r="M60" s="41"/>
      <c r="N60" s="41"/>
      <c r="O60" s="41"/>
      <c r="P60" s="41"/>
      <c r="Q60" s="41"/>
      <c r="R60" s="41"/>
    </row>
    <row r="61" spans="1:18" ht="26.25" customHeight="1"/>
  </sheetData>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3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33203125" style="146" customWidth="1"/>
    <col min="3" max="3" width="9.5546875" style="148" customWidth="1"/>
    <col min="4" max="8" width="9.88671875" style="148" customWidth="1"/>
    <col min="9" max="16384" width="8.88671875" style="146"/>
  </cols>
  <sheetData>
    <row r="1" spans="1:10" ht="15.75">
      <c r="A1" s="869" t="s">
        <v>136</v>
      </c>
      <c r="B1" s="869"/>
      <c r="C1" s="869"/>
      <c r="D1" s="869"/>
      <c r="E1" s="869"/>
      <c r="F1" s="869"/>
      <c r="G1" s="869"/>
      <c r="H1" s="869"/>
      <c r="I1" s="171" t="s">
        <v>1</v>
      </c>
      <c r="J1" s="144"/>
    </row>
    <row r="2" spans="1:10" ht="15.75">
      <c r="A2" s="868"/>
      <c r="B2" s="868"/>
      <c r="C2" s="868"/>
      <c r="D2" s="868"/>
      <c r="E2" s="868"/>
      <c r="F2" s="868"/>
      <c r="G2" s="868"/>
      <c r="H2" s="868"/>
      <c r="I2" s="144"/>
      <c r="J2" s="144"/>
    </row>
    <row r="3" spans="1:10" ht="15.75">
      <c r="A3" s="870" t="s">
        <v>235</v>
      </c>
      <c r="B3" s="870"/>
      <c r="C3" s="870"/>
      <c r="D3" s="870"/>
      <c r="E3" s="870"/>
      <c r="F3" s="870"/>
      <c r="G3" s="870"/>
      <c r="H3" s="870"/>
      <c r="I3" s="171" t="s">
        <v>1</v>
      </c>
      <c r="J3" s="147"/>
    </row>
    <row r="4" spans="1:10" ht="15.75">
      <c r="A4" s="870" t="s">
        <v>299</v>
      </c>
      <c r="B4" s="870"/>
      <c r="C4" s="870"/>
      <c r="D4" s="870"/>
      <c r="E4" s="870"/>
      <c r="F4" s="870"/>
      <c r="G4" s="870"/>
      <c r="H4" s="870"/>
      <c r="I4" s="171" t="s">
        <v>1</v>
      </c>
      <c r="J4" s="147"/>
    </row>
    <row r="5" spans="1:10" ht="15.75">
      <c r="A5" s="868" t="s">
        <v>298</v>
      </c>
      <c r="B5" s="868"/>
      <c r="C5" s="868"/>
      <c r="D5" s="868"/>
      <c r="E5" s="868"/>
      <c r="F5" s="868"/>
      <c r="G5" s="868"/>
      <c r="H5" s="868"/>
      <c r="I5" s="171" t="s">
        <v>1</v>
      </c>
      <c r="J5" s="147"/>
    </row>
    <row r="6" spans="1:10" ht="15.75">
      <c r="A6" s="892"/>
      <c r="B6" s="892"/>
      <c r="C6" s="892"/>
      <c r="D6" s="892"/>
      <c r="E6" s="892"/>
      <c r="F6" s="892"/>
      <c r="G6" s="892"/>
      <c r="H6" s="892"/>
    </row>
    <row r="7" spans="1:10">
      <c r="A7" s="871"/>
      <c r="B7" s="871"/>
      <c r="C7" s="871"/>
      <c r="D7" s="871"/>
      <c r="E7" s="871"/>
      <c r="F7" s="871"/>
      <c r="G7" s="871"/>
      <c r="H7" s="871"/>
    </row>
    <row r="8" spans="1:10">
      <c r="A8" s="221" t="s">
        <v>137</v>
      </c>
      <c r="B8" s="220"/>
      <c r="C8" s="873"/>
      <c r="D8" s="873"/>
      <c r="E8" s="873"/>
      <c r="F8" s="873"/>
      <c r="G8" s="873"/>
      <c r="H8" s="873"/>
      <c r="I8" s="171" t="s">
        <v>1</v>
      </c>
    </row>
    <row r="9" spans="1:10">
      <c r="A9" s="221" t="s">
        <v>138</v>
      </c>
      <c r="B9" s="222" t="s">
        <v>208</v>
      </c>
      <c r="C9" s="873"/>
      <c r="D9" s="873"/>
      <c r="E9" s="873"/>
      <c r="F9" s="873"/>
      <c r="G9" s="873"/>
      <c r="H9" s="873"/>
      <c r="I9" s="171" t="s">
        <v>1</v>
      </c>
    </row>
    <row r="10" spans="1:10">
      <c r="A10" s="221" t="s">
        <v>139</v>
      </c>
      <c r="B10" s="222" t="s">
        <v>233</v>
      </c>
      <c r="C10" s="873"/>
      <c r="D10" s="873"/>
      <c r="E10" s="873"/>
      <c r="F10" s="873"/>
      <c r="G10" s="873"/>
      <c r="H10" s="873"/>
      <c r="I10" s="171" t="s">
        <v>1</v>
      </c>
    </row>
    <row r="11" spans="1:10">
      <c r="A11" s="893"/>
      <c r="B11" s="893"/>
      <c r="C11" s="893"/>
      <c r="D11" s="893"/>
      <c r="E11" s="893"/>
      <c r="F11" s="893"/>
      <c r="G11" s="893"/>
      <c r="H11" s="893"/>
    </row>
    <row r="12" spans="1:10" ht="12.75" customHeight="1">
      <c r="A12" s="876" t="s">
        <v>141</v>
      </c>
      <c r="B12" s="877"/>
      <c r="C12" s="887" t="s">
        <v>372</v>
      </c>
      <c r="D12" s="885" t="s">
        <v>365</v>
      </c>
      <c r="E12" s="885" t="s">
        <v>142</v>
      </c>
      <c r="F12" s="885" t="s">
        <v>143</v>
      </c>
      <c r="G12" s="885" t="s">
        <v>366</v>
      </c>
      <c r="H12" s="883" t="s">
        <v>373</v>
      </c>
      <c r="I12" s="171" t="s">
        <v>1</v>
      </c>
    </row>
    <row r="13" spans="1:10" ht="12.75" customHeight="1">
      <c r="A13" s="878"/>
      <c r="B13" s="879"/>
      <c r="C13" s="888"/>
      <c r="D13" s="886"/>
      <c r="E13" s="886"/>
      <c r="F13" s="886"/>
      <c r="G13" s="886"/>
      <c r="H13" s="884"/>
      <c r="I13" s="171" t="s">
        <v>1</v>
      </c>
    </row>
    <row r="14" spans="1:10">
      <c r="A14" s="231" t="s">
        <v>144</v>
      </c>
      <c r="B14" s="223"/>
      <c r="C14" s="250"/>
      <c r="D14" s="250"/>
      <c r="E14" s="250"/>
      <c r="F14" s="250"/>
      <c r="G14" s="250"/>
      <c r="H14" s="251"/>
      <c r="I14" s="171" t="s">
        <v>1</v>
      </c>
    </row>
    <row r="15" spans="1:10">
      <c r="A15" s="232" t="s">
        <v>145</v>
      </c>
      <c r="B15" s="224" t="s">
        <v>146</v>
      </c>
      <c r="C15" s="252"/>
      <c r="D15" s="252"/>
      <c r="E15" s="252"/>
      <c r="F15" s="252"/>
      <c r="G15" s="252"/>
      <c r="H15" s="253"/>
      <c r="I15" s="171" t="s">
        <v>1</v>
      </c>
    </row>
    <row r="16" spans="1:10">
      <c r="A16" s="233" t="s">
        <v>147</v>
      </c>
      <c r="B16" s="226" t="s">
        <v>210</v>
      </c>
      <c r="C16" s="254"/>
      <c r="D16" s="254"/>
      <c r="E16" s="254"/>
      <c r="F16" s="254"/>
      <c r="G16" s="254"/>
      <c r="H16" s="255"/>
      <c r="I16" s="171" t="s">
        <v>1</v>
      </c>
    </row>
    <row r="17" spans="1:9">
      <c r="A17" s="233" t="s">
        <v>147</v>
      </c>
      <c r="B17" s="226" t="s">
        <v>151</v>
      </c>
      <c r="C17" s="254"/>
      <c r="D17" s="254"/>
      <c r="E17" s="254"/>
      <c r="F17" s="254"/>
      <c r="G17" s="254"/>
      <c r="H17" s="255"/>
      <c r="I17" s="171" t="s">
        <v>1</v>
      </c>
    </row>
    <row r="18" spans="1:9">
      <c r="A18" s="233" t="s">
        <v>153</v>
      </c>
      <c r="B18" s="226" t="s">
        <v>152</v>
      </c>
      <c r="C18" s="254"/>
      <c r="D18" s="254"/>
      <c r="E18" s="254"/>
      <c r="F18" s="254"/>
      <c r="G18" s="254"/>
      <c r="H18" s="255"/>
      <c r="I18" s="171" t="s">
        <v>1</v>
      </c>
    </row>
    <row r="19" spans="1:9">
      <c r="A19" s="233" t="s">
        <v>153</v>
      </c>
      <c r="B19" s="226" t="s">
        <v>211</v>
      </c>
      <c r="C19" s="254"/>
      <c r="D19" s="254"/>
      <c r="E19" s="254"/>
      <c r="F19" s="254"/>
      <c r="G19" s="254"/>
      <c r="H19" s="255"/>
      <c r="I19" s="171" t="s">
        <v>1</v>
      </c>
    </row>
    <row r="20" spans="1:9">
      <c r="A20" s="231" t="s">
        <v>154</v>
      </c>
      <c r="B20" s="223"/>
      <c r="C20" s="250"/>
      <c r="D20" s="250"/>
      <c r="E20" s="250"/>
      <c r="F20" s="250"/>
      <c r="G20" s="250"/>
      <c r="H20" s="251"/>
      <c r="I20" s="171" t="s">
        <v>1</v>
      </c>
    </row>
    <row r="21" spans="1:9">
      <c r="A21" s="233" t="s">
        <v>155</v>
      </c>
      <c r="B21" s="226" t="s">
        <v>156</v>
      </c>
      <c r="C21" s="254"/>
      <c r="D21" s="254"/>
      <c r="E21" s="254"/>
      <c r="F21" s="254"/>
      <c r="G21" s="254"/>
      <c r="H21" s="255"/>
      <c r="I21" s="171" t="s">
        <v>1</v>
      </c>
    </row>
    <row r="22" spans="1:9">
      <c r="A22" s="227">
        <v>22</v>
      </c>
      <c r="B22" s="226" t="s">
        <v>157</v>
      </c>
      <c r="C22" s="254"/>
      <c r="D22" s="254"/>
      <c r="E22" s="254"/>
      <c r="F22" s="254"/>
      <c r="G22" s="254"/>
      <c r="H22" s="255"/>
      <c r="I22" s="171" t="s">
        <v>1</v>
      </c>
    </row>
    <row r="23" spans="1:9">
      <c r="A23" s="233" t="s">
        <v>213</v>
      </c>
      <c r="B23" s="226" t="s">
        <v>214</v>
      </c>
      <c r="C23" s="254"/>
      <c r="D23" s="254"/>
      <c r="E23" s="254"/>
      <c r="F23" s="254"/>
      <c r="G23" s="254"/>
      <c r="H23" s="255"/>
      <c r="I23" s="171" t="s">
        <v>1</v>
      </c>
    </row>
    <row r="24" spans="1:9">
      <c r="A24" s="225">
        <v>23.2</v>
      </c>
      <c r="B24" s="226" t="s">
        <v>215</v>
      </c>
      <c r="C24" s="254"/>
      <c r="D24" s="254"/>
      <c r="E24" s="254"/>
      <c r="F24" s="254"/>
      <c r="G24" s="254"/>
      <c r="H24" s="255"/>
      <c r="I24" s="171" t="s">
        <v>1</v>
      </c>
    </row>
    <row r="25" spans="1:9">
      <c r="A25" s="233" t="s">
        <v>160</v>
      </c>
      <c r="B25" s="226" t="s">
        <v>161</v>
      </c>
      <c r="C25" s="254"/>
      <c r="D25" s="254"/>
      <c r="E25" s="254"/>
      <c r="F25" s="254"/>
      <c r="G25" s="254"/>
      <c r="H25" s="255"/>
      <c r="I25" s="171" t="s">
        <v>1</v>
      </c>
    </row>
    <row r="26" spans="1:9">
      <c r="A26" s="233" t="s">
        <v>160</v>
      </c>
      <c r="B26" s="226" t="s">
        <v>162</v>
      </c>
      <c r="C26" s="254"/>
      <c r="D26" s="254"/>
      <c r="E26" s="254"/>
      <c r="F26" s="254"/>
      <c r="G26" s="254"/>
      <c r="H26" s="255"/>
      <c r="I26" s="171" t="s">
        <v>1</v>
      </c>
    </row>
    <row r="27" spans="1:9">
      <c r="A27" s="233" t="s">
        <v>160</v>
      </c>
      <c r="B27" s="226" t="s">
        <v>163</v>
      </c>
      <c r="C27" s="254"/>
      <c r="D27" s="254"/>
      <c r="E27" s="254"/>
      <c r="F27" s="254"/>
      <c r="G27" s="254"/>
      <c r="H27" s="255"/>
      <c r="I27" s="171" t="s">
        <v>1</v>
      </c>
    </row>
    <row r="28" spans="1:9">
      <c r="A28" s="233" t="s">
        <v>160</v>
      </c>
      <c r="B28" s="226" t="s">
        <v>216</v>
      </c>
      <c r="C28" s="254"/>
      <c r="D28" s="254"/>
      <c r="E28" s="254"/>
      <c r="F28" s="254"/>
      <c r="G28" s="254"/>
      <c r="H28" s="255"/>
      <c r="I28" s="171" t="s">
        <v>1</v>
      </c>
    </row>
    <row r="29" spans="1:9">
      <c r="A29" s="233" t="s">
        <v>160</v>
      </c>
      <c r="B29" s="226" t="s">
        <v>217</v>
      </c>
      <c r="C29" s="254"/>
      <c r="D29" s="254"/>
      <c r="E29" s="254"/>
      <c r="F29" s="254"/>
      <c r="G29" s="254"/>
      <c r="H29" s="255"/>
      <c r="I29" s="171" t="s">
        <v>1</v>
      </c>
    </row>
    <row r="30" spans="1:9">
      <c r="A30" s="233" t="s">
        <v>218</v>
      </c>
      <c r="B30" s="226" t="s">
        <v>219</v>
      </c>
      <c r="C30" s="254"/>
      <c r="D30" s="254"/>
      <c r="E30" s="254"/>
      <c r="F30" s="254"/>
      <c r="G30" s="254"/>
      <c r="H30" s="255"/>
      <c r="I30" s="171" t="s">
        <v>1</v>
      </c>
    </row>
    <row r="31" spans="1:9">
      <c r="A31" s="225">
        <v>25.3</v>
      </c>
      <c r="B31" s="226" t="s">
        <v>164</v>
      </c>
      <c r="C31" s="254"/>
      <c r="D31" s="254"/>
      <c r="E31" s="254"/>
      <c r="F31" s="254"/>
      <c r="G31" s="254"/>
      <c r="H31" s="255"/>
      <c r="I31" s="171" t="s">
        <v>1</v>
      </c>
    </row>
    <row r="32" spans="1:9">
      <c r="A32" s="225">
        <v>25.3</v>
      </c>
      <c r="B32" s="226" t="s">
        <v>165</v>
      </c>
      <c r="C32" s="254"/>
      <c r="D32" s="254"/>
      <c r="E32" s="254"/>
      <c r="F32" s="254"/>
      <c r="G32" s="254"/>
      <c r="H32" s="255"/>
      <c r="I32" s="171" t="s">
        <v>1</v>
      </c>
    </row>
    <row r="33" spans="1:9">
      <c r="A33" s="225">
        <v>25.3</v>
      </c>
      <c r="B33" s="226" t="s">
        <v>166</v>
      </c>
      <c r="C33" s="254"/>
      <c r="D33" s="254"/>
      <c r="E33" s="254"/>
      <c r="F33" s="254"/>
      <c r="G33" s="254"/>
      <c r="H33" s="255"/>
      <c r="I33" s="171" t="s">
        <v>1</v>
      </c>
    </row>
    <row r="34" spans="1:9">
      <c r="A34" s="225">
        <v>25.3</v>
      </c>
      <c r="B34" s="226" t="s">
        <v>167</v>
      </c>
      <c r="C34" s="254"/>
      <c r="D34" s="254"/>
      <c r="E34" s="254"/>
      <c r="F34" s="254"/>
      <c r="G34" s="254"/>
      <c r="H34" s="255"/>
      <c r="I34" s="171" t="s">
        <v>1</v>
      </c>
    </row>
    <row r="35" spans="1:9">
      <c r="A35" s="225">
        <v>25.3</v>
      </c>
      <c r="B35" s="226" t="s">
        <v>168</v>
      </c>
      <c r="C35" s="254"/>
      <c r="D35" s="254"/>
      <c r="E35" s="254"/>
      <c r="F35" s="254"/>
      <c r="G35" s="254"/>
      <c r="H35" s="255"/>
      <c r="I35" s="171" t="s">
        <v>1</v>
      </c>
    </row>
    <row r="36" spans="1:9">
      <c r="A36" s="225">
        <v>25.3</v>
      </c>
      <c r="B36" s="226" t="s">
        <v>221</v>
      </c>
      <c r="C36" s="254"/>
      <c r="D36" s="254"/>
      <c r="E36" s="254"/>
      <c r="F36" s="254"/>
      <c r="G36" s="254"/>
      <c r="H36" s="255"/>
      <c r="I36" s="171" t="s">
        <v>1</v>
      </c>
    </row>
    <row r="37" spans="1:9">
      <c r="A37" s="233" t="s">
        <v>169</v>
      </c>
      <c r="B37" s="226" t="s">
        <v>175</v>
      </c>
      <c r="C37" s="254"/>
      <c r="D37" s="254"/>
      <c r="E37" s="254"/>
      <c r="F37" s="254"/>
      <c r="G37" s="254"/>
      <c r="H37" s="255"/>
      <c r="I37" s="171" t="s">
        <v>1</v>
      </c>
    </row>
    <row r="38" spans="1:9">
      <c r="A38" s="338" t="s">
        <v>176</v>
      </c>
      <c r="B38" s="337" t="s">
        <v>177</v>
      </c>
      <c r="C38" s="259"/>
      <c r="D38" s="259"/>
      <c r="E38" s="259"/>
      <c r="F38" s="259"/>
      <c r="G38" s="259"/>
      <c r="H38" s="260"/>
      <c r="I38" s="171" t="s">
        <v>1</v>
      </c>
    </row>
    <row r="39" spans="1:9">
      <c r="A39" s="231" t="s">
        <v>183</v>
      </c>
      <c r="B39" s="223"/>
      <c r="C39" s="250"/>
      <c r="D39" s="250"/>
      <c r="E39" s="250"/>
      <c r="F39" s="250"/>
      <c r="G39" s="250"/>
      <c r="H39" s="251"/>
      <c r="I39" s="171" t="s">
        <v>1</v>
      </c>
    </row>
    <row r="40" spans="1:9">
      <c r="A40" s="233" t="s">
        <v>184</v>
      </c>
      <c r="B40" s="226" t="s">
        <v>222</v>
      </c>
      <c r="C40" s="254"/>
      <c r="D40" s="254"/>
      <c r="E40" s="254"/>
      <c r="F40" s="254"/>
      <c r="G40" s="254"/>
      <c r="H40" s="255"/>
      <c r="I40" s="171" t="s">
        <v>1</v>
      </c>
    </row>
    <row r="41" spans="1:9">
      <c r="A41" s="229" t="s">
        <v>184</v>
      </c>
      <c r="B41" s="228" t="s">
        <v>189</v>
      </c>
      <c r="C41" s="254"/>
      <c r="D41" s="254"/>
      <c r="E41" s="254"/>
      <c r="F41" s="254"/>
      <c r="G41" s="254"/>
      <c r="H41" s="255"/>
      <c r="I41" s="171" t="s">
        <v>1</v>
      </c>
    </row>
    <row r="42" spans="1:9">
      <c r="A42" s="229" t="s">
        <v>184</v>
      </c>
      <c r="B42" s="228" t="s">
        <v>190</v>
      </c>
      <c r="C42" s="254"/>
      <c r="D42" s="254"/>
      <c r="E42" s="254"/>
      <c r="F42" s="254"/>
      <c r="G42" s="254"/>
      <c r="H42" s="255"/>
      <c r="I42" s="171" t="s">
        <v>1</v>
      </c>
    </row>
    <row r="43" spans="1:9">
      <c r="A43" s="229" t="s">
        <v>184</v>
      </c>
      <c r="B43" s="228" t="s">
        <v>234</v>
      </c>
      <c r="C43" s="254"/>
      <c r="D43" s="254"/>
      <c r="E43" s="254"/>
      <c r="F43" s="254"/>
      <c r="G43" s="254"/>
      <c r="H43" s="255"/>
      <c r="I43" s="171" t="s">
        <v>1</v>
      </c>
    </row>
    <row r="44" spans="1:9">
      <c r="A44" s="229" t="s">
        <v>184</v>
      </c>
      <c r="B44" s="228" t="s">
        <v>191</v>
      </c>
      <c r="C44" s="254"/>
      <c r="D44" s="254"/>
      <c r="E44" s="254"/>
      <c r="F44" s="254"/>
      <c r="G44" s="254"/>
      <c r="H44" s="255"/>
      <c r="I44" s="171" t="s">
        <v>1</v>
      </c>
    </row>
    <row r="45" spans="1:9">
      <c r="A45" s="229" t="s">
        <v>184</v>
      </c>
      <c r="B45" s="228" t="s">
        <v>192</v>
      </c>
      <c r="C45" s="254"/>
      <c r="D45" s="254"/>
      <c r="E45" s="254"/>
      <c r="F45" s="254"/>
      <c r="G45" s="254"/>
      <c r="H45" s="255"/>
      <c r="I45" s="171" t="s">
        <v>1</v>
      </c>
    </row>
    <row r="46" spans="1:9">
      <c r="A46" s="229" t="s">
        <v>184</v>
      </c>
      <c r="B46" s="228" t="s">
        <v>193</v>
      </c>
      <c r="C46" s="254"/>
      <c r="D46" s="254"/>
      <c r="E46" s="254"/>
      <c r="F46" s="254"/>
      <c r="G46" s="254"/>
      <c r="H46" s="255"/>
      <c r="I46" s="171" t="s">
        <v>1</v>
      </c>
    </row>
    <row r="47" spans="1:9">
      <c r="A47" s="233" t="s">
        <v>184</v>
      </c>
      <c r="B47" s="226" t="s">
        <v>194</v>
      </c>
      <c r="C47" s="254"/>
      <c r="D47" s="254"/>
      <c r="E47" s="256"/>
      <c r="F47" s="256"/>
      <c r="G47" s="254"/>
      <c r="H47" s="255"/>
      <c r="I47" s="171" t="s">
        <v>1</v>
      </c>
    </row>
    <row r="48" spans="1:9">
      <c r="A48" s="233" t="s">
        <v>224</v>
      </c>
      <c r="B48" s="226" t="s">
        <v>225</v>
      </c>
      <c r="C48" s="254"/>
      <c r="D48" s="254"/>
      <c r="E48" s="256"/>
      <c r="F48" s="256"/>
      <c r="G48" s="254"/>
      <c r="H48" s="255"/>
      <c r="I48" s="171" t="s">
        <v>1</v>
      </c>
    </row>
    <row r="49" spans="1:18">
      <c r="A49" s="231" t="s">
        <v>196</v>
      </c>
      <c r="B49" s="223"/>
      <c r="C49" s="250"/>
      <c r="D49" s="250"/>
      <c r="E49" s="250"/>
      <c r="F49" s="250"/>
      <c r="G49" s="250"/>
      <c r="H49" s="251"/>
      <c r="I49" s="171" t="s">
        <v>1</v>
      </c>
    </row>
    <row r="50" spans="1:18">
      <c r="A50" s="233" t="s">
        <v>197</v>
      </c>
      <c r="B50" s="226" t="s">
        <v>232</v>
      </c>
      <c r="C50" s="254"/>
      <c r="D50" s="254"/>
      <c r="E50" s="254"/>
      <c r="F50" s="254"/>
      <c r="G50" s="254"/>
      <c r="H50" s="255"/>
      <c r="I50" s="171" t="s">
        <v>1</v>
      </c>
    </row>
    <row r="51" spans="1:18">
      <c r="A51" s="229" t="s">
        <v>197</v>
      </c>
      <c r="B51" s="228" t="s">
        <v>203</v>
      </c>
      <c r="C51" s="254"/>
      <c r="D51" s="254"/>
      <c r="E51" s="254"/>
      <c r="F51" s="254"/>
      <c r="G51" s="254"/>
      <c r="H51" s="255"/>
      <c r="I51" s="171" t="s">
        <v>1</v>
      </c>
    </row>
    <row r="52" spans="1:18">
      <c r="A52" s="231"/>
      <c r="B52" s="223" t="s">
        <v>204</v>
      </c>
      <c r="C52" s="250"/>
      <c r="D52" s="250"/>
      <c r="E52" s="250"/>
      <c r="F52" s="250"/>
      <c r="G52" s="250"/>
      <c r="H52" s="251"/>
      <c r="I52" s="145" t="s">
        <v>30</v>
      </c>
    </row>
    <row r="55" spans="1:18" ht="15.75">
      <c r="A55" s="880" t="s">
        <v>319</v>
      </c>
      <c r="B55" s="897"/>
      <c r="C55" s="897"/>
      <c r="D55" s="897"/>
      <c r="E55" s="897"/>
      <c r="F55" s="897"/>
      <c r="G55" s="897"/>
      <c r="H55" s="897"/>
      <c r="I55" s="150"/>
      <c r="J55" s="150"/>
      <c r="K55" s="150"/>
      <c r="L55" s="150"/>
      <c r="M55" s="150"/>
      <c r="N55" s="150"/>
      <c r="O55" s="150"/>
      <c r="P55" s="150"/>
      <c r="Q55" s="150"/>
      <c r="R55" s="150"/>
    </row>
    <row r="56" spans="1:18" ht="15">
      <c r="A56" s="881" t="s">
        <v>205</v>
      </c>
      <c r="B56" s="897"/>
      <c r="C56" s="897"/>
      <c r="D56" s="897"/>
      <c r="E56" s="897"/>
      <c r="F56" s="897"/>
      <c r="G56" s="897"/>
      <c r="H56" s="897"/>
      <c r="I56" s="164"/>
      <c r="J56" s="164"/>
      <c r="K56" s="164"/>
      <c r="L56" s="164"/>
      <c r="M56" s="164"/>
      <c r="N56" s="164"/>
      <c r="O56" s="164"/>
      <c r="P56" s="164"/>
      <c r="Q56" s="164"/>
      <c r="R56" s="164"/>
    </row>
    <row r="57" spans="1:18" ht="13.5">
      <c r="A57" s="151"/>
      <c r="B57" s="150"/>
      <c r="C57" s="150"/>
      <c r="D57" s="150"/>
      <c r="E57" s="150"/>
      <c r="F57" s="150"/>
      <c r="G57" s="150"/>
      <c r="H57" s="150"/>
      <c r="I57" s="150"/>
      <c r="J57" s="150"/>
      <c r="K57" s="150"/>
      <c r="L57" s="150"/>
      <c r="M57" s="150"/>
      <c r="N57" s="150"/>
      <c r="O57" s="150"/>
      <c r="P57" s="150"/>
      <c r="Q57" s="150"/>
      <c r="R57" s="150"/>
    </row>
    <row r="58" spans="1:18" ht="30.75" customHeight="1">
      <c r="A58" s="882" t="s">
        <v>206</v>
      </c>
      <c r="B58" s="897"/>
      <c r="C58" s="897"/>
      <c r="D58" s="897"/>
      <c r="E58" s="897"/>
      <c r="F58" s="897"/>
      <c r="G58" s="897"/>
      <c r="H58" s="897"/>
      <c r="I58" s="152"/>
      <c r="J58" s="152"/>
      <c r="K58" s="152"/>
      <c r="L58" s="152"/>
      <c r="M58" s="152"/>
      <c r="N58" s="152"/>
      <c r="O58" s="152"/>
      <c r="P58" s="152"/>
      <c r="Q58" s="152"/>
      <c r="R58" s="152"/>
    </row>
    <row r="59" spans="1:18">
      <c r="A59" s="153"/>
      <c r="B59" s="154"/>
      <c r="C59" s="154"/>
      <c r="D59" s="154"/>
      <c r="E59" s="154"/>
      <c r="F59" s="154"/>
      <c r="G59" s="154"/>
      <c r="H59" s="154"/>
      <c r="I59" s="154"/>
      <c r="J59" s="154"/>
      <c r="K59" s="154"/>
      <c r="L59" s="154"/>
      <c r="M59" s="154"/>
      <c r="N59" s="154"/>
      <c r="O59" s="154"/>
      <c r="P59" s="154"/>
      <c r="Q59" s="154"/>
      <c r="R59" s="154"/>
    </row>
    <row r="60" spans="1:18" ht="29.25" customHeight="1">
      <c r="A60" s="874" t="s">
        <v>207</v>
      </c>
      <c r="B60" s="897"/>
      <c r="C60" s="897"/>
      <c r="D60" s="897"/>
      <c r="E60" s="897"/>
      <c r="F60" s="897"/>
      <c r="G60" s="897"/>
      <c r="H60" s="897"/>
      <c r="I60" s="152"/>
      <c r="J60" s="152"/>
      <c r="K60" s="152"/>
      <c r="L60" s="152"/>
      <c r="M60" s="152"/>
      <c r="N60" s="152"/>
      <c r="O60" s="152"/>
      <c r="P60" s="152"/>
      <c r="Q60" s="152"/>
      <c r="R60" s="152"/>
    </row>
  </sheetData>
  <mergeCells count="22">
    <mergeCell ref="A1:H1"/>
    <mergeCell ref="A2:H2"/>
    <mergeCell ref="A3:H3"/>
    <mergeCell ref="A4:H4"/>
    <mergeCell ref="C9:H9"/>
    <mergeCell ref="A5:H5"/>
    <mergeCell ref="A6:H6"/>
    <mergeCell ref="A7:H7"/>
    <mergeCell ref="C8:H8"/>
    <mergeCell ref="C10:H10"/>
    <mergeCell ref="A56:H56"/>
    <mergeCell ref="A58:H58"/>
    <mergeCell ref="A60:H60"/>
    <mergeCell ref="A12:B13"/>
    <mergeCell ref="A55:H55"/>
    <mergeCell ref="A11:H11"/>
    <mergeCell ref="C12:C13"/>
    <mergeCell ref="D12:D13"/>
    <mergeCell ref="E12:E13"/>
    <mergeCell ref="G12:G13"/>
    <mergeCell ref="H12:H13"/>
    <mergeCell ref="F12:F13"/>
  </mergeCells>
  <phoneticPr fontId="3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75" customWidth="1"/>
    <col min="2" max="2" width="65.6640625" style="174" customWidth="1"/>
    <col min="3" max="3" width="2.88671875" style="175" customWidth="1"/>
    <col min="4" max="4" width="11.44140625" style="175" customWidth="1"/>
    <col min="5" max="5" width="10.21875" style="175" customWidth="1"/>
    <col min="6" max="6" width="10.109375" style="175" customWidth="1"/>
    <col min="7" max="7" width="9.5546875" style="175" customWidth="1"/>
    <col min="8" max="8" width="9.33203125" style="175" customWidth="1"/>
    <col min="9" max="16384" width="7.109375" style="175"/>
  </cols>
  <sheetData>
    <row r="1" spans="1:11">
      <c r="A1" s="903" t="s">
        <v>277</v>
      </c>
      <c r="B1" s="903"/>
      <c r="C1" s="903"/>
      <c r="D1" s="903"/>
      <c r="E1" s="903"/>
      <c r="F1" s="903"/>
      <c r="G1" s="903"/>
      <c r="H1" s="903"/>
      <c r="I1" s="176" t="s">
        <v>1</v>
      </c>
    </row>
    <row r="2" spans="1:11" ht="13.5" customHeight="1">
      <c r="A2" s="905"/>
      <c r="B2" s="905"/>
      <c r="C2" s="905"/>
      <c r="D2" s="905"/>
      <c r="E2" s="905"/>
      <c r="F2" s="905"/>
      <c r="G2" s="905"/>
      <c r="H2" s="905"/>
      <c r="I2" s="176" t="s">
        <v>1</v>
      </c>
    </row>
    <row r="3" spans="1:11">
      <c r="A3" s="902" t="s">
        <v>364</v>
      </c>
      <c r="B3" s="902"/>
      <c r="C3" s="902"/>
      <c r="D3" s="902"/>
      <c r="E3" s="902"/>
      <c r="F3" s="902"/>
      <c r="G3" s="902"/>
      <c r="H3" s="902"/>
      <c r="I3" s="176" t="s">
        <v>1</v>
      </c>
    </row>
    <row r="4" spans="1:11" ht="18.75">
      <c r="A4" s="755"/>
      <c r="B4" s="755"/>
      <c r="C4" s="755"/>
      <c r="D4" s="755"/>
      <c r="E4" s="755"/>
      <c r="F4" s="755"/>
      <c r="G4" s="755"/>
      <c r="H4" s="755"/>
      <c r="I4" s="176" t="s">
        <v>1</v>
      </c>
    </row>
    <row r="5" spans="1:11" ht="16.5">
      <c r="A5" s="757"/>
      <c r="B5" s="757"/>
      <c r="C5" s="757"/>
      <c r="D5" s="757"/>
      <c r="E5" s="757"/>
      <c r="F5" s="757"/>
      <c r="G5" s="757"/>
      <c r="H5" s="757"/>
      <c r="I5" s="176" t="s">
        <v>1</v>
      </c>
    </row>
    <row r="6" spans="1:11" ht="16.5">
      <c r="A6" s="757"/>
      <c r="B6" s="757"/>
      <c r="C6" s="757"/>
      <c r="D6" s="757"/>
      <c r="E6" s="757"/>
      <c r="F6" s="757"/>
      <c r="G6" s="757"/>
      <c r="H6" s="757"/>
      <c r="I6" s="176" t="s">
        <v>1</v>
      </c>
    </row>
    <row r="7" spans="1:11">
      <c r="A7" s="904"/>
      <c r="B7" s="904"/>
      <c r="C7" s="904"/>
      <c r="D7" s="904"/>
      <c r="E7" s="904"/>
      <c r="F7" s="904"/>
      <c r="G7" s="904"/>
      <c r="H7" s="904"/>
      <c r="I7" s="176" t="s">
        <v>1</v>
      </c>
    </row>
    <row r="8" spans="1:11">
      <c r="A8" s="904"/>
      <c r="B8" s="904"/>
      <c r="C8" s="904"/>
      <c r="D8" s="904"/>
      <c r="E8" s="904"/>
      <c r="F8" s="904"/>
      <c r="G8" s="904"/>
      <c r="H8" s="904"/>
      <c r="I8" s="176" t="s">
        <v>1</v>
      </c>
    </row>
    <row r="9" spans="1:11">
      <c r="A9" s="901"/>
      <c r="B9" s="901"/>
      <c r="C9" s="901"/>
      <c r="D9" s="901"/>
      <c r="E9" s="901"/>
      <c r="F9" s="901"/>
      <c r="G9" s="901"/>
      <c r="H9" s="901"/>
      <c r="I9" s="176" t="s">
        <v>1</v>
      </c>
    </row>
    <row r="10" spans="1:11">
      <c r="A10" s="179"/>
      <c r="B10" s="180"/>
      <c r="C10" s="179"/>
      <c r="D10" s="179"/>
      <c r="E10" s="179"/>
      <c r="F10" s="179"/>
      <c r="G10" s="179"/>
      <c r="H10" s="179"/>
      <c r="I10" s="176" t="s">
        <v>1</v>
      </c>
    </row>
    <row r="11" spans="1:11">
      <c r="A11" s="179"/>
      <c r="B11" s="180"/>
      <c r="C11" s="179"/>
      <c r="D11" s="180"/>
      <c r="E11" s="179"/>
      <c r="F11" s="179"/>
      <c r="G11" s="179"/>
      <c r="H11" s="179"/>
      <c r="I11" s="176" t="s">
        <v>1</v>
      </c>
    </row>
    <row r="12" spans="1:11">
      <c r="A12" s="179"/>
      <c r="B12" s="180"/>
      <c r="C12" s="179"/>
      <c r="D12" s="180"/>
      <c r="E12" s="179"/>
      <c r="F12" s="179"/>
      <c r="G12" s="179"/>
      <c r="H12" s="179"/>
      <c r="I12" s="176" t="s">
        <v>1</v>
      </c>
    </row>
    <row r="13" spans="1:11">
      <c r="A13" s="179"/>
      <c r="B13" s="180"/>
      <c r="C13" s="179"/>
      <c r="D13" s="179"/>
      <c r="E13" s="179"/>
      <c r="F13" s="179"/>
      <c r="G13" s="179"/>
      <c r="H13" s="179"/>
      <c r="I13" s="176" t="s">
        <v>1</v>
      </c>
    </row>
    <row r="14" spans="1:11" ht="36" customHeight="1">
      <c r="A14" s="179"/>
      <c r="B14" s="179"/>
      <c r="C14" s="179"/>
      <c r="D14" s="179"/>
      <c r="E14" s="179"/>
      <c r="F14" s="179"/>
      <c r="G14" s="179"/>
      <c r="H14" s="179"/>
      <c r="I14" s="176" t="s">
        <v>1</v>
      </c>
      <c r="J14" s="177"/>
      <c r="K14" s="177"/>
    </row>
    <row r="15" spans="1:11" ht="9.9499999999999993" customHeight="1">
      <c r="A15" s="179"/>
      <c r="B15" s="179"/>
      <c r="C15" s="179"/>
      <c r="D15" s="179"/>
      <c r="E15" s="179"/>
      <c r="F15" s="179"/>
      <c r="G15" s="179"/>
      <c r="H15" s="179"/>
      <c r="I15" s="176" t="s">
        <v>1</v>
      </c>
    </row>
    <row r="16" spans="1:11" ht="36" customHeight="1">
      <c r="A16" s="179"/>
      <c r="B16" s="179"/>
      <c r="C16" s="179"/>
      <c r="D16" s="179"/>
      <c r="E16" s="179"/>
      <c r="F16" s="179"/>
      <c r="G16" s="179"/>
      <c r="H16" s="179"/>
      <c r="I16" s="176" t="s">
        <v>1</v>
      </c>
      <c r="J16" s="177"/>
      <c r="K16" s="177"/>
    </row>
    <row r="17" spans="1:9" ht="9.9499999999999993" customHeight="1">
      <c r="A17" s="179"/>
      <c r="B17" s="179"/>
      <c r="C17" s="179"/>
      <c r="D17" s="179"/>
      <c r="E17" s="179"/>
      <c r="F17" s="179"/>
      <c r="G17" s="179"/>
      <c r="H17" s="179"/>
      <c r="I17" s="176" t="s">
        <v>1</v>
      </c>
    </row>
    <row r="18" spans="1:9" ht="30.75" customHeight="1">
      <c r="A18" s="179"/>
      <c r="B18" s="179"/>
      <c r="C18" s="179"/>
      <c r="D18" s="179"/>
      <c r="E18" s="179"/>
      <c r="F18" s="179"/>
      <c r="G18" s="179"/>
      <c r="H18" s="179"/>
      <c r="I18" s="176" t="s">
        <v>1</v>
      </c>
    </row>
    <row r="19" spans="1:9">
      <c r="A19" s="179"/>
      <c r="B19" s="179"/>
      <c r="C19" s="179"/>
      <c r="D19" s="179"/>
      <c r="E19" s="179"/>
      <c r="F19" s="179"/>
      <c r="G19" s="179"/>
      <c r="H19" s="179"/>
      <c r="I19" s="176" t="s">
        <v>1</v>
      </c>
    </row>
    <row r="20" spans="1:9">
      <c r="A20" s="179"/>
      <c r="B20" s="179"/>
      <c r="C20" s="179"/>
      <c r="D20" s="179"/>
      <c r="E20" s="179"/>
      <c r="F20" s="179"/>
      <c r="G20" s="179"/>
      <c r="H20" s="179"/>
      <c r="I20" s="176" t="s">
        <v>1</v>
      </c>
    </row>
    <row r="21" spans="1:9" ht="9.9499999999999993" customHeight="1">
      <c r="A21" s="179"/>
      <c r="B21" s="179"/>
      <c r="C21" s="179"/>
      <c r="D21" s="179"/>
      <c r="E21" s="179"/>
      <c r="F21" s="179"/>
      <c r="G21" s="179"/>
      <c r="H21" s="179"/>
      <c r="I21" s="176" t="s">
        <v>1</v>
      </c>
    </row>
    <row r="22" spans="1:9">
      <c r="A22" s="179"/>
      <c r="B22" s="179"/>
      <c r="C22" s="179"/>
      <c r="D22" s="179"/>
      <c r="E22" s="179"/>
      <c r="F22" s="179"/>
      <c r="G22" s="179"/>
      <c r="H22" s="179"/>
      <c r="I22" s="176" t="s">
        <v>1</v>
      </c>
    </row>
    <row r="23" spans="1:9">
      <c r="A23" s="179"/>
      <c r="B23" s="179"/>
      <c r="C23" s="179"/>
      <c r="D23" s="179"/>
      <c r="E23" s="179"/>
      <c r="F23" s="179"/>
      <c r="G23" s="179"/>
      <c r="H23" s="179"/>
      <c r="I23" s="176" t="s">
        <v>1</v>
      </c>
    </row>
    <row r="24" spans="1:9" ht="36.75" customHeight="1">
      <c r="A24" s="179"/>
      <c r="B24" s="179"/>
      <c r="C24" s="179"/>
      <c r="D24" s="178"/>
      <c r="E24" s="179"/>
      <c r="F24" s="179"/>
      <c r="G24" s="179"/>
      <c r="H24" s="179"/>
      <c r="I24" s="176" t="s">
        <v>1</v>
      </c>
    </row>
    <row r="25" spans="1:9">
      <c r="A25" s="179"/>
      <c r="B25" s="179"/>
      <c r="C25" s="179"/>
      <c r="D25" s="324"/>
      <c r="E25" s="324"/>
      <c r="F25" s="324"/>
      <c r="G25" s="324"/>
      <c r="H25" s="179"/>
      <c r="I25" s="176" t="s">
        <v>1</v>
      </c>
    </row>
    <row r="26" spans="1:9" ht="10.5" customHeight="1">
      <c r="A26" s="179"/>
      <c r="B26" s="179"/>
      <c r="C26" s="179"/>
      <c r="D26" s="178"/>
      <c r="E26" s="179"/>
      <c r="F26" s="179"/>
      <c r="G26" s="179"/>
      <c r="H26" s="179"/>
      <c r="I26" s="176" t="s">
        <v>1</v>
      </c>
    </row>
    <row r="27" spans="1:9" ht="9.9499999999999993" customHeight="1">
      <c r="A27" s="179"/>
      <c r="B27" s="179"/>
      <c r="C27" s="179"/>
      <c r="D27" s="179"/>
      <c r="E27" s="179"/>
      <c r="F27" s="179"/>
      <c r="G27" s="179"/>
      <c r="H27" s="179"/>
      <c r="I27" s="176" t="s">
        <v>1</v>
      </c>
    </row>
    <row r="28" spans="1:9">
      <c r="A28" s="179"/>
      <c r="B28" s="179"/>
      <c r="C28" s="179"/>
      <c r="D28" s="179"/>
      <c r="E28" s="179"/>
      <c r="F28" s="179"/>
      <c r="G28" s="179"/>
      <c r="H28" s="179"/>
      <c r="I28" s="176" t="s">
        <v>1</v>
      </c>
    </row>
    <row r="29" spans="1:9">
      <c r="A29" s="179"/>
      <c r="B29" s="179"/>
      <c r="C29" s="179"/>
      <c r="D29" s="179"/>
      <c r="E29" s="179"/>
      <c r="F29" s="179"/>
      <c r="G29" s="179"/>
      <c r="H29" s="179"/>
      <c r="I29" s="176" t="s">
        <v>1</v>
      </c>
    </row>
    <row r="30" spans="1:9" ht="15.75" customHeight="1">
      <c r="A30" s="179"/>
      <c r="B30" s="179"/>
      <c r="C30" s="179"/>
      <c r="D30" s="324"/>
      <c r="E30" s="324"/>
      <c r="F30" s="179"/>
      <c r="G30" s="179"/>
      <c r="H30" s="179"/>
      <c r="I30" s="176" t="s">
        <v>1</v>
      </c>
    </row>
    <row r="31" spans="1:9" ht="9.9499999999999993" customHeight="1">
      <c r="A31" s="179"/>
      <c r="B31" s="179"/>
      <c r="C31" s="179"/>
      <c r="D31" s="179"/>
      <c r="E31" s="179"/>
      <c r="F31" s="179"/>
      <c r="G31" s="179"/>
      <c r="H31" s="179"/>
      <c r="I31" s="176" t="s">
        <v>1</v>
      </c>
    </row>
    <row r="32" spans="1:9">
      <c r="A32" s="179"/>
      <c r="B32" s="179"/>
      <c r="C32" s="179"/>
      <c r="D32" s="326"/>
      <c r="E32" s="179"/>
      <c r="F32" s="179"/>
      <c r="G32" s="179"/>
      <c r="H32" s="179"/>
      <c r="I32" s="176" t="s">
        <v>1</v>
      </c>
    </row>
    <row r="33" spans="1:9" ht="36" customHeight="1">
      <c r="A33" s="179"/>
      <c r="B33" s="177"/>
      <c r="C33" s="177"/>
      <c r="D33" s="325"/>
      <c r="E33" s="325"/>
      <c r="F33" s="179"/>
      <c r="G33" s="179"/>
      <c r="H33" s="179"/>
      <c r="I33" s="176" t="s">
        <v>30</v>
      </c>
    </row>
    <row r="34" spans="1:9">
      <c r="B34" s="181"/>
    </row>
    <row r="35" spans="1:9">
      <c r="B35" s="183"/>
    </row>
    <row r="36" spans="1:9">
      <c r="A36" s="880" t="s">
        <v>319</v>
      </c>
      <c r="B36" s="897"/>
      <c r="C36" s="897"/>
      <c r="D36" s="897"/>
      <c r="E36" s="897"/>
      <c r="F36" s="897"/>
      <c r="G36" s="897"/>
      <c r="H36" s="897"/>
    </row>
    <row r="37" spans="1:9">
      <c r="A37" s="159"/>
      <c r="B37" s="184" t="s">
        <v>278</v>
      </c>
      <c r="C37" s="185"/>
      <c r="D37" s="185"/>
      <c r="E37" s="185"/>
      <c r="F37" s="185"/>
      <c r="G37" s="185"/>
      <c r="H37" s="185"/>
    </row>
    <row r="38" spans="1:9">
      <c r="A38" s="186"/>
      <c r="B38" s="187"/>
      <c r="C38" s="187"/>
      <c r="D38" s="187"/>
      <c r="E38" s="187"/>
      <c r="F38" s="187"/>
      <c r="G38" s="187"/>
      <c r="H38" s="187"/>
    </row>
    <row r="39" spans="1:9">
      <c r="A39" s="898"/>
      <c r="B39" s="899"/>
      <c r="C39" s="899"/>
      <c r="D39" s="899"/>
      <c r="E39" s="899"/>
      <c r="F39" s="899"/>
      <c r="G39" s="899"/>
      <c r="H39" s="899"/>
    </row>
    <row r="40" spans="1:9">
      <c r="A40" s="188"/>
      <c r="B40" s="189"/>
      <c r="C40" s="189"/>
      <c r="D40" s="189"/>
      <c r="E40" s="189"/>
      <c r="F40" s="189"/>
      <c r="G40" s="189"/>
      <c r="H40" s="189"/>
    </row>
    <row r="41" spans="1:9">
      <c r="A41" s="900"/>
      <c r="B41" s="899"/>
      <c r="C41" s="899"/>
      <c r="D41" s="899"/>
      <c r="E41" s="899"/>
      <c r="F41" s="899"/>
      <c r="G41" s="899"/>
      <c r="H41" s="899"/>
    </row>
    <row r="42" spans="1:9">
      <c r="A42" s="182"/>
      <c r="B42" s="190"/>
      <c r="C42" s="182"/>
      <c r="D42" s="182"/>
      <c r="E42" s="182"/>
      <c r="F42" s="182"/>
      <c r="G42" s="182"/>
      <c r="H42" s="182"/>
    </row>
  </sheetData>
  <mergeCells count="12">
    <mergeCell ref="A1:H1"/>
    <mergeCell ref="A8:H8"/>
    <mergeCell ref="A7:H7"/>
    <mergeCell ref="A4:H4"/>
    <mergeCell ref="A5:H5"/>
    <mergeCell ref="A6:H6"/>
    <mergeCell ref="A2:H2"/>
    <mergeCell ref="A39:H39"/>
    <mergeCell ref="A41:H41"/>
    <mergeCell ref="A36:H36"/>
    <mergeCell ref="A9:H9"/>
    <mergeCell ref="A3:H3"/>
  </mergeCells>
  <phoneticPr fontId="37"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84"/>
  <sheetViews>
    <sheetView showGridLines="0" showOutlineSymbols="0" view="pageBreakPreview" zoomScale="75" zoomScaleNormal="100" zoomScaleSheetLayoutView="75" workbookViewId="0">
      <selection activeCell="X58" sqref="X58"/>
    </sheetView>
  </sheetViews>
  <sheetFormatPr defaultColWidth="10.77734375" defaultRowHeight="15"/>
  <cols>
    <col min="1" max="16384" width="10.77734375" style="577"/>
  </cols>
  <sheetData>
    <row r="1" spans="1:25" ht="20.25">
      <c r="A1" s="659" t="s">
        <v>41</v>
      </c>
      <c r="B1" s="660"/>
      <c r="C1" s="660"/>
      <c r="D1" s="660"/>
      <c r="E1" s="660"/>
      <c r="F1" s="660"/>
      <c r="G1" s="660"/>
      <c r="H1" s="660"/>
      <c r="I1" s="660"/>
      <c r="J1" s="660"/>
      <c r="K1" s="660"/>
      <c r="L1" s="660"/>
      <c r="M1" s="660"/>
      <c r="N1" s="660"/>
      <c r="O1" s="660"/>
      <c r="P1" s="660"/>
      <c r="Q1" s="660"/>
      <c r="R1" s="660"/>
      <c r="S1" s="660"/>
      <c r="T1" s="660"/>
      <c r="U1" s="660"/>
      <c r="V1" s="660"/>
      <c r="W1" s="660"/>
      <c r="X1" s="660"/>
      <c r="Y1" s="54" t="s">
        <v>1</v>
      </c>
    </row>
    <row r="2" spans="1:25" ht="15.75">
      <c r="A2" s="661"/>
      <c r="B2" s="661"/>
      <c r="C2" s="661"/>
      <c r="D2" s="661"/>
      <c r="E2" s="661"/>
      <c r="F2" s="661"/>
      <c r="G2" s="661"/>
      <c r="H2" s="661"/>
      <c r="I2" s="661"/>
      <c r="J2" s="661"/>
      <c r="K2" s="661"/>
      <c r="L2" s="661"/>
      <c r="M2" s="661"/>
      <c r="N2" s="661"/>
      <c r="O2" s="661"/>
      <c r="P2" s="661"/>
      <c r="Q2" s="661"/>
      <c r="R2" s="661"/>
      <c r="S2" s="661"/>
      <c r="T2" s="661"/>
      <c r="U2" s="661"/>
      <c r="V2" s="661"/>
      <c r="W2" s="661"/>
      <c r="X2" s="661"/>
      <c r="Y2" s="54" t="s">
        <v>1</v>
      </c>
    </row>
    <row r="3" spans="1:25">
      <c r="A3" s="647"/>
      <c r="B3" s="647"/>
      <c r="C3" s="647"/>
      <c r="D3" s="647"/>
      <c r="E3" s="647"/>
      <c r="F3" s="647"/>
      <c r="G3" s="647"/>
      <c r="H3" s="647"/>
      <c r="I3" s="647"/>
      <c r="J3" s="647"/>
      <c r="K3" s="647"/>
      <c r="L3" s="647"/>
      <c r="M3" s="647"/>
      <c r="N3" s="647"/>
      <c r="O3" s="647"/>
      <c r="P3" s="647"/>
      <c r="Q3" s="647"/>
      <c r="R3" s="647"/>
      <c r="S3" s="647"/>
      <c r="T3" s="647"/>
      <c r="U3" s="647"/>
      <c r="V3" s="647"/>
      <c r="W3" s="647"/>
      <c r="X3" s="647"/>
      <c r="Y3" s="54" t="s">
        <v>1</v>
      </c>
    </row>
    <row r="4" spans="1:25" ht="22.5">
      <c r="A4" s="595" t="s">
        <v>309</v>
      </c>
      <c r="B4" s="596"/>
      <c r="C4" s="596"/>
      <c r="D4" s="596"/>
      <c r="E4" s="596"/>
      <c r="F4" s="596"/>
      <c r="G4" s="596"/>
      <c r="H4" s="596"/>
      <c r="I4" s="596"/>
      <c r="J4" s="596"/>
      <c r="K4" s="596"/>
      <c r="L4" s="596"/>
      <c r="M4" s="596"/>
      <c r="N4" s="596"/>
      <c r="O4" s="596"/>
      <c r="P4" s="596"/>
      <c r="Q4" s="596"/>
      <c r="R4" s="596"/>
      <c r="S4" s="596"/>
      <c r="T4" s="596"/>
      <c r="U4" s="596"/>
      <c r="V4" s="596"/>
      <c r="W4" s="596"/>
      <c r="X4" s="596"/>
      <c r="Y4" s="54" t="s">
        <v>1</v>
      </c>
    </row>
    <row r="5" spans="1:25" ht="23.25">
      <c r="A5" s="597" t="s">
        <v>388</v>
      </c>
      <c r="B5" s="599"/>
      <c r="C5" s="599"/>
      <c r="D5" s="599"/>
      <c r="E5" s="599"/>
      <c r="F5" s="599"/>
      <c r="G5" s="599"/>
      <c r="H5" s="599"/>
      <c r="I5" s="599"/>
      <c r="J5" s="599"/>
      <c r="K5" s="599"/>
      <c r="L5" s="599"/>
      <c r="M5" s="599"/>
      <c r="N5" s="599"/>
      <c r="O5" s="599"/>
      <c r="P5" s="599"/>
      <c r="Q5" s="599"/>
      <c r="R5" s="599"/>
      <c r="S5" s="599"/>
      <c r="T5" s="599"/>
      <c r="U5" s="599"/>
      <c r="V5" s="599"/>
      <c r="W5" s="599"/>
      <c r="X5" s="599"/>
      <c r="Y5" s="54" t="s">
        <v>1</v>
      </c>
    </row>
    <row r="6" spans="1:25" ht="23.25">
      <c r="A6" s="597" t="s">
        <v>299</v>
      </c>
      <c r="B6" s="596"/>
      <c r="C6" s="596"/>
      <c r="D6" s="596"/>
      <c r="E6" s="596"/>
      <c r="F6" s="596"/>
      <c r="G6" s="596"/>
      <c r="H6" s="596"/>
      <c r="I6" s="596"/>
      <c r="J6" s="596"/>
      <c r="K6" s="596"/>
      <c r="L6" s="596"/>
      <c r="M6" s="596"/>
      <c r="N6" s="596"/>
      <c r="O6" s="596"/>
      <c r="P6" s="596"/>
      <c r="Q6" s="596"/>
      <c r="R6" s="596"/>
      <c r="S6" s="596"/>
      <c r="T6" s="596"/>
      <c r="U6" s="596"/>
      <c r="V6" s="596"/>
      <c r="W6" s="596"/>
      <c r="X6" s="596"/>
      <c r="Y6" s="54" t="s">
        <v>1</v>
      </c>
    </row>
    <row r="7" spans="1:25" ht="23.25">
      <c r="A7" s="597" t="s">
        <v>298</v>
      </c>
      <c r="B7" s="599"/>
      <c r="C7" s="599"/>
      <c r="D7" s="599"/>
      <c r="E7" s="599"/>
      <c r="F7" s="599"/>
      <c r="G7" s="599"/>
      <c r="H7" s="599"/>
      <c r="I7" s="599"/>
      <c r="J7" s="599"/>
      <c r="K7" s="599"/>
      <c r="L7" s="599"/>
      <c r="M7" s="599"/>
      <c r="N7" s="599"/>
      <c r="O7" s="599"/>
      <c r="P7" s="599"/>
      <c r="Q7" s="599"/>
      <c r="R7" s="599"/>
      <c r="S7" s="599"/>
      <c r="T7" s="599"/>
      <c r="U7" s="599"/>
      <c r="V7" s="599"/>
      <c r="W7" s="599"/>
      <c r="X7" s="599"/>
      <c r="Y7" s="54" t="s">
        <v>1</v>
      </c>
    </row>
    <row r="8" spans="1:25" ht="23.25">
      <c r="A8" s="646"/>
      <c r="B8" s="646"/>
      <c r="C8" s="646"/>
      <c r="D8" s="646"/>
      <c r="E8" s="646"/>
      <c r="F8" s="646"/>
      <c r="G8" s="646"/>
      <c r="H8" s="646"/>
      <c r="I8" s="646"/>
      <c r="J8" s="646"/>
      <c r="K8" s="646"/>
      <c r="L8" s="646"/>
      <c r="M8" s="646"/>
      <c r="N8" s="646"/>
      <c r="O8" s="646"/>
      <c r="P8" s="646"/>
      <c r="Q8" s="646"/>
      <c r="R8" s="646"/>
      <c r="S8" s="646"/>
      <c r="T8" s="646"/>
      <c r="U8" s="646"/>
      <c r="V8" s="646"/>
      <c r="W8" s="646"/>
      <c r="X8" s="646"/>
      <c r="Y8" s="54" t="s">
        <v>1</v>
      </c>
    </row>
    <row r="9" spans="1:25" ht="23.25">
      <c r="A9" s="646"/>
      <c r="B9" s="646"/>
      <c r="C9" s="646"/>
      <c r="D9" s="646"/>
      <c r="E9" s="646"/>
      <c r="F9" s="646"/>
      <c r="G9" s="646"/>
      <c r="H9" s="646"/>
      <c r="I9" s="646"/>
      <c r="J9" s="646"/>
      <c r="K9" s="646"/>
      <c r="L9" s="646"/>
      <c r="M9" s="646"/>
      <c r="N9" s="646"/>
      <c r="O9" s="646"/>
      <c r="P9" s="646"/>
      <c r="Q9" s="646"/>
      <c r="R9" s="646"/>
      <c r="S9" s="646"/>
      <c r="T9" s="646"/>
      <c r="U9" s="646"/>
      <c r="V9" s="646"/>
      <c r="W9" s="646"/>
      <c r="X9" s="646"/>
      <c r="Y9" s="54" t="s">
        <v>1</v>
      </c>
    </row>
    <row r="10" spans="1:25" ht="23.25">
      <c r="A10" s="646"/>
      <c r="B10" s="646"/>
      <c r="C10" s="646"/>
      <c r="D10" s="646"/>
      <c r="E10" s="646"/>
      <c r="F10" s="646"/>
      <c r="G10" s="646"/>
      <c r="H10" s="646"/>
      <c r="I10" s="646"/>
      <c r="J10" s="646"/>
      <c r="K10" s="646"/>
      <c r="L10" s="646"/>
      <c r="M10" s="646"/>
      <c r="N10" s="646"/>
      <c r="O10" s="646"/>
      <c r="P10" s="646"/>
      <c r="Q10" s="646"/>
      <c r="R10" s="646"/>
      <c r="S10" s="646"/>
      <c r="T10" s="646"/>
      <c r="U10" s="646"/>
      <c r="V10" s="646"/>
      <c r="W10" s="646"/>
      <c r="X10" s="646"/>
      <c r="Y10" s="54" t="s">
        <v>1</v>
      </c>
    </row>
    <row r="11" spans="1:25" ht="15.75">
      <c r="A11" s="647"/>
      <c r="B11" s="647"/>
      <c r="C11" s="647"/>
      <c r="D11" s="647"/>
      <c r="E11" s="647"/>
      <c r="F11" s="647"/>
      <c r="G11" s="647"/>
      <c r="H11" s="647"/>
      <c r="I11" s="647"/>
      <c r="J11" s="647"/>
      <c r="K11" s="647"/>
      <c r="L11" s="647"/>
      <c r="M11" s="647"/>
      <c r="N11" s="647"/>
      <c r="O11" s="647"/>
      <c r="P11" s="647"/>
      <c r="Q11" s="647"/>
      <c r="R11" s="647"/>
      <c r="S11" s="647"/>
      <c r="T11" s="647"/>
      <c r="U11" s="648"/>
      <c r="V11" s="665" t="s">
        <v>53</v>
      </c>
      <c r="W11" s="666"/>
      <c r="X11" s="667"/>
      <c r="Y11" s="54" t="s">
        <v>1</v>
      </c>
    </row>
    <row r="12" spans="1:25">
      <c r="A12" s="647"/>
      <c r="B12" s="647"/>
      <c r="C12" s="647"/>
      <c r="D12" s="647"/>
      <c r="E12" s="647"/>
      <c r="F12" s="647"/>
      <c r="G12" s="647"/>
      <c r="H12" s="647"/>
      <c r="I12" s="647"/>
      <c r="J12" s="647"/>
      <c r="K12" s="647"/>
      <c r="L12" s="647"/>
      <c r="M12" s="647"/>
      <c r="N12" s="647"/>
      <c r="O12" s="647"/>
      <c r="P12" s="647"/>
      <c r="Q12" s="647"/>
      <c r="R12" s="647"/>
      <c r="S12" s="647"/>
      <c r="T12" s="647"/>
      <c r="U12" s="648"/>
      <c r="V12" s="653" t="s">
        <v>27</v>
      </c>
      <c r="W12" s="664" t="s">
        <v>62</v>
      </c>
      <c r="X12" s="662" t="s">
        <v>323</v>
      </c>
      <c r="Y12" s="54" t="s">
        <v>1</v>
      </c>
    </row>
    <row r="13" spans="1:25" ht="15.75" thickBot="1">
      <c r="A13" s="649"/>
      <c r="B13" s="649"/>
      <c r="C13" s="649"/>
      <c r="D13" s="649"/>
      <c r="E13" s="649"/>
      <c r="F13" s="649"/>
      <c r="G13" s="649"/>
      <c r="H13" s="649"/>
      <c r="I13" s="649"/>
      <c r="J13" s="649"/>
      <c r="K13" s="649"/>
      <c r="L13" s="649"/>
      <c r="M13" s="649"/>
      <c r="N13" s="649"/>
      <c r="O13" s="649"/>
      <c r="P13" s="649"/>
      <c r="Q13" s="649"/>
      <c r="R13" s="649"/>
      <c r="S13" s="649"/>
      <c r="T13" s="649"/>
      <c r="U13" s="650"/>
      <c r="V13" s="654"/>
      <c r="W13" s="663"/>
      <c r="X13" s="663"/>
      <c r="Y13" s="54" t="s">
        <v>1</v>
      </c>
    </row>
    <row r="14" spans="1:25" ht="15.75">
      <c r="A14" s="655" t="s">
        <v>133</v>
      </c>
      <c r="B14" s="656"/>
      <c r="C14" s="656"/>
      <c r="D14" s="656"/>
      <c r="E14" s="656"/>
      <c r="F14" s="656"/>
      <c r="G14" s="656"/>
      <c r="H14" s="656"/>
      <c r="I14" s="656"/>
      <c r="J14" s="656"/>
      <c r="K14" s="656"/>
      <c r="L14" s="656"/>
      <c r="M14" s="656"/>
      <c r="N14" s="656"/>
      <c r="O14" s="656"/>
      <c r="P14" s="656"/>
      <c r="Q14" s="656"/>
      <c r="R14" s="656"/>
      <c r="S14" s="656"/>
      <c r="T14" s="656"/>
      <c r="U14" s="656"/>
      <c r="V14" s="107">
        <v>5101</v>
      </c>
      <c r="W14" s="107">
        <v>5025</v>
      </c>
      <c r="X14" s="105">
        <v>1114772</v>
      </c>
      <c r="Y14" s="54" t="s">
        <v>1</v>
      </c>
    </row>
    <row r="15" spans="1:25" ht="15.75">
      <c r="A15" s="639" t="s">
        <v>265</v>
      </c>
      <c r="B15" s="640"/>
      <c r="C15" s="640"/>
      <c r="D15" s="640"/>
      <c r="E15" s="640"/>
      <c r="F15" s="640"/>
      <c r="G15" s="640"/>
      <c r="H15" s="640"/>
      <c r="I15" s="640"/>
      <c r="J15" s="640"/>
      <c r="K15" s="640"/>
      <c r="L15" s="640"/>
      <c r="M15" s="640"/>
      <c r="N15" s="640"/>
      <c r="O15" s="640"/>
      <c r="P15" s="640"/>
      <c r="Q15" s="640"/>
      <c r="R15" s="640"/>
      <c r="S15" s="640"/>
      <c r="T15" s="640"/>
      <c r="U15" s="640"/>
      <c r="V15" s="510"/>
      <c r="W15" s="510"/>
      <c r="X15" s="420">
        <v>37500</v>
      </c>
      <c r="Y15" s="54" t="s">
        <v>1</v>
      </c>
    </row>
    <row r="16" spans="1:25" ht="15.75">
      <c r="A16" s="657" t="s">
        <v>134</v>
      </c>
      <c r="B16" s="658"/>
      <c r="C16" s="658"/>
      <c r="D16" s="658"/>
      <c r="E16" s="658"/>
      <c r="F16" s="658"/>
      <c r="G16" s="658"/>
      <c r="H16" s="658"/>
      <c r="I16" s="658"/>
      <c r="J16" s="658"/>
      <c r="K16" s="658"/>
      <c r="L16" s="658"/>
      <c r="M16" s="658"/>
      <c r="N16" s="658"/>
      <c r="O16" s="658"/>
      <c r="P16" s="658"/>
      <c r="Q16" s="658"/>
      <c r="R16" s="658"/>
      <c r="S16" s="658"/>
      <c r="T16" s="658"/>
      <c r="U16" s="658"/>
      <c r="V16" s="511">
        <f>+V15+V14</f>
        <v>5101</v>
      </c>
      <c r="W16" s="511">
        <f>+W15+W14</f>
        <v>5025</v>
      </c>
      <c r="X16" s="512">
        <f>+X15+X14</f>
        <v>1152272</v>
      </c>
      <c r="Y16" s="54" t="s">
        <v>1</v>
      </c>
    </row>
    <row r="17" spans="1:25" ht="15.75">
      <c r="A17" s="655" t="s">
        <v>379</v>
      </c>
      <c r="B17" s="656"/>
      <c r="C17" s="656"/>
      <c r="D17" s="656"/>
      <c r="E17" s="656"/>
      <c r="F17" s="656"/>
      <c r="G17" s="656"/>
      <c r="H17" s="656"/>
      <c r="I17" s="656"/>
      <c r="J17" s="656"/>
      <c r="K17" s="656"/>
      <c r="L17" s="656"/>
      <c r="M17" s="656"/>
      <c r="N17" s="656"/>
      <c r="O17" s="656"/>
      <c r="P17" s="656"/>
      <c r="Q17" s="656"/>
      <c r="R17" s="656"/>
      <c r="S17" s="656"/>
      <c r="T17" s="656"/>
      <c r="U17" s="656"/>
      <c r="V17" s="513">
        <v>5101</v>
      </c>
      <c r="W17" s="513">
        <v>5025</v>
      </c>
      <c r="X17" s="514">
        <v>1114772</v>
      </c>
      <c r="Y17" s="54" t="s">
        <v>1</v>
      </c>
    </row>
    <row r="18" spans="1:25" ht="15.75">
      <c r="A18" s="651" t="s">
        <v>54</v>
      </c>
      <c r="B18" s="652"/>
      <c r="C18" s="652"/>
      <c r="D18" s="652"/>
      <c r="E18" s="652"/>
      <c r="F18" s="652"/>
      <c r="G18" s="652"/>
      <c r="H18" s="652"/>
      <c r="I18" s="652"/>
      <c r="J18" s="652"/>
      <c r="K18" s="652"/>
      <c r="L18" s="652"/>
      <c r="M18" s="652"/>
      <c r="N18" s="652"/>
      <c r="O18" s="652"/>
      <c r="P18" s="652"/>
      <c r="Q18" s="652"/>
      <c r="R18" s="652"/>
      <c r="S18" s="652"/>
      <c r="T18" s="652"/>
      <c r="U18" s="652"/>
      <c r="V18" s="515"/>
      <c r="W18" s="515"/>
      <c r="X18" s="516"/>
      <c r="Y18" s="54" t="s">
        <v>1</v>
      </c>
    </row>
    <row r="19" spans="1:25" ht="15.75">
      <c r="A19" s="637" t="s">
        <v>380</v>
      </c>
      <c r="B19" s="638"/>
      <c r="C19" s="638"/>
      <c r="D19" s="638"/>
      <c r="E19" s="638"/>
      <c r="F19" s="638"/>
      <c r="G19" s="638"/>
      <c r="H19" s="638"/>
      <c r="I19" s="638"/>
      <c r="J19" s="638"/>
      <c r="K19" s="638"/>
      <c r="L19" s="638"/>
      <c r="M19" s="638"/>
      <c r="N19" s="638"/>
      <c r="O19" s="638"/>
      <c r="P19" s="638"/>
      <c r="Q19" s="638"/>
      <c r="R19" s="638"/>
      <c r="S19" s="638"/>
      <c r="T19" s="638"/>
      <c r="U19" s="638"/>
      <c r="V19" s="108">
        <f>+V18+V17</f>
        <v>5101</v>
      </c>
      <c r="W19" s="108">
        <f>+W18+W17</f>
        <v>5025</v>
      </c>
      <c r="X19" s="55">
        <f>+X18+X17</f>
        <v>1114772</v>
      </c>
      <c r="Y19" s="54" t="s">
        <v>1</v>
      </c>
    </row>
    <row r="20" spans="1:25" ht="15.75">
      <c r="A20" s="639" t="s">
        <v>121</v>
      </c>
      <c r="B20" s="640"/>
      <c r="C20" s="640"/>
      <c r="D20" s="640"/>
      <c r="E20" s="640"/>
      <c r="F20" s="640"/>
      <c r="G20" s="640"/>
      <c r="H20" s="640"/>
      <c r="I20" s="640"/>
      <c r="J20" s="640"/>
      <c r="K20" s="640"/>
      <c r="L20" s="640"/>
      <c r="M20" s="640"/>
      <c r="N20" s="640"/>
      <c r="O20" s="640"/>
      <c r="P20" s="640"/>
      <c r="Q20" s="640"/>
      <c r="R20" s="640"/>
      <c r="S20" s="640"/>
      <c r="T20" s="640"/>
      <c r="U20" s="640"/>
      <c r="V20" s="419"/>
      <c r="W20" s="419"/>
      <c r="X20" s="420"/>
      <c r="Y20" s="54" t="s">
        <v>1</v>
      </c>
    </row>
    <row r="21" spans="1:25" ht="15.75">
      <c r="A21" s="614"/>
      <c r="B21" s="641"/>
      <c r="C21" s="641"/>
      <c r="D21" s="641"/>
      <c r="E21" s="641"/>
      <c r="F21" s="641"/>
      <c r="G21" s="641"/>
      <c r="H21" s="641"/>
      <c r="I21" s="641"/>
      <c r="J21" s="641"/>
      <c r="K21" s="641"/>
      <c r="L21" s="641"/>
      <c r="M21" s="641"/>
      <c r="N21" s="641"/>
      <c r="O21" s="641"/>
      <c r="P21" s="641"/>
      <c r="Q21" s="641"/>
      <c r="R21" s="641"/>
      <c r="S21" s="641"/>
      <c r="T21" s="641"/>
      <c r="U21" s="642"/>
      <c r="V21" s="419">
        <v>0</v>
      </c>
      <c r="W21" s="419">
        <v>0</v>
      </c>
      <c r="X21" s="420">
        <v>0</v>
      </c>
      <c r="Y21" s="54" t="s">
        <v>1</v>
      </c>
    </row>
    <row r="22" spans="1:25" ht="15.75">
      <c r="A22" s="609" t="s">
        <v>15</v>
      </c>
      <c r="B22" s="610"/>
      <c r="C22" s="610"/>
      <c r="D22" s="610"/>
      <c r="E22" s="610"/>
      <c r="F22" s="610"/>
      <c r="G22" s="610"/>
      <c r="H22" s="610"/>
      <c r="I22" s="610"/>
      <c r="J22" s="610"/>
      <c r="K22" s="610"/>
      <c r="L22" s="610"/>
      <c r="M22" s="610"/>
      <c r="N22" s="610"/>
      <c r="O22" s="610"/>
      <c r="P22" s="610"/>
      <c r="Q22" s="610"/>
      <c r="R22" s="610"/>
      <c r="S22" s="610"/>
      <c r="T22" s="610"/>
      <c r="U22" s="610"/>
      <c r="V22" s="419"/>
      <c r="W22" s="419"/>
      <c r="X22" s="420"/>
      <c r="Y22" s="54" t="s">
        <v>1</v>
      </c>
    </row>
    <row r="23" spans="1:25" ht="15.75">
      <c r="A23" s="602" t="s">
        <v>48</v>
      </c>
      <c r="B23" s="603"/>
      <c r="C23" s="603"/>
      <c r="D23" s="603"/>
      <c r="E23" s="603"/>
      <c r="F23" s="603"/>
      <c r="G23" s="603"/>
      <c r="H23" s="603"/>
      <c r="I23" s="603"/>
      <c r="J23" s="603"/>
      <c r="K23" s="603"/>
      <c r="L23" s="603"/>
      <c r="M23" s="603"/>
      <c r="N23" s="603"/>
      <c r="O23" s="603"/>
      <c r="P23" s="603"/>
      <c r="Q23" s="603"/>
      <c r="R23" s="603"/>
      <c r="S23" s="603"/>
      <c r="T23" s="603"/>
      <c r="U23" s="603"/>
      <c r="V23" s="419"/>
      <c r="W23" s="419"/>
      <c r="X23" s="420"/>
      <c r="Y23" s="54" t="s">
        <v>1</v>
      </c>
    </row>
    <row r="24" spans="1:25" ht="15.75">
      <c r="A24" s="614" t="s">
        <v>450</v>
      </c>
      <c r="B24" s="601"/>
      <c r="C24" s="601"/>
      <c r="D24" s="601"/>
      <c r="E24" s="601"/>
      <c r="F24" s="601"/>
      <c r="G24" s="601"/>
      <c r="H24" s="601"/>
      <c r="I24" s="601"/>
      <c r="J24" s="601"/>
      <c r="K24" s="601"/>
      <c r="L24" s="601"/>
      <c r="M24" s="601"/>
      <c r="N24" s="601"/>
      <c r="O24" s="601"/>
      <c r="P24" s="601"/>
      <c r="Q24" s="601"/>
      <c r="R24" s="601"/>
      <c r="S24" s="601"/>
      <c r="T24" s="601"/>
      <c r="U24" s="601"/>
      <c r="V24" s="419"/>
      <c r="W24" s="419"/>
      <c r="X24" s="420">
        <v>-29</v>
      </c>
      <c r="Y24" s="54" t="s">
        <v>1</v>
      </c>
    </row>
    <row r="25" spans="1:25" ht="15.75">
      <c r="A25" s="614" t="s">
        <v>442</v>
      </c>
      <c r="B25" s="601"/>
      <c r="C25" s="601"/>
      <c r="D25" s="601"/>
      <c r="E25" s="601"/>
      <c r="F25" s="601"/>
      <c r="G25" s="601"/>
      <c r="H25" s="601"/>
      <c r="I25" s="601"/>
      <c r="J25" s="601"/>
      <c r="K25" s="601"/>
      <c r="L25" s="601"/>
      <c r="M25" s="601"/>
      <c r="N25" s="601"/>
      <c r="O25" s="601"/>
      <c r="P25" s="601"/>
      <c r="Q25" s="601"/>
      <c r="R25" s="601"/>
      <c r="S25" s="601"/>
      <c r="T25" s="601"/>
      <c r="U25" s="601"/>
      <c r="V25" s="419"/>
      <c r="W25" s="419"/>
      <c r="X25" s="420">
        <v>-306</v>
      </c>
      <c r="Y25" s="54" t="s">
        <v>1</v>
      </c>
    </row>
    <row r="26" spans="1:25" ht="15.75">
      <c r="A26" s="614" t="s">
        <v>451</v>
      </c>
      <c r="B26" s="601"/>
      <c r="C26" s="601"/>
      <c r="D26" s="601"/>
      <c r="E26" s="601"/>
      <c r="F26" s="601"/>
      <c r="G26" s="601"/>
      <c r="H26" s="601"/>
      <c r="I26" s="601"/>
      <c r="J26" s="601"/>
      <c r="K26" s="601"/>
      <c r="L26" s="601"/>
      <c r="M26" s="601"/>
      <c r="N26" s="601"/>
      <c r="O26" s="601"/>
      <c r="P26" s="601"/>
      <c r="Q26" s="601"/>
      <c r="R26" s="601"/>
      <c r="S26" s="601"/>
      <c r="T26" s="601"/>
      <c r="U26" s="601"/>
      <c r="V26" s="419"/>
      <c r="W26" s="419"/>
      <c r="X26" s="420">
        <v>1173</v>
      </c>
      <c r="Y26" s="54" t="s">
        <v>1</v>
      </c>
    </row>
    <row r="27" spans="1:25" ht="15.75">
      <c r="A27" s="600" t="s">
        <v>452</v>
      </c>
      <c r="B27" s="601"/>
      <c r="C27" s="601"/>
      <c r="D27" s="601"/>
      <c r="E27" s="601"/>
      <c r="F27" s="601"/>
      <c r="G27" s="601"/>
      <c r="H27" s="601"/>
      <c r="I27" s="601"/>
      <c r="J27" s="601"/>
      <c r="K27" s="601"/>
      <c r="L27" s="601"/>
      <c r="M27" s="601"/>
      <c r="N27" s="601"/>
      <c r="O27" s="601"/>
      <c r="P27" s="601"/>
      <c r="Q27" s="601"/>
      <c r="R27" s="601"/>
      <c r="S27" s="601"/>
      <c r="T27" s="601"/>
      <c r="U27" s="601"/>
      <c r="V27" s="419">
        <f>SUM(V22:V26)</f>
        <v>0</v>
      </c>
      <c r="W27" s="419">
        <f>SUM(W22:W26)</f>
        <v>0</v>
      </c>
      <c r="X27" s="419">
        <f>SUM(X22:X26)</f>
        <v>838</v>
      </c>
      <c r="Y27" s="54" t="s">
        <v>1</v>
      </c>
    </row>
    <row r="28" spans="1:25" ht="15.75">
      <c r="A28" s="602" t="s">
        <v>376</v>
      </c>
      <c r="B28" s="603"/>
      <c r="C28" s="603"/>
      <c r="D28" s="603"/>
      <c r="E28" s="603"/>
      <c r="F28" s="603"/>
      <c r="G28" s="603"/>
      <c r="H28" s="603"/>
      <c r="I28" s="603"/>
      <c r="J28" s="603"/>
      <c r="K28" s="603"/>
      <c r="L28" s="603"/>
      <c r="M28" s="603"/>
      <c r="N28" s="603"/>
      <c r="O28" s="603"/>
      <c r="P28" s="603"/>
      <c r="Q28" s="603"/>
      <c r="R28" s="603"/>
      <c r="S28" s="603"/>
      <c r="T28" s="603"/>
      <c r="U28" s="603"/>
      <c r="V28" s="419"/>
      <c r="W28" s="419"/>
      <c r="X28" s="420"/>
      <c r="Y28" s="54" t="s">
        <v>1</v>
      </c>
    </row>
    <row r="29" spans="1:25" ht="15.75">
      <c r="A29" s="614" t="s">
        <v>279</v>
      </c>
      <c r="B29" s="601"/>
      <c r="C29" s="601"/>
      <c r="D29" s="601"/>
      <c r="E29" s="601"/>
      <c r="F29" s="601"/>
      <c r="G29" s="601"/>
      <c r="H29" s="601"/>
      <c r="I29" s="601"/>
      <c r="J29" s="601"/>
      <c r="K29" s="601"/>
      <c r="L29" s="601"/>
      <c r="M29" s="601"/>
      <c r="N29" s="601"/>
      <c r="O29" s="601"/>
      <c r="P29" s="601"/>
      <c r="Q29" s="601"/>
      <c r="R29" s="601"/>
      <c r="S29" s="601"/>
      <c r="T29" s="601"/>
      <c r="U29" s="601"/>
      <c r="V29" s="419">
        <v>72</v>
      </c>
      <c r="W29" s="419">
        <v>118</v>
      </c>
      <c r="X29" s="420">
        <v>40707</v>
      </c>
      <c r="Y29" s="54" t="s">
        <v>1</v>
      </c>
    </row>
    <row r="30" spans="1:25" ht="15.75">
      <c r="A30" s="605" t="s">
        <v>16</v>
      </c>
      <c r="B30" s="606"/>
      <c r="C30" s="606"/>
      <c r="D30" s="606"/>
      <c r="E30" s="606"/>
      <c r="F30" s="606"/>
      <c r="G30" s="606"/>
      <c r="H30" s="606"/>
      <c r="I30" s="606"/>
      <c r="J30" s="606"/>
      <c r="K30" s="606"/>
      <c r="L30" s="606"/>
      <c r="M30" s="606"/>
      <c r="N30" s="606"/>
      <c r="O30" s="606"/>
      <c r="P30" s="606"/>
      <c r="Q30" s="606"/>
      <c r="R30" s="606"/>
      <c r="S30" s="606"/>
      <c r="T30" s="606"/>
      <c r="U30" s="606"/>
      <c r="V30" s="419"/>
      <c r="W30" s="419"/>
      <c r="X30" s="420">
        <v>8087</v>
      </c>
      <c r="Y30" s="54" t="s">
        <v>1</v>
      </c>
    </row>
    <row r="31" spans="1:25" ht="15.75">
      <c r="A31" s="600" t="s">
        <v>280</v>
      </c>
      <c r="B31" s="601"/>
      <c r="C31" s="601"/>
      <c r="D31" s="601"/>
      <c r="E31" s="601"/>
      <c r="F31" s="601"/>
      <c r="G31" s="601"/>
      <c r="H31" s="601"/>
      <c r="I31" s="601"/>
      <c r="J31" s="601"/>
      <c r="K31" s="601"/>
      <c r="L31" s="601"/>
      <c r="M31" s="601"/>
      <c r="N31" s="601"/>
      <c r="O31" s="601"/>
      <c r="P31" s="601"/>
      <c r="Q31" s="601"/>
      <c r="R31" s="601"/>
      <c r="S31" s="601"/>
      <c r="T31" s="601"/>
      <c r="U31" s="601"/>
      <c r="V31" s="419"/>
      <c r="W31" s="419"/>
      <c r="X31" s="420">
        <v>8249</v>
      </c>
      <c r="Y31" s="54" t="s">
        <v>1</v>
      </c>
    </row>
    <row r="32" spans="1:25" ht="15.75">
      <c r="A32" s="600" t="s">
        <v>281</v>
      </c>
      <c r="B32" s="601"/>
      <c r="C32" s="601"/>
      <c r="D32" s="601"/>
      <c r="E32" s="601"/>
      <c r="F32" s="601"/>
      <c r="G32" s="601"/>
      <c r="H32" s="601"/>
      <c r="I32" s="601"/>
      <c r="J32" s="601"/>
      <c r="K32" s="601"/>
      <c r="L32" s="601"/>
      <c r="M32" s="601"/>
      <c r="N32" s="601"/>
      <c r="O32" s="601"/>
      <c r="P32" s="601"/>
      <c r="Q32" s="601"/>
      <c r="R32" s="601"/>
      <c r="S32" s="601"/>
      <c r="T32" s="601"/>
      <c r="U32" s="601"/>
      <c r="V32" s="419"/>
      <c r="W32" s="419"/>
      <c r="X32" s="420">
        <v>457</v>
      </c>
      <c r="Y32" s="54" t="s">
        <v>1</v>
      </c>
    </row>
    <row r="33" spans="1:25" ht="15.75">
      <c r="A33" s="600" t="s">
        <v>314</v>
      </c>
      <c r="B33" s="601"/>
      <c r="C33" s="601"/>
      <c r="D33" s="601"/>
      <c r="E33" s="601"/>
      <c r="F33" s="601"/>
      <c r="G33" s="601"/>
      <c r="H33" s="601"/>
      <c r="I33" s="601"/>
      <c r="J33" s="601"/>
      <c r="K33" s="601"/>
      <c r="L33" s="601"/>
      <c r="M33" s="601"/>
      <c r="N33" s="601"/>
      <c r="O33" s="601"/>
      <c r="P33" s="601"/>
      <c r="Q33" s="601"/>
      <c r="R33" s="601"/>
      <c r="S33" s="601"/>
      <c r="T33" s="601"/>
      <c r="U33" s="601"/>
      <c r="V33" s="419">
        <f>SUM(V29:V32)</f>
        <v>72</v>
      </c>
      <c r="W33" s="419">
        <f>SUM(W29:W32)</f>
        <v>118</v>
      </c>
      <c r="X33" s="419">
        <f>SUM(X29:X32)</f>
        <v>57500</v>
      </c>
      <c r="Y33" s="54" t="s">
        <v>1</v>
      </c>
    </row>
    <row r="34" spans="1:25" ht="15.75">
      <c r="A34" s="602" t="s">
        <v>52</v>
      </c>
      <c r="B34" s="603"/>
      <c r="C34" s="603"/>
      <c r="D34" s="603"/>
      <c r="E34" s="603"/>
      <c r="F34" s="603"/>
      <c r="G34" s="603"/>
      <c r="H34" s="603"/>
      <c r="I34" s="603"/>
      <c r="J34" s="603"/>
      <c r="K34" s="603"/>
      <c r="L34" s="603"/>
      <c r="M34" s="603"/>
      <c r="N34" s="603"/>
      <c r="O34" s="603"/>
      <c r="P34" s="603"/>
      <c r="Q34" s="603"/>
      <c r="R34" s="603"/>
      <c r="S34" s="603"/>
      <c r="T34" s="603"/>
      <c r="U34" s="603"/>
      <c r="V34" s="419"/>
      <c r="W34" s="419"/>
      <c r="X34" s="420"/>
      <c r="Y34" s="54" t="s">
        <v>1</v>
      </c>
    </row>
    <row r="35" spans="1:25" ht="15.75">
      <c r="A35" s="600" t="s">
        <v>282</v>
      </c>
      <c r="B35" s="601"/>
      <c r="C35" s="601"/>
      <c r="D35" s="601"/>
      <c r="E35" s="601"/>
      <c r="F35" s="601"/>
      <c r="G35" s="601"/>
      <c r="H35" s="601"/>
      <c r="I35" s="601"/>
      <c r="J35" s="601"/>
      <c r="K35" s="601"/>
      <c r="L35" s="601"/>
      <c r="M35" s="601"/>
      <c r="N35" s="601"/>
      <c r="O35" s="601"/>
      <c r="P35" s="601"/>
      <c r="Q35" s="601"/>
      <c r="R35" s="601"/>
      <c r="S35" s="601"/>
      <c r="T35" s="601"/>
      <c r="U35" s="601"/>
      <c r="V35" s="419"/>
      <c r="W35" s="419"/>
      <c r="X35" s="420">
        <v>0</v>
      </c>
      <c r="Y35" s="54" t="s">
        <v>1</v>
      </c>
    </row>
    <row r="36" spans="1:25" ht="15.75">
      <c r="A36" s="614" t="s">
        <v>17</v>
      </c>
      <c r="B36" s="601"/>
      <c r="C36" s="601"/>
      <c r="D36" s="601"/>
      <c r="E36" s="601"/>
      <c r="F36" s="601"/>
      <c r="G36" s="601"/>
      <c r="H36" s="601"/>
      <c r="I36" s="601"/>
      <c r="J36" s="601"/>
      <c r="K36" s="601"/>
      <c r="L36" s="601"/>
      <c r="M36" s="601"/>
      <c r="N36" s="601"/>
      <c r="O36" s="601"/>
      <c r="P36" s="601"/>
      <c r="Q36" s="601"/>
      <c r="R36" s="601"/>
      <c r="S36" s="601"/>
      <c r="T36" s="601"/>
      <c r="U36" s="601"/>
      <c r="V36" s="419"/>
      <c r="W36" s="419"/>
      <c r="X36" s="420">
        <v>0</v>
      </c>
      <c r="Y36" s="54" t="s">
        <v>1</v>
      </c>
    </row>
    <row r="37" spans="1:25" ht="15.75">
      <c r="A37" s="600" t="s">
        <v>315</v>
      </c>
      <c r="B37" s="601"/>
      <c r="C37" s="601"/>
      <c r="D37" s="601"/>
      <c r="E37" s="601"/>
      <c r="F37" s="601"/>
      <c r="G37" s="601"/>
      <c r="H37" s="601"/>
      <c r="I37" s="601"/>
      <c r="J37" s="601"/>
      <c r="K37" s="601"/>
      <c r="L37" s="601"/>
      <c r="M37" s="601"/>
      <c r="N37" s="601"/>
      <c r="O37" s="601"/>
      <c r="P37" s="601"/>
      <c r="Q37" s="601"/>
      <c r="R37" s="601"/>
      <c r="S37" s="601"/>
      <c r="T37" s="601"/>
      <c r="U37" s="601"/>
      <c r="V37" s="419">
        <f>V35+V36</f>
        <v>0</v>
      </c>
      <c r="W37" s="419">
        <f>W35+W36</f>
        <v>0</v>
      </c>
      <c r="X37" s="419">
        <f>SUM(X35:X36)</f>
        <v>0</v>
      </c>
      <c r="Y37" s="54" t="s">
        <v>1</v>
      </c>
    </row>
    <row r="38" spans="1:25" ht="15.75">
      <c r="A38" s="602" t="s">
        <v>51</v>
      </c>
      <c r="B38" s="603"/>
      <c r="C38" s="603"/>
      <c r="D38" s="603"/>
      <c r="E38" s="603"/>
      <c r="F38" s="603"/>
      <c r="G38" s="603"/>
      <c r="H38" s="603"/>
      <c r="I38" s="603"/>
      <c r="J38" s="603"/>
      <c r="K38" s="603"/>
      <c r="L38" s="603"/>
      <c r="M38" s="603"/>
      <c r="N38" s="603"/>
      <c r="O38" s="603"/>
      <c r="P38" s="603"/>
      <c r="Q38" s="603"/>
      <c r="R38" s="603"/>
      <c r="S38" s="603"/>
      <c r="T38" s="603"/>
      <c r="U38" s="603"/>
      <c r="V38" s="419">
        <f>V37+V33</f>
        <v>72</v>
      </c>
      <c r="W38" s="419">
        <f>W37+W33</f>
        <v>118</v>
      </c>
      <c r="X38" s="419">
        <f>X27+X33+X37</f>
        <v>58338</v>
      </c>
      <c r="Y38" s="54" t="s">
        <v>1</v>
      </c>
    </row>
    <row r="39" spans="1:25" ht="15.75">
      <c r="A39" s="602" t="s">
        <v>50</v>
      </c>
      <c r="B39" s="603"/>
      <c r="C39" s="603"/>
      <c r="D39" s="603"/>
      <c r="E39" s="603"/>
      <c r="F39" s="603"/>
      <c r="G39" s="603"/>
      <c r="H39" s="603"/>
      <c r="I39" s="603"/>
      <c r="J39" s="603"/>
      <c r="K39" s="603"/>
      <c r="L39" s="603"/>
      <c r="M39" s="603"/>
      <c r="N39" s="603"/>
      <c r="O39" s="603"/>
      <c r="P39" s="603"/>
      <c r="Q39" s="603"/>
      <c r="R39" s="603"/>
      <c r="S39" s="603"/>
      <c r="T39" s="603"/>
      <c r="U39" s="603"/>
      <c r="V39" s="419">
        <f>V38+V21</f>
        <v>72</v>
      </c>
      <c r="W39" s="419">
        <f>W38+W21</f>
        <v>118</v>
      </c>
      <c r="X39" s="419">
        <f>X38+X21</f>
        <v>58338</v>
      </c>
      <c r="Y39" s="54" t="s">
        <v>1</v>
      </c>
    </row>
    <row r="40" spans="1:25" ht="15.75">
      <c r="A40" s="611" t="s">
        <v>272</v>
      </c>
      <c r="B40" s="612"/>
      <c r="C40" s="612"/>
      <c r="D40" s="612"/>
      <c r="E40" s="612"/>
      <c r="F40" s="612"/>
      <c r="G40" s="612"/>
      <c r="H40" s="612"/>
      <c r="I40" s="612"/>
      <c r="J40" s="612"/>
      <c r="K40" s="612"/>
      <c r="L40" s="612"/>
      <c r="M40" s="612"/>
      <c r="N40" s="612"/>
      <c r="O40" s="612"/>
      <c r="P40" s="612"/>
      <c r="Q40" s="612"/>
      <c r="R40" s="612"/>
      <c r="S40" s="612"/>
      <c r="T40" s="612"/>
      <c r="U40" s="613"/>
      <c r="V40" s="104">
        <f>+V39+V19</f>
        <v>5173</v>
      </c>
      <c r="W40" s="104">
        <f>+W39+W19</f>
        <v>5143</v>
      </c>
      <c r="X40" s="104">
        <f>+X39+X19</f>
        <v>1173110</v>
      </c>
      <c r="Y40" s="54" t="s">
        <v>1</v>
      </c>
    </row>
    <row r="41" spans="1:25" ht="15.75">
      <c r="A41" s="609" t="s">
        <v>122</v>
      </c>
      <c r="B41" s="610"/>
      <c r="C41" s="610"/>
      <c r="D41" s="610"/>
      <c r="E41" s="610"/>
      <c r="F41" s="610"/>
      <c r="G41" s="610"/>
      <c r="H41" s="610"/>
      <c r="I41" s="610"/>
      <c r="J41" s="610"/>
      <c r="K41" s="610"/>
      <c r="L41" s="610"/>
      <c r="M41" s="610"/>
      <c r="N41" s="610"/>
      <c r="O41" s="610"/>
      <c r="P41" s="610"/>
      <c r="Q41" s="610"/>
      <c r="R41" s="610"/>
      <c r="S41" s="610"/>
      <c r="T41" s="610"/>
      <c r="U41" s="610"/>
      <c r="V41" s="419"/>
      <c r="W41" s="419"/>
      <c r="X41" s="420"/>
      <c r="Y41" s="54" t="s">
        <v>1</v>
      </c>
    </row>
    <row r="42" spans="1:25" ht="15.75">
      <c r="A42" s="602" t="s">
        <v>453</v>
      </c>
      <c r="B42" s="603"/>
      <c r="C42" s="603"/>
      <c r="D42" s="603"/>
      <c r="E42" s="603"/>
      <c r="F42" s="603"/>
      <c r="G42" s="603"/>
      <c r="H42" s="603"/>
      <c r="I42" s="603"/>
      <c r="J42" s="603"/>
      <c r="K42" s="603"/>
      <c r="L42" s="603"/>
      <c r="M42" s="603"/>
      <c r="N42" s="603"/>
      <c r="O42" s="603"/>
      <c r="P42" s="603"/>
      <c r="Q42" s="603"/>
      <c r="R42" s="603"/>
      <c r="S42" s="603"/>
      <c r="T42" s="603"/>
      <c r="U42" s="603"/>
      <c r="V42" s="419" t="s">
        <v>322</v>
      </c>
      <c r="W42" s="419"/>
      <c r="X42" s="420"/>
      <c r="Y42" s="54" t="s">
        <v>1</v>
      </c>
    </row>
    <row r="43" spans="1:25" ht="15.75">
      <c r="A43" s="600" t="s">
        <v>464</v>
      </c>
      <c r="B43" s="607"/>
      <c r="C43" s="607"/>
      <c r="D43" s="607"/>
      <c r="E43" s="607"/>
      <c r="F43" s="607"/>
      <c r="G43" s="607"/>
      <c r="H43" s="607"/>
      <c r="I43" s="607"/>
      <c r="J43" s="607"/>
      <c r="K43" s="607"/>
      <c r="L43" s="607"/>
      <c r="M43" s="607"/>
      <c r="N43" s="607"/>
      <c r="O43" s="607"/>
      <c r="P43" s="607"/>
      <c r="Q43" s="607"/>
      <c r="R43" s="607"/>
      <c r="S43" s="607"/>
      <c r="T43" s="607"/>
      <c r="U43" s="608"/>
      <c r="V43" s="419">
        <v>8</v>
      </c>
      <c r="W43" s="419">
        <v>4</v>
      </c>
      <c r="X43" s="420">
        <v>1519</v>
      </c>
      <c r="Y43" s="54" t="s">
        <v>1</v>
      </c>
    </row>
    <row r="44" spans="1:25" ht="15.75">
      <c r="A44" s="600" t="s">
        <v>454</v>
      </c>
      <c r="B44" s="601"/>
      <c r="C44" s="601"/>
      <c r="D44" s="601"/>
      <c r="E44" s="601"/>
      <c r="F44" s="601"/>
      <c r="G44" s="601"/>
      <c r="H44" s="601"/>
      <c r="I44" s="601"/>
      <c r="J44" s="601"/>
      <c r="K44" s="601"/>
      <c r="L44" s="601"/>
      <c r="M44" s="601"/>
      <c r="N44" s="601"/>
      <c r="O44" s="601"/>
      <c r="P44" s="601"/>
      <c r="Q44" s="601"/>
      <c r="R44" s="601"/>
      <c r="S44" s="601"/>
      <c r="T44" s="601"/>
      <c r="U44" s="601"/>
      <c r="V44" s="517">
        <f>SUM(V43:V43)</f>
        <v>8</v>
      </c>
      <c r="W44" s="420">
        <f>SUM(W43:W43)</f>
        <v>4</v>
      </c>
      <c r="X44" s="420">
        <f>SUM(X43:X43)</f>
        <v>1519</v>
      </c>
      <c r="Y44" s="54" t="s">
        <v>1</v>
      </c>
    </row>
    <row r="45" spans="1:25" ht="15.75">
      <c r="A45" s="602" t="s">
        <v>455</v>
      </c>
      <c r="B45" s="603"/>
      <c r="C45" s="603"/>
      <c r="D45" s="603"/>
      <c r="E45" s="603"/>
      <c r="F45" s="603"/>
      <c r="G45" s="603"/>
      <c r="H45" s="603"/>
      <c r="I45" s="603"/>
      <c r="J45" s="603"/>
      <c r="K45" s="603"/>
      <c r="L45" s="603"/>
      <c r="M45" s="603"/>
      <c r="N45" s="603"/>
      <c r="O45" s="603"/>
      <c r="P45" s="603"/>
      <c r="Q45" s="603"/>
      <c r="R45" s="603"/>
      <c r="S45" s="603"/>
      <c r="T45" s="603"/>
      <c r="U45" s="603"/>
      <c r="V45" s="419"/>
      <c r="W45" s="419"/>
      <c r="X45" s="420"/>
      <c r="Y45" s="54" t="s">
        <v>1</v>
      </c>
    </row>
    <row r="46" spans="1:25" ht="15.75">
      <c r="A46" s="600" t="s">
        <v>443</v>
      </c>
      <c r="B46" s="601"/>
      <c r="C46" s="601"/>
      <c r="D46" s="601"/>
      <c r="E46" s="601"/>
      <c r="F46" s="601"/>
      <c r="G46" s="601"/>
      <c r="H46" s="601"/>
      <c r="I46" s="601"/>
      <c r="J46" s="601"/>
      <c r="K46" s="601"/>
      <c r="L46" s="601"/>
      <c r="M46" s="601"/>
      <c r="N46" s="601"/>
      <c r="O46" s="601"/>
      <c r="P46" s="601"/>
      <c r="Q46" s="601"/>
      <c r="R46" s="601"/>
      <c r="S46" s="601"/>
      <c r="T46" s="601"/>
      <c r="U46" s="601"/>
      <c r="V46" s="419"/>
      <c r="W46" s="419"/>
      <c r="X46" s="420">
        <v>-2841</v>
      </c>
      <c r="Y46" s="54" t="s">
        <v>1</v>
      </c>
    </row>
    <row r="47" spans="1:25" ht="15.75">
      <c r="A47" s="600" t="s">
        <v>440</v>
      </c>
      <c r="B47" s="601"/>
      <c r="C47" s="601"/>
      <c r="D47" s="601"/>
      <c r="E47" s="601"/>
      <c r="F47" s="601"/>
      <c r="G47" s="601"/>
      <c r="H47" s="601"/>
      <c r="I47" s="601"/>
      <c r="J47" s="601"/>
      <c r="K47" s="601"/>
      <c r="L47" s="601"/>
      <c r="M47" s="601"/>
      <c r="N47" s="601"/>
      <c r="O47" s="601"/>
      <c r="P47" s="601"/>
      <c r="Q47" s="601"/>
      <c r="R47" s="601"/>
      <c r="S47" s="601"/>
      <c r="T47" s="601"/>
      <c r="U47" s="601"/>
      <c r="V47" s="419"/>
      <c r="W47" s="419"/>
      <c r="X47" s="419">
        <v>-373</v>
      </c>
      <c r="Y47" s="54" t="s">
        <v>1</v>
      </c>
    </row>
    <row r="48" spans="1:25" ht="15.75">
      <c r="A48" s="600" t="s">
        <v>439</v>
      </c>
      <c r="B48" s="601"/>
      <c r="C48" s="601"/>
      <c r="D48" s="601"/>
      <c r="E48" s="601"/>
      <c r="F48" s="601"/>
      <c r="G48" s="601"/>
      <c r="H48" s="601"/>
      <c r="I48" s="601"/>
      <c r="J48" s="601"/>
      <c r="K48" s="601"/>
      <c r="L48" s="601"/>
      <c r="M48" s="601"/>
      <c r="N48" s="601"/>
      <c r="O48" s="601"/>
      <c r="P48" s="601"/>
      <c r="Q48" s="601"/>
      <c r="R48" s="601"/>
      <c r="S48" s="601"/>
      <c r="T48" s="601"/>
      <c r="U48" s="601"/>
      <c r="V48" s="419"/>
      <c r="W48" s="420"/>
      <c r="X48" s="420">
        <v>-292</v>
      </c>
      <c r="Y48" s="54" t="s">
        <v>1</v>
      </c>
    </row>
    <row r="49" spans="1:25" ht="15.75">
      <c r="A49" s="600" t="s">
        <v>438</v>
      </c>
      <c r="B49" s="601"/>
      <c r="C49" s="601"/>
      <c r="D49" s="601"/>
      <c r="E49" s="601"/>
      <c r="F49" s="601"/>
      <c r="G49" s="601"/>
      <c r="H49" s="601"/>
      <c r="I49" s="601"/>
      <c r="J49" s="601"/>
      <c r="K49" s="601"/>
      <c r="L49" s="601"/>
      <c r="M49" s="601"/>
      <c r="N49" s="601"/>
      <c r="O49" s="601"/>
      <c r="P49" s="601"/>
      <c r="Q49" s="601"/>
      <c r="R49" s="601"/>
      <c r="S49" s="601"/>
      <c r="T49" s="601"/>
      <c r="U49" s="601"/>
      <c r="V49" s="419"/>
      <c r="W49" s="420"/>
      <c r="X49" s="420">
        <v>-136</v>
      </c>
      <c r="Y49" s="54" t="s">
        <v>1</v>
      </c>
    </row>
    <row r="50" spans="1:25" ht="15.75">
      <c r="A50" s="600" t="s">
        <v>456</v>
      </c>
      <c r="B50" s="601"/>
      <c r="C50" s="601"/>
      <c r="D50" s="601"/>
      <c r="E50" s="601"/>
      <c r="F50" s="601"/>
      <c r="G50" s="601"/>
      <c r="H50" s="601"/>
      <c r="I50" s="601"/>
      <c r="J50" s="601"/>
      <c r="K50" s="601"/>
      <c r="L50" s="601"/>
      <c r="M50" s="601"/>
      <c r="N50" s="601"/>
      <c r="O50" s="601"/>
      <c r="P50" s="601"/>
      <c r="Q50" s="601"/>
      <c r="R50" s="601"/>
      <c r="S50" s="601"/>
      <c r="T50" s="601"/>
      <c r="U50" s="601"/>
      <c r="V50" s="419"/>
      <c r="W50" s="420"/>
      <c r="X50" s="420">
        <v>-1000</v>
      </c>
      <c r="Y50" s="54" t="s">
        <v>1</v>
      </c>
    </row>
    <row r="51" spans="1:25" ht="15.75">
      <c r="A51" s="600" t="s">
        <v>457</v>
      </c>
      <c r="B51" s="601"/>
      <c r="C51" s="601"/>
      <c r="D51" s="601"/>
      <c r="E51" s="601"/>
      <c r="F51" s="601"/>
      <c r="G51" s="601"/>
      <c r="H51" s="601"/>
      <c r="I51" s="601"/>
      <c r="J51" s="601"/>
      <c r="K51" s="601"/>
      <c r="L51" s="601"/>
      <c r="M51" s="601"/>
      <c r="N51" s="601"/>
      <c r="O51" s="601"/>
      <c r="P51" s="601"/>
      <c r="Q51" s="601"/>
      <c r="R51" s="601"/>
      <c r="S51" s="601"/>
      <c r="T51" s="601"/>
      <c r="U51" s="601"/>
      <c r="V51" s="419"/>
      <c r="W51" s="420"/>
      <c r="X51" s="420">
        <v>-10000</v>
      </c>
      <c r="Y51" s="54" t="s">
        <v>1</v>
      </c>
    </row>
    <row r="52" spans="1:25" ht="15.75">
      <c r="A52" s="600" t="s">
        <v>458</v>
      </c>
      <c r="B52" s="601"/>
      <c r="C52" s="601"/>
      <c r="D52" s="601"/>
      <c r="E52" s="601"/>
      <c r="F52" s="601"/>
      <c r="G52" s="601"/>
      <c r="H52" s="601"/>
      <c r="I52" s="601"/>
      <c r="J52" s="601"/>
      <c r="K52" s="601"/>
      <c r="L52" s="601"/>
      <c r="M52" s="601"/>
      <c r="N52" s="601"/>
      <c r="O52" s="601"/>
      <c r="P52" s="601"/>
      <c r="Q52" s="601"/>
      <c r="R52" s="601"/>
      <c r="S52" s="601"/>
      <c r="T52" s="601"/>
      <c r="U52" s="601"/>
      <c r="V52" s="419"/>
      <c r="W52" s="420"/>
      <c r="X52" s="420">
        <v>-8692</v>
      </c>
      <c r="Y52" s="54" t="s">
        <v>1</v>
      </c>
    </row>
    <row r="53" spans="1:25" ht="15.75">
      <c r="A53" s="600" t="s">
        <v>459</v>
      </c>
      <c r="B53" s="601"/>
      <c r="C53" s="601"/>
      <c r="D53" s="601"/>
      <c r="E53" s="601"/>
      <c r="F53" s="601"/>
      <c r="G53" s="601"/>
      <c r="H53" s="601"/>
      <c r="I53" s="601"/>
      <c r="J53" s="601"/>
      <c r="K53" s="601"/>
      <c r="L53" s="601"/>
      <c r="M53" s="601"/>
      <c r="N53" s="601"/>
      <c r="O53" s="601"/>
      <c r="P53" s="601"/>
      <c r="Q53" s="601"/>
      <c r="R53" s="601"/>
      <c r="S53" s="601"/>
      <c r="T53" s="601"/>
      <c r="U53" s="601"/>
      <c r="V53" s="419"/>
      <c r="W53" s="420"/>
      <c r="X53" s="420">
        <v>-4000</v>
      </c>
      <c r="Y53" s="54" t="s">
        <v>1</v>
      </c>
    </row>
    <row r="54" spans="1:25" ht="15.75">
      <c r="A54" s="600" t="s">
        <v>460</v>
      </c>
      <c r="B54" s="601"/>
      <c r="C54" s="601"/>
      <c r="D54" s="601"/>
      <c r="E54" s="601"/>
      <c r="F54" s="601"/>
      <c r="G54" s="601"/>
      <c r="H54" s="601"/>
      <c r="I54" s="601"/>
      <c r="J54" s="601"/>
      <c r="K54" s="601"/>
      <c r="L54" s="601"/>
      <c r="M54" s="601"/>
      <c r="N54" s="601"/>
      <c r="O54" s="601"/>
      <c r="P54" s="601"/>
      <c r="Q54" s="601"/>
      <c r="R54" s="601"/>
      <c r="S54" s="601"/>
      <c r="T54" s="601"/>
      <c r="U54" s="601"/>
      <c r="V54" s="517">
        <f>SUM(V46:V47)</f>
        <v>0</v>
      </c>
      <c r="W54" s="420">
        <f>SUM(W46:W47)</f>
        <v>0</v>
      </c>
      <c r="X54" s="420">
        <f>SUM(X46:X53)</f>
        <v>-27334</v>
      </c>
      <c r="Y54" s="54" t="s">
        <v>1</v>
      </c>
    </row>
    <row r="55" spans="1:25" ht="15.75">
      <c r="A55" s="602" t="s">
        <v>123</v>
      </c>
      <c r="B55" s="603"/>
      <c r="C55" s="603"/>
      <c r="D55" s="603"/>
      <c r="E55" s="603"/>
      <c r="F55" s="603"/>
      <c r="G55" s="603"/>
      <c r="H55" s="603"/>
      <c r="I55" s="603"/>
      <c r="J55" s="603"/>
      <c r="K55" s="603"/>
      <c r="L55" s="603"/>
      <c r="M55" s="603"/>
      <c r="N55" s="603"/>
      <c r="O55" s="603"/>
      <c r="P55" s="603"/>
      <c r="Q55" s="603"/>
      <c r="R55" s="603"/>
      <c r="S55" s="603"/>
      <c r="T55" s="603"/>
      <c r="U55" s="603"/>
      <c r="V55" s="518">
        <f>SUM(V44+V47)</f>
        <v>8</v>
      </c>
      <c r="W55" s="518">
        <f>SUM(W44+W47)</f>
        <v>4</v>
      </c>
      <c r="X55" s="518">
        <f>SUM(X44+X54)</f>
        <v>-25815</v>
      </c>
      <c r="Y55" s="54" t="s">
        <v>1</v>
      </c>
    </row>
    <row r="56" spans="1:25" ht="15.75">
      <c r="A56" s="604" t="s">
        <v>273</v>
      </c>
      <c r="B56" s="594"/>
      <c r="C56" s="594"/>
      <c r="D56" s="594"/>
      <c r="E56" s="594"/>
      <c r="F56" s="594"/>
      <c r="G56" s="594"/>
      <c r="H56" s="594"/>
      <c r="I56" s="594"/>
      <c r="J56" s="594"/>
      <c r="K56" s="594"/>
      <c r="L56" s="594"/>
      <c r="M56" s="594"/>
      <c r="N56" s="594"/>
      <c r="O56" s="594"/>
      <c r="P56" s="594"/>
      <c r="Q56" s="594"/>
      <c r="R56" s="594"/>
      <c r="S56" s="594"/>
      <c r="T56" s="594"/>
      <c r="U56" s="594"/>
      <c r="V56" s="56">
        <f>V40+V55</f>
        <v>5181</v>
      </c>
      <c r="W56" s="56">
        <f>W40+W55</f>
        <v>5147</v>
      </c>
      <c r="X56" s="56">
        <f>X40+X55</f>
        <v>1147295</v>
      </c>
      <c r="Y56" s="54" t="s">
        <v>1</v>
      </c>
    </row>
    <row r="57" spans="1:25" ht="15.75">
      <c r="A57" s="593" t="s">
        <v>386</v>
      </c>
      <c r="B57" s="594"/>
      <c r="C57" s="594"/>
      <c r="D57" s="594"/>
      <c r="E57" s="594"/>
      <c r="F57" s="594"/>
      <c r="G57" s="594"/>
      <c r="H57" s="594"/>
      <c r="I57" s="594"/>
      <c r="J57" s="594"/>
      <c r="K57" s="594"/>
      <c r="L57" s="594"/>
      <c r="M57" s="594"/>
      <c r="N57" s="594"/>
      <c r="O57" s="594"/>
      <c r="P57" s="594"/>
      <c r="Q57" s="594"/>
      <c r="R57" s="594"/>
      <c r="S57" s="594"/>
      <c r="T57" s="594"/>
      <c r="U57" s="594"/>
      <c r="V57" s="431">
        <f>+V56-V16</f>
        <v>80</v>
      </c>
      <c r="W57" s="431">
        <f>+W56-W16</f>
        <v>122</v>
      </c>
      <c r="X57" s="431">
        <f>+X56-X17</f>
        <v>32523</v>
      </c>
      <c r="Y57" s="54" t="s">
        <v>1</v>
      </c>
    </row>
    <row r="58" spans="1:25" ht="15.75">
      <c r="A58" s="509"/>
      <c r="B58" s="509"/>
      <c r="C58" s="509"/>
      <c r="D58" s="13"/>
      <c r="E58" s="13"/>
      <c r="F58" s="13"/>
      <c r="G58" s="13"/>
      <c r="H58" s="13"/>
      <c r="I58" s="13"/>
      <c r="J58" s="13"/>
      <c r="K58" s="13"/>
      <c r="L58" s="13"/>
      <c r="M58" s="13"/>
      <c r="N58" s="13"/>
      <c r="O58" s="13"/>
      <c r="P58" s="13"/>
      <c r="Q58" s="13"/>
      <c r="R58" s="13"/>
      <c r="S58" s="13"/>
      <c r="T58" s="13"/>
      <c r="U58" s="13"/>
      <c r="V58" s="13"/>
      <c r="W58" s="13"/>
      <c r="X58" s="13"/>
      <c r="Y58" s="54" t="s">
        <v>1</v>
      </c>
    </row>
    <row r="59" spans="1:25" ht="15.75">
      <c r="A59" s="509"/>
      <c r="B59" s="509"/>
      <c r="C59" s="509"/>
      <c r="D59" s="13"/>
      <c r="E59" s="13"/>
      <c r="F59" s="13"/>
      <c r="G59" s="13"/>
      <c r="H59" s="13"/>
      <c r="I59" s="13"/>
      <c r="J59" s="13"/>
      <c r="K59" s="13"/>
      <c r="L59" s="13"/>
      <c r="M59" s="13"/>
      <c r="N59" s="13"/>
      <c r="O59" s="13"/>
      <c r="P59" s="13"/>
      <c r="Q59" s="13"/>
      <c r="R59" s="13"/>
      <c r="S59" s="13"/>
      <c r="T59" s="13"/>
      <c r="U59" s="13"/>
      <c r="V59" s="13"/>
      <c r="W59" s="13"/>
      <c r="X59" s="13"/>
      <c r="Y59" s="54" t="s">
        <v>1</v>
      </c>
    </row>
    <row r="60" spans="1:25" ht="22.5">
      <c r="A60" s="595" t="s">
        <v>309</v>
      </c>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4" t="s">
        <v>1</v>
      </c>
    </row>
    <row r="61" spans="1:25" ht="23.25">
      <c r="A61" s="597" t="str">
        <f>A5</f>
        <v>Bureau of Alcohol, Tobacco, Firearms and Explosives</v>
      </c>
      <c r="B61" s="598"/>
      <c r="C61" s="598"/>
      <c r="D61" s="598"/>
      <c r="E61" s="598"/>
      <c r="F61" s="598"/>
      <c r="G61" s="598"/>
      <c r="H61" s="598"/>
      <c r="I61" s="598"/>
      <c r="J61" s="598"/>
      <c r="K61" s="598"/>
      <c r="L61" s="598"/>
      <c r="M61" s="598"/>
      <c r="N61" s="598"/>
      <c r="O61" s="598"/>
      <c r="P61" s="598"/>
      <c r="Q61" s="598"/>
      <c r="R61" s="598"/>
      <c r="S61" s="598"/>
      <c r="T61" s="598"/>
      <c r="U61" s="598"/>
      <c r="V61" s="598"/>
      <c r="W61" s="598"/>
      <c r="X61" s="598"/>
      <c r="Y61" s="54" t="s">
        <v>1</v>
      </c>
    </row>
    <row r="62" spans="1:25" ht="23.25">
      <c r="A62" s="597" t="s">
        <v>299</v>
      </c>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4" t="s">
        <v>1</v>
      </c>
    </row>
    <row r="63" spans="1:25" ht="23.25">
      <c r="A63" s="597" t="s">
        <v>298</v>
      </c>
      <c r="B63" s="599"/>
      <c r="C63" s="599"/>
      <c r="D63" s="599"/>
      <c r="E63" s="599"/>
      <c r="F63" s="599"/>
      <c r="G63" s="599"/>
      <c r="H63" s="599"/>
      <c r="I63" s="599"/>
      <c r="J63" s="599"/>
      <c r="K63" s="599"/>
      <c r="L63" s="599"/>
      <c r="M63" s="599"/>
      <c r="N63" s="599"/>
      <c r="O63" s="599"/>
      <c r="P63" s="599"/>
      <c r="Q63" s="599"/>
      <c r="R63" s="599"/>
      <c r="S63" s="599"/>
      <c r="T63" s="599"/>
      <c r="U63" s="599"/>
      <c r="V63" s="599"/>
      <c r="W63" s="599"/>
      <c r="X63" s="599"/>
      <c r="Y63" s="54" t="s">
        <v>1</v>
      </c>
    </row>
    <row r="64" spans="1:25" ht="15.75">
      <c r="A64" s="509"/>
      <c r="B64" s="509"/>
      <c r="C64" s="509"/>
      <c r="D64" s="13"/>
      <c r="E64" s="13"/>
      <c r="F64" s="13"/>
      <c r="G64" s="13"/>
      <c r="H64" s="13"/>
      <c r="I64" s="13"/>
      <c r="J64" s="13"/>
      <c r="K64" s="13"/>
      <c r="L64" s="13"/>
      <c r="M64" s="13"/>
      <c r="N64" s="13"/>
      <c r="O64" s="13"/>
      <c r="P64" s="13"/>
      <c r="Q64" s="13"/>
      <c r="R64" s="13"/>
      <c r="S64" s="13"/>
      <c r="T64" s="13"/>
      <c r="U64" s="13"/>
      <c r="V64" s="13"/>
      <c r="W64" s="13"/>
      <c r="X64" s="13"/>
      <c r="Y64" s="54" t="s">
        <v>1</v>
      </c>
    </row>
    <row r="65" spans="1:25" ht="15.75">
      <c r="A65" s="509"/>
      <c r="B65" s="509"/>
      <c r="C65" s="509"/>
      <c r="D65" s="13"/>
      <c r="E65" s="13"/>
      <c r="F65" s="13"/>
      <c r="G65" s="13"/>
      <c r="H65" s="13"/>
      <c r="I65" s="13"/>
      <c r="J65" s="13"/>
      <c r="K65" s="13"/>
      <c r="L65" s="13"/>
      <c r="M65" s="13"/>
      <c r="N65" s="13"/>
      <c r="O65" s="13"/>
      <c r="P65" s="13"/>
      <c r="Q65" s="13"/>
      <c r="R65" s="13"/>
      <c r="S65" s="13"/>
      <c r="T65" s="13"/>
      <c r="U65" s="13"/>
      <c r="V65" s="13"/>
      <c r="W65" s="13"/>
      <c r="X65" s="13"/>
      <c r="Y65" s="54" t="s">
        <v>1</v>
      </c>
    </row>
    <row r="66" spans="1:25" ht="15.75">
      <c r="A66" s="509"/>
      <c r="B66" s="509"/>
      <c r="C66" s="509"/>
      <c r="D66" s="13"/>
      <c r="E66" s="13"/>
      <c r="F66" s="13"/>
      <c r="G66" s="13"/>
      <c r="H66" s="13"/>
      <c r="I66" s="13"/>
      <c r="J66" s="13"/>
      <c r="K66" s="13"/>
      <c r="L66" s="13"/>
      <c r="M66" s="13"/>
      <c r="N66" s="13"/>
      <c r="O66" s="13"/>
      <c r="P66" s="13"/>
      <c r="Q66" s="13"/>
      <c r="R66" s="13"/>
      <c r="S66" s="13"/>
      <c r="T66" s="13"/>
      <c r="U66" s="13"/>
      <c r="V66" s="13"/>
      <c r="W66" s="13"/>
      <c r="X66" s="13"/>
      <c r="Y66" s="54" t="s">
        <v>1</v>
      </c>
    </row>
    <row r="67" spans="1:25" ht="15.75">
      <c r="A67" s="509"/>
      <c r="B67" s="509"/>
      <c r="C67" s="509"/>
      <c r="D67" s="13"/>
      <c r="E67" s="13"/>
      <c r="F67" s="13"/>
      <c r="G67" s="13"/>
      <c r="H67" s="13"/>
      <c r="I67" s="13"/>
      <c r="J67" s="13"/>
      <c r="K67" s="13"/>
      <c r="L67" s="13"/>
      <c r="M67" s="13"/>
      <c r="N67" s="13"/>
      <c r="O67" s="13"/>
      <c r="P67" s="13"/>
      <c r="Q67" s="13"/>
      <c r="R67" s="13"/>
      <c r="S67" s="13"/>
      <c r="T67" s="13"/>
      <c r="U67" s="13"/>
      <c r="V67" s="13"/>
      <c r="W67" s="13"/>
      <c r="X67" s="13"/>
      <c r="Y67" s="54" t="s">
        <v>1</v>
      </c>
    </row>
    <row r="68" spans="1:25" ht="15.75">
      <c r="A68" s="37"/>
      <c r="B68" s="37"/>
      <c r="C68" s="37"/>
      <c r="D68" s="38"/>
      <c r="E68" s="38"/>
      <c r="F68" s="38"/>
      <c r="G68" s="38"/>
      <c r="H68" s="38"/>
      <c r="I68" s="38"/>
      <c r="J68" s="38"/>
      <c r="K68" s="38"/>
      <c r="L68" s="38"/>
      <c r="M68" s="38"/>
      <c r="N68" s="38"/>
      <c r="O68" s="38"/>
      <c r="P68" s="38"/>
      <c r="Q68" s="38"/>
      <c r="R68" s="38"/>
      <c r="S68" s="38"/>
      <c r="T68" s="38"/>
      <c r="U68" s="38"/>
      <c r="V68" s="38"/>
      <c r="W68" s="38"/>
      <c r="X68" s="38"/>
      <c r="Y68" s="54" t="s">
        <v>1</v>
      </c>
    </row>
    <row r="69" spans="1:25">
      <c r="A69" s="623" t="s">
        <v>320</v>
      </c>
      <c r="B69" s="624"/>
      <c r="C69" s="624"/>
      <c r="D69" s="615" t="s">
        <v>22</v>
      </c>
      <c r="E69" s="616"/>
      <c r="F69" s="617"/>
      <c r="G69" s="629" t="s">
        <v>381</v>
      </c>
      <c r="H69" s="630"/>
      <c r="I69" s="631"/>
      <c r="J69" s="615" t="s">
        <v>274</v>
      </c>
      <c r="K69" s="616"/>
      <c r="L69" s="617"/>
      <c r="M69" s="615" t="s">
        <v>272</v>
      </c>
      <c r="N69" s="616"/>
      <c r="O69" s="617"/>
      <c r="P69" s="615" t="s">
        <v>275</v>
      </c>
      <c r="Q69" s="643"/>
      <c r="R69" s="643"/>
      <c r="S69" s="615" t="s">
        <v>276</v>
      </c>
      <c r="T69" s="616"/>
      <c r="U69" s="616"/>
      <c r="V69" s="615" t="s">
        <v>55</v>
      </c>
      <c r="W69" s="616"/>
      <c r="X69" s="617"/>
      <c r="Y69" s="54" t="s">
        <v>1</v>
      </c>
    </row>
    <row r="70" spans="1:25">
      <c r="A70" s="625"/>
      <c r="B70" s="626"/>
      <c r="C70" s="626"/>
      <c r="D70" s="618"/>
      <c r="E70" s="619"/>
      <c r="F70" s="620"/>
      <c r="G70" s="632"/>
      <c r="H70" s="633"/>
      <c r="I70" s="634"/>
      <c r="J70" s="618"/>
      <c r="K70" s="619"/>
      <c r="L70" s="620"/>
      <c r="M70" s="618"/>
      <c r="N70" s="619"/>
      <c r="O70" s="620"/>
      <c r="P70" s="644"/>
      <c r="Q70" s="645"/>
      <c r="R70" s="645"/>
      <c r="S70" s="618"/>
      <c r="T70" s="619"/>
      <c r="U70" s="619"/>
      <c r="V70" s="618"/>
      <c r="W70" s="619"/>
      <c r="X70" s="620"/>
      <c r="Y70" s="54" t="s">
        <v>1</v>
      </c>
    </row>
    <row r="71" spans="1:25" ht="16.5" thickBot="1">
      <c r="A71" s="627"/>
      <c r="B71" s="628"/>
      <c r="C71" s="628"/>
      <c r="D71" s="519" t="s">
        <v>321</v>
      </c>
      <c r="E71" s="520" t="s">
        <v>62</v>
      </c>
      <c r="F71" s="521" t="s">
        <v>323</v>
      </c>
      <c r="G71" s="519" t="s">
        <v>321</v>
      </c>
      <c r="H71" s="520" t="s">
        <v>62</v>
      </c>
      <c r="I71" s="521" t="s">
        <v>323</v>
      </c>
      <c r="J71" s="519" t="s">
        <v>321</v>
      </c>
      <c r="K71" s="520" t="s">
        <v>62</v>
      </c>
      <c r="L71" s="521" t="s">
        <v>323</v>
      </c>
      <c r="M71" s="519" t="s">
        <v>321</v>
      </c>
      <c r="N71" s="520" t="s">
        <v>62</v>
      </c>
      <c r="O71" s="521" t="s">
        <v>323</v>
      </c>
      <c r="P71" s="519" t="s">
        <v>321</v>
      </c>
      <c r="Q71" s="520" t="s">
        <v>62</v>
      </c>
      <c r="R71" s="521" t="s">
        <v>323</v>
      </c>
      <c r="S71" s="519" t="s">
        <v>321</v>
      </c>
      <c r="T71" s="520" t="s">
        <v>62</v>
      </c>
      <c r="U71" s="521" t="s">
        <v>323</v>
      </c>
      <c r="V71" s="522" t="s">
        <v>321</v>
      </c>
      <c r="W71" s="520" t="s">
        <v>62</v>
      </c>
      <c r="X71" s="523" t="s">
        <v>323</v>
      </c>
      <c r="Y71" s="54" t="s">
        <v>1</v>
      </c>
    </row>
    <row r="72" spans="1:25" ht="15.75">
      <c r="A72" s="524"/>
      <c r="B72" s="621" t="s">
        <v>406</v>
      </c>
      <c r="C72" s="621"/>
      <c r="D72" s="525">
        <v>3687</v>
      </c>
      <c r="E72" s="526">
        <v>3614</v>
      </c>
      <c r="F72" s="418">
        <v>868102</v>
      </c>
      <c r="G72" s="525">
        <v>3687</v>
      </c>
      <c r="H72" s="526">
        <v>3614</v>
      </c>
      <c r="I72" s="418">
        <v>802636</v>
      </c>
      <c r="J72" s="525">
        <v>153</v>
      </c>
      <c r="K72" s="526">
        <v>199</v>
      </c>
      <c r="L72" s="418">
        <v>78947</v>
      </c>
      <c r="M72" s="525">
        <v>3840</v>
      </c>
      <c r="N72" s="526">
        <v>3813</v>
      </c>
      <c r="O72" s="418">
        <v>881583</v>
      </c>
      <c r="P72" s="525">
        <v>6</v>
      </c>
      <c r="Q72" s="526">
        <v>3</v>
      </c>
      <c r="R72" s="418">
        <v>1140</v>
      </c>
      <c r="S72" s="525">
        <v>0</v>
      </c>
      <c r="T72" s="526">
        <v>0</v>
      </c>
      <c r="U72" s="418">
        <v>-22250</v>
      </c>
      <c r="V72" s="525">
        <f>P72+M72+S72</f>
        <v>3846</v>
      </c>
      <c r="W72" s="526">
        <f>+N72+Q72+T72</f>
        <v>3816</v>
      </c>
      <c r="X72" s="527">
        <f>R72+O72+U72</f>
        <v>860473</v>
      </c>
      <c r="Y72" s="54" t="s">
        <v>1</v>
      </c>
    </row>
    <row r="73" spans="1:25" ht="15.75">
      <c r="A73" s="524"/>
      <c r="B73" s="621" t="s">
        <v>407</v>
      </c>
      <c r="C73" s="621"/>
      <c r="D73" s="525">
        <v>1321</v>
      </c>
      <c r="E73" s="526">
        <v>1321</v>
      </c>
      <c r="F73" s="528">
        <v>261916</v>
      </c>
      <c r="G73" s="525">
        <v>1321</v>
      </c>
      <c r="H73" s="526">
        <v>1321</v>
      </c>
      <c r="I73" s="529">
        <v>289841</v>
      </c>
      <c r="J73" s="525">
        <v>-81</v>
      </c>
      <c r="K73" s="526">
        <v>-81</v>
      </c>
      <c r="L73" s="529">
        <v>-22555</v>
      </c>
      <c r="M73" s="525">
        <v>1240</v>
      </c>
      <c r="N73" s="526">
        <v>1240</v>
      </c>
      <c r="O73" s="529">
        <v>267286</v>
      </c>
      <c r="P73" s="525">
        <v>2</v>
      </c>
      <c r="Q73" s="526">
        <v>1</v>
      </c>
      <c r="R73" s="529">
        <v>349</v>
      </c>
      <c r="S73" s="525">
        <v>0</v>
      </c>
      <c r="T73" s="526">
        <v>0</v>
      </c>
      <c r="U73" s="529">
        <v>-3757</v>
      </c>
      <c r="V73" s="525">
        <f>P73+M73+S73</f>
        <v>1242</v>
      </c>
      <c r="W73" s="526">
        <f>+N73+Q73+T73</f>
        <v>1241</v>
      </c>
      <c r="X73" s="527">
        <f>R73+O73+U73</f>
        <v>263878</v>
      </c>
      <c r="Y73" s="54" t="s">
        <v>1</v>
      </c>
    </row>
    <row r="74" spans="1:25" ht="15.75">
      <c r="A74" s="524"/>
      <c r="B74" s="622" t="s">
        <v>408</v>
      </c>
      <c r="C74" s="622"/>
      <c r="D74" s="525">
        <v>93</v>
      </c>
      <c r="E74" s="526">
        <v>90</v>
      </c>
      <c r="F74" s="529">
        <v>22254</v>
      </c>
      <c r="G74" s="525">
        <v>93</v>
      </c>
      <c r="H74" s="526">
        <v>90</v>
      </c>
      <c r="I74" s="529">
        <v>22295</v>
      </c>
      <c r="J74" s="525">
        <v>0</v>
      </c>
      <c r="K74" s="526">
        <v>0</v>
      </c>
      <c r="L74" s="529">
        <v>1946</v>
      </c>
      <c r="M74" s="525">
        <v>93</v>
      </c>
      <c r="N74" s="526">
        <v>90</v>
      </c>
      <c r="O74" s="529">
        <v>24241</v>
      </c>
      <c r="P74" s="525">
        <v>0</v>
      </c>
      <c r="Q74" s="526">
        <v>0</v>
      </c>
      <c r="R74" s="529">
        <v>30</v>
      </c>
      <c r="S74" s="525">
        <v>0</v>
      </c>
      <c r="T74" s="526">
        <v>0</v>
      </c>
      <c r="U74" s="529">
        <v>-1327</v>
      </c>
      <c r="V74" s="525">
        <f>P74+M74+S74</f>
        <v>93</v>
      </c>
      <c r="W74" s="526">
        <f>+N74+Q74+T74</f>
        <v>90</v>
      </c>
      <c r="X74" s="527">
        <f>R74+O74+U74</f>
        <v>22944</v>
      </c>
      <c r="Y74" s="54" t="s">
        <v>1</v>
      </c>
    </row>
    <row r="75" spans="1:25" ht="15.75">
      <c r="A75" s="524"/>
      <c r="B75" s="622" t="s">
        <v>118</v>
      </c>
      <c r="C75" s="622"/>
      <c r="D75" s="525"/>
      <c r="E75" s="526"/>
      <c r="F75" s="529"/>
      <c r="G75" s="525"/>
      <c r="H75" s="526"/>
      <c r="I75" s="529"/>
      <c r="J75" s="525"/>
      <c r="K75" s="526"/>
      <c r="L75" s="529"/>
      <c r="M75" s="525"/>
      <c r="N75" s="526"/>
      <c r="O75" s="529"/>
      <c r="P75" s="525"/>
      <c r="Q75" s="526"/>
      <c r="R75" s="529"/>
      <c r="S75" s="525"/>
      <c r="T75" s="526"/>
      <c r="U75" s="529"/>
      <c r="V75" s="525">
        <f>P75+M75+S75</f>
        <v>0</v>
      </c>
      <c r="W75" s="526">
        <f>+N75+Q75+T75</f>
        <v>0</v>
      </c>
      <c r="X75" s="527">
        <f>R75+O75+U75</f>
        <v>0</v>
      </c>
      <c r="Y75" s="54" t="s">
        <v>1</v>
      </c>
    </row>
    <row r="76" spans="1:25" ht="15.75">
      <c r="A76" s="530"/>
      <c r="B76" s="141"/>
      <c r="C76" s="141" t="s">
        <v>63</v>
      </c>
      <c r="D76" s="142">
        <f>SUM(D72:D75)</f>
        <v>5101</v>
      </c>
      <c r="E76" s="143">
        <f>SUM(E72:E75)</f>
        <v>5025</v>
      </c>
      <c r="F76" s="111">
        <f>SUM(F72:F75)</f>
        <v>1152272</v>
      </c>
      <c r="G76" s="142">
        <f t="shared" ref="G76:V76" si="0">SUM(G72:G75)</f>
        <v>5101</v>
      </c>
      <c r="H76" s="143">
        <f t="shared" si="0"/>
        <v>5025</v>
      </c>
      <c r="I76" s="111">
        <f t="shared" si="0"/>
        <v>1114772</v>
      </c>
      <c r="J76" s="142">
        <f t="shared" si="0"/>
        <v>72</v>
      </c>
      <c r="K76" s="143">
        <f t="shared" si="0"/>
        <v>118</v>
      </c>
      <c r="L76" s="111">
        <f t="shared" si="0"/>
        <v>58338</v>
      </c>
      <c r="M76" s="142">
        <f t="shared" si="0"/>
        <v>5173</v>
      </c>
      <c r="N76" s="143">
        <f t="shared" si="0"/>
        <v>5143</v>
      </c>
      <c r="O76" s="111">
        <f t="shared" si="0"/>
        <v>1173110</v>
      </c>
      <c r="P76" s="142">
        <f t="shared" si="0"/>
        <v>8</v>
      </c>
      <c r="Q76" s="143">
        <f t="shared" si="0"/>
        <v>4</v>
      </c>
      <c r="R76" s="111">
        <f t="shared" si="0"/>
        <v>1519</v>
      </c>
      <c r="S76" s="142">
        <f t="shared" si="0"/>
        <v>0</v>
      </c>
      <c r="T76" s="143">
        <f t="shared" si="0"/>
        <v>0</v>
      </c>
      <c r="U76" s="111">
        <f t="shared" si="0"/>
        <v>-27334</v>
      </c>
      <c r="V76" s="142">
        <f t="shared" si="0"/>
        <v>5181</v>
      </c>
      <c r="W76" s="143">
        <f>SUM(W72:W75)</f>
        <v>5147</v>
      </c>
      <c r="X76" s="112">
        <f>SUM(X72:X75)</f>
        <v>1147295</v>
      </c>
      <c r="Y76" s="54" t="s">
        <v>1</v>
      </c>
    </row>
    <row r="77" spans="1:25" ht="15.75">
      <c r="A77" s="531"/>
      <c r="B77" s="635"/>
      <c r="C77" s="636"/>
      <c r="D77" s="532"/>
      <c r="E77" s="533"/>
      <c r="F77" s="509"/>
      <c r="G77" s="426"/>
      <c r="H77" s="534"/>
      <c r="I77" s="534"/>
      <c r="J77" s="426"/>
      <c r="K77" s="534"/>
      <c r="L77" s="534"/>
      <c r="M77" s="426"/>
      <c r="N77" s="534"/>
      <c r="O77" s="534"/>
      <c r="P77" s="426"/>
      <c r="Q77" s="534"/>
      <c r="R77" s="534"/>
      <c r="S77" s="426"/>
      <c r="T77" s="534"/>
      <c r="U77" s="534"/>
      <c r="V77" s="426"/>
      <c r="W77" s="427"/>
      <c r="X77" s="535"/>
      <c r="Y77" s="54" t="s">
        <v>1</v>
      </c>
    </row>
    <row r="78" spans="1:25" ht="15.75">
      <c r="A78" s="530"/>
      <c r="B78" s="585" t="s">
        <v>305</v>
      </c>
      <c r="C78" s="586"/>
      <c r="D78" s="536"/>
      <c r="E78" s="546">
        <v>55</v>
      </c>
      <c r="F78" s="538"/>
      <c r="G78" s="429"/>
      <c r="H78" s="546">
        <v>55</v>
      </c>
      <c r="I78" s="430"/>
      <c r="J78" s="429"/>
      <c r="K78" s="546">
        <v>0</v>
      </c>
      <c r="L78" s="430"/>
      <c r="M78" s="429"/>
      <c r="N78" s="546">
        <f>H78+K78</f>
        <v>55</v>
      </c>
      <c r="O78" s="430"/>
      <c r="P78" s="429"/>
      <c r="Q78" s="546">
        <v>0</v>
      </c>
      <c r="R78" s="430"/>
      <c r="S78" s="429"/>
      <c r="T78" s="546">
        <v>0</v>
      </c>
      <c r="U78" s="430"/>
      <c r="V78" s="429"/>
      <c r="W78" s="546">
        <f>Q78+N78</f>
        <v>55</v>
      </c>
      <c r="X78" s="432"/>
      <c r="Y78" s="54" t="s">
        <v>1</v>
      </c>
    </row>
    <row r="79" spans="1:25" ht="15.75">
      <c r="A79" s="524"/>
      <c r="B79" s="587" t="s">
        <v>304</v>
      </c>
      <c r="C79" s="588"/>
      <c r="D79" s="525"/>
      <c r="E79" s="526">
        <f>+E76+E78</f>
        <v>5080</v>
      </c>
      <c r="F79" s="529"/>
      <c r="G79" s="417"/>
      <c r="H79" s="526">
        <f>+H76+H78</f>
        <v>5080</v>
      </c>
      <c r="I79" s="418"/>
      <c r="J79" s="417"/>
      <c r="K79" s="526">
        <f>+K76+K78</f>
        <v>118</v>
      </c>
      <c r="L79" s="418"/>
      <c r="M79" s="417"/>
      <c r="N79" s="526">
        <f>+N76+N78</f>
        <v>5198</v>
      </c>
      <c r="O79" s="418"/>
      <c r="P79" s="417"/>
      <c r="Q79" s="526">
        <f>+Q76+Q78</f>
        <v>4</v>
      </c>
      <c r="R79" s="418"/>
      <c r="S79" s="417"/>
      <c r="T79" s="526">
        <f>+T76+T78</f>
        <v>0</v>
      </c>
      <c r="U79" s="418"/>
      <c r="V79" s="417"/>
      <c r="W79" s="526">
        <f>+W76+W78</f>
        <v>5202</v>
      </c>
      <c r="X79" s="420"/>
      <c r="Y79" s="54" t="s">
        <v>1</v>
      </c>
    </row>
    <row r="80" spans="1:25" ht="15.75">
      <c r="A80" s="539"/>
      <c r="B80" s="589"/>
      <c r="C80" s="590"/>
      <c r="D80" s="532"/>
      <c r="E80" s="533"/>
      <c r="F80" s="509"/>
      <c r="G80" s="426"/>
      <c r="H80" s="534"/>
      <c r="I80" s="534"/>
      <c r="J80" s="426"/>
      <c r="K80" s="534"/>
      <c r="L80" s="534"/>
      <c r="M80" s="426"/>
      <c r="N80" s="534"/>
      <c r="O80" s="534"/>
      <c r="P80" s="426"/>
      <c r="Q80" s="534"/>
      <c r="R80" s="534"/>
      <c r="S80" s="426"/>
      <c r="T80" s="534"/>
      <c r="U80" s="534"/>
      <c r="V80" s="426"/>
      <c r="W80" s="427"/>
      <c r="X80" s="535"/>
      <c r="Y80" s="54" t="s">
        <v>1</v>
      </c>
    </row>
    <row r="81" spans="1:25" ht="15.75">
      <c r="A81" s="524"/>
      <c r="B81" s="587" t="s">
        <v>302</v>
      </c>
      <c r="C81" s="588"/>
      <c r="D81" s="525"/>
      <c r="E81" s="526"/>
      <c r="F81" s="529"/>
      <c r="G81" s="417"/>
      <c r="H81" s="418"/>
      <c r="I81" s="418"/>
      <c r="J81" s="417"/>
      <c r="K81" s="418"/>
      <c r="L81" s="418"/>
      <c r="M81" s="417"/>
      <c r="N81" s="418"/>
      <c r="O81" s="418"/>
      <c r="P81" s="417"/>
      <c r="Q81" s="418"/>
      <c r="R81" s="418"/>
      <c r="S81" s="417"/>
      <c r="T81" s="418"/>
      <c r="U81" s="418"/>
      <c r="V81" s="417"/>
      <c r="W81" s="418"/>
      <c r="X81" s="420"/>
      <c r="Y81" s="54" t="s">
        <v>1</v>
      </c>
    </row>
    <row r="82" spans="1:25" ht="15.75">
      <c r="A82" s="524"/>
      <c r="B82" s="540"/>
      <c r="C82" s="576" t="s">
        <v>68</v>
      </c>
      <c r="D82" s="525"/>
      <c r="E82" s="545">
        <f>ROUNDUP((((2*261)*2562)/2088),0)</f>
        <v>641</v>
      </c>
      <c r="F82" s="529"/>
      <c r="G82" s="417"/>
      <c r="H82" s="545">
        <v>641</v>
      </c>
      <c r="I82" s="418"/>
      <c r="J82" s="417"/>
      <c r="K82" s="545">
        <v>16</v>
      </c>
      <c r="L82" s="418"/>
      <c r="M82" s="417"/>
      <c r="N82" s="545">
        <f>H82+K82</f>
        <v>657</v>
      </c>
      <c r="O82" s="418"/>
      <c r="P82" s="417"/>
      <c r="Q82" s="545">
        <v>1</v>
      </c>
      <c r="R82" s="418"/>
      <c r="S82" s="417"/>
      <c r="T82" s="545">
        <v>0</v>
      </c>
      <c r="U82" s="418"/>
      <c r="V82" s="417"/>
      <c r="W82" s="547">
        <f>Q82+N82</f>
        <v>658</v>
      </c>
      <c r="X82" s="420"/>
      <c r="Y82" s="54" t="s">
        <v>1</v>
      </c>
    </row>
    <row r="83" spans="1:25" ht="15.75">
      <c r="A83" s="530"/>
      <c r="B83" s="541"/>
      <c r="C83" s="542" t="s">
        <v>120</v>
      </c>
      <c r="D83" s="536"/>
      <c r="E83" s="546">
        <f>ROUNDUP((2138034/(48.96))/2088,0)</f>
        <v>21</v>
      </c>
      <c r="F83" s="538"/>
      <c r="G83" s="429"/>
      <c r="H83" s="546">
        <v>22</v>
      </c>
      <c r="I83" s="430"/>
      <c r="J83" s="429"/>
      <c r="K83" s="546">
        <v>4</v>
      </c>
      <c r="L83" s="430"/>
      <c r="M83" s="429"/>
      <c r="N83" s="546">
        <f t="shared" ref="N83" si="1">H83+K83</f>
        <v>26</v>
      </c>
      <c r="O83" s="430"/>
      <c r="P83" s="429"/>
      <c r="Q83" s="546">
        <v>0</v>
      </c>
      <c r="R83" s="430"/>
      <c r="S83" s="429"/>
      <c r="T83" s="546">
        <v>0</v>
      </c>
      <c r="U83" s="430"/>
      <c r="V83" s="429"/>
      <c r="W83" s="546">
        <f>Q83+N83</f>
        <v>26</v>
      </c>
      <c r="X83" s="432"/>
      <c r="Y83" s="54" t="s">
        <v>1</v>
      </c>
    </row>
    <row r="84" spans="1:25" ht="15.75">
      <c r="A84" s="530"/>
      <c r="B84" s="591" t="s">
        <v>303</v>
      </c>
      <c r="C84" s="592"/>
      <c r="D84" s="536"/>
      <c r="E84" s="537">
        <f>E83+E82+E79</f>
        <v>5742</v>
      </c>
      <c r="F84" s="538"/>
      <c r="G84" s="429"/>
      <c r="H84" s="537">
        <f>H83+H82+H79</f>
        <v>5743</v>
      </c>
      <c r="I84" s="430"/>
      <c r="J84" s="429"/>
      <c r="K84" s="537">
        <f>K83+K82+K79</f>
        <v>138</v>
      </c>
      <c r="L84" s="430"/>
      <c r="M84" s="429"/>
      <c r="N84" s="537">
        <f>N83+N82+N79</f>
        <v>5881</v>
      </c>
      <c r="O84" s="430"/>
      <c r="P84" s="429"/>
      <c r="Q84" s="537">
        <f>Q83+Q82+Q79</f>
        <v>5</v>
      </c>
      <c r="R84" s="430"/>
      <c r="S84" s="429"/>
      <c r="T84" s="537">
        <f>T83+T82+T79</f>
        <v>0</v>
      </c>
      <c r="U84" s="430"/>
      <c r="V84" s="429"/>
      <c r="W84" s="537">
        <f>W83+W82+W79</f>
        <v>5886</v>
      </c>
      <c r="X84" s="432"/>
      <c r="Y84" s="54" t="s">
        <v>30</v>
      </c>
    </row>
  </sheetData>
  <mergeCells count="81">
    <mergeCell ref="A1:X1"/>
    <mergeCell ref="A14:U14"/>
    <mergeCell ref="A2:X2"/>
    <mergeCell ref="A3:X3"/>
    <mergeCell ref="A8:X8"/>
    <mergeCell ref="A9:X9"/>
    <mergeCell ref="X12:X13"/>
    <mergeCell ref="W12:W13"/>
    <mergeCell ref="A4:X4"/>
    <mergeCell ref="A5:X5"/>
    <mergeCell ref="A6:X6"/>
    <mergeCell ref="A7:X7"/>
    <mergeCell ref="V11:X11"/>
    <mergeCell ref="A15:U15"/>
    <mergeCell ref="A10:X10"/>
    <mergeCell ref="A11:U13"/>
    <mergeCell ref="A18:U18"/>
    <mergeCell ref="V12:V13"/>
    <mergeCell ref="A17:U17"/>
    <mergeCell ref="A16:U16"/>
    <mergeCell ref="B77:C77"/>
    <mergeCell ref="A19:U19"/>
    <mergeCell ref="A20:U20"/>
    <mergeCell ref="A28:U28"/>
    <mergeCell ref="A29:U29"/>
    <mergeCell ref="A21:U21"/>
    <mergeCell ref="A33:U33"/>
    <mergeCell ref="A48:U48"/>
    <mergeCell ref="A31:U31"/>
    <mergeCell ref="J69:L70"/>
    <mergeCell ref="M69:O70"/>
    <mergeCell ref="P69:R70"/>
    <mergeCell ref="S69:U70"/>
    <mergeCell ref="A27:U27"/>
    <mergeCell ref="A34:U34"/>
    <mergeCell ref="A39:U39"/>
    <mergeCell ref="V69:X70"/>
    <mergeCell ref="B72:C72"/>
    <mergeCell ref="B75:C75"/>
    <mergeCell ref="A69:C71"/>
    <mergeCell ref="D69:F70"/>
    <mergeCell ref="G69:I70"/>
    <mergeCell ref="B73:C73"/>
    <mergeCell ref="B74:C74"/>
    <mergeCell ref="A36:U36"/>
    <mergeCell ref="A22:U22"/>
    <mergeCell ref="A25:U25"/>
    <mergeCell ref="A26:U26"/>
    <mergeCell ref="A23:U23"/>
    <mergeCell ref="A24:U24"/>
    <mergeCell ref="A49:U49"/>
    <mergeCell ref="A50:U50"/>
    <mergeCell ref="A51:U51"/>
    <mergeCell ref="A30:U30"/>
    <mergeCell ref="A45:U45"/>
    <mergeCell ref="A32:U32"/>
    <mergeCell ref="A43:U43"/>
    <mergeCell ref="A42:U42"/>
    <mergeCell ref="A44:U44"/>
    <mergeCell ref="A37:U37"/>
    <mergeCell ref="A41:U41"/>
    <mergeCell ref="A40:U40"/>
    <mergeCell ref="A38:U38"/>
    <mergeCell ref="A47:U47"/>
    <mergeCell ref="A46:U46"/>
    <mergeCell ref="A35:U35"/>
    <mergeCell ref="A52:U52"/>
    <mergeCell ref="A53:U53"/>
    <mergeCell ref="A54:U54"/>
    <mergeCell ref="A55:U55"/>
    <mergeCell ref="A56:U56"/>
    <mergeCell ref="A57:U57"/>
    <mergeCell ref="A60:X60"/>
    <mergeCell ref="A61:X61"/>
    <mergeCell ref="A62:X62"/>
    <mergeCell ref="A63:X63"/>
    <mergeCell ref="B78:C78"/>
    <mergeCell ref="B79:C79"/>
    <mergeCell ref="B80:C80"/>
    <mergeCell ref="B81:C81"/>
    <mergeCell ref="B84:C84"/>
  </mergeCells>
  <phoneticPr fontId="0" type="noConversion"/>
  <printOptions horizontalCentered="1"/>
  <pageMargins left="0.5" right="0.4" top="0.5" bottom="0.25" header="0" footer="0"/>
  <pageSetup scale="41" firstPageNumber="8" fitToHeight="0" orientation="landscape" useFirstPageNumber="1" r:id="rId1"/>
  <headerFooter alignWithMargins="0">
    <oddFooter>&amp;C&amp;"Times New Roman,Regular"Exhibit B - Summary of Requirements</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T33"/>
  <sheetViews>
    <sheetView view="pageBreakPreview" zoomScale="75" zoomScaleNormal="75" zoomScaleSheetLayoutView="75" workbookViewId="0">
      <selection activeCell="D25" sqref="D25"/>
    </sheetView>
  </sheetViews>
  <sheetFormatPr defaultColWidth="7.21875" defaultRowHeight="12.75"/>
  <cols>
    <col min="1" max="1" width="17.88671875" style="485" customWidth="1"/>
    <col min="2" max="2" width="15.88671875" style="485" customWidth="1"/>
    <col min="3" max="3" width="4.6640625" style="485" customWidth="1"/>
    <col min="4" max="4" width="7.5546875" style="485" customWidth="1"/>
    <col min="5" max="5" width="4.6640625" style="485" customWidth="1"/>
    <col min="6" max="6" width="12" style="485" customWidth="1"/>
    <col min="7" max="7" width="4.6640625" style="485" customWidth="1"/>
    <col min="8" max="8" width="7.44140625" style="485" customWidth="1"/>
    <col min="9" max="9" width="4.6640625" style="485" customWidth="1"/>
    <col min="10" max="10" width="8.21875" style="485" bestFit="1" customWidth="1"/>
    <col min="11" max="11" width="4.6640625" style="485" customWidth="1"/>
    <col min="12" max="12" width="7.21875" style="485" customWidth="1"/>
    <col min="13" max="13" width="4.6640625" style="485" customWidth="1"/>
    <col min="14" max="14" width="7.88671875" style="485" customWidth="1"/>
    <col min="15" max="15" width="4.6640625" style="485" customWidth="1"/>
    <col min="16" max="16" width="7.21875" style="485" customWidth="1"/>
    <col min="17" max="17" width="4.6640625" style="485" customWidth="1"/>
    <col min="18" max="18" width="7.88671875" style="485" customWidth="1"/>
    <col min="19" max="19" width="11.33203125" style="485" customWidth="1"/>
    <col min="20" max="20" width="8.88671875" style="502" customWidth="1"/>
    <col min="21" max="16384" width="7.21875" style="485"/>
  </cols>
  <sheetData>
    <row r="1" spans="1:20" ht="20.25">
      <c r="A1" s="671" t="s">
        <v>40</v>
      </c>
      <c r="B1" s="672"/>
      <c r="C1" s="672"/>
      <c r="D1" s="672"/>
      <c r="E1" s="672"/>
      <c r="F1" s="672"/>
      <c r="G1" s="672"/>
      <c r="H1" s="672"/>
      <c r="I1" s="672"/>
      <c r="J1" s="672"/>
      <c r="K1" s="672"/>
      <c r="L1" s="672"/>
      <c r="M1" s="672"/>
      <c r="N1" s="672"/>
      <c r="O1" s="672"/>
      <c r="P1" s="672"/>
      <c r="Q1" s="672"/>
      <c r="R1" s="672"/>
      <c r="S1" s="672"/>
      <c r="T1" s="484" t="s">
        <v>1</v>
      </c>
    </row>
    <row r="2" spans="1:20" ht="20.25">
      <c r="A2" s="678"/>
      <c r="B2" s="678"/>
      <c r="C2" s="678"/>
      <c r="D2" s="678"/>
      <c r="E2" s="678"/>
      <c r="F2" s="678"/>
      <c r="G2" s="678"/>
      <c r="H2" s="678"/>
      <c r="I2" s="678"/>
      <c r="J2" s="678"/>
      <c r="K2" s="678"/>
      <c r="L2" s="678"/>
      <c r="M2" s="678"/>
      <c r="N2" s="678"/>
      <c r="O2" s="678"/>
      <c r="P2" s="678"/>
      <c r="Q2" s="678"/>
      <c r="R2" s="678"/>
      <c r="S2" s="678"/>
      <c r="T2" s="484" t="s">
        <v>1</v>
      </c>
    </row>
    <row r="3" spans="1:20">
      <c r="A3" s="679"/>
      <c r="B3" s="679"/>
      <c r="C3" s="679"/>
      <c r="D3" s="679"/>
      <c r="E3" s="679"/>
      <c r="F3" s="679"/>
      <c r="G3" s="679"/>
      <c r="H3" s="679"/>
      <c r="I3" s="679"/>
      <c r="J3" s="679"/>
      <c r="K3" s="679"/>
      <c r="L3" s="679"/>
      <c r="M3" s="679"/>
      <c r="N3" s="679"/>
      <c r="O3" s="679"/>
      <c r="P3" s="679"/>
      <c r="Q3" s="679"/>
      <c r="R3" s="679"/>
      <c r="S3" s="679"/>
      <c r="T3" s="484" t="s">
        <v>1</v>
      </c>
    </row>
    <row r="4" spans="1:20" ht="23.25">
      <c r="A4" s="673" t="s">
        <v>261</v>
      </c>
      <c r="B4" s="674"/>
      <c r="C4" s="674"/>
      <c r="D4" s="674"/>
      <c r="E4" s="674"/>
      <c r="F4" s="674"/>
      <c r="G4" s="674"/>
      <c r="H4" s="674"/>
      <c r="I4" s="674"/>
      <c r="J4" s="674"/>
      <c r="K4" s="674"/>
      <c r="L4" s="674"/>
      <c r="M4" s="674"/>
      <c r="N4" s="674"/>
      <c r="O4" s="674"/>
      <c r="P4" s="674"/>
      <c r="Q4" s="674"/>
      <c r="R4" s="674"/>
      <c r="S4" s="674"/>
      <c r="T4" s="484" t="s">
        <v>1</v>
      </c>
    </row>
    <row r="5" spans="1:20" ht="23.25">
      <c r="A5" s="675" t="s">
        <v>388</v>
      </c>
      <c r="B5" s="676"/>
      <c r="C5" s="676"/>
      <c r="D5" s="676"/>
      <c r="E5" s="676"/>
      <c r="F5" s="676"/>
      <c r="G5" s="676"/>
      <c r="H5" s="676"/>
      <c r="I5" s="676"/>
      <c r="J5" s="676"/>
      <c r="K5" s="676"/>
      <c r="L5" s="676"/>
      <c r="M5" s="676"/>
      <c r="N5" s="676"/>
      <c r="O5" s="676"/>
      <c r="P5" s="676"/>
      <c r="Q5" s="676"/>
      <c r="R5" s="676"/>
      <c r="S5" s="676"/>
      <c r="T5" s="484" t="s">
        <v>1</v>
      </c>
    </row>
    <row r="6" spans="1:20" ht="23.25">
      <c r="A6" s="677" t="s">
        <v>298</v>
      </c>
      <c r="B6" s="674"/>
      <c r="C6" s="674"/>
      <c r="D6" s="674"/>
      <c r="E6" s="674"/>
      <c r="F6" s="674"/>
      <c r="G6" s="674"/>
      <c r="H6" s="674"/>
      <c r="I6" s="674"/>
      <c r="J6" s="674"/>
      <c r="K6" s="674"/>
      <c r="L6" s="674"/>
      <c r="M6" s="674"/>
      <c r="N6" s="674"/>
      <c r="O6" s="674"/>
      <c r="P6" s="674"/>
      <c r="Q6" s="674"/>
      <c r="R6" s="674"/>
      <c r="S6" s="674"/>
      <c r="T6" s="484" t="s">
        <v>1</v>
      </c>
    </row>
    <row r="7" spans="1:20">
      <c r="A7" s="679"/>
      <c r="B7" s="679"/>
      <c r="C7" s="679"/>
      <c r="D7" s="679"/>
      <c r="E7" s="679"/>
      <c r="F7" s="679"/>
      <c r="G7" s="679"/>
      <c r="H7" s="679"/>
      <c r="I7" s="679"/>
      <c r="J7" s="679"/>
      <c r="K7" s="679"/>
      <c r="L7" s="679"/>
      <c r="M7" s="679"/>
      <c r="N7" s="679"/>
      <c r="O7" s="679"/>
      <c r="P7" s="679"/>
      <c r="Q7" s="679"/>
      <c r="R7" s="679"/>
      <c r="S7" s="679"/>
      <c r="T7" s="484" t="s">
        <v>1</v>
      </c>
    </row>
    <row r="8" spans="1:20">
      <c r="A8" s="680"/>
      <c r="B8" s="680"/>
      <c r="C8" s="680"/>
      <c r="D8" s="680"/>
      <c r="E8" s="680"/>
      <c r="F8" s="680"/>
      <c r="G8" s="680"/>
      <c r="H8" s="680"/>
      <c r="I8" s="680"/>
      <c r="J8" s="680"/>
      <c r="K8" s="680"/>
      <c r="L8" s="680"/>
      <c r="M8" s="680"/>
      <c r="N8" s="680"/>
      <c r="O8" s="680"/>
      <c r="P8" s="680"/>
      <c r="Q8" s="680"/>
      <c r="R8" s="680"/>
      <c r="S8" s="680"/>
      <c r="T8" s="484" t="s">
        <v>1</v>
      </c>
    </row>
    <row r="9" spans="1:20" ht="15">
      <c r="A9" s="686" t="s">
        <v>260</v>
      </c>
      <c r="B9" s="684" t="s">
        <v>28</v>
      </c>
      <c r="C9" s="681" t="s">
        <v>406</v>
      </c>
      <c r="D9" s="682"/>
      <c r="E9" s="682"/>
      <c r="F9" s="683"/>
      <c r="G9" s="681" t="s">
        <v>407</v>
      </c>
      <c r="H9" s="682"/>
      <c r="I9" s="682"/>
      <c r="J9" s="683"/>
      <c r="K9" s="681" t="s">
        <v>408</v>
      </c>
      <c r="L9" s="682"/>
      <c r="M9" s="682"/>
      <c r="N9" s="683"/>
      <c r="O9" s="681" t="s">
        <v>118</v>
      </c>
      <c r="P9" s="682"/>
      <c r="Q9" s="682"/>
      <c r="R9" s="683"/>
      <c r="S9" s="684" t="s">
        <v>35</v>
      </c>
      <c r="T9" s="484" t="s">
        <v>1</v>
      </c>
    </row>
    <row r="10" spans="1:20">
      <c r="A10" s="687"/>
      <c r="B10" s="685"/>
      <c r="C10" s="16" t="s">
        <v>321</v>
      </c>
      <c r="D10" s="16" t="s">
        <v>13</v>
      </c>
      <c r="E10" s="16" t="s">
        <v>62</v>
      </c>
      <c r="F10" s="17" t="s">
        <v>323</v>
      </c>
      <c r="G10" s="16" t="s">
        <v>321</v>
      </c>
      <c r="H10" s="16" t="s">
        <v>13</v>
      </c>
      <c r="I10" s="16" t="s">
        <v>62</v>
      </c>
      <c r="J10" s="17" t="s">
        <v>323</v>
      </c>
      <c r="K10" s="16" t="s">
        <v>321</v>
      </c>
      <c r="L10" s="16" t="s">
        <v>13</v>
      </c>
      <c r="M10" s="16" t="s">
        <v>62</v>
      </c>
      <c r="N10" s="17" t="s">
        <v>323</v>
      </c>
      <c r="O10" s="16" t="s">
        <v>321</v>
      </c>
      <c r="P10" s="16" t="s">
        <v>13</v>
      </c>
      <c r="Q10" s="16" t="s">
        <v>62</v>
      </c>
      <c r="R10" s="17" t="s">
        <v>323</v>
      </c>
      <c r="S10" s="685"/>
      <c r="T10" s="484" t="s">
        <v>1</v>
      </c>
    </row>
    <row r="11" spans="1:20" ht="15.75">
      <c r="A11" s="27"/>
      <c r="B11" s="28"/>
      <c r="C11" s="486"/>
      <c r="D11" s="487"/>
      <c r="E11" s="487"/>
      <c r="F11" s="488"/>
      <c r="G11" s="486"/>
      <c r="H11" s="487"/>
      <c r="I11" s="487"/>
      <c r="J11" s="488"/>
      <c r="K11" s="486"/>
      <c r="L11" s="487"/>
      <c r="M11" s="487"/>
      <c r="N11" s="488"/>
      <c r="O11" s="486"/>
      <c r="P11" s="487"/>
      <c r="Q11" s="487"/>
      <c r="R11" s="488"/>
      <c r="S11" s="488">
        <f>+F11+J11+N11+R11</f>
        <v>0</v>
      </c>
      <c r="T11" s="484" t="s">
        <v>1</v>
      </c>
    </row>
    <row r="12" spans="1:20" ht="18.75" customHeight="1">
      <c r="A12" s="27" t="s">
        <v>465</v>
      </c>
      <c r="B12" s="28"/>
      <c r="C12" s="489">
        <v>6</v>
      </c>
      <c r="D12" s="487"/>
      <c r="E12" s="487">
        <v>3</v>
      </c>
      <c r="F12" s="488">
        <v>1139</v>
      </c>
      <c r="G12" s="489">
        <v>2</v>
      </c>
      <c r="H12" s="487"/>
      <c r="I12" s="487">
        <v>1</v>
      </c>
      <c r="J12" s="488">
        <v>349</v>
      </c>
      <c r="K12" s="489">
        <v>0</v>
      </c>
      <c r="L12" s="487"/>
      <c r="M12" s="487">
        <v>0</v>
      </c>
      <c r="N12" s="488">
        <v>31</v>
      </c>
      <c r="O12" s="489"/>
      <c r="P12" s="487"/>
      <c r="Q12" s="487"/>
      <c r="R12" s="488"/>
      <c r="S12" s="488">
        <f>+F12+J12+N12+R12</f>
        <v>1519</v>
      </c>
      <c r="T12" s="484" t="s">
        <v>1</v>
      </c>
    </row>
    <row r="13" spans="1:20" ht="18.75" customHeight="1">
      <c r="A13" s="27"/>
      <c r="B13" s="28"/>
      <c r="C13" s="489"/>
      <c r="D13" s="487"/>
      <c r="E13" s="487"/>
      <c r="F13" s="488"/>
      <c r="G13" s="489"/>
      <c r="H13" s="487"/>
      <c r="I13" s="487"/>
      <c r="J13" s="488"/>
      <c r="K13" s="489"/>
      <c r="L13" s="487"/>
      <c r="M13" s="487"/>
      <c r="N13" s="488"/>
      <c r="O13" s="489"/>
      <c r="P13" s="487"/>
      <c r="Q13" s="487"/>
      <c r="R13" s="488"/>
      <c r="S13" s="488">
        <f>+F13+J13+N13+R13</f>
        <v>0</v>
      </c>
      <c r="T13" s="484" t="s">
        <v>1</v>
      </c>
    </row>
    <row r="14" spans="1:20" ht="18.75" customHeight="1">
      <c r="A14" s="27"/>
      <c r="B14" s="28"/>
      <c r="C14" s="489"/>
      <c r="D14" s="487"/>
      <c r="E14" s="487"/>
      <c r="F14" s="488"/>
      <c r="G14" s="489"/>
      <c r="H14" s="487"/>
      <c r="I14" s="487"/>
      <c r="J14" s="488"/>
      <c r="K14" s="489"/>
      <c r="L14" s="487"/>
      <c r="M14" s="487"/>
      <c r="N14" s="488"/>
      <c r="O14" s="489"/>
      <c r="P14" s="487"/>
      <c r="Q14" s="487"/>
      <c r="R14" s="488"/>
      <c r="S14" s="488">
        <f>+F14+J14+N14+R14</f>
        <v>0</v>
      </c>
      <c r="T14" s="484" t="s">
        <v>1</v>
      </c>
    </row>
    <row r="15" spans="1:20" ht="18.75" customHeight="1">
      <c r="A15" s="18"/>
      <c r="B15" s="29"/>
      <c r="C15" s="490"/>
      <c r="D15" s="491"/>
      <c r="E15" s="491"/>
      <c r="F15" s="492"/>
      <c r="G15" s="490"/>
      <c r="H15" s="491"/>
      <c r="I15" s="491"/>
      <c r="J15" s="492"/>
      <c r="K15" s="490"/>
      <c r="L15" s="491"/>
      <c r="M15" s="491"/>
      <c r="N15" s="492"/>
      <c r="O15" s="490"/>
      <c r="P15" s="491"/>
      <c r="Q15" s="491"/>
      <c r="R15" s="492"/>
      <c r="S15" s="493">
        <f>+F15+J15+N15+R15</f>
        <v>0</v>
      </c>
      <c r="T15" s="484" t="s">
        <v>1</v>
      </c>
    </row>
    <row r="16" spans="1:20" ht="18.75" customHeight="1">
      <c r="A16" s="24" t="s">
        <v>311</v>
      </c>
      <c r="B16" s="15"/>
      <c r="C16" s="57">
        <f>SUM(C11:C15)</f>
        <v>6</v>
      </c>
      <c r="D16" s="58">
        <f t="shared" ref="D16:S16" si="0">SUM(D11:D15)</f>
        <v>0</v>
      </c>
      <c r="E16" s="58">
        <f t="shared" si="0"/>
        <v>3</v>
      </c>
      <c r="F16" s="20">
        <f t="shared" si="0"/>
        <v>1139</v>
      </c>
      <c r="G16" s="57">
        <f t="shared" si="0"/>
        <v>2</v>
      </c>
      <c r="H16" s="58">
        <f t="shared" si="0"/>
        <v>0</v>
      </c>
      <c r="I16" s="58">
        <f>SUM(I11:I15)</f>
        <v>1</v>
      </c>
      <c r="J16" s="20">
        <f t="shared" si="0"/>
        <v>349</v>
      </c>
      <c r="K16" s="57">
        <f t="shared" si="0"/>
        <v>0</v>
      </c>
      <c r="L16" s="58">
        <f>SUM(L11:L15)</f>
        <v>0</v>
      </c>
      <c r="M16" s="58">
        <f t="shared" si="0"/>
        <v>0</v>
      </c>
      <c r="N16" s="20">
        <f t="shared" si="0"/>
        <v>31</v>
      </c>
      <c r="O16" s="57">
        <f>SUM(O11:O15)</f>
        <v>0</v>
      </c>
      <c r="P16" s="58">
        <f>SUM(P11:P15)</f>
        <v>0</v>
      </c>
      <c r="Q16" s="58">
        <f>SUM(Q11:Q15)</f>
        <v>0</v>
      </c>
      <c r="R16" s="20">
        <f>SUM(R11:R15)</f>
        <v>0</v>
      </c>
      <c r="S16" s="21">
        <f t="shared" si="0"/>
        <v>1519</v>
      </c>
      <c r="T16" s="484" t="s">
        <v>1</v>
      </c>
    </row>
    <row r="17" spans="1:20" ht="18.75" customHeight="1">
      <c r="A17" s="22"/>
      <c r="B17" s="18"/>
      <c r="C17" s="22"/>
      <c r="D17" s="19"/>
      <c r="E17" s="19"/>
      <c r="F17" s="23"/>
      <c r="G17" s="19"/>
      <c r="H17" s="19"/>
      <c r="I17" s="19"/>
      <c r="J17" s="19"/>
      <c r="K17" s="22"/>
      <c r="L17" s="19"/>
      <c r="M17" s="19"/>
      <c r="N17" s="23"/>
      <c r="O17" s="22"/>
      <c r="P17" s="19"/>
      <c r="Q17" s="19"/>
      <c r="R17" s="23"/>
      <c r="S17" s="23"/>
      <c r="T17" s="484" t="s">
        <v>1</v>
      </c>
    </row>
    <row r="18" spans="1:20" ht="18.75" customHeight="1">
      <c r="A18" s="688" t="s">
        <v>14</v>
      </c>
      <c r="B18" s="684" t="s">
        <v>28</v>
      </c>
      <c r="C18" s="681" t="s">
        <v>406</v>
      </c>
      <c r="D18" s="682"/>
      <c r="E18" s="682"/>
      <c r="F18" s="683"/>
      <c r="G18" s="681" t="s">
        <v>407</v>
      </c>
      <c r="H18" s="682"/>
      <c r="I18" s="682"/>
      <c r="J18" s="683"/>
      <c r="K18" s="681" t="s">
        <v>408</v>
      </c>
      <c r="L18" s="682"/>
      <c r="M18" s="682"/>
      <c r="N18" s="683"/>
      <c r="O18" s="681" t="s">
        <v>118</v>
      </c>
      <c r="P18" s="682"/>
      <c r="Q18" s="682"/>
      <c r="R18" s="683"/>
      <c r="S18" s="684" t="s">
        <v>301</v>
      </c>
      <c r="T18" s="484" t="s">
        <v>1</v>
      </c>
    </row>
    <row r="19" spans="1:20" ht="18.75" customHeight="1">
      <c r="A19" s="689"/>
      <c r="B19" s="685"/>
      <c r="C19" s="16" t="s">
        <v>321</v>
      </c>
      <c r="D19" s="16" t="s">
        <v>13</v>
      </c>
      <c r="E19" s="16" t="s">
        <v>62</v>
      </c>
      <c r="F19" s="17" t="s">
        <v>323</v>
      </c>
      <c r="G19" s="16" t="s">
        <v>321</v>
      </c>
      <c r="H19" s="16" t="s">
        <v>13</v>
      </c>
      <c r="I19" s="16" t="s">
        <v>62</v>
      </c>
      <c r="J19" s="17" t="s">
        <v>323</v>
      </c>
      <c r="K19" s="16" t="s">
        <v>321</v>
      </c>
      <c r="L19" s="16" t="s">
        <v>13</v>
      </c>
      <c r="M19" s="16" t="s">
        <v>62</v>
      </c>
      <c r="N19" s="17" t="s">
        <v>323</v>
      </c>
      <c r="O19" s="16" t="s">
        <v>321</v>
      </c>
      <c r="P19" s="16" t="s">
        <v>13</v>
      </c>
      <c r="Q19" s="16" t="s">
        <v>62</v>
      </c>
      <c r="R19" s="17" t="s">
        <v>323</v>
      </c>
      <c r="S19" s="685"/>
      <c r="T19" s="484" t="s">
        <v>1</v>
      </c>
    </row>
    <row r="20" spans="1:20" ht="18.75" customHeight="1">
      <c r="A20" s="35"/>
      <c r="B20" s="494"/>
      <c r="C20" s="486"/>
      <c r="D20" s="487"/>
      <c r="E20" s="487"/>
      <c r="F20" s="488"/>
      <c r="G20" s="486"/>
      <c r="H20" s="487"/>
      <c r="I20" s="487"/>
      <c r="J20" s="488"/>
      <c r="K20" s="486"/>
      <c r="L20" s="487"/>
      <c r="M20" s="487"/>
      <c r="N20" s="488"/>
      <c r="O20" s="486"/>
      <c r="P20" s="487"/>
      <c r="Q20" s="487"/>
      <c r="R20" s="488"/>
      <c r="S20" s="488">
        <f>+F20+J20+N20+R20</f>
        <v>0</v>
      </c>
      <c r="T20" s="484" t="s">
        <v>1</v>
      </c>
    </row>
    <row r="21" spans="1:20" ht="18.75" customHeight="1">
      <c r="A21" s="35" t="s">
        <v>433</v>
      </c>
      <c r="B21" s="494" t="s">
        <v>406</v>
      </c>
      <c r="C21" s="489"/>
      <c r="D21" s="487"/>
      <c r="E21" s="487"/>
      <c r="F21" s="488">
        <v>-10000</v>
      </c>
      <c r="G21" s="489"/>
      <c r="H21" s="487"/>
      <c r="I21" s="487"/>
      <c r="J21" s="488">
        <v>0</v>
      </c>
      <c r="K21" s="489"/>
      <c r="L21" s="487"/>
      <c r="M21" s="487"/>
      <c r="N21" s="488">
        <v>0</v>
      </c>
      <c r="O21" s="489"/>
      <c r="P21" s="487"/>
      <c r="Q21" s="487"/>
      <c r="R21" s="488"/>
      <c r="S21" s="488">
        <f t="shared" ref="S21:S28" si="1">+F21+J21+N21+R21</f>
        <v>-10000</v>
      </c>
      <c r="T21" s="484" t="s">
        <v>1</v>
      </c>
    </row>
    <row r="22" spans="1:20" ht="18.75" customHeight="1">
      <c r="A22" s="36" t="s">
        <v>434</v>
      </c>
      <c r="B22" s="494" t="s">
        <v>435</v>
      </c>
      <c r="C22" s="489"/>
      <c r="D22" s="487"/>
      <c r="E22" s="487"/>
      <c r="F22" s="488">
        <v>-3000</v>
      </c>
      <c r="G22" s="489"/>
      <c r="H22" s="487"/>
      <c r="I22" s="487"/>
      <c r="J22" s="488">
        <v>-920</v>
      </c>
      <c r="K22" s="489"/>
      <c r="L22" s="487"/>
      <c r="M22" s="487"/>
      <c r="N22" s="488">
        <v>-80</v>
      </c>
      <c r="O22" s="489"/>
      <c r="P22" s="487"/>
      <c r="Q22" s="487"/>
      <c r="R22" s="488"/>
      <c r="S22" s="488">
        <f t="shared" si="1"/>
        <v>-4000</v>
      </c>
      <c r="T22" s="484" t="s">
        <v>1</v>
      </c>
    </row>
    <row r="23" spans="1:20" ht="18.75" customHeight="1">
      <c r="A23" s="36" t="s">
        <v>408</v>
      </c>
      <c r="B23" s="494" t="s">
        <v>408</v>
      </c>
      <c r="C23" s="489"/>
      <c r="D23" s="487"/>
      <c r="E23" s="487"/>
      <c r="F23" s="488">
        <v>0</v>
      </c>
      <c r="G23" s="489"/>
      <c r="H23" s="487"/>
      <c r="I23" s="487"/>
      <c r="J23" s="488">
        <v>0</v>
      </c>
      <c r="K23" s="489"/>
      <c r="L23" s="487"/>
      <c r="M23" s="487"/>
      <c r="N23" s="488">
        <v>-1000</v>
      </c>
      <c r="O23" s="489"/>
      <c r="P23" s="487"/>
      <c r="Q23" s="487"/>
      <c r="R23" s="488"/>
      <c r="S23" s="488">
        <f t="shared" si="1"/>
        <v>-1000</v>
      </c>
      <c r="T23" s="484" t="s">
        <v>1</v>
      </c>
    </row>
    <row r="24" spans="1:20" ht="18.75" customHeight="1">
      <c r="A24" s="495" t="s">
        <v>436</v>
      </c>
      <c r="B24" s="496" t="s">
        <v>435</v>
      </c>
      <c r="C24" s="486"/>
      <c r="D24" s="497"/>
      <c r="E24" s="497"/>
      <c r="F24" s="498">
        <v>-6519</v>
      </c>
      <c r="G24" s="486"/>
      <c r="H24" s="497"/>
      <c r="I24" s="497"/>
      <c r="J24" s="498">
        <v>-1999</v>
      </c>
      <c r="K24" s="486"/>
      <c r="L24" s="497"/>
      <c r="M24" s="497"/>
      <c r="N24" s="498">
        <v>-174</v>
      </c>
      <c r="O24" s="486"/>
      <c r="P24" s="497"/>
      <c r="Q24" s="497"/>
      <c r="R24" s="498"/>
      <c r="S24" s="488">
        <f t="shared" si="1"/>
        <v>-8692</v>
      </c>
      <c r="T24" s="484" t="s">
        <v>1</v>
      </c>
    </row>
    <row r="25" spans="1:20" ht="18.75" customHeight="1">
      <c r="A25" s="495" t="s">
        <v>437</v>
      </c>
      <c r="B25" s="496" t="s">
        <v>435</v>
      </c>
      <c r="C25" s="489"/>
      <c r="D25" s="579"/>
      <c r="E25" s="579"/>
      <c r="F25" s="580">
        <v>-2131</v>
      </c>
      <c r="G25" s="489"/>
      <c r="H25" s="579"/>
      <c r="I25" s="579"/>
      <c r="J25" s="580">
        <v>-653</v>
      </c>
      <c r="K25" s="489"/>
      <c r="L25" s="579"/>
      <c r="M25" s="579"/>
      <c r="N25" s="580">
        <v>-57</v>
      </c>
      <c r="O25" s="489"/>
      <c r="P25" s="579"/>
      <c r="Q25" s="579"/>
      <c r="R25" s="580"/>
      <c r="S25" s="488">
        <f t="shared" si="1"/>
        <v>-2841</v>
      </c>
      <c r="T25" s="484" t="s">
        <v>1</v>
      </c>
    </row>
    <row r="26" spans="1:20" ht="18.75" customHeight="1">
      <c r="A26" s="495" t="s">
        <v>438</v>
      </c>
      <c r="B26" s="496" t="s">
        <v>435</v>
      </c>
      <c r="C26" s="486"/>
      <c r="D26" s="497"/>
      <c r="E26" s="497"/>
      <c r="F26" s="498">
        <v>-102</v>
      </c>
      <c r="G26" s="486"/>
      <c r="H26" s="497"/>
      <c r="I26" s="497"/>
      <c r="J26" s="498">
        <v>-31</v>
      </c>
      <c r="K26" s="486"/>
      <c r="L26" s="497"/>
      <c r="M26" s="497"/>
      <c r="N26" s="498">
        <v>-3</v>
      </c>
      <c r="O26" s="486"/>
      <c r="P26" s="497"/>
      <c r="Q26" s="497"/>
      <c r="R26" s="498"/>
      <c r="S26" s="488">
        <f t="shared" si="1"/>
        <v>-136</v>
      </c>
      <c r="T26" s="484" t="s">
        <v>1</v>
      </c>
    </row>
    <row r="27" spans="1:20" ht="18.75" customHeight="1">
      <c r="A27" s="495" t="s">
        <v>439</v>
      </c>
      <c r="B27" s="496" t="s">
        <v>435</v>
      </c>
      <c r="C27" s="489"/>
      <c r="D27" s="579"/>
      <c r="E27" s="579"/>
      <c r="F27" s="580">
        <v>-219</v>
      </c>
      <c r="G27" s="489"/>
      <c r="H27" s="579"/>
      <c r="I27" s="579"/>
      <c r="J27" s="580">
        <v>-67</v>
      </c>
      <c r="K27" s="489"/>
      <c r="L27" s="579"/>
      <c r="M27" s="579"/>
      <c r="N27" s="580">
        <v>-6</v>
      </c>
      <c r="O27" s="489"/>
      <c r="P27" s="579"/>
      <c r="Q27" s="579"/>
      <c r="R27" s="580"/>
      <c r="S27" s="488">
        <f t="shared" si="1"/>
        <v>-292</v>
      </c>
      <c r="T27" s="484" t="s">
        <v>1</v>
      </c>
    </row>
    <row r="28" spans="1:20" ht="18.75" customHeight="1">
      <c r="A28" s="495" t="s">
        <v>440</v>
      </c>
      <c r="B28" s="496" t="s">
        <v>435</v>
      </c>
      <c r="C28" s="489"/>
      <c r="D28" s="579"/>
      <c r="E28" s="579"/>
      <c r="F28" s="580">
        <v>-280</v>
      </c>
      <c r="G28" s="489"/>
      <c r="H28" s="579"/>
      <c r="I28" s="579"/>
      <c r="J28" s="580">
        <v>-86</v>
      </c>
      <c r="K28" s="489"/>
      <c r="L28" s="579"/>
      <c r="M28" s="579"/>
      <c r="N28" s="580">
        <v>-7</v>
      </c>
      <c r="O28" s="489"/>
      <c r="P28" s="579"/>
      <c r="Q28" s="579"/>
      <c r="R28" s="580"/>
      <c r="S28" s="488">
        <f t="shared" si="1"/>
        <v>-373</v>
      </c>
      <c r="T28" s="484" t="s">
        <v>1</v>
      </c>
    </row>
    <row r="29" spans="1:20" ht="18.75" customHeight="1">
      <c r="A29" s="30"/>
      <c r="B29" s="499"/>
      <c r="C29" s="490"/>
      <c r="D29" s="491"/>
      <c r="E29" s="491"/>
      <c r="F29" s="492"/>
      <c r="G29" s="490"/>
      <c r="H29" s="491"/>
      <c r="I29" s="491"/>
      <c r="J29" s="492"/>
      <c r="K29" s="490"/>
      <c r="L29" s="491"/>
      <c r="M29" s="491"/>
      <c r="N29" s="492"/>
      <c r="O29" s="490"/>
      <c r="P29" s="491"/>
      <c r="Q29" s="491"/>
      <c r="R29" s="492"/>
      <c r="S29" s="493"/>
      <c r="T29" s="484" t="s">
        <v>1</v>
      </c>
    </row>
    <row r="30" spans="1:20" ht="18.75" customHeight="1">
      <c r="A30" s="88" t="s">
        <v>301</v>
      </c>
      <c r="B30" s="500"/>
      <c r="C30" s="89">
        <f t="shared" ref="C30:R30" si="2">SUM(C20:C29)</f>
        <v>0</v>
      </c>
      <c r="D30" s="90">
        <f t="shared" si="2"/>
        <v>0</v>
      </c>
      <c r="E30" s="90">
        <f t="shared" si="2"/>
        <v>0</v>
      </c>
      <c r="F30" s="91">
        <f t="shared" si="2"/>
        <v>-22251</v>
      </c>
      <c r="G30" s="89">
        <f t="shared" si="2"/>
        <v>0</v>
      </c>
      <c r="H30" s="90">
        <f t="shared" si="2"/>
        <v>0</v>
      </c>
      <c r="I30" s="90">
        <f t="shared" si="2"/>
        <v>0</v>
      </c>
      <c r="J30" s="91">
        <f t="shared" si="2"/>
        <v>-3756</v>
      </c>
      <c r="K30" s="89">
        <f t="shared" si="2"/>
        <v>0</v>
      </c>
      <c r="L30" s="90">
        <f t="shared" si="2"/>
        <v>0</v>
      </c>
      <c r="M30" s="90">
        <f t="shared" si="2"/>
        <v>0</v>
      </c>
      <c r="N30" s="91">
        <f t="shared" si="2"/>
        <v>-1327</v>
      </c>
      <c r="O30" s="89">
        <f t="shared" si="2"/>
        <v>0</v>
      </c>
      <c r="P30" s="90">
        <f t="shared" si="2"/>
        <v>0</v>
      </c>
      <c r="Q30" s="90">
        <f t="shared" si="2"/>
        <v>0</v>
      </c>
      <c r="R30" s="91">
        <f t="shared" si="2"/>
        <v>0</v>
      </c>
      <c r="S30" s="92">
        <f>SUM(S20:S29)</f>
        <v>-27334</v>
      </c>
      <c r="T30" s="484" t="s">
        <v>30</v>
      </c>
    </row>
    <row r="31" spans="1:20" ht="18.75" customHeight="1">
      <c r="A31" s="668"/>
      <c r="B31" s="669"/>
      <c r="C31" s="669"/>
      <c r="D31" s="669"/>
      <c r="E31" s="669"/>
      <c r="F31" s="669"/>
      <c r="G31" s="669"/>
      <c r="H31" s="669"/>
      <c r="I31" s="669"/>
      <c r="J31" s="669"/>
      <c r="K31" s="669"/>
      <c r="L31" s="669"/>
      <c r="M31" s="669"/>
      <c r="N31" s="669"/>
      <c r="O31" s="669"/>
      <c r="P31" s="669"/>
      <c r="Q31" s="669"/>
      <c r="R31" s="669"/>
      <c r="S31" s="670"/>
      <c r="T31" s="484"/>
    </row>
    <row r="32" spans="1:20" ht="18.75" customHeight="1">
      <c r="A32" s="501"/>
      <c r="B32" s="501"/>
      <c r="C32" s="501"/>
      <c r="D32" s="501"/>
      <c r="E32" s="501"/>
      <c r="F32" s="501"/>
      <c r="G32" s="501"/>
      <c r="H32" s="501"/>
      <c r="I32" s="501"/>
      <c r="J32" s="501"/>
      <c r="K32" s="501"/>
      <c r="L32" s="501"/>
      <c r="M32" s="501"/>
      <c r="N32" s="501"/>
      <c r="O32" s="501"/>
      <c r="P32" s="501"/>
      <c r="Q32" s="501"/>
      <c r="R32" s="501"/>
      <c r="S32" s="501"/>
      <c r="T32" s="484"/>
    </row>
    <row r="33" spans="20:20" ht="18.75" customHeight="1">
      <c r="T33" s="484"/>
    </row>
  </sheetData>
  <mergeCells count="23">
    <mergeCell ref="A18:A19"/>
    <mergeCell ref="C9:F9"/>
    <mergeCell ref="B9:B10"/>
    <mergeCell ref="G9:J9"/>
    <mergeCell ref="K9:N9"/>
    <mergeCell ref="C18:F18"/>
    <mergeCell ref="B18:B19"/>
    <mergeCell ref="A31:S31"/>
    <mergeCell ref="A1:S1"/>
    <mergeCell ref="A4:S4"/>
    <mergeCell ref="A5:S5"/>
    <mergeCell ref="A6:S6"/>
    <mergeCell ref="A2:S2"/>
    <mergeCell ref="A3:S3"/>
    <mergeCell ref="A7:S7"/>
    <mergeCell ref="A8:S8"/>
    <mergeCell ref="K18:N18"/>
    <mergeCell ref="G18:J18"/>
    <mergeCell ref="S9:S10"/>
    <mergeCell ref="S18:S19"/>
    <mergeCell ref="O9:R9"/>
    <mergeCell ref="O18:R18"/>
    <mergeCell ref="A9:A10"/>
  </mergeCells>
  <phoneticPr fontId="19" type="noConversion"/>
  <printOptions horizontalCentered="1"/>
  <pageMargins left="0.75" right="0.75" top="1" bottom="1" header="0.5" footer="0.5"/>
  <pageSetup scale="68"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5"/>
  <sheetViews>
    <sheetView view="pageBreakPreview" zoomScale="75" zoomScaleNormal="75" zoomScaleSheetLayoutView="75" workbookViewId="0">
      <selection activeCell="L26" sqref="L26"/>
    </sheetView>
  </sheetViews>
  <sheetFormatPr defaultColWidth="7.21875" defaultRowHeight="12.75"/>
  <cols>
    <col min="1" max="1" width="49.5546875" style="454" customWidth="1"/>
    <col min="2" max="2" width="1.21875" style="454" customWidth="1"/>
    <col min="3" max="3" width="10.77734375" style="454" customWidth="1"/>
    <col min="4" max="4" width="11" style="454" customWidth="1"/>
    <col min="5" max="5" width="1.21875" style="454" customWidth="1"/>
    <col min="6" max="7" width="11.21875" style="454" customWidth="1"/>
    <col min="8" max="8" width="1.21875" style="454" customWidth="1"/>
    <col min="9" max="9" width="7.21875" style="454" customWidth="1"/>
    <col min="10" max="10" width="10.6640625" style="454" bestFit="1" customWidth="1"/>
    <col min="11" max="13" width="6.77734375" style="454" customWidth="1"/>
    <col min="14" max="14" width="10.6640625" style="454" bestFit="1" customWidth="1"/>
    <col min="15" max="15" width="6.33203125" style="454" customWidth="1"/>
    <col min="16" max="16" width="10.77734375" style="454" bestFit="1" customWidth="1"/>
    <col min="17" max="17" width="1.88671875" style="454" customWidth="1"/>
    <col min="18" max="16384" width="7.21875" style="454"/>
  </cols>
  <sheetData>
    <row r="1" spans="1:20" ht="20.25">
      <c r="A1" s="690" t="s">
        <v>180</v>
      </c>
      <c r="B1" s="691"/>
      <c r="C1" s="691"/>
      <c r="D1" s="691"/>
      <c r="E1" s="691"/>
      <c r="F1" s="691"/>
      <c r="G1" s="691"/>
      <c r="H1" s="691"/>
      <c r="I1" s="691"/>
      <c r="J1" s="691"/>
      <c r="K1" s="691"/>
      <c r="L1" s="691"/>
      <c r="M1" s="691"/>
      <c r="N1" s="691"/>
      <c r="O1" s="691"/>
      <c r="P1" s="691"/>
      <c r="Q1" s="282" t="s">
        <v>1</v>
      </c>
      <c r="R1" s="283"/>
      <c r="S1" s="283"/>
    </row>
    <row r="2" spans="1:20" ht="19.149999999999999" customHeight="1">
      <c r="A2" s="284"/>
      <c r="Q2" s="282" t="s">
        <v>1</v>
      </c>
      <c r="T2" s="282"/>
    </row>
    <row r="3" spans="1:20" ht="15.75">
      <c r="A3" s="692" t="s">
        <v>332</v>
      </c>
      <c r="B3" s="693"/>
      <c r="C3" s="693"/>
      <c r="D3" s="693"/>
      <c r="E3" s="693"/>
      <c r="F3" s="693"/>
      <c r="G3" s="693"/>
      <c r="H3" s="693"/>
      <c r="I3" s="693"/>
      <c r="J3" s="693"/>
      <c r="K3" s="693"/>
      <c r="L3" s="693"/>
      <c r="M3" s="693"/>
      <c r="N3" s="693"/>
      <c r="O3" s="693"/>
      <c r="P3" s="693"/>
      <c r="Q3" s="282" t="s">
        <v>1</v>
      </c>
      <c r="R3" s="34"/>
      <c r="S3" s="34"/>
      <c r="T3" s="282"/>
    </row>
    <row r="4" spans="1:20" ht="15.75">
      <c r="A4" s="694" t="s">
        <v>388</v>
      </c>
      <c r="B4" s="695"/>
      <c r="C4" s="695"/>
      <c r="D4" s="695"/>
      <c r="E4" s="695"/>
      <c r="F4" s="695"/>
      <c r="G4" s="695"/>
      <c r="H4" s="695"/>
      <c r="I4" s="695"/>
      <c r="J4" s="695"/>
      <c r="K4" s="695"/>
      <c r="L4" s="695"/>
      <c r="M4" s="695"/>
      <c r="N4" s="695"/>
      <c r="O4" s="695"/>
      <c r="P4" s="695"/>
      <c r="Q4" s="282" t="s">
        <v>1</v>
      </c>
      <c r="R4" s="395"/>
      <c r="S4" s="395"/>
    </row>
    <row r="5" spans="1:20" ht="15">
      <c r="A5" s="696" t="s">
        <v>298</v>
      </c>
      <c r="B5" s="693"/>
      <c r="C5" s="693"/>
      <c r="D5" s="693"/>
      <c r="E5" s="693"/>
      <c r="F5" s="693"/>
      <c r="G5" s="693"/>
      <c r="H5" s="693"/>
      <c r="I5" s="693"/>
      <c r="J5" s="693"/>
      <c r="K5" s="693"/>
      <c r="L5" s="693"/>
      <c r="M5" s="693"/>
      <c r="N5" s="693"/>
      <c r="O5" s="693"/>
      <c r="P5" s="693"/>
      <c r="Q5" s="282" t="s">
        <v>1</v>
      </c>
      <c r="R5" s="34"/>
      <c r="S5" s="34"/>
      <c r="T5" s="282"/>
    </row>
    <row r="6" spans="1:20">
      <c r="Q6" s="282" t="s">
        <v>1</v>
      </c>
      <c r="T6" s="282"/>
    </row>
    <row r="7" spans="1:20" ht="13.5" thickBot="1">
      <c r="Q7" s="282" t="s">
        <v>1</v>
      </c>
      <c r="T7" s="282"/>
    </row>
    <row r="8" spans="1:20" ht="37.5" customHeight="1">
      <c r="A8" s="285"/>
      <c r="B8" s="286"/>
      <c r="C8" s="697" t="s">
        <v>363</v>
      </c>
      <c r="D8" s="698"/>
      <c r="E8" s="287"/>
      <c r="F8" s="697" t="s">
        <v>381</v>
      </c>
      <c r="G8" s="698"/>
      <c r="H8" s="287"/>
      <c r="I8" s="709" t="s">
        <v>272</v>
      </c>
      <c r="J8" s="698"/>
      <c r="K8" s="710">
        <v>2012</v>
      </c>
      <c r="L8" s="711"/>
      <c r="M8" s="711"/>
      <c r="N8" s="712"/>
      <c r="O8" s="709" t="s">
        <v>55</v>
      </c>
      <c r="P8" s="698"/>
      <c r="Q8" s="282" t="s">
        <v>1</v>
      </c>
      <c r="S8" s="288"/>
      <c r="T8" s="282"/>
    </row>
    <row r="9" spans="1:20" ht="14.25" customHeight="1">
      <c r="A9" s="286"/>
      <c r="B9" s="286"/>
      <c r="C9" s="699"/>
      <c r="D9" s="700"/>
      <c r="E9" s="287"/>
      <c r="F9" s="707"/>
      <c r="G9" s="708"/>
      <c r="H9" s="287"/>
      <c r="I9" s="707"/>
      <c r="J9" s="708"/>
      <c r="K9" s="713" t="s">
        <v>324</v>
      </c>
      <c r="L9" s="714"/>
      <c r="M9" s="704" t="s">
        <v>333</v>
      </c>
      <c r="N9" s="683"/>
      <c r="O9" s="707"/>
      <c r="P9" s="708"/>
      <c r="Q9" s="282" t="s">
        <v>1</v>
      </c>
      <c r="S9" s="288"/>
      <c r="T9" s="282"/>
    </row>
    <row r="10" spans="1:20" hidden="1">
      <c r="A10" s="705" t="s">
        <v>334</v>
      </c>
      <c r="B10" s="286"/>
      <c r="C10" s="289"/>
      <c r="D10" s="290"/>
      <c r="E10" s="291"/>
      <c r="F10" s="289"/>
      <c r="G10" s="290"/>
      <c r="H10" s="291"/>
      <c r="I10" s="289"/>
      <c r="J10" s="290"/>
      <c r="K10" s="289"/>
      <c r="L10" s="290"/>
      <c r="M10" s="292"/>
      <c r="N10" s="290"/>
      <c r="O10" s="289"/>
      <c r="P10" s="290"/>
      <c r="Q10" s="282" t="s">
        <v>1</v>
      </c>
      <c r="S10" s="292"/>
      <c r="T10" s="282"/>
    </row>
    <row r="11" spans="1:20" ht="51">
      <c r="A11" s="706"/>
      <c r="B11" s="286"/>
      <c r="C11" s="293" t="s">
        <v>335</v>
      </c>
      <c r="D11" s="294" t="s">
        <v>336</v>
      </c>
      <c r="E11" s="291"/>
      <c r="F11" s="293" t="s">
        <v>335</v>
      </c>
      <c r="G11" s="294" t="s">
        <v>336</v>
      </c>
      <c r="H11" s="291"/>
      <c r="I11" s="293" t="s">
        <v>335</v>
      </c>
      <c r="J11" s="294" t="s">
        <v>336</v>
      </c>
      <c r="K11" s="293" t="s">
        <v>335</v>
      </c>
      <c r="L11" s="294" t="s">
        <v>336</v>
      </c>
      <c r="M11" s="293" t="s">
        <v>335</v>
      </c>
      <c r="N11" s="294" t="s">
        <v>336</v>
      </c>
      <c r="O11" s="293" t="s">
        <v>335</v>
      </c>
      <c r="P11" s="294" t="s">
        <v>336</v>
      </c>
      <c r="Q11" s="282" t="s">
        <v>1</v>
      </c>
      <c r="S11" s="295"/>
      <c r="T11" s="282"/>
    </row>
    <row r="12" spans="1:20">
      <c r="A12" s="296"/>
      <c r="B12" s="286"/>
      <c r="C12" s="297"/>
      <c r="D12" s="298"/>
      <c r="E12" s="299"/>
      <c r="F12" s="297"/>
      <c r="G12" s="298"/>
      <c r="H12" s="299"/>
      <c r="I12" s="297"/>
      <c r="J12" s="298"/>
      <c r="K12" s="297"/>
      <c r="L12" s="300"/>
      <c r="M12" s="301"/>
      <c r="N12" s="298"/>
      <c r="O12" s="297"/>
      <c r="P12" s="298"/>
      <c r="Q12" s="282" t="s">
        <v>1</v>
      </c>
      <c r="S12" s="302"/>
      <c r="T12" s="282"/>
    </row>
    <row r="13" spans="1:20">
      <c r="A13" s="303" t="s">
        <v>337</v>
      </c>
      <c r="B13" s="286"/>
      <c r="C13" s="297"/>
      <c r="D13" s="455"/>
      <c r="E13" s="299"/>
      <c r="F13" s="297"/>
      <c r="G13" s="455"/>
      <c r="H13" s="299"/>
      <c r="I13" s="297"/>
      <c r="J13" s="455"/>
      <c r="K13" s="297"/>
      <c r="L13" s="300"/>
      <c r="M13" s="297"/>
      <c r="N13" s="455"/>
      <c r="O13" s="297"/>
      <c r="P13" s="455"/>
      <c r="Q13" s="282" t="s">
        <v>1</v>
      </c>
      <c r="S13" s="456"/>
      <c r="T13" s="282"/>
    </row>
    <row r="14" spans="1:20">
      <c r="A14" s="304" t="s">
        <v>338</v>
      </c>
      <c r="B14" s="286"/>
      <c r="C14" s="297"/>
      <c r="D14" s="455"/>
      <c r="E14" s="299"/>
      <c r="F14" s="297"/>
      <c r="G14" s="455"/>
      <c r="H14" s="299"/>
      <c r="I14" s="297"/>
      <c r="J14" s="455"/>
      <c r="K14" s="297"/>
      <c r="L14" s="300"/>
      <c r="M14" s="297"/>
      <c r="N14" s="455"/>
      <c r="O14" s="297">
        <f t="shared" ref="O14:P17" si="0">+I14+K14+M14</f>
        <v>0</v>
      </c>
      <c r="P14" s="298">
        <f t="shared" si="0"/>
        <v>0</v>
      </c>
      <c r="Q14" s="282" t="s">
        <v>1</v>
      </c>
      <c r="S14" s="456"/>
      <c r="T14" s="282"/>
    </row>
    <row r="15" spans="1:20" ht="25.5">
      <c r="A15" s="305" t="s">
        <v>339</v>
      </c>
      <c r="B15" s="286"/>
      <c r="C15" s="297">
        <v>2032</v>
      </c>
      <c r="D15" s="455">
        <v>460909</v>
      </c>
      <c r="E15" s="299"/>
      <c r="F15" s="297">
        <v>2032</v>
      </c>
      <c r="G15" s="455">
        <v>445909</v>
      </c>
      <c r="H15" s="299"/>
      <c r="I15" s="297">
        <v>2079</v>
      </c>
      <c r="J15" s="455">
        <v>469244</v>
      </c>
      <c r="K15" s="297">
        <v>2</v>
      </c>
      <c r="L15" s="300">
        <v>608</v>
      </c>
      <c r="M15" s="297">
        <v>0</v>
      </c>
      <c r="N15" s="455">
        <v>-10934</v>
      </c>
      <c r="O15" s="297">
        <f t="shared" si="0"/>
        <v>2081</v>
      </c>
      <c r="P15" s="298">
        <f t="shared" si="0"/>
        <v>458918</v>
      </c>
      <c r="Q15" s="282" t="s">
        <v>1</v>
      </c>
      <c r="S15" s="456"/>
      <c r="T15" s="282"/>
    </row>
    <row r="16" spans="1:20" ht="25.5">
      <c r="A16" s="305" t="s">
        <v>340</v>
      </c>
      <c r="B16" s="286"/>
      <c r="C16" s="297"/>
      <c r="D16" s="455"/>
      <c r="E16" s="299"/>
      <c r="F16" s="297"/>
      <c r="G16" s="455"/>
      <c r="H16" s="299"/>
      <c r="I16" s="297"/>
      <c r="J16" s="455"/>
      <c r="K16" s="297"/>
      <c r="L16" s="300"/>
      <c r="M16" s="297"/>
      <c r="N16" s="455"/>
      <c r="O16" s="297">
        <f t="shared" si="0"/>
        <v>0</v>
      </c>
      <c r="P16" s="298">
        <f t="shared" si="0"/>
        <v>0</v>
      </c>
      <c r="Q16" s="282" t="s">
        <v>1</v>
      </c>
      <c r="S16" s="456"/>
      <c r="T16" s="282"/>
    </row>
    <row r="17" spans="1:20" ht="13.5" customHeight="1">
      <c r="A17" s="304" t="s">
        <v>341</v>
      </c>
      <c r="B17" s="306"/>
      <c r="C17" s="457"/>
      <c r="D17" s="458"/>
      <c r="E17" s="459"/>
      <c r="F17" s="457"/>
      <c r="G17" s="458"/>
      <c r="H17" s="460"/>
      <c r="I17" s="457"/>
      <c r="J17" s="458"/>
      <c r="K17" s="457"/>
      <c r="L17" s="461"/>
      <c r="M17" s="457"/>
      <c r="N17" s="458"/>
      <c r="O17" s="457">
        <f t="shared" si="0"/>
        <v>0</v>
      </c>
      <c r="P17" s="458">
        <f t="shared" si="0"/>
        <v>0</v>
      </c>
      <c r="Q17" s="282" t="s">
        <v>1</v>
      </c>
      <c r="S17" s="462"/>
      <c r="T17" s="282"/>
    </row>
    <row r="18" spans="1:20" s="308" customFormat="1">
      <c r="A18" s="307" t="s">
        <v>342</v>
      </c>
      <c r="B18" s="303"/>
      <c r="C18" s="463">
        <f>SUM(C14:C17)</f>
        <v>2032</v>
      </c>
      <c r="D18" s="464">
        <f>SUM(D14:D17)</f>
        <v>460909</v>
      </c>
      <c r="E18" s="465"/>
      <c r="F18" s="463">
        <f>SUM(F14:F17)</f>
        <v>2032</v>
      </c>
      <c r="G18" s="464">
        <f>SUM(G14:G17)</f>
        <v>445909</v>
      </c>
      <c r="H18" s="466"/>
      <c r="I18" s="463">
        <f t="shared" ref="I18:P18" si="1">SUM(I14:I17)</f>
        <v>2079</v>
      </c>
      <c r="J18" s="464">
        <f t="shared" si="1"/>
        <v>469244</v>
      </c>
      <c r="K18" s="463">
        <f t="shared" si="1"/>
        <v>2</v>
      </c>
      <c r="L18" s="464">
        <f t="shared" si="1"/>
        <v>608</v>
      </c>
      <c r="M18" s="463">
        <f t="shared" si="1"/>
        <v>0</v>
      </c>
      <c r="N18" s="464">
        <f t="shared" si="1"/>
        <v>-10934</v>
      </c>
      <c r="O18" s="463">
        <f t="shared" si="1"/>
        <v>2081</v>
      </c>
      <c r="P18" s="464">
        <f t="shared" si="1"/>
        <v>458918</v>
      </c>
      <c r="Q18" s="282" t="s">
        <v>1</v>
      </c>
      <c r="R18" s="454"/>
      <c r="S18" s="467"/>
      <c r="T18" s="282"/>
    </row>
    <row r="19" spans="1:20">
      <c r="A19" s="306"/>
      <c r="B19" s="286"/>
      <c r="C19" s="297"/>
      <c r="D19" s="298"/>
      <c r="E19" s="309"/>
      <c r="F19" s="297"/>
      <c r="G19" s="298"/>
      <c r="H19" s="309"/>
      <c r="I19" s="297"/>
      <c r="J19" s="298"/>
      <c r="K19" s="297"/>
      <c r="L19" s="300"/>
      <c r="M19" s="297"/>
      <c r="N19" s="298"/>
      <c r="O19" s="297"/>
      <c r="P19" s="298"/>
      <c r="Q19" s="282" t="s">
        <v>1</v>
      </c>
      <c r="S19" s="302"/>
      <c r="T19" s="282"/>
    </row>
    <row r="20" spans="1:20" ht="25.5">
      <c r="A20" s="310" t="s">
        <v>343</v>
      </c>
      <c r="B20" s="286"/>
      <c r="C20" s="297"/>
      <c r="D20" s="298"/>
      <c r="E20" s="311"/>
      <c r="F20" s="297"/>
      <c r="G20" s="298"/>
      <c r="H20" s="311"/>
      <c r="I20" s="297"/>
      <c r="J20" s="298"/>
      <c r="K20" s="297"/>
      <c r="L20" s="300"/>
      <c r="M20" s="297"/>
      <c r="N20" s="298"/>
      <c r="O20" s="312"/>
      <c r="P20" s="313"/>
      <c r="Q20" s="282" t="s">
        <v>1</v>
      </c>
      <c r="S20" s="302"/>
      <c r="T20" s="282"/>
    </row>
    <row r="21" spans="1:20" ht="25.5">
      <c r="A21" s="305" t="s">
        <v>344</v>
      </c>
      <c r="B21" s="286"/>
      <c r="C21" s="297"/>
      <c r="D21" s="298"/>
      <c r="E21" s="311"/>
      <c r="F21" s="297"/>
      <c r="G21" s="298"/>
      <c r="H21" s="311"/>
      <c r="I21" s="297"/>
      <c r="J21" s="298"/>
      <c r="K21" s="297"/>
      <c r="L21" s="300"/>
      <c r="M21" s="297"/>
      <c r="N21" s="298"/>
      <c r="O21" s="297">
        <f t="shared" ref="O21:P28" si="2">+I21+K21+M21</f>
        <v>0</v>
      </c>
      <c r="P21" s="298">
        <f t="shared" si="2"/>
        <v>0</v>
      </c>
      <c r="Q21" s="282" t="s">
        <v>1</v>
      </c>
      <c r="S21" s="302"/>
      <c r="T21" s="282"/>
    </row>
    <row r="22" spans="1:20">
      <c r="A22" s="304" t="s">
        <v>345</v>
      </c>
      <c r="B22" s="286"/>
      <c r="C22" s="297">
        <v>3048</v>
      </c>
      <c r="D22" s="298">
        <v>691363</v>
      </c>
      <c r="E22" s="311"/>
      <c r="F22" s="297">
        <v>3048</v>
      </c>
      <c r="G22" s="298">
        <v>668863</v>
      </c>
      <c r="H22" s="311"/>
      <c r="I22" s="297">
        <v>3119</v>
      </c>
      <c r="J22" s="298">
        <v>703866</v>
      </c>
      <c r="K22" s="297">
        <v>2</v>
      </c>
      <c r="L22" s="300">
        <v>911</v>
      </c>
      <c r="M22" s="297">
        <v>0</v>
      </c>
      <c r="N22" s="298">
        <v>-16400</v>
      </c>
      <c r="O22" s="297">
        <f t="shared" si="2"/>
        <v>3121</v>
      </c>
      <c r="P22" s="298">
        <f t="shared" si="2"/>
        <v>688377</v>
      </c>
      <c r="Q22" s="282" t="s">
        <v>1</v>
      </c>
      <c r="S22" s="302"/>
      <c r="T22" s="282"/>
    </row>
    <row r="23" spans="1:20">
      <c r="A23" s="304" t="s">
        <v>346</v>
      </c>
      <c r="B23" s="286"/>
      <c r="C23" s="297"/>
      <c r="D23" s="298"/>
      <c r="E23" s="311"/>
      <c r="F23" s="297"/>
      <c r="G23" s="298"/>
      <c r="H23" s="311"/>
      <c r="I23" s="297"/>
      <c r="J23" s="298"/>
      <c r="K23" s="297"/>
      <c r="L23" s="300"/>
      <c r="M23" s="297"/>
      <c r="N23" s="298"/>
      <c r="O23" s="297">
        <f t="shared" si="2"/>
        <v>0</v>
      </c>
      <c r="P23" s="298">
        <f t="shared" si="2"/>
        <v>0</v>
      </c>
      <c r="Q23" s="282" t="s">
        <v>1</v>
      </c>
      <c r="S23" s="302"/>
      <c r="T23" s="282"/>
    </row>
    <row r="24" spans="1:20">
      <c r="A24" s="304" t="s">
        <v>347</v>
      </c>
      <c r="B24" s="286"/>
      <c r="C24" s="297"/>
      <c r="D24" s="298"/>
      <c r="E24" s="311"/>
      <c r="F24" s="297"/>
      <c r="G24" s="298"/>
      <c r="H24" s="311"/>
      <c r="I24" s="297"/>
      <c r="J24" s="298"/>
      <c r="K24" s="297"/>
      <c r="L24" s="300"/>
      <c r="M24" s="297"/>
      <c r="N24" s="298"/>
      <c r="O24" s="297">
        <f t="shared" si="2"/>
        <v>0</v>
      </c>
      <c r="P24" s="298">
        <f t="shared" si="2"/>
        <v>0</v>
      </c>
      <c r="Q24" s="282" t="s">
        <v>1</v>
      </c>
      <c r="S24" s="302"/>
      <c r="T24" s="282"/>
    </row>
    <row r="25" spans="1:20" ht="25.5">
      <c r="A25" s="305" t="s">
        <v>348</v>
      </c>
      <c r="B25" s="286"/>
      <c r="C25" s="297"/>
      <c r="D25" s="298"/>
      <c r="E25" s="311"/>
      <c r="F25" s="297"/>
      <c r="G25" s="298"/>
      <c r="H25" s="311"/>
      <c r="I25" s="297"/>
      <c r="J25" s="298"/>
      <c r="K25" s="297"/>
      <c r="L25" s="300"/>
      <c r="M25" s="297"/>
      <c r="N25" s="298"/>
      <c r="O25" s="297">
        <f t="shared" si="2"/>
        <v>0</v>
      </c>
      <c r="P25" s="298">
        <f t="shared" si="2"/>
        <v>0</v>
      </c>
      <c r="Q25" s="282" t="s">
        <v>1</v>
      </c>
      <c r="S25" s="302"/>
      <c r="T25" s="282"/>
    </row>
    <row r="26" spans="1:20">
      <c r="A26" s="304" t="s">
        <v>349</v>
      </c>
      <c r="B26" s="286"/>
      <c r="C26" s="297"/>
      <c r="D26" s="298"/>
      <c r="E26" s="311"/>
      <c r="F26" s="297"/>
      <c r="G26" s="298"/>
      <c r="H26" s="311"/>
      <c r="I26" s="297"/>
      <c r="J26" s="298"/>
      <c r="K26" s="297"/>
      <c r="L26" s="300"/>
      <c r="M26" s="297"/>
      <c r="N26" s="298"/>
      <c r="O26" s="297">
        <f t="shared" si="2"/>
        <v>0</v>
      </c>
      <c r="P26" s="298">
        <f t="shared" si="2"/>
        <v>0</v>
      </c>
      <c r="Q26" s="282" t="s">
        <v>1</v>
      </c>
      <c r="S26" s="302"/>
      <c r="T26" s="282"/>
    </row>
    <row r="27" spans="1:20" ht="25.5">
      <c r="A27" s="305" t="s">
        <v>350</v>
      </c>
      <c r="B27" s="286"/>
      <c r="C27" s="297"/>
      <c r="D27" s="298"/>
      <c r="E27" s="311"/>
      <c r="F27" s="297"/>
      <c r="G27" s="298"/>
      <c r="H27" s="311"/>
      <c r="I27" s="297"/>
      <c r="J27" s="298"/>
      <c r="K27" s="297"/>
      <c r="L27" s="300"/>
      <c r="M27" s="297"/>
      <c r="N27" s="298"/>
      <c r="O27" s="297">
        <f t="shared" si="2"/>
        <v>0</v>
      </c>
      <c r="P27" s="298">
        <f t="shared" si="2"/>
        <v>0</v>
      </c>
      <c r="Q27" s="282" t="s">
        <v>1</v>
      </c>
      <c r="R27" s="302"/>
      <c r="S27" s="302"/>
      <c r="T27" s="282"/>
    </row>
    <row r="28" spans="1:20" ht="27.75" customHeight="1">
      <c r="A28" s="305" t="s">
        <v>351</v>
      </c>
      <c r="B28" s="306"/>
      <c r="C28" s="457"/>
      <c r="D28" s="458"/>
      <c r="E28" s="468"/>
      <c r="F28" s="457"/>
      <c r="G28" s="458"/>
      <c r="H28" s="469"/>
      <c r="I28" s="457"/>
      <c r="J28" s="458"/>
      <c r="K28" s="457"/>
      <c r="L28" s="461"/>
      <c r="M28" s="457"/>
      <c r="N28" s="458"/>
      <c r="O28" s="297">
        <f t="shared" si="2"/>
        <v>0</v>
      </c>
      <c r="P28" s="314">
        <f t="shared" si="2"/>
        <v>0</v>
      </c>
      <c r="Q28" s="282" t="s">
        <v>1</v>
      </c>
      <c r="R28" s="462"/>
      <c r="S28" s="462"/>
      <c r="T28" s="282"/>
    </row>
    <row r="29" spans="1:20">
      <c r="A29" s="307" t="s">
        <v>352</v>
      </c>
      <c r="B29" s="303"/>
      <c r="C29" s="463">
        <f>SUM(C21:C28)</f>
        <v>3048</v>
      </c>
      <c r="D29" s="464">
        <f>SUM(D21:D28)</f>
        <v>691363</v>
      </c>
      <c r="E29" s="470"/>
      <c r="F29" s="463">
        <f>SUM(F21:F28)</f>
        <v>3048</v>
      </c>
      <c r="G29" s="464">
        <f>SUM(G21:G28)</f>
        <v>668863</v>
      </c>
      <c r="H29" s="471"/>
      <c r="I29" s="463">
        <f t="shared" ref="I29:P29" si="3">SUM(I21:I28)</f>
        <v>3119</v>
      </c>
      <c r="J29" s="464">
        <f t="shared" si="3"/>
        <v>703866</v>
      </c>
      <c r="K29" s="472">
        <f t="shared" si="3"/>
        <v>2</v>
      </c>
      <c r="L29" s="473">
        <f t="shared" si="3"/>
        <v>911</v>
      </c>
      <c r="M29" s="463">
        <f t="shared" si="3"/>
        <v>0</v>
      </c>
      <c r="N29" s="464">
        <f t="shared" si="3"/>
        <v>-16400</v>
      </c>
      <c r="O29" s="472">
        <f t="shared" si="3"/>
        <v>3121</v>
      </c>
      <c r="P29" s="464">
        <f t="shared" si="3"/>
        <v>688377</v>
      </c>
      <c r="Q29" s="282" t="s">
        <v>1</v>
      </c>
      <c r="R29" s="467"/>
      <c r="S29" s="467"/>
      <c r="T29" s="282"/>
    </row>
    <row r="30" spans="1:20">
      <c r="A30" s="306"/>
      <c r="B30" s="286"/>
      <c r="C30" s="297"/>
      <c r="D30" s="298"/>
      <c r="E30" s="286"/>
      <c r="F30" s="297"/>
      <c r="G30" s="298"/>
      <c r="H30" s="286"/>
      <c r="I30" s="297"/>
      <c r="J30" s="298"/>
      <c r="K30" s="297"/>
      <c r="L30" s="300"/>
      <c r="M30" s="297"/>
      <c r="N30" s="298"/>
      <c r="O30" s="297"/>
      <c r="P30" s="298"/>
      <c r="Q30" s="282" t="s">
        <v>1</v>
      </c>
      <c r="R30" s="302"/>
      <c r="S30" s="302"/>
      <c r="T30" s="282"/>
    </row>
    <row r="31" spans="1:20" ht="25.5">
      <c r="A31" s="310" t="s">
        <v>353</v>
      </c>
      <c r="B31" s="286"/>
      <c r="C31" s="297"/>
      <c r="D31" s="298"/>
      <c r="E31" s="299"/>
      <c r="F31" s="297"/>
      <c r="G31" s="298"/>
      <c r="H31" s="299"/>
      <c r="I31" s="297"/>
      <c r="J31" s="298"/>
      <c r="K31" s="297"/>
      <c r="L31" s="300"/>
      <c r="M31" s="297"/>
      <c r="N31" s="298"/>
      <c r="O31" s="297"/>
      <c r="P31" s="298"/>
      <c r="Q31" s="282" t="s">
        <v>1</v>
      </c>
      <c r="R31" s="302"/>
      <c r="S31" s="302"/>
      <c r="T31" s="282"/>
    </row>
    <row r="32" spans="1:20" ht="38.25">
      <c r="A32" s="305" t="s">
        <v>354</v>
      </c>
      <c r="B32" s="286"/>
      <c r="C32" s="297"/>
      <c r="D32" s="298"/>
      <c r="E32" s="299"/>
      <c r="F32" s="297"/>
      <c r="G32" s="298"/>
      <c r="H32" s="299"/>
      <c r="I32" s="297"/>
      <c r="J32" s="298"/>
      <c r="K32" s="297"/>
      <c r="L32" s="300"/>
      <c r="M32" s="297"/>
      <c r="N32" s="298"/>
      <c r="O32" s="297">
        <f t="shared" ref="O32:P38" si="4">+I32+K32+M32</f>
        <v>0</v>
      </c>
      <c r="P32" s="298">
        <f t="shared" si="4"/>
        <v>0</v>
      </c>
      <c r="Q32" s="282" t="s">
        <v>1</v>
      </c>
      <c r="R32" s="302"/>
      <c r="S32" s="302"/>
      <c r="T32" s="282"/>
    </row>
    <row r="33" spans="1:20">
      <c r="A33" s="304" t="s">
        <v>355</v>
      </c>
      <c r="B33" s="286"/>
      <c r="C33" s="297"/>
      <c r="D33" s="298"/>
      <c r="E33" s="299"/>
      <c r="F33" s="297"/>
      <c r="G33" s="298"/>
      <c r="H33" s="299"/>
      <c r="I33" s="297"/>
      <c r="J33" s="298"/>
      <c r="K33" s="297"/>
      <c r="L33" s="300"/>
      <c r="M33" s="297"/>
      <c r="N33" s="298"/>
      <c r="O33" s="297">
        <f t="shared" si="4"/>
        <v>0</v>
      </c>
      <c r="P33" s="298">
        <f t="shared" si="4"/>
        <v>0</v>
      </c>
      <c r="Q33" s="282" t="s">
        <v>1</v>
      </c>
      <c r="R33" s="302"/>
      <c r="S33" s="302"/>
      <c r="T33" s="282"/>
    </row>
    <row r="34" spans="1:20" ht="42" customHeight="1">
      <c r="A34" s="305" t="s">
        <v>356</v>
      </c>
      <c r="B34" s="286"/>
      <c r="C34" s="297"/>
      <c r="D34" s="298"/>
      <c r="E34" s="299"/>
      <c r="F34" s="297"/>
      <c r="G34" s="298"/>
      <c r="H34" s="299"/>
      <c r="I34" s="297"/>
      <c r="J34" s="298"/>
      <c r="K34" s="297"/>
      <c r="L34" s="300"/>
      <c r="M34" s="297"/>
      <c r="N34" s="298"/>
      <c r="O34" s="297">
        <f t="shared" si="4"/>
        <v>0</v>
      </c>
      <c r="P34" s="298">
        <f t="shared" si="4"/>
        <v>0</v>
      </c>
      <c r="Q34" s="282" t="s">
        <v>1</v>
      </c>
      <c r="R34" s="302"/>
      <c r="S34" s="302"/>
      <c r="T34" s="282"/>
    </row>
    <row r="35" spans="1:20" ht="38.25">
      <c r="A35" s="305" t="s">
        <v>357</v>
      </c>
      <c r="B35" s="286"/>
      <c r="C35" s="297"/>
      <c r="D35" s="298"/>
      <c r="E35" s="299"/>
      <c r="F35" s="297"/>
      <c r="G35" s="298"/>
      <c r="H35" s="299"/>
      <c r="I35" s="297"/>
      <c r="J35" s="298"/>
      <c r="K35" s="297"/>
      <c r="L35" s="300"/>
      <c r="M35" s="297"/>
      <c r="N35" s="298"/>
      <c r="O35" s="297">
        <f t="shared" si="4"/>
        <v>0</v>
      </c>
      <c r="P35" s="298">
        <f t="shared" si="4"/>
        <v>0</v>
      </c>
      <c r="Q35" s="282" t="s">
        <v>1</v>
      </c>
      <c r="R35" s="302"/>
      <c r="S35" s="302"/>
      <c r="T35" s="282"/>
    </row>
    <row r="36" spans="1:20" ht="25.5">
      <c r="A36" s="305" t="s">
        <v>358</v>
      </c>
      <c r="B36" s="286"/>
      <c r="C36" s="297"/>
      <c r="D36" s="298"/>
      <c r="E36" s="299"/>
      <c r="F36" s="297"/>
      <c r="G36" s="298"/>
      <c r="H36" s="299"/>
      <c r="I36" s="297"/>
      <c r="J36" s="298"/>
      <c r="K36" s="297"/>
      <c r="L36" s="300"/>
      <c r="M36" s="297"/>
      <c r="N36" s="298"/>
      <c r="O36" s="297">
        <f t="shared" si="4"/>
        <v>0</v>
      </c>
      <c r="P36" s="298">
        <f t="shared" si="4"/>
        <v>0</v>
      </c>
      <c r="Q36" s="282" t="s">
        <v>1</v>
      </c>
      <c r="R36" s="302"/>
      <c r="S36" s="302"/>
      <c r="T36" s="282"/>
    </row>
    <row r="37" spans="1:20" ht="25.5">
      <c r="A37" s="305" t="s">
        <v>359</v>
      </c>
      <c r="B37" s="286"/>
      <c r="C37" s="297"/>
      <c r="D37" s="298"/>
      <c r="E37" s="299"/>
      <c r="F37" s="297"/>
      <c r="G37" s="298"/>
      <c r="H37" s="299"/>
      <c r="I37" s="297"/>
      <c r="J37" s="298"/>
      <c r="K37" s="297"/>
      <c r="L37" s="300"/>
      <c r="M37" s="297"/>
      <c r="N37" s="298"/>
      <c r="O37" s="297">
        <f t="shared" si="4"/>
        <v>0</v>
      </c>
      <c r="P37" s="298">
        <f t="shared" si="4"/>
        <v>0</v>
      </c>
      <c r="Q37" s="282" t="s">
        <v>1</v>
      </c>
      <c r="R37" s="302"/>
      <c r="S37" s="302"/>
      <c r="T37" s="282"/>
    </row>
    <row r="38" spans="1:20">
      <c r="A38" s="304" t="s">
        <v>360</v>
      </c>
      <c r="B38" s="286"/>
      <c r="C38" s="297"/>
      <c r="D38" s="298"/>
      <c r="E38" s="299"/>
      <c r="F38" s="297"/>
      <c r="G38" s="298"/>
      <c r="H38" s="299"/>
      <c r="I38" s="297"/>
      <c r="J38" s="298"/>
      <c r="K38" s="297"/>
      <c r="L38" s="300"/>
      <c r="M38" s="297"/>
      <c r="N38" s="298"/>
      <c r="O38" s="297">
        <f t="shared" si="4"/>
        <v>0</v>
      </c>
      <c r="P38" s="298">
        <f t="shared" si="4"/>
        <v>0</v>
      </c>
      <c r="Q38" s="282" t="s">
        <v>1</v>
      </c>
      <c r="R38" s="302"/>
      <c r="S38" s="302"/>
      <c r="T38" s="282"/>
    </row>
    <row r="39" spans="1:20">
      <c r="A39" s="307" t="s">
        <v>361</v>
      </c>
      <c r="B39" s="303"/>
      <c r="C39" s="463">
        <f>SUM(C32:C38)</f>
        <v>0</v>
      </c>
      <c r="D39" s="464">
        <f>SUM(D32:D38)</f>
        <v>0</v>
      </c>
      <c r="E39" s="465"/>
      <c r="F39" s="463">
        <f>SUM(F32:F38)</f>
        <v>0</v>
      </c>
      <c r="G39" s="464">
        <f>SUM(G32:G38)</f>
        <v>0</v>
      </c>
      <c r="H39" s="466"/>
      <c r="I39" s="463">
        <f t="shared" ref="I39:P39" si="5">SUM(I32:I38)</f>
        <v>0</v>
      </c>
      <c r="J39" s="464">
        <f t="shared" si="5"/>
        <v>0</v>
      </c>
      <c r="K39" s="463">
        <f t="shared" si="5"/>
        <v>0</v>
      </c>
      <c r="L39" s="473">
        <f t="shared" si="5"/>
        <v>0</v>
      </c>
      <c r="M39" s="463">
        <f t="shared" si="5"/>
        <v>0</v>
      </c>
      <c r="N39" s="464">
        <f t="shared" si="5"/>
        <v>0</v>
      </c>
      <c r="O39" s="463">
        <f t="shared" si="5"/>
        <v>0</v>
      </c>
      <c r="P39" s="464">
        <f t="shared" si="5"/>
        <v>0</v>
      </c>
      <c r="Q39" s="282" t="s">
        <v>1</v>
      </c>
      <c r="R39" s="467"/>
      <c r="S39" s="467"/>
      <c r="T39" s="282"/>
    </row>
    <row r="40" spans="1:20" ht="13.5" thickBot="1">
      <c r="A40" s="286"/>
      <c r="B40" s="286"/>
      <c r="C40" s="286"/>
      <c r="D40" s="286"/>
      <c r="E40" s="286"/>
      <c r="F40" s="286"/>
      <c r="G40" s="286"/>
      <c r="H40" s="286"/>
      <c r="I40" s="286"/>
      <c r="J40" s="286"/>
      <c r="K40" s="315"/>
      <c r="L40" s="315"/>
      <c r="M40" s="316"/>
      <c r="N40" s="286"/>
      <c r="O40" s="286"/>
      <c r="P40" s="286"/>
      <c r="Q40" s="282" t="s">
        <v>1</v>
      </c>
      <c r="R40" s="302"/>
      <c r="S40" s="302"/>
      <c r="T40" s="282"/>
    </row>
    <row r="41" spans="1:20" s="321" customFormat="1" ht="18.75" customHeight="1" thickBot="1">
      <c r="A41" s="317" t="s">
        <v>362</v>
      </c>
      <c r="B41" s="318"/>
      <c r="C41" s="319">
        <f>C18+C29+C39</f>
        <v>5080</v>
      </c>
      <c r="D41" s="474">
        <f>D18+D29+D39</f>
        <v>1152272</v>
      </c>
      <c r="E41" s="318"/>
      <c r="F41" s="319">
        <f>F18+F29+F39</f>
        <v>5080</v>
      </c>
      <c r="G41" s="474">
        <f>G18+G29+G39</f>
        <v>1114772</v>
      </c>
      <c r="H41" s="318"/>
      <c r="I41" s="319">
        <f t="shared" ref="I41:P41" si="6">I18+I29+I39</f>
        <v>5198</v>
      </c>
      <c r="J41" s="474">
        <f t="shared" si="6"/>
        <v>1173110</v>
      </c>
      <c r="K41" s="319">
        <f t="shared" si="6"/>
        <v>4</v>
      </c>
      <c r="L41" s="474">
        <f t="shared" si="6"/>
        <v>1519</v>
      </c>
      <c r="M41" s="319">
        <f t="shared" si="6"/>
        <v>0</v>
      </c>
      <c r="N41" s="474">
        <f t="shared" si="6"/>
        <v>-27334</v>
      </c>
      <c r="O41" s="319">
        <f t="shared" si="6"/>
        <v>5202</v>
      </c>
      <c r="P41" s="474">
        <f t="shared" si="6"/>
        <v>1147295</v>
      </c>
      <c r="Q41" s="282" t="s">
        <v>30</v>
      </c>
      <c r="R41" s="320"/>
      <c r="S41" s="475"/>
      <c r="T41" s="282"/>
    </row>
    <row r="42" spans="1:20">
      <c r="A42" s="323"/>
      <c r="B42" s="323"/>
      <c r="C42" s="320"/>
      <c r="D42" s="475"/>
      <c r="E42" s="323"/>
      <c r="F42" s="320"/>
      <c r="G42" s="475"/>
      <c r="H42" s="323"/>
      <c r="I42" s="320"/>
      <c r="J42" s="475"/>
      <c r="K42" s="321"/>
      <c r="L42" s="321"/>
      <c r="M42" s="321"/>
      <c r="N42" s="321"/>
      <c r="O42" s="321"/>
      <c r="P42" s="321"/>
      <c r="Q42" s="321"/>
      <c r="R42" s="322"/>
      <c r="S42" s="322"/>
      <c r="T42" s="282"/>
    </row>
    <row r="43" spans="1:20">
      <c r="A43" s="323"/>
      <c r="B43" s="323"/>
      <c r="C43" s="320"/>
      <c r="D43" s="475"/>
      <c r="E43" s="323"/>
      <c r="F43" s="320"/>
      <c r="G43" s="475"/>
      <c r="H43" s="323"/>
      <c r="I43" s="320"/>
      <c r="J43" s="475"/>
      <c r="K43" s="321"/>
      <c r="L43" s="321"/>
      <c r="M43" s="321"/>
      <c r="N43" s="321"/>
      <c r="O43" s="321"/>
      <c r="P43" s="321"/>
      <c r="Q43" s="321"/>
      <c r="R43" s="322"/>
      <c r="S43" s="322"/>
      <c r="T43" s="282"/>
    </row>
    <row r="44" spans="1:20" ht="15">
      <c r="A44" s="701"/>
      <c r="B44" s="702"/>
      <c r="C44" s="702"/>
      <c r="D44" s="702"/>
      <c r="E44" s="702"/>
      <c r="F44" s="702"/>
      <c r="G44" s="702"/>
      <c r="H44" s="702"/>
      <c r="I44" s="702"/>
      <c r="J44" s="703"/>
      <c r="K44" s="703"/>
      <c r="L44" s="703"/>
      <c r="M44" s="703"/>
      <c r="N44" s="703"/>
      <c r="O44" s="703"/>
      <c r="P44" s="703"/>
      <c r="Q44" s="703"/>
      <c r="R44" s="703"/>
      <c r="S44" s="703"/>
    </row>
    <row r="45" spans="1:20">
      <c r="S45" s="282"/>
    </row>
  </sheetData>
  <mergeCells count="13">
    <mergeCell ref="A44:S44"/>
    <mergeCell ref="M9:N9"/>
    <mergeCell ref="A10:A11"/>
    <mergeCell ref="F8:G9"/>
    <mergeCell ref="O8:P9"/>
    <mergeCell ref="K8:N8"/>
    <mergeCell ref="K9:L9"/>
    <mergeCell ref="I8:J9"/>
    <mergeCell ref="A1:P1"/>
    <mergeCell ref="A3:P3"/>
    <mergeCell ref="A4:P4"/>
    <mergeCell ref="A5:P5"/>
    <mergeCell ref="C8:D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77"/>
  <sheetViews>
    <sheetView view="pageBreakPreview" zoomScale="85" zoomScaleNormal="75" zoomScaleSheetLayoutView="75" workbookViewId="0">
      <selection activeCell="C63" sqref="C63"/>
    </sheetView>
  </sheetViews>
  <sheetFormatPr defaultColWidth="8.88671875" defaultRowHeight="15"/>
  <cols>
    <col min="1" max="1" width="33.44140625" style="392" customWidth="1"/>
    <col min="2" max="2" width="9.5546875" style="392" customWidth="1"/>
    <col min="3" max="3" width="13.109375" style="392" customWidth="1"/>
    <col min="4" max="4" width="10.33203125" style="392" customWidth="1"/>
    <col min="5" max="5" width="9.5546875" style="392" customWidth="1"/>
    <col min="6" max="6" width="16.77734375" style="392" customWidth="1"/>
    <col min="7" max="7" width="7.6640625" style="25" customWidth="1"/>
    <col min="8" max="8" width="7.77734375" style="25" customWidth="1"/>
    <col min="9" max="9" width="12.109375" style="25" customWidth="1"/>
    <col min="10" max="10" width="8.88671875" style="392"/>
    <col min="11" max="11" width="6.44140625" style="405" customWidth="1"/>
    <col min="12" max="16384" width="8.88671875" style="392"/>
  </cols>
  <sheetData>
    <row r="1" spans="1:24" ht="20.25">
      <c r="A1" s="719" t="s">
        <v>39</v>
      </c>
      <c r="B1" s="720"/>
      <c r="C1" s="720"/>
      <c r="D1" s="720"/>
      <c r="E1" s="720"/>
      <c r="F1" s="720"/>
      <c r="G1" s="720"/>
      <c r="H1" s="720"/>
      <c r="I1" s="720"/>
      <c r="J1" s="405" t="s">
        <v>1</v>
      </c>
    </row>
    <row r="2" spans="1:24" ht="15.75">
      <c r="A2" s="722" t="s">
        <v>322</v>
      </c>
      <c r="B2" s="722"/>
      <c r="C2" s="722"/>
      <c r="D2" s="722"/>
      <c r="E2" s="722"/>
      <c r="F2" s="722"/>
      <c r="G2" s="722"/>
      <c r="H2" s="722"/>
      <c r="I2" s="723"/>
      <c r="J2" s="405" t="s">
        <v>1</v>
      </c>
    </row>
    <row r="3" spans="1:24" ht="15" customHeight="1">
      <c r="A3" s="692" t="s">
        <v>266</v>
      </c>
      <c r="B3" s="693"/>
      <c r="C3" s="693"/>
      <c r="D3" s="693"/>
      <c r="E3" s="693"/>
      <c r="F3" s="693"/>
      <c r="G3" s="693"/>
      <c r="H3" s="693"/>
      <c r="I3" s="693"/>
      <c r="J3" s="405" t="s">
        <v>1</v>
      </c>
      <c r="L3" s="395"/>
      <c r="M3" s="395"/>
      <c r="N3" s="395"/>
      <c r="O3" s="395"/>
      <c r="P3" s="395"/>
      <c r="Q3" s="395"/>
      <c r="R3" s="395"/>
      <c r="S3" s="395"/>
      <c r="T3" s="395"/>
      <c r="U3" s="395"/>
      <c r="V3" s="395"/>
      <c r="W3" s="395"/>
      <c r="X3" s="395"/>
    </row>
    <row r="4" spans="1:24" ht="15.75">
      <c r="A4" s="694" t="s">
        <v>388</v>
      </c>
      <c r="B4" s="695"/>
      <c r="C4" s="695"/>
      <c r="D4" s="695"/>
      <c r="E4" s="695"/>
      <c r="F4" s="695"/>
      <c r="G4" s="695"/>
      <c r="H4" s="695"/>
      <c r="I4" s="695"/>
      <c r="J4" s="405" t="s">
        <v>1</v>
      </c>
      <c r="L4" s="34"/>
      <c r="M4" s="395"/>
      <c r="N4" s="395"/>
      <c r="O4" s="395"/>
      <c r="P4" s="395"/>
      <c r="Q4" s="395"/>
      <c r="R4" s="395"/>
      <c r="S4" s="395"/>
      <c r="T4" s="395"/>
      <c r="U4" s="395"/>
      <c r="V4" s="395"/>
      <c r="W4" s="395"/>
      <c r="X4" s="395"/>
    </row>
    <row r="5" spans="1:24">
      <c r="A5" s="724"/>
      <c r="B5" s="724"/>
      <c r="C5" s="724"/>
      <c r="D5" s="724"/>
      <c r="E5" s="724"/>
      <c r="F5" s="724"/>
      <c r="G5" s="724"/>
      <c r="H5" s="724"/>
      <c r="I5" s="724"/>
      <c r="J5" s="405" t="s">
        <v>1</v>
      </c>
      <c r="L5" s="33"/>
      <c r="M5" s="395"/>
      <c r="N5" s="395"/>
      <c r="O5" s="395"/>
      <c r="P5" s="395"/>
      <c r="Q5" s="395"/>
      <c r="R5" s="395"/>
      <c r="S5" s="395"/>
      <c r="T5" s="395"/>
      <c r="U5" s="395"/>
      <c r="V5" s="395"/>
      <c r="W5" s="395"/>
      <c r="X5" s="395"/>
    </row>
    <row r="6" spans="1:24">
      <c r="A6" s="721" t="s">
        <v>121</v>
      </c>
      <c r="B6" s="693"/>
      <c r="C6" s="693"/>
      <c r="D6" s="693"/>
      <c r="E6" s="693"/>
      <c r="F6" s="693"/>
      <c r="G6" s="693"/>
      <c r="H6" s="693"/>
      <c r="I6" s="693"/>
      <c r="J6" s="405" t="s">
        <v>1</v>
      </c>
      <c r="L6" s="33"/>
      <c r="M6" s="395"/>
      <c r="N6" s="395"/>
      <c r="O6" s="395"/>
      <c r="P6" s="395"/>
      <c r="Q6" s="395"/>
      <c r="R6" s="395"/>
      <c r="S6" s="395"/>
      <c r="T6" s="395"/>
      <c r="U6" s="395"/>
      <c r="V6" s="395"/>
      <c r="W6" s="395"/>
      <c r="X6" s="395"/>
    </row>
    <row r="7" spans="1:24">
      <c r="A7" s="400"/>
      <c r="B7" s="395"/>
      <c r="C7" s="395"/>
      <c r="D7" s="395"/>
      <c r="E7" s="395"/>
      <c r="F7" s="395"/>
      <c r="G7" s="201" t="s">
        <v>284</v>
      </c>
      <c r="H7" s="201" t="s">
        <v>62</v>
      </c>
      <c r="I7" s="201" t="s">
        <v>323</v>
      </c>
      <c r="J7" s="405" t="s">
        <v>1</v>
      </c>
      <c r="L7" s="33"/>
      <c r="M7" s="395"/>
      <c r="N7" s="395"/>
      <c r="O7" s="395"/>
      <c r="P7" s="395"/>
      <c r="Q7" s="395"/>
      <c r="R7" s="395"/>
      <c r="S7" s="395"/>
      <c r="T7" s="395"/>
      <c r="U7" s="395"/>
      <c r="V7" s="395"/>
      <c r="W7" s="395"/>
      <c r="X7" s="395"/>
    </row>
    <row r="8" spans="1:24" ht="10.5" customHeight="1">
      <c r="J8" s="405" t="s">
        <v>1</v>
      </c>
    </row>
    <row r="9" spans="1:24">
      <c r="A9" s="721" t="s">
        <v>66</v>
      </c>
      <c r="B9" s="693"/>
      <c r="C9" s="693"/>
      <c r="D9" s="693"/>
      <c r="E9" s="693"/>
      <c r="F9" s="693"/>
      <c r="G9" s="693"/>
      <c r="H9" s="693"/>
      <c r="I9" s="693"/>
      <c r="J9" s="405" t="s">
        <v>1</v>
      </c>
      <c r="L9" s="33"/>
      <c r="M9" s="33"/>
      <c r="N9" s="33"/>
    </row>
    <row r="10" spans="1:24">
      <c r="A10" s="33"/>
      <c r="B10" s="33"/>
      <c r="C10" s="33"/>
      <c r="D10" s="33"/>
      <c r="E10" s="33"/>
      <c r="F10" s="33"/>
      <c r="G10" s="201"/>
      <c r="H10" s="201"/>
      <c r="I10" s="201"/>
      <c r="J10" s="405" t="s">
        <v>1</v>
      </c>
      <c r="L10" s="33"/>
    </row>
    <row r="11" spans="1:24" s="94" customFormat="1" ht="26.25" customHeight="1">
      <c r="A11" s="715" t="s">
        <v>389</v>
      </c>
      <c r="B11" s="733"/>
      <c r="C11" s="733"/>
      <c r="D11" s="733"/>
      <c r="E11" s="733"/>
      <c r="F11" s="733"/>
      <c r="G11" s="401"/>
      <c r="H11" s="401"/>
      <c r="I11" s="204">
        <v>-306000</v>
      </c>
      <c r="J11" s="405" t="s">
        <v>1</v>
      </c>
      <c r="K11" s="405"/>
      <c r="L11" s="33"/>
    </row>
    <row r="12" spans="1:24" s="94" customFormat="1" ht="57" customHeight="1">
      <c r="A12" s="725" t="s">
        <v>449</v>
      </c>
      <c r="B12" s="725"/>
      <c r="C12" s="725"/>
      <c r="D12" s="725"/>
      <c r="E12" s="725"/>
      <c r="F12" s="725"/>
      <c r="G12" s="725"/>
      <c r="H12" s="725"/>
      <c r="I12" s="204">
        <v>1173000</v>
      </c>
      <c r="J12" s="405" t="s">
        <v>1</v>
      </c>
      <c r="K12" s="405"/>
      <c r="L12" s="33"/>
    </row>
    <row r="13" spans="1:24" s="94" customFormat="1" ht="18" customHeight="1">
      <c r="A13" s="725" t="s">
        <v>390</v>
      </c>
      <c r="B13" s="725"/>
      <c r="C13" s="725"/>
      <c r="D13" s="725"/>
      <c r="E13" s="725"/>
      <c r="F13" s="725"/>
      <c r="G13" s="401"/>
      <c r="H13" s="401"/>
      <c r="I13" s="204">
        <v>-29000</v>
      </c>
      <c r="J13" s="405" t="s">
        <v>1</v>
      </c>
      <c r="K13" s="405"/>
      <c r="L13" s="33"/>
    </row>
    <row r="14" spans="1:24" s="94" customFormat="1" ht="17.25" customHeight="1">
      <c r="A14" s="407"/>
      <c r="B14" s="407"/>
      <c r="C14" s="407"/>
      <c r="D14" s="407"/>
      <c r="E14" s="407"/>
      <c r="F14" s="202" t="s">
        <v>391</v>
      </c>
      <c r="G14" s="401"/>
      <c r="H14" s="401"/>
      <c r="I14" s="204">
        <f>SUM(I11:I13)</f>
        <v>838000</v>
      </c>
      <c r="J14" s="405" t="s">
        <v>1</v>
      </c>
      <c r="K14" s="405"/>
      <c r="L14" s="33"/>
    </row>
    <row r="15" spans="1:24" s="94" customFormat="1">
      <c r="A15" s="726" t="s">
        <v>324</v>
      </c>
      <c r="B15" s="727"/>
      <c r="C15" s="727"/>
      <c r="D15" s="727"/>
      <c r="E15" s="727"/>
      <c r="F15" s="727"/>
      <c r="G15" s="727"/>
      <c r="H15" s="727"/>
      <c r="I15" s="727"/>
      <c r="J15" s="405" t="s">
        <v>1</v>
      </c>
      <c r="K15" s="405"/>
      <c r="L15" s="33"/>
    </row>
    <row r="16" spans="1:24" s="94" customFormat="1" ht="12.75" customHeight="1">
      <c r="A16" s="199"/>
      <c r="B16" s="199"/>
      <c r="C16" s="199"/>
      <c r="D16" s="199"/>
      <c r="E16" s="199"/>
      <c r="F16" s="199"/>
      <c r="G16" s="199"/>
      <c r="H16" s="199"/>
      <c r="I16" s="199"/>
      <c r="J16" s="405" t="s">
        <v>1</v>
      </c>
      <c r="K16" s="405"/>
      <c r="L16" s="33"/>
    </row>
    <row r="17" spans="1:13" s="94" customFormat="1" ht="18.75" customHeight="1">
      <c r="A17" s="728" t="s">
        <v>392</v>
      </c>
      <c r="B17" s="728"/>
      <c r="C17" s="728"/>
      <c r="D17" s="728"/>
      <c r="E17" s="728"/>
      <c r="F17" s="728"/>
      <c r="G17" s="199"/>
      <c r="H17" s="199"/>
      <c r="I17" s="204">
        <v>3685000</v>
      </c>
      <c r="J17" s="405" t="s">
        <v>1</v>
      </c>
      <c r="K17" s="405"/>
      <c r="L17" s="33"/>
    </row>
    <row r="18" spans="1:13" s="94" customFormat="1" ht="10.5" customHeight="1">
      <c r="A18" s="728"/>
      <c r="B18" s="728"/>
      <c r="C18" s="728"/>
      <c r="D18" s="728"/>
      <c r="E18" s="728"/>
      <c r="F18" s="728"/>
      <c r="G18" s="199"/>
      <c r="H18" s="199"/>
      <c r="I18" s="204"/>
      <c r="J18" s="405"/>
      <c r="K18" s="405"/>
      <c r="L18" s="33"/>
    </row>
    <row r="19" spans="1:13" s="94" customFormat="1" ht="12.75" customHeight="1">
      <c r="A19" s="728" t="s">
        <v>467</v>
      </c>
      <c r="B19" s="728"/>
      <c r="C19" s="728"/>
      <c r="D19" s="728"/>
      <c r="E19" s="728"/>
      <c r="F19" s="728"/>
      <c r="G19" s="401">
        <v>37</v>
      </c>
      <c r="H19" s="401">
        <v>37</v>
      </c>
      <c r="I19" s="204">
        <v>11815000</v>
      </c>
      <c r="J19" s="405"/>
      <c r="K19" s="405"/>
      <c r="L19" s="33"/>
    </row>
    <row r="20" spans="1:13" s="94" customFormat="1" ht="9" customHeight="1">
      <c r="A20" s="199"/>
      <c r="B20" s="199"/>
      <c r="C20" s="199"/>
      <c r="D20" s="199"/>
      <c r="E20" s="199"/>
      <c r="F20" s="199"/>
      <c r="G20" s="199"/>
      <c r="H20" s="199"/>
      <c r="I20" s="199"/>
      <c r="J20" s="405" t="s">
        <v>1</v>
      </c>
      <c r="K20" s="405"/>
      <c r="L20" s="33"/>
    </row>
    <row r="21" spans="1:13" s="94" customFormat="1" ht="27.75" customHeight="1">
      <c r="A21" s="729" t="s">
        <v>393</v>
      </c>
      <c r="B21" s="729"/>
      <c r="C21" s="729"/>
      <c r="D21" s="729"/>
      <c r="E21" s="729"/>
      <c r="F21" s="729"/>
      <c r="G21" s="40"/>
      <c r="H21" s="40"/>
      <c r="I21" s="204">
        <v>2335000</v>
      </c>
      <c r="J21" s="405" t="s">
        <v>1</v>
      </c>
      <c r="K21" s="40"/>
      <c r="L21" s="40"/>
      <c r="M21" s="40"/>
    </row>
    <row r="22" spans="1:13" s="94" customFormat="1">
      <c r="A22" s="199"/>
      <c r="B22" s="199"/>
      <c r="C22" s="199"/>
      <c r="D22" s="199"/>
      <c r="E22" s="199"/>
      <c r="F22" s="199"/>
      <c r="G22" s="199"/>
      <c r="H22" s="199"/>
      <c r="I22" s="199"/>
      <c r="J22" s="405" t="s">
        <v>1</v>
      </c>
      <c r="K22" s="405"/>
      <c r="L22" s="33"/>
    </row>
    <row r="23" spans="1:13" s="94" customFormat="1" ht="66" customHeight="1">
      <c r="A23" s="715" t="s">
        <v>394</v>
      </c>
      <c r="B23" s="716"/>
      <c r="C23" s="716"/>
      <c r="D23" s="716"/>
      <c r="E23" s="716"/>
      <c r="F23" s="716"/>
      <c r="G23" s="401">
        <v>32</v>
      </c>
      <c r="H23" s="401">
        <f>32+46</f>
        <v>78</v>
      </c>
      <c r="I23" s="204">
        <v>28849000</v>
      </c>
      <c r="J23" s="405" t="s">
        <v>1</v>
      </c>
      <c r="K23" s="405"/>
      <c r="L23" s="33"/>
    </row>
    <row r="24" spans="1:13" s="94" customFormat="1">
      <c r="A24" s="199"/>
      <c r="B24" s="199"/>
      <c r="C24" s="199"/>
      <c r="D24" s="199"/>
      <c r="E24" s="199"/>
      <c r="F24" s="199"/>
      <c r="G24" s="199"/>
      <c r="H24" s="199"/>
      <c r="I24" s="406"/>
      <c r="J24" s="405" t="s">
        <v>1</v>
      </c>
      <c r="K24" s="405"/>
      <c r="L24" s="33"/>
    </row>
    <row r="25" spans="1:13" s="94" customFormat="1">
      <c r="B25" s="730" t="s">
        <v>135</v>
      </c>
      <c r="C25" s="730" t="s">
        <v>24</v>
      </c>
      <c r="D25" s="730" t="s">
        <v>23</v>
      </c>
      <c r="E25" s="730" t="s">
        <v>24</v>
      </c>
      <c r="F25" s="397"/>
      <c r="G25" s="397"/>
      <c r="H25" s="397"/>
      <c r="I25" s="408"/>
      <c r="J25" s="405" t="s">
        <v>1</v>
      </c>
      <c r="K25" s="405"/>
    </row>
    <row r="26" spans="1:13" s="94" customFormat="1" ht="22.5" customHeight="1">
      <c r="B26" s="731"/>
      <c r="C26" s="731"/>
      <c r="D26" s="731"/>
      <c r="E26" s="731"/>
      <c r="F26" s="397"/>
      <c r="G26" s="397"/>
      <c r="H26" s="397"/>
      <c r="I26" s="408"/>
      <c r="J26" s="405" t="s">
        <v>1</v>
      </c>
      <c r="K26" s="405"/>
    </row>
    <row r="27" spans="1:13" s="94" customFormat="1">
      <c r="A27" s="95" t="s">
        <v>395</v>
      </c>
      <c r="B27" s="96"/>
      <c r="C27" s="409">
        <v>25102</v>
      </c>
      <c r="D27" s="96"/>
      <c r="E27" s="409">
        <v>3893</v>
      </c>
      <c r="F27" s="96"/>
      <c r="G27" s="96"/>
      <c r="H27" s="96"/>
      <c r="I27" s="409"/>
      <c r="J27" s="405" t="s">
        <v>1</v>
      </c>
      <c r="K27" s="405"/>
    </row>
    <row r="28" spans="1:13" s="94" customFormat="1">
      <c r="A28" s="95" t="s">
        <v>257</v>
      </c>
      <c r="B28" s="97"/>
      <c r="C28" s="410">
        <f t="shared" ref="C28" si="0">C27*0.5</f>
        <v>12551</v>
      </c>
      <c r="D28" s="410"/>
      <c r="E28" s="410">
        <f>E27*0.5</f>
        <v>1946.5</v>
      </c>
      <c r="F28" s="96"/>
      <c r="G28" s="96"/>
      <c r="H28" s="96"/>
      <c r="I28" s="409"/>
      <c r="J28" s="405" t="s">
        <v>1</v>
      </c>
      <c r="K28" s="405"/>
    </row>
    <row r="29" spans="1:13" s="94" customFormat="1">
      <c r="A29" s="95" t="s">
        <v>267</v>
      </c>
      <c r="B29" s="96">
        <f>B27-B28</f>
        <v>0</v>
      </c>
      <c r="C29" s="409">
        <f>C27-C28</f>
        <v>12551</v>
      </c>
      <c r="D29" s="409">
        <f>D27-D28</f>
        <v>0</v>
      </c>
      <c r="E29" s="409">
        <f>E27-E28</f>
        <v>1946.5</v>
      </c>
      <c r="F29" s="96"/>
      <c r="G29" s="96"/>
      <c r="H29" s="96"/>
      <c r="I29" s="409"/>
      <c r="J29" s="405" t="s">
        <v>1</v>
      </c>
      <c r="K29" s="405"/>
    </row>
    <row r="30" spans="1:13" s="94" customFormat="1">
      <c r="A30" s="95" t="s">
        <v>268</v>
      </c>
      <c r="B30" s="95"/>
      <c r="C30" s="411">
        <f>5336+1068+1821</f>
        <v>8225</v>
      </c>
      <c r="D30" s="95"/>
      <c r="E30" s="411">
        <v>760</v>
      </c>
      <c r="F30" s="95"/>
      <c r="G30" s="95"/>
      <c r="H30" s="95"/>
      <c r="I30" s="411"/>
      <c r="J30" s="405" t="s">
        <v>1</v>
      </c>
      <c r="K30" s="405"/>
    </row>
    <row r="31" spans="1:13" s="94" customFormat="1">
      <c r="A31" s="95" t="s">
        <v>124</v>
      </c>
      <c r="B31" s="95"/>
      <c r="C31" s="411">
        <f>1251+449</f>
        <v>1700</v>
      </c>
      <c r="D31" s="95"/>
      <c r="E31" s="411"/>
      <c r="F31" s="95"/>
      <c r="G31" s="95"/>
      <c r="H31" s="95"/>
      <c r="I31" s="411"/>
      <c r="J31" s="405" t="s">
        <v>1</v>
      </c>
      <c r="K31" s="405"/>
    </row>
    <row r="32" spans="1:13" s="94" customFormat="1">
      <c r="A32" s="95" t="s">
        <v>269</v>
      </c>
      <c r="B32" s="95"/>
      <c r="C32" s="411">
        <v>597</v>
      </c>
      <c r="D32" s="95"/>
      <c r="E32" s="411"/>
      <c r="F32" s="95"/>
      <c r="G32" s="95"/>
      <c r="H32" s="95"/>
      <c r="I32" s="411"/>
      <c r="J32" s="405" t="s">
        <v>1</v>
      </c>
      <c r="K32" s="405"/>
    </row>
    <row r="33" spans="1:12" s="94" customFormat="1">
      <c r="A33" s="95" t="s">
        <v>270</v>
      </c>
      <c r="B33" s="95"/>
      <c r="C33" s="411">
        <v>3369</v>
      </c>
      <c r="D33" s="95"/>
      <c r="E33" s="411"/>
      <c r="F33" s="95"/>
      <c r="G33" s="95"/>
      <c r="H33" s="95"/>
      <c r="I33" s="411"/>
      <c r="J33" s="405" t="s">
        <v>1</v>
      </c>
      <c r="K33" s="405"/>
    </row>
    <row r="34" spans="1:12" s="94" customFormat="1">
      <c r="A34" s="95" t="s">
        <v>271</v>
      </c>
      <c r="B34" s="95"/>
      <c r="C34" s="411">
        <v>38</v>
      </c>
      <c r="D34" s="95"/>
      <c r="E34" s="411"/>
      <c r="F34" s="95"/>
      <c r="G34" s="95"/>
      <c r="H34" s="95"/>
      <c r="I34" s="411"/>
      <c r="J34" s="405" t="s">
        <v>1</v>
      </c>
      <c r="K34" s="405"/>
    </row>
    <row r="35" spans="1:12" s="94" customFormat="1">
      <c r="A35" s="95" t="s">
        <v>288</v>
      </c>
      <c r="B35" s="95"/>
      <c r="C35" s="411"/>
      <c r="D35" s="95"/>
      <c r="E35" s="411"/>
      <c r="F35" s="95"/>
      <c r="G35" s="95"/>
      <c r="H35" s="95"/>
      <c r="I35" s="411"/>
      <c r="J35" s="405" t="s">
        <v>1</v>
      </c>
      <c r="K35" s="405"/>
    </row>
    <row r="36" spans="1:12" s="94" customFormat="1" ht="15" customHeight="1">
      <c r="A36" s="95" t="s">
        <v>289</v>
      </c>
      <c r="B36" s="95"/>
      <c r="C36" s="411">
        <f>-1162+6997</f>
        <v>5835</v>
      </c>
      <c r="D36" s="95"/>
      <c r="E36" s="411"/>
      <c r="F36" s="95"/>
      <c r="G36" s="95"/>
      <c r="H36" s="95"/>
      <c r="I36" s="411"/>
      <c r="J36" s="405" t="s">
        <v>1</v>
      </c>
      <c r="K36" s="405"/>
    </row>
    <row r="37" spans="1:12" s="94" customFormat="1" ht="17.25" customHeight="1">
      <c r="A37" s="95" t="s">
        <v>290</v>
      </c>
      <c r="B37" s="95"/>
      <c r="C37" s="411"/>
      <c r="D37" s="95"/>
      <c r="E37" s="411"/>
      <c r="F37" s="95"/>
      <c r="G37" s="95"/>
      <c r="H37" s="95"/>
      <c r="I37" s="411"/>
      <c r="J37" s="405" t="s">
        <v>1</v>
      </c>
      <c r="K37" s="405"/>
    </row>
    <row r="38" spans="1:12" s="94" customFormat="1" ht="15" customHeight="1">
      <c r="A38" s="95" t="s">
        <v>291</v>
      </c>
      <c r="B38" s="95"/>
      <c r="C38" s="411"/>
      <c r="D38" s="95"/>
      <c r="E38" s="411"/>
      <c r="F38" s="95"/>
      <c r="G38" s="95"/>
      <c r="H38" s="95"/>
      <c r="I38" s="411"/>
      <c r="J38" s="405" t="s">
        <v>1</v>
      </c>
      <c r="K38" s="405"/>
    </row>
    <row r="39" spans="1:12" s="94" customFormat="1" ht="14.25" customHeight="1">
      <c r="A39" s="95" t="s">
        <v>292</v>
      </c>
      <c r="B39" s="95"/>
      <c r="C39" s="411"/>
      <c r="D39" s="95"/>
      <c r="E39" s="411"/>
      <c r="F39" s="95"/>
      <c r="G39" s="95"/>
      <c r="H39" s="95"/>
      <c r="I39" s="411"/>
      <c r="J39" s="405" t="s">
        <v>1</v>
      </c>
      <c r="K39" s="405"/>
    </row>
    <row r="40" spans="1:12" s="94" customFormat="1" ht="15" customHeight="1">
      <c r="A40" s="95" t="s">
        <v>293</v>
      </c>
      <c r="B40" s="95"/>
      <c r="C40" s="411">
        <f>-183+186</f>
        <v>3</v>
      </c>
      <c r="D40" s="95"/>
      <c r="E40" s="411"/>
      <c r="F40" s="95"/>
      <c r="G40" s="95"/>
      <c r="H40" s="95"/>
      <c r="I40" s="411"/>
      <c r="J40" s="405" t="s">
        <v>1</v>
      </c>
      <c r="K40" s="405"/>
    </row>
    <row r="41" spans="1:12" s="94" customFormat="1" ht="15.75" customHeight="1">
      <c r="A41" s="95" t="s">
        <v>103</v>
      </c>
      <c r="B41" s="97"/>
      <c r="C41" s="410">
        <f>-6596+420</f>
        <v>-6176</v>
      </c>
      <c r="D41" s="97"/>
      <c r="E41" s="410"/>
      <c r="F41" s="96"/>
      <c r="G41" s="96"/>
      <c r="H41" s="96"/>
      <c r="I41" s="409"/>
      <c r="J41" s="405" t="s">
        <v>1</v>
      </c>
      <c r="K41" s="405"/>
    </row>
    <row r="42" spans="1:12" s="94" customFormat="1" ht="15" customHeight="1">
      <c r="A42" s="95" t="s">
        <v>294</v>
      </c>
      <c r="B42" s="96">
        <f>SUM(B29:B41)</f>
        <v>0</v>
      </c>
      <c r="C42" s="409">
        <f>SUM(C29:C41)</f>
        <v>26142</v>
      </c>
      <c r="D42" s="409">
        <f>SUM(D29:D41)</f>
        <v>0</v>
      </c>
      <c r="E42" s="409">
        <f>SUM(E29:E41)</f>
        <v>2706.5</v>
      </c>
      <c r="F42" s="96"/>
      <c r="G42" s="96"/>
      <c r="H42" s="96"/>
      <c r="I42" s="409"/>
      <c r="J42" s="405" t="s">
        <v>1</v>
      </c>
      <c r="K42" s="405"/>
    </row>
    <row r="43" spans="1:12" s="94" customFormat="1" ht="27.75" customHeight="1">
      <c r="A43" s="95"/>
      <c r="B43" s="95"/>
      <c r="C43" s="95"/>
      <c r="D43" s="95"/>
      <c r="E43" s="95"/>
      <c r="F43" s="95"/>
      <c r="G43" s="201" t="s">
        <v>284</v>
      </c>
      <c r="H43" s="201" t="s">
        <v>62</v>
      </c>
      <c r="I43" s="412" t="s">
        <v>323</v>
      </c>
      <c r="J43" s="405" t="s">
        <v>1</v>
      </c>
      <c r="K43" s="405"/>
      <c r="L43" s="33"/>
    </row>
    <row r="44" spans="1:12" s="94" customFormat="1" ht="15" customHeight="1">
      <c r="A44" s="715" t="s">
        <v>396</v>
      </c>
      <c r="B44" s="716"/>
      <c r="C44" s="716"/>
      <c r="D44" s="716"/>
      <c r="E44" s="716"/>
      <c r="F44" s="716"/>
      <c r="G44" s="401"/>
      <c r="H44" s="401"/>
      <c r="I44" s="204">
        <v>749000</v>
      </c>
      <c r="J44" s="405" t="s">
        <v>1</v>
      </c>
      <c r="K44" s="405"/>
      <c r="L44" s="33"/>
    </row>
    <row r="45" spans="1:12" s="94" customFormat="1" ht="20.25" customHeight="1">
      <c r="A45" s="199"/>
      <c r="B45" s="199"/>
      <c r="C45" s="199"/>
      <c r="D45" s="199"/>
      <c r="E45" s="199"/>
      <c r="F45" s="199"/>
      <c r="G45" s="199"/>
      <c r="H45" s="199"/>
      <c r="I45" s="406"/>
      <c r="J45" s="405" t="s">
        <v>1</v>
      </c>
      <c r="K45" s="405"/>
      <c r="L45" s="33"/>
    </row>
    <row r="46" spans="1:12" s="94" customFormat="1" ht="28.5" customHeight="1">
      <c r="A46" s="715" t="s">
        <v>461</v>
      </c>
      <c r="B46" s="716"/>
      <c r="C46" s="716"/>
      <c r="D46" s="716"/>
      <c r="E46" s="716"/>
      <c r="F46" s="716"/>
      <c r="G46" s="401"/>
      <c r="H46" s="401"/>
      <c r="I46" s="204">
        <v>2562000</v>
      </c>
      <c r="J46" s="405" t="s">
        <v>1</v>
      </c>
      <c r="K46" s="405"/>
      <c r="L46" s="33"/>
    </row>
    <row r="47" spans="1:12" s="94" customFormat="1" ht="15" customHeight="1">
      <c r="A47" s="199"/>
      <c r="B47" s="199"/>
      <c r="C47" s="199"/>
      <c r="D47" s="199"/>
      <c r="E47" s="199"/>
      <c r="F47" s="199"/>
      <c r="G47" s="199"/>
      <c r="H47" s="199"/>
      <c r="I47" s="406"/>
      <c r="J47" s="405" t="s">
        <v>1</v>
      </c>
      <c r="K47" s="405"/>
      <c r="L47" s="33"/>
    </row>
    <row r="48" spans="1:12" s="94" customFormat="1" ht="15" customHeight="1">
      <c r="A48" s="725" t="s">
        <v>397</v>
      </c>
      <c r="B48" s="725"/>
      <c r="C48" s="725"/>
      <c r="D48" s="725"/>
      <c r="E48" s="725"/>
      <c r="F48" s="725"/>
      <c r="G48" s="401">
        <v>3</v>
      </c>
      <c r="H48" s="401">
        <v>3</v>
      </c>
      <c r="I48" s="204">
        <v>2252000</v>
      </c>
      <c r="J48" s="405" t="s">
        <v>1</v>
      </c>
      <c r="K48" s="405"/>
      <c r="L48" s="33"/>
    </row>
    <row r="49" spans="1:12" s="94" customFormat="1" ht="20.25" customHeight="1">
      <c r="A49" s="200"/>
      <c r="B49" s="200"/>
      <c r="C49" s="200"/>
      <c r="D49" s="200"/>
      <c r="E49" s="200"/>
      <c r="F49" s="200"/>
      <c r="G49" s="200"/>
      <c r="H49" s="200"/>
      <c r="I49" s="413"/>
      <c r="J49" s="405" t="s">
        <v>1</v>
      </c>
      <c r="K49" s="405"/>
      <c r="L49" s="33"/>
    </row>
    <row r="50" spans="1:12" s="94" customFormat="1" ht="54.75" customHeight="1">
      <c r="A50" s="732" t="s">
        <v>398</v>
      </c>
      <c r="B50" s="716"/>
      <c r="C50" s="716"/>
      <c r="D50" s="716"/>
      <c r="E50" s="716"/>
      <c r="F50" s="716"/>
      <c r="G50" s="401"/>
      <c r="H50" s="401"/>
      <c r="I50" s="204">
        <v>1377000</v>
      </c>
      <c r="J50" s="405" t="s">
        <v>1</v>
      </c>
      <c r="K50" s="405"/>
      <c r="L50" s="33"/>
    </row>
    <row r="51" spans="1:12" s="94" customFormat="1" ht="11.25" customHeight="1">
      <c r="A51" s="200"/>
      <c r="B51" s="200"/>
      <c r="C51" s="200"/>
      <c r="D51" s="200"/>
      <c r="E51" s="200"/>
      <c r="F51" s="200"/>
      <c r="G51" s="200"/>
      <c r="H51" s="200"/>
      <c r="I51" s="413"/>
      <c r="J51" s="405" t="s">
        <v>1</v>
      </c>
      <c r="K51" s="405"/>
      <c r="L51" s="33"/>
    </row>
    <row r="52" spans="1:12" s="94" customFormat="1" ht="42.75" customHeight="1">
      <c r="A52" s="732" t="s">
        <v>399</v>
      </c>
      <c r="B52" s="716"/>
      <c r="C52" s="716"/>
      <c r="D52" s="716"/>
      <c r="E52" s="716"/>
      <c r="F52" s="716"/>
      <c r="G52" s="401"/>
      <c r="H52" s="401"/>
      <c r="I52" s="204">
        <v>912000</v>
      </c>
      <c r="J52" s="405" t="s">
        <v>1</v>
      </c>
      <c r="K52" s="405"/>
      <c r="L52" s="33"/>
    </row>
    <row r="53" spans="1:12" s="94" customFormat="1" ht="26.25" customHeight="1">
      <c r="A53" s="717" t="s">
        <v>400</v>
      </c>
      <c r="B53" s="716"/>
      <c r="C53" s="716"/>
      <c r="D53" s="716"/>
      <c r="E53" s="716"/>
      <c r="F53" s="716"/>
      <c r="G53" s="401"/>
      <c r="H53" s="401"/>
      <c r="I53" s="204">
        <v>5798000</v>
      </c>
      <c r="J53" s="405" t="s">
        <v>1</v>
      </c>
      <c r="K53" s="405"/>
      <c r="L53" s="33"/>
    </row>
    <row r="54" spans="1:12" s="94" customFormat="1" ht="18" customHeight="1">
      <c r="A54" s="396"/>
      <c r="B54" s="401"/>
      <c r="C54" s="401"/>
      <c r="D54" s="401"/>
      <c r="E54" s="401"/>
      <c r="F54" s="401"/>
      <c r="G54" s="401"/>
      <c r="H54" s="401"/>
      <c r="I54" s="204"/>
      <c r="J54" s="405" t="s">
        <v>1</v>
      </c>
      <c r="K54" s="405"/>
      <c r="L54" s="33"/>
    </row>
    <row r="55" spans="1:12" s="94" customFormat="1" ht="28.5" customHeight="1">
      <c r="A55" s="732" t="s">
        <v>47</v>
      </c>
      <c r="B55" s="716"/>
      <c r="C55" s="716"/>
      <c r="D55" s="716"/>
      <c r="E55" s="716"/>
      <c r="F55" s="716"/>
      <c r="G55" s="401"/>
      <c r="H55" s="401"/>
      <c r="I55" s="204">
        <v>143000</v>
      </c>
      <c r="J55" s="405" t="s">
        <v>1</v>
      </c>
      <c r="K55" s="405"/>
      <c r="L55" s="33"/>
    </row>
    <row r="56" spans="1:12" s="94" customFormat="1" ht="18.75" customHeight="1">
      <c r="A56" s="200"/>
      <c r="B56" s="200"/>
      <c r="C56" s="200"/>
      <c r="D56" s="200"/>
      <c r="E56" s="200"/>
      <c r="F56" s="200"/>
      <c r="G56" s="201"/>
      <c r="H56" s="201"/>
      <c r="I56" s="412"/>
      <c r="J56" s="405" t="s">
        <v>1</v>
      </c>
      <c r="K56" s="405"/>
      <c r="L56" s="33"/>
    </row>
    <row r="57" spans="1:12" s="94" customFormat="1" ht="56.25" customHeight="1">
      <c r="A57" s="732" t="s">
        <v>463</v>
      </c>
      <c r="B57" s="716"/>
      <c r="C57" s="716"/>
      <c r="D57" s="716"/>
      <c r="E57" s="716"/>
      <c r="F57" s="716"/>
      <c r="G57" s="401"/>
      <c r="H57" s="401"/>
      <c r="I57" s="204">
        <v>545000</v>
      </c>
      <c r="J57" s="405" t="s">
        <v>1</v>
      </c>
      <c r="K57" s="405"/>
      <c r="L57" s="33"/>
    </row>
    <row r="58" spans="1:12" s="94" customFormat="1" ht="27" customHeight="1">
      <c r="A58" s="200"/>
      <c r="B58" s="200"/>
      <c r="C58" s="200"/>
      <c r="D58" s="200"/>
      <c r="E58" s="200"/>
      <c r="F58" s="200"/>
      <c r="G58" s="200"/>
      <c r="H58" s="200"/>
      <c r="I58" s="413"/>
      <c r="J58" s="405" t="s">
        <v>1</v>
      </c>
      <c r="K58" s="405"/>
      <c r="L58" s="33"/>
    </row>
    <row r="59" spans="1:12" s="94" customFormat="1" ht="40.5" customHeight="1">
      <c r="A59" s="715" t="s">
        <v>401</v>
      </c>
      <c r="B59" s="716"/>
      <c r="C59" s="716"/>
      <c r="D59" s="716"/>
      <c r="E59" s="716"/>
      <c r="F59" s="716"/>
      <c r="G59" s="401"/>
      <c r="H59" s="401"/>
      <c r="I59" s="204">
        <v>122000</v>
      </c>
      <c r="J59" s="405" t="s">
        <v>1</v>
      </c>
      <c r="K59" s="405"/>
      <c r="L59" s="33"/>
    </row>
    <row r="60" spans="1:12" s="94" customFormat="1" ht="18.75" customHeight="1">
      <c r="A60" s="200"/>
      <c r="B60" s="200"/>
      <c r="C60" s="200"/>
      <c r="D60" s="200"/>
      <c r="E60" s="200"/>
      <c r="F60" s="200"/>
      <c r="G60" s="200"/>
      <c r="H60" s="200"/>
      <c r="I60" s="413"/>
      <c r="J60" s="405" t="s">
        <v>1</v>
      </c>
      <c r="K60" s="405"/>
      <c r="L60" s="33"/>
    </row>
    <row r="61" spans="1:12" s="94" customFormat="1" ht="24.75" customHeight="1">
      <c r="A61" s="715" t="s">
        <v>402</v>
      </c>
      <c r="B61" s="716"/>
      <c r="C61" s="716"/>
      <c r="D61" s="716"/>
      <c r="E61" s="716"/>
      <c r="F61" s="716"/>
      <c r="G61" s="401"/>
      <c r="H61" s="401"/>
      <c r="I61" s="204">
        <v>1000</v>
      </c>
      <c r="J61" s="405" t="s">
        <v>1</v>
      </c>
      <c r="K61" s="405"/>
      <c r="L61" s="33"/>
    </row>
    <row r="62" spans="1:12" s="94" customFormat="1" ht="15.75" customHeight="1">
      <c r="A62" s="200"/>
      <c r="B62" s="200"/>
      <c r="C62" s="200"/>
      <c r="D62" s="200"/>
      <c r="E62" s="200"/>
      <c r="F62" s="202" t="s">
        <v>285</v>
      </c>
      <c r="G62" s="203">
        <f>SUM(G16:G61)</f>
        <v>72</v>
      </c>
      <c r="H62" s="203">
        <f>SUM(H16:H61)</f>
        <v>118</v>
      </c>
      <c r="I62" s="414">
        <f>SUM(I16:I61)</f>
        <v>61145000</v>
      </c>
      <c r="J62" s="405" t="s">
        <v>1</v>
      </c>
      <c r="K62" s="415"/>
      <c r="L62" s="33"/>
    </row>
    <row r="63" spans="1:12" s="94" customFormat="1">
      <c r="A63" s="398" t="s">
        <v>295</v>
      </c>
      <c r="B63" s="399"/>
      <c r="C63" s="399"/>
      <c r="D63" s="399"/>
      <c r="E63" s="399"/>
      <c r="F63" s="399"/>
      <c r="G63" s="199"/>
      <c r="H63" s="199"/>
      <c r="I63" s="406"/>
      <c r="J63" s="405" t="s">
        <v>1</v>
      </c>
      <c r="K63" s="415"/>
      <c r="L63" s="33"/>
    </row>
    <row r="64" spans="1:12" s="94" customFormat="1">
      <c r="A64" s="398"/>
      <c r="B64" s="399"/>
      <c r="C64" s="399"/>
      <c r="D64" s="399"/>
      <c r="E64" s="399"/>
      <c r="F64" s="399"/>
      <c r="G64" s="199"/>
      <c r="H64" s="199"/>
      <c r="I64" s="406"/>
      <c r="J64" s="405" t="s">
        <v>1</v>
      </c>
      <c r="K64" s="415"/>
      <c r="L64" s="33"/>
    </row>
    <row r="65" spans="1:12" s="94" customFormat="1" ht="14.25" customHeight="1">
      <c r="A65" s="396" t="s">
        <v>283</v>
      </c>
      <c r="B65" s="198"/>
      <c r="C65" s="198"/>
      <c r="D65" s="198"/>
      <c r="E65" s="198"/>
      <c r="F65" s="198"/>
      <c r="G65" s="401"/>
      <c r="H65" s="401"/>
      <c r="I65" s="204"/>
      <c r="J65" s="405" t="s">
        <v>1</v>
      </c>
      <c r="K65" s="405"/>
      <c r="L65" s="95"/>
    </row>
    <row r="66" spans="1:12" s="94" customFormat="1" ht="14.25" customHeight="1">
      <c r="A66" s="396"/>
      <c r="B66" s="198"/>
      <c r="C66" s="198"/>
      <c r="D66" s="198"/>
      <c r="E66" s="198"/>
      <c r="F66" s="198"/>
      <c r="G66" s="401"/>
      <c r="H66" s="401"/>
      <c r="I66" s="204"/>
      <c r="J66" s="405" t="s">
        <v>1</v>
      </c>
      <c r="K66" s="405"/>
      <c r="L66" s="95"/>
    </row>
    <row r="67" spans="1:12" s="94" customFormat="1" ht="34.5" customHeight="1">
      <c r="A67" s="717" t="s">
        <v>403</v>
      </c>
      <c r="B67" s="716"/>
      <c r="C67" s="716"/>
      <c r="D67" s="716"/>
      <c r="E67" s="716"/>
      <c r="F67" s="716"/>
      <c r="G67" s="401"/>
      <c r="H67" s="401"/>
      <c r="I67" s="204">
        <v>-507000</v>
      </c>
      <c r="J67" s="405" t="s">
        <v>1</v>
      </c>
      <c r="K67" s="405"/>
      <c r="L67" s="33"/>
    </row>
    <row r="68" spans="1:12" s="94" customFormat="1" ht="33" customHeight="1">
      <c r="A68" s="718" t="s">
        <v>462</v>
      </c>
      <c r="B68" s="716"/>
      <c r="C68" s="716"/>
      <c r="D68" s="716"/>
      <c r="E68" s="716"/>
      <c r="F68" s="716"/>
      <c r="G68" s="401"/>
      <c r="H68" s="401"/>
      <c r="I68" s="204">
        <v>-2784000</v>
      </c>
      <c r="J68" s="405" t="s">
        <v>1</v>
      </c>
      <c r="K68" s="405"/>
      <c r="L68" s="33"/>
    </row>
    <row r="69" spans="1:12" s="94" customFormat="1" ht="27.75" customHeight="1">
      <c r="A69" s="396"/>
      <c r="B69" s="198"/>
      <c r="C69" s="198"/>
      <c r="D69" s="198"/>
      <c r="E69" s="198"/>
      <c r="F69" s="198"/>
      <c r="G69" s="201" t="s">
        <v>284</v>
      </c>
      <c r="H69" s="201" t="s">
        <v>62</v>
      </c>
      <c r="I69" s="412" t="s">
        <v>323</v>
      </c>
      <c r="J69" s="405" t="s">
        <v>1</v>
      </c>
      <c r="K69" s="405"/>
      <c r="L69" s="95"/>
    </row>
    <row r="70" spans="1:12" s="94" customFormat="1" ht="42" customHeight="1">
      <c r="A70" s="715" t="s">
        <v>404</v>
      </c>
      <c r="B70" s="716"/>
      <c r="C70" s="716"/>
      <c r="D70" s="716"/>
      <c r="E70" s="716"/>
      <c r="F70" s="716"/>
      <c r="G70" s="401"/>
      <c r="H70" s="401"/>
      <c r="I70" s="204">
        <v>-150000</v>
      </c>
      <c r="J70" s="405" t="s">
        <v>1</v>
      </c>
      <c r="K70" s="405"/>
      <c r="L70" s="33"/>
    </row>
    <row r="71" spans="1:12" s="94" customFormat="1" ht="14.25" customHeight="1">
      <c r="A71" s="396"/>
      <c r="B71" s="198"/>
      <c r="C71" s="198"/>
      <c r="D71" s="198"/>
      <c r="E71" s="198"/>
      <c r="F71" s="198"/>
      <c r="G71" s="401"/>
      <c r="H71" s="401"/>
      <c r="I71" s="204"/>
      <c r="J71" s="405"/>
      <c r="K71" s="405"/>
      <c r="L71" s="95"/>
    </row>
    <row r="72" spans="1:12" s="94" customFormat="1" ht="46.5" customHeight="1">
      <c r="A72" s="715" t="s">
        <v>405</v>
      </c>
      <c r="B72" s="716"/>
      <c r="C72" s="716"/>
      <c r="D72" s="716"/>
      <c r="E72" s="716"/>
      <c r="F72" s="716"/>
      <c r="G72" s="401"/>
      <c r="H72" s="401"/>
      <c r="I72" s="204">
        <v>-204000</v>
      </c>
      <c r="J72" s="405" t="s">
        <v>1</v>
      </c>
      <c r="K72" s="405"/>
      <c r="L72" s="33"/>
    </row>
    <row r="73" spans="1:12" s="94" customFormat="1" ht="14.25" customHeight="1">
      <c r="A73" s="396"/>
      <c r="B73" s="198"/>
      <c r="C73" s="198"/>
      <c r="D73" s="198"/>
      <c r="E73" s="198"/>
      <c r="F73" s="198"/>
      <c r="G73" s="401"/>
      <c r="H73" s="401"/>
      <c r="I73" s="204"/>
      <c r="J73" s="405"/>
      <c r="K73" s="405"/>
      <c r="L73" s="95"/>
    </row>
    <row r="74" spans="1:12" s="94" customFormat="1" ht="14.25" customHeight="1">
      <c r="A74" s="396"/>
      <c r="B74" s="198"/>
      <c r="C74" s="198"/>
      <c r="D74" s="198"/>
      <c r="E74" s="198"/>
      <c r="F74" s="202" t="s">
        <v>286</v>
      </c>
      <c r="G74" s="401">
        <f>SUM(G65:G72)</f>
        <v>0</v>
      </c>
      <c r="H74" s="401">
        <f>SUM(H65:H72)</f>
        <v>0</v>
      </c>
      <c r="I74" s="204">
        <f>+I65+I67+I68+I70+I72</f>
        <v>-3645000</v>
      </c>
      <c r="J74" s="405" t="s">
        <v>1</v>
      </c>
      <c r="K74" s="405"/>
      <c r="L74" s="95"/>
    </row>
    <row r="75" spans="1:12" s="94" customFormat="1" ht="14.25" customHeight="1">
      <c r="B75" s="198"/>
      <c r="C75" s="198"/>
      <c r="D75" s="198"/>
      <c r="E75" s="198"/>
      <c r="F75" s="202"/>
      <c r="G75" s="401"/>
      <c r="H75" s="401"/>
      <c r="I75" s="204"/>
      <c r="J75" s="405" t="s">
        <v>1</v>
      </c>
      <c r="K75" s="405"/>
      <c r="L75" s="95"/>
    </row>
    <row r="76" spans="1:12" s="94" customFormat="1" ht="14.25" customHeight="1">
      <c r="B76" s="198"/>
      <c r="C76" s="198"/>
      <c r="D76" s="198"/>
      <c r="E76" s="198"/>
      <c r="G76" s="401"/>
      <c r="H76" s="401"/>
      <c r="I76" s="204"/>
      <c r="J76" s="405" t="s">
        <v>1</v>
      </c>
      <c r="K76" s="405"/>
      <c r="L76" s="95"/>
    </row>
    <row r="77" spans="1:12" s="94" customFormat="1" ht="14.25" customHeight="1">
      <c r="B77" s="198"/>
      <c r="C77" s="198"/>
      <c r="D77" s="198"/>
      <c r="E77" s="198"/>
      <c r="F77" s="202" t="s">
        <v>287</v>
      </c>
      <c r="G77" s="401">
        <f>G14+G74+G62</f>
        <v>72</v>
      </c>
      <c r="H77" s="401">
        <f>H14+H74+H62</f>
        <v>118</v>
      </c>
      <c r="I77" s="204">
        <f>I14+I74+I62</f>
        <v>58338000</v>
      </c>
      <c r="J77" s="405" t="s">
        <v>30</v>
      </c>
      <c r="K77" s="405"/>
      <c r="L77" s="95"/>
    </row>
  </sheetData>
  <mergeCells count="34">
    <mergeCell ref="A18:F18"/>
    <mergeCell ref="A19:F19"/>
    <mergeCell ref="A11:F11"/>
    <mergeCell ref="A9:I9"/>
    <mergeCell ref="A52:F52"/>
    <mergeCell ref="A12:H12"/>
    <mergeCell ref="A50:F50"/>
    <mergeCell ref="A59:F59"/>
    <mergeCell ref="A13:F13"/>
    <mergeCell ref="A15:I15"/>
    <mergeCell ref="A17:F17"/>
    <mergeCell ref="A21:F21"/>
    <mergeCell ref="A23:F23"/>
    <mergeCell ref="B25:B26"/>
    <mergeCell ref="C25:C26"/>
    <mergeCell ref="D25:D26"/>
    <mergeCell ref="E25:E26"/>
    <mergeCell ref="A44:F44"/>
    <mergeCell ref="A46:F46"/>
    <mergeCell ref="A48:F48"/>
    <mergeCell ref="A53:F53"/>
    <mergeCell ref="A55:F55"/>
    <mergeCell ref="A57:F57"/>
    <mergeCell ref="A1:I1"/>
    <mergeCell ref="A3:I3"/>
    <mergeCell ref="A4:I4"/>
    <mergeCell ref="A6:I6"/>
    <mergeCell ref="A2:I2"/>
    <mergeCell ref="A5:I5"/>
    <mergeCell ref="A70:F70"/>
    <mergeCell ref="A61:F61"/>
    <mergeCell ref="A67:F67"/>
    <mergeCell ref="A68:F68"/>
    <mergeCell ref="A72:F72"/>
  </mergeCells>
  <phoneticPr fontId="0" type="noConversion"/>
  <pageMargins left="0.75" right="0.75" top="1" bottom="1" header="0.5" footer="0.5"/>
  <pageSetup scale="63" fitToHeight="3" orientation="landscape" r:id="rId1"/>
  <headerFooter alignWithMargins="0">
    <oddFooter>&amp;C&amp;"Times New Roman,Regular"&amp;11Exhibit E - Justification for Base Adjustments</oddFooter>
  </headerFooter>
  <rowBreaks count="2" manualBreakCount="2">
    <brk id="42" max="8" man="1"/>
    <brk id="68"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F46"/>
  <sheetViews>
    <sheetView showGridLines="0" showOutlineSymbols="0" view="pageBreakPreview" zoomScale="75" zoomScaleNormal="100" zoomScaleSheetLayoutView="75" workbookViewId="0">
      <selection activeCell="Q25" sqref="Q25"/>
    </sheetView>
  </sheetViews>
  <sheetFormatPr defaultColWidth="9.6640625" defaultRowHeight="15.75"/>
  <cols>
    <col min="1" max="1" width="18.109375" style="13" customWidth="1"/>
    <col min="2" max="2" width="7.6640625" style="13" bestFit="1" customWidth="1"/>
    <col min="3" max="3" width="6.77734375" style="13" customWidth="1"/>
    <col min="4" max="4" width="11.44140625" style="13" bestFit="1" customWidth="1"/>
    <col min="5" max="5" width="5.77734375" style="13" customWidth="1"/>
    <col min="6" max="6" width="5.6640625" style="13" customWidth="1"/>
    <col min="7" max="7" width="7.77734375" style="13" customWidth="1"/>
    <col min="8" max="9" width="5.6640625" style="13" customWidth="1"/>
    <col min="10" max="10" width="10.5546875" style="13" bestFit="1" customWidth="1"/>
    <col min="11" max="11" width="5.5546875" style="13" customWidth="1"/>
    <col min="12" max="12" width="5.6640625" style="13" customWidth="1"/>
    <col min="13" max="13" width="9" style="13" bestFit="1" customWidth="1"/>
    <col min="14" max="14" width="10.88671875" style="13" bestFit="1" customWidth="1"/>
    <col min="15" max="15" width="10" style="13" customWidth="1"/>
    <col min="16" max="16" width="7.6640625" style="13" bestFit="1" customWidth="1"/>
    <col min="17" max="17" width="6.77734375" style="13" customWidth="1"/>
    <col min="18" max="18" width="11.77734375" style="13" bestFit="1" customWidth="1"/>
    <col min="19" max="19" width="24.44140625" style="219" customWidth="1"/>
    <col min="20" max="16384" width="9.6640625" style="13"/>
  </cols>
  <sheetData>
    <row r="1" spans="1:19" ht="20.25">
      <c r="A1" s="671" t="s">
        <v>262</v>
      </c>
      <c r="B1" s="672"/>
      <c r="C1" s="672"/>
      <c r="D1" s="672"/>
      <c r="E1" s="672"/>
      <c r="F1" s="672"/>
      <c r="G1" s="672"/>
      <c r="H1" s="672"/>
      <c r="I1" s="672"/>
      <c r="J1" s="672"/>
      <c r="K1" s="672"/>
      <c r="L1" s="672"/>
      <c r="M1" s="672"/>
      <c r="N1" s="672"/>
      <c r="O1" s="672"/>
      <c r="P1" s="672"/>
      <c r="Q1" s="672"/>
      <c r="R1" s="672"/>
      <c r="S1" s="218" t="s">
        <v>1</v>
      </c>
    </row>
    <row r="2" spans="1:19">
      <c r="A2" s="749"/>
      <c r="B2" s="749"/>
      <c r="C2" s="749"/>
      <c r="D2" s="749"/>
      <c r="E2" s="749"/>
      <c r="F2" s="749"/>
      <c r="G2" s="749"/>
      <c r="H2" s="749"/>
      <c r="I2" s="749"/>
      <c r="J2" s="749"/>
      <c r="K2" s="749"/>
      <c r="L2" s="749"/>
      <c r="M2" s="749"/>
      <c r="N2" s="749"/>
      <c r="O2" s="749"/>
      <c r="P2" s="749"/>
      <c r="Q2" s="749"/>
      <c r="R2" s="749"/>
      <c r="S2" s="218" t="s">
        <v>1</v>
      </c>
    </row>
    <row r="3" spans="1:19" ht="18.75">
      <c r="A3" s="755" t="s">
        <v>252</v>
      </c>
      <c r="B3" s="756"/>
      <c r="C3" s="756"/>
      <c r="D3" s="756"/>
      <c r="E3" s="756"/>
      <c r="F3" s="756"/>
      <c r="G3" s="756"/>
      <c r="H3" s="756"/>
      <c r="I3" s="756"/>
      <c r="J3" s="756"/>
      <c r="K3" s="756"/>
      <c r="L3" s="756"/>
      <c r="M3" s="756"/>
      <c r="N3" s="756"/>
      <c r="O3" s="756"/>
      <c r="P3" s="756"/>
      <c r="Q3" s="756"/>
      <c r="R3" s="756"/>
      <c r="S3" s="218" t="s">
        <v>1</v>
      </c>
    </row>
    <row r="4" spans="1:19" ht="16.5">
      <c r="A4" s="757" t="str">
        <f>'[3]2010 crosswalk from 11 02 10'!A4:S4</f>
        <v>Bureau of Alcohol, Tobacco, Firearms and Explosives</v>
      </c>
      <c r="B4" s="754"/>
      <c r="C4" s="754"/>
      <c r="D4" s="754"/>
      <c r="E4" s="754"/>
      <c r="F4" s="754"/>
      <c r="G4" s="754"/>
      <c r="H4" s="754"/>
      <c r="I4" s="754"/>
      <c r="J4" s="754"/>
      <c r="K4" s="754"/>
      <c r="L4" s="754"/>
      <c r="M4" s="754"/>
      <c r="N4" s="754"/>
      <c r="O4" s="754"/>
      <c r="P4" s="754"/>
      <c r="Q4" s="754"/>
      <c r="R4" s="754"/>
      <c r="S4" s="218" t="s">
        <v>1</v>
      </c>
    </row>
    <row r="5" spans="1:19" ht="16.5">
      <c r="A5" s="757" t="str">
        <f>+'[4]B. Summary of Requirements '!A6</f>
        <v>Salaries and Expenses</v>
      </c>
      <c r="B5" s="756"/>
      <c r="C5" s="756"/>
      <c r="D5" s="756"/>
      <c r="E5" s="756"/>
      <c r="F5" s="756"/>
      <c r="G5" s="756"/>
      <c r="H5" s="756"/>
      <c r="I5" s="756"/>
      <c r="J5" s="756"/>
      <c r="K5" s="756"/>
      <c r="L5" s="756"/>
      <c r="M5" s="756"/>
      <c r="N5" s="756"/>
      <c r="O5" s="756"/>
      <c r="P5" s="756"/>
      <c r="Q5" s="756"/>
      <c r="R5" s="756"/>
      <c r="S5" s="218" t="s">
        <v>1</v>
      </c>
    </row>
    <row r="6" spans="1:19">
      <c r="A6" s="753" t="s">
        <v>298</v>
      </c>
      <c r="B6" s="754"/>
      <c r="C6" s="754"/>
      <c r="D6" s="754"/>
      <c r="E6" s="754"/>
      <c r="F6" s="754"/>
      <c r="G6" s="754"/>
      <c r="H6" s="754"/>
      <c r="I6" s="754"/>
      <c r="J6" s="754"/>
      <c r="K6" s="754"/>
      <c r="L6" s="754"/>
      <c r="M6" s="754"/>
      <c r="N6" s="754"/>
      <c r="O6" s="754"/>
      <c r="P6" s="754"/>
      <c r="Q6" s="754"/>
      <c r="R6" s="754"/>
      <c r="S6" s="218" t="s">
        <v>1</v>
      </c>
    </row>
    <row r="7" spans="1:19">
      <c r="A7" s="749"/>
      <c r="B7" s="749"/>
      <c r="C7" s="749"/>
      <c r="D7" s="749"/>
      <c r="E7" s="749"/>
      <c r="F7" s="749"/>
      <c r="G7" s="749"/>
      <c r="H7" s="749"/>
      <c r="I7" s="749"/>
      <c r="J7" s="749"/>
      <c r="K7" s="749"/>
      <c r="L7" s="749"/>
      <c r="M7" s="749"/>
      <c r="N7" s="749"/>
      <c r="O7" s="749"/>
      <c r="P7" s="749"/>
      <c r="Q7" s="749"/>
      <c r="R7" s="749"/>
      <c r="S7" s="218" t="s">
        <v>1</v>
      </c>
    </row>
    <row r="8" spans="1:19">
      <c r="A8" s="750"/>
      <c r="B8" s="750"/>
      <c r="C8" s="750"/>
      <c r="D8" s="750"/>
      <c r="E8" s="750"/>
      <c r="F8" s="750"/>
      <c r="G8" s="750"/>
      <c r="H8" s="750"/>
      <c r="I8" s="750"/>
      <c r="J8" s="750"/>
      <c r="K8" s="750"/>
      <c r="L8" s="750"/>
      <c r="M8" s="750"/>
      <c r="N8" s="750"/>
      <c r="O8" s="750"/>
      <c r="P8" s="750"/>
      <c r="Q8" s="750"/>
      <c r="R8" s="750"/>
      <c r="S8" s="218" t="s">
        <v>1</v>
      </c>
    </row>
    <row r="9" spans="1:19" ht="15.75" customHeight="1">
      <c r="A9" s="740" t="s">
        <v>58</v>
      </c>
      <c r="B9" s="734" t="s">
        <v>25</v>
      </c>
      <c r="C9" s="735"/>
      <c r="D9" s="736"/>
      <c r="E9" s="743" t="s">
        <v>312</v>
      </c>
      <c r="F9" s="744"/>
      <c r="G9" s="745"/>
      <c r="H9" s="743" t="s">
        <v>313</v>
      </c>
      <c r="I9" s="744"/>
      <c r="J9" s="745"/>
      <c r="K9" s="734" t="s">
        <v>29</v>
      </c>
      <c r="L9" s="735"/>
      <c r="M9" s="735"/>
      <c r="N9" s="751" t="s">
        <v>382</v>
      </c>
      <c r="O9" s="751" t="s">
        <v>383</v>
      </c>
      <c r="P9" s="734" t="s">
        <v>45</v>
      </c>
      <c r="Q9" s="735"/>
      <c r="R9" s="736"/>
      <c r="S9" s="218" t="s">
        <v>1</v>
      </c>
    </row>
    <row r="10" spans="1:19">
      <c r="A10" s="741"/>
      <c r="B10" s="737"/>
      <c r="C10" s="738"/>
      <c r="D10" s="739"/>
      <c r="E10" s="746"/>
      <c r="F10" s="747"/>
      <c r="G10" s="748"/>
      <c r="H10" s="746"/>
      <c r="I10" s="747"/>
      <c r="J10" s="748"/>
      <c r="K10" s="737"/>
      <c r="L10" s="738"/>
      <c r="M10" s="738"/>
      <c r="N10" s="752"/>
      <c r="O10" s="752"/>
      <c r="P10" s="737"/>
      <c r="Q10" s="738"/>
      <c r="R10" s="739"/>
      <c r="S10" s="218" t="s">
        <v>1</v>
      </c>
    </row>
    <row r="11" spans="1:19" ht="16.5" thickBot="1">
      <c r="A11" s="742"/>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row>
    <row r="12" spans="1:19">
      <c r="A12" s="416" t="s">
        <v>406</v>
      </c>
      <c r="B12" s="417">
        <f>'[3]2010 crosswalk from 11 02 10'!B12</f>
        <v>3687</v>
      </c>
      <c r="C12" s="418">
        <f>'[3]2010 crosswalk from 11 02 10'!C12</f>
        <v>3614</v>
      </c>
      <c r="D12" s="418">
        <f>'[3]FY10 Enacted w. Trans &amp; Supp'!D5</f>
        <v>830602.06293560995</v>
      </c>
      <c r="E12" s="417"/>
      <c r="F12" s="418"/>
      <c r="G12" s="418">
        <f>'[3]2010 crosswalk from 11 02 10'!G12</f>
        <v>0</v>
      </c>
      <c r="H12" s="417"/>
      <c r="I12" s="418"/>
      <c r="J12" s="418">
        <f>'[3]FY10 Enacted w. Trans &amp; Supp'!B33</f>
        <v>37500</v>
      </c>
      <c r="K12" s="417">
        <f>'[3]2010 crosswalk from 11 02 10'!K12</f>
        <v>84</v>
      </c>
      <c r="L12" s="418">
        <f>'[3]2010 crosswalk from 11 02 10'!L12</f>
        <v>84</v>
      </c>
      <c r="M12" s="418">
        <f>'[3]2010 crosswalk from 11 02 10'!M12</f>
        <v>35899.744369200002</v>
      </c>
      <c r="N12" s="419">
        <f>'[3]FY10 CO Recovery by Decision Un'!B12</f>
        <v>42847.895343600001</v>
      </c>
      <c r="O12" s="418">
        <f>'[3]FY10 CO Recovery by Decision Un'!B24+'[3]FY10 CO Recovery by Decision Un'!B31</f>
        <v>3318.8500868000001</v>
      </c>
      <c r="P12" s="417">
        <f>B12+E12+H12+K12</f>
        <v>3771</v>
      </c>
      <c r="Q12" s="418">
        <f>C12+F12+I12+L12</f>
        <v>3698</v>
      </c>
      <c r="R12" s="420">
        <f>D12+G12+J12+M12+N12+O12</f>
        <v>950168.55273520993</v>
      </c>
      <c r="S12" s="218" t="s">
        <v>1</v>
      </c>
    </row>
    <row r="13" spans="1:19">
      <c r="A13" s="421" t="s">
        <v>407</v>
      </c>
      <c r="B13" s="417">
        <f>'[3]2010 crosswalk from 11 02 10'!B13</f>
        <v>1321</v>
      </c>
      <c r="C13" s="418">
        <f>'[3]2010 crosswalk from 11 02 10'!C13</f>
        <v>1321</v>
      </c>
      <c r="D13" s="418">
        <f>'[3]FY10 Enacted w. Trans &amp; Supp'!D6</f>
        <v>261916.14690380311</v>
      </c>
      <c r="E13" s="417"/>
      <c r="F13" s="418"/>
      <c r="G13" s="418">
        <f>'[3]2010 crosswalk from 11 02 10'!G13</f>
        <v>0</v>
      </c>
      <c r="H13" s="417"/>
      <c r="I13" s="418"/>
      <c r="J13" s="418">
        <f>'[3]FY10 Enacted w. Trans &amp; Supp'!C33</f>
        <v>0</v>
      </c>
      <c r="K13" s="417">
        <f>'[3]2010 crosswalk from 11 02 10'!K13</f>
        <v>-84</v>
      </c>
      <c r="L13" s="418">
        <f>'[3]2010 crosswalk from 11 02 10'!L13</f>
        <v>-84</v>
      </c>
      <c r="M13" s="418">
        <f>'[3]2010 crosswalk from 11 02 10'!M13</f>
        <v>-28365.3342964</v>
      </c>
      <c r="N13" s="419">
        <f>'[3]FY10 CO Recovery by Decision Un'!C12</f>
        <v>15329.391963800001</v>
      </c>
      <c r="O13" s="418">
        <f>'[3]FY10 CO Recovery by Decision Un'!C24+'[3]FY10 CO Recovery by Decision Un'!C31</f>
        <v>756.5055294</v>
      </c>
      <c r="P13" s="417">
        <f t="shared" ref="P13:Q15" si="0">B13+E13+H13+K13</f>
        <v>1237</v>
      </c>
      <c r="Q13" s="418">
        <f t="shared" si="0"/>
        <v>1237</v>
      </c>
      <c r="R13" s="420">
        <f t="shared" ref="R13:R15" si="1">D13+G13+J13+M13+N13+O13</f>
        <v>249636.71010060312</v>
      </c>
      <c r="S13" s="218" t="s">
        <v>1</v>
      </c>
    </row>
    <row r="14" spans="1:19">
      <c r="A14" s="421" t="s">
        <v>408</v>
      </c>
      <c r="B14" s="417">
        <f>'[3]2010 crosswalk from 11 02 10'!B14</f>
        <v>93</v>
      </c>
      <c r="C14" s="418">
        <f>'[3]2010 crosswalk from 11 02 10'!C14</f>
        <v>90</v>
      </c>
      <c r="D14" s="418">
        <f>'[3]FY10 Enacted w. Trans &amp; Supp'!D7</f>
        <v>22253.79016058701</v>
      </c>
      <c r="E14" s="417"/>
      <c r="F14" s="418"/>
      <c r="G14" s="418">
        <f>'[3]2010 crosswalk from 11 02 10'!G14</f>
        <v>0</v>
      </c>
      <c r="H14" s="417"/>
      <c r="I14" s="418"/>
      <c r="J14" s="418">
        <f>'[3]FY10 Enacted w. Trans &amp; Supp'!D33</f>
        <v>0</v>
      </c>
      <c r="K14" s="417">
        <f>'[3]2010 crosswalk from 11 02 10'!K14</f>
        <v>0</v>
      </c>
      <c r="L14" s="418">
        <f>'[3]2010 crosswalk from 11 02 10'!L14</f>
        <v>0</v>
      </c>
      <c r="M14" s="418">
        <f>'[3]2010 crosswalk from 11 02 10'!M14</f>
        <v>-994.60607279999999</v>
      </c>
      <c r="N14" s="419">
        <f>'[3]FY10 CO Recovery by Decision Un'!D12</f>
        <v>814.3011626</v>
      </c>
      <c r="O14" s="418">
        <f>'[3]FY10 CO Recovery by Decision Un'!D24+'[3]FY10 CO Recovery by Decision Un'!D31</f>
        <v>58.188613800000006</v>
      </c>
      <c r="P14" s="417">
        <f t="shared" si="0"/>
        <v>93</v>
      </c>
      <c r="Q14" s="418">
        <f t="shared" si="0"/>
        <v>90</v>
      </c>
      <c r="R14" s="420">
        <f t="shared" si="1"/>
        <v>22131.673864187011</v>
      </c>
      <c r="S14" s="218" t="s">
        <v>1</v>
      </c>
    </row>
    <row r="15" spans="1:19">
      <c r="A15" s="422"/>
      <c r="B15" s="423"/>
      <c r="C15" s="424"/>
      <c r="D15" s="424"/>
      <c r="E15" s="423"/>
      <c r="F15" s="424"/>
      <c r="G15" s="424"/>
      <c r="H15" s="423"/>
      <c r="I15" s="424"/>
      <c r="J15" s="424"/>
      <c r="K15" s="423"/>
      <c r="L15" s="424"/>
      <c r="M15" s="424"/>
      <c r="N15" s="425"/>
      <c r="O15" s="424"/>
      <c r="P15" s="426">
        <f t="shared" si="0"/>
        <v>0</v>
      </c>
      <c r="Q15" s="427">
        <f t="shared" si="0"/>
        <v>0</v>
      </c>
      <c r="R15" s="428">
        <f t="shared" si="1"/>
        <v>0</v>
      </c>
      <c r="S15" s="218" t="s">
        <v>1</v>
      </c>
    </row>
    <row r="16" spans="1:19">
      <c r="A16" s="208" t="s">
        <v>330</v>
      </c>
      <c r="B16" s="209">
        <f t="shared" ref="B16:R16" si="2">SUM(B12:B15)</f>
        <v>5101</v>
      </c>
      <c r="C16" s="210">
        <f>SUM(C12:C15)</f>
        <v>5025</v>
      </c>
      <c r="D16" s="211">
        <f>SUM(D12:D15)</f>
        <v>1114772</v>
      </c>
      <c r="E16" s="209">
        <f t="shared" si="2"/>
        <v>0</v>
      </c>
      <c r="F16" s="210">
        <f t="shared" si="2"/>
        <v>0</v>
      </c>
      <c r="G16" s="212">
        <f t="shared" si="2"/>
        <v>0</v>
      </c>
      <c r="H16" s="209">
        <f t="shared" si="2"/>
        <v>0</v>
      </c>
      <c r="I16" s="210">
        <f>SUM(I12:I15)</f>
        <v>0</v>
      </c>
      <c r="J16" s="211">
        <f t="shared" si="2"/>
        <v>37500</v>
      </c>
      <c r="K16" s="209">
        <f t="shared" si="2"/>
        <v>0</v>
      </c>
      <c r="L16" s="210">
        <f t="shared" si="2"/>
        <v>0</v>
      </c>
      <c r="M16" s="211">
        <f t="shared" si="2"/>
        <v>6539.804000000001</v>
      </c>
      <c r="N16" s="341">
        <f t="shared" si="2"/>
        <v>58991.588470000002</v>
      </c>
      <c r="O16" s="211">
        <f t="shared" ref="O16" si="3">SUM(O12:O15)</f>
        <v>4133.5442300000004</v>
      </c>
      <c r="P16" s="344">
        <f t="shared" si="2"/>
        <v>5101</v>
      </c>
      <c r="Q16" s="345">
        <f t="shared" si="2"/>
        <v>5025</v>
      </c>
      <c r="R16" s="213">
        <f t="shared" si="2"/>
        <v>1221936.9367</v>
      </c>
      <c r="S16" s="218" t="s">
        <v>1</v>
      </c>
    </row>
    <row r="17" spans="1:32">
      <c r="A17" s="391" t="s">
        <v>305</v>
      </c>
      <c r="B17" s="429" t="str">
        <f>'[3]2010 crosswalk from 11 02 10'!B17</f>
        <v xml:space="preserve"> </v>
      </c>
      <c r="C17" s="430">
        <f>'[3]2010 crosswalk from 11 02 10'!C17</f>
        <v>55</v>
      </c>
      <c r="D17" s="430">
        <f>'[3]2010 crosswalk from 11 02 10'!D17</f>
        <v>0</v>
      </c>
      <c r="E17" s="429"/>
      <c r="F17" s="430"/>
      <c r="G17" s="430">
        <f>'[3]2010 crosswalk from 11 02 10'!G17</f>
        <v>0</v>
      </c>
      <c r="H17" s="429"/>
      <c r="I17" s="430"/>
      <c r="J17" s="430"/>
      <c r="K17" s="429">
        <f>'[3]2010 crosswalk from 11 02 10'!K17</f>
        <v>0</v>
      </c>
      <c r="L17" s="430">
        <f>'[3]2010 crosswalk from 11 02 10'!L17</f>
        <v>0</v>
      </c>
      <c r="M17" s="430"/>
      <c r="N17" s="431"/>
      <c r="O17" s="430"/>
      <c r="P17" s="429"/>
      <c r="Q17" s="430">
        <f>C17+F17+I17+L17</f>
        <v>55</v>
      </c>
      <c r="R17" s="432"/>
      <c r="S17" s="218" t="s">
        <v>1</v>
      </c>
      <c r="T17" s="433"/>
      <c r="U17" s="433"/>
      <c r="V17" s="433"/>
      <c r="W17" s="433"/>
      <c r="X17" s="433"/>
      <c r="Y17" s="433"/>
      <c r="Z17" s="433"/>
      <c r="AA17" s="433"/>
      <c r="AB17" s="433"/>
      <c r="AC17" s="433"/>
      <c r="AD17" s="433"/>
      <c r="AE17" s="433"/>
      <c r="AF17" s="433"/>
    </row>
    <row r="18" spans="1:32">
      <c r="A18" s="391" t="s">
        <v>304</v>
      </c>
      <c r="B18" s="434"/>
      <c r="C18" s="435">
        <f>SUM(C16:C17)</f>
        <v>5080</v>
      </c>
      <c r="D18" s="435"/>
      <c r="E18" s="434"/>
      <c r="F18" s="435">
        <f>+F16+F17</f>
        <v>0</v>
      </c>
      <c r="G18" s="435"/>
      <c r="H18" s="434"/>
      <c r="I18" s="435">
        <f>+I16+I17</f>
        <v>0</v>
      </c>
      <c r="J18" s="435"/>
      <c r="K18" s="434"/>
      <c r="L18" s="435">
        <f>+L16+L17</f>
        <v>0</v>
      </c>
      <c r="M18" s="435"/>
      <c r="N18" s="436"/>
      <c r="O18" s="435"/>
      <c r="P18" s="434"/>
      <c r="Q18" s="435">
        <f>SUM(Q16:Q17)</f>
        <v>5080</v>
      </c>
      <c r="R18" s="437"/>
      <c r="S18" s="218" t="s">
        <v>1</v>
      </c>
    </row>
    <row r="19" spans="1:32">
      <c r="A19" s="438" t="s">
        <v>306</v>
      </c>
      <c r="B19" s="417"/>
      <c r="C19" s="418">
        <f>'[3]2010 crosswalk from 11 02 10'!C19</f>
        <v>0</v>
      </c>
      <c r="D19" s="418"/>
      <c r="E19" s="417"/>
      <c r="F19" s="418"/>
      <c r="G19" s="418"/>
      <c r="H19" s="417"/>
      <c r="I19" s="418"/>
      <c r="J19" s="418"/>
      <c r="K19" s="417">
        <f>'[3]2010 crosswalk from 11 02 10'!K19</f>
        <v>0</v>
      </c>
      <c r="L19" s="418">
        <f>'[3]2010 crosswalk from 11 02 10'!L19</f>
        <v>0</v>
      </c>
      <c r="M19" s="418"/>
      <c r="N19" s="419"/>
      <c r="O19" s="418"/>
      <c r="P19" s="417"/>
      <c r="Q19" s="418"/>
      <c r="R19" s="420"/>
      <c r="S19" s="218" t="s">
        <v>1</v>
      </c>
    </row>
    <row r="20" spans="1:32">
      <c r="A20" s="439" t="s">
        <v>68</v>
      </c>
      <c r="B20" s="417"/>
      <c r="C20" s="545">
        <v>641</v>
      </c>
      <c r="D20" s="418"/>
      <c r="E20" s="417"/>
      <c r="F20" s="418"/>
      <c r="G20" s="418"/>
      <c r="H20" s="417"/>
      <c r="I20" s="418">
        <v>0</v>
      </c>
      <c r="J20" s="418"/>
      <c r="K20" s="417">
        <f>'[3]2010 crosswalk from 11 02 10'!K20</f>
        <v>0</v>
      </c>
      <c r="L20" s="418">
        <f>'[3]2010 crosswalk from 11 02 10'!L20</f>
        <v>0</v>
      </c>
      <c r="M20" s="418"/>
      <c r="N20" s="419"/>
      <c r="O20" s="418"/>
      <c r="P20" s="417"/>
      <c r="Q20" s="418">
        <f>C20+F20+I20+L20</f>
        <v>641</v>
      </c>
      <c r="R20" s="420"/>
      <c r="S20" s="218" t="s">
        <v>1</v>
      </c>
    </row>
    <row r="21" spans="1:32">
      <c r="A21" s="440" t="s">
        <v>120</v>
      </c>
      <c r="B21" s="429"/>
      <c r="C21" s="546">
        <v>21</v>
      </c>
      <c r="D21" s="430"/>
      <c r="E21" s="429"/>
      <c r="F21" s="430"/>
      <c r="G21" s="430"/>
      <c r="H21" s="429"/>
      <c r="I21" s="424">
        <v>1</v>
      </c>
      <c r="J21" s="430"/>
      <c r="K21" s="429">
        <f>'[3]2010 crosswalk from 11 02 10'!K21</f>
        <v>0</v>
      </c>
      <c r="L21" s="430">
        <f>'[3]2010 crosswalk from 11 02 10'!L21</f>
        <v>0</v>
      </c>
      <c r="M21" s="430"/>
      <c r="N21" s="431"/>
      <c r="O21" s="430"/>
      <c r="P21" s="429"/>
      <c r="Q21" s="430">
        <f>C21+F21+I21+L21</f>
        <v>22</v>
      </c>
      <c r="R21" s="432"/>
      <c r="S21" s="218" t="s">
        <v>1</v>
      </c>
    </row>
    <row r="22" spans="1:32">
      <c r="A22" s="391" t="s">
        <v>307</v>
      </c>
      <c r="B22" s="429"/>
      <c r="C22" s="430">
        <f>C21+C20+C18</f>
        <v>5742</v>
      </c>
      <c r="D22" s="441"/>
      <c r="E22" s="429"/>
      <c r="F22" s="430">
        <f>F21+F20+F18</f>
        <v>0</v>
      </c>
      <c r="G22" s="441"/>
      <c r="H22" s="429"/>
      <c r="I22" s="430">
        <f>I21+I20+I18</f>
        <v>1</v>
      </c>
      <c r="J22" s="441"/>
      <c r="K22" s="429"/>
      <c r="L22" s="430">
        <f>L21+L20+L18</f>
        <v>0</v>
      </c>
      <c r="M22" s="441"/>
      <c r="N22" s="442"/>
      <c r="O22" s="441"/>
      <c r="P22" s="429"/>
      <c r="Q22" s="430">
        <f>Q21+Q20+Q18</f>
        <v>5743</v>
      </c>
      <c r="R22" s="443"/>
      <c r="S22" s="218" t="s">
        <v>1</v>
      </c>
    </row>
    <row r="23" spans="1:32">
      <c r="B23" s="1"/>
      <c r="C23" s="1"/>
      <c r="D23" s="1"/>
      <c r="E23" s="1"/>
      <c r="F23" s="1"/>
      <c r="G23" s="1"/>
      <c r="H23" s="1"/>
      <c r="I23" s="1"/>
      <c r="J23" s="1"/>
      <c r="K23" s="1"/>
      <c r="L23" s="1"/>
      <c r="M23" s="1"/>
      <c r="N23" s="1"/>
      <c r="O23" s="1"/>
      <c r="P23" s="1"/>
      <c r="Q23" s="1"/>
      <c r="R23" s="1"/>
      <c r="S23" s="218" t="s">
        <v>1</v>
      </c>
    </row>
    <row r="24" spans="1:32">
      <c r="A24" s="444" t="s">
        <v>409</v>
      </c>
      <c r="C24" s="1"/>
      <c r="D24" s="1"/>
      <c r="E24" s="1"/>
      <c r="F24" s="1"/>
      <c r="G24" s="1"/>
      <c r="H24" s="1"/>
      <c r="I24" s="1"/>
      <c r="J24" s="2"/>
      <c r="K24" s="1"/>
      <c r="L24" s="1"/>
      <c r="M24" s="1"/>
      <c r="N24" s="1"/>
      <c r="O24" s="1"/>
      <c r="P24" s="1"/>
      <c r="Q24" s="1"/>
      <c r="R24" s="1"/>
      <c r="S24" s="218" t="s">
        <v>1</v>
      </c>
      <c r="T24" s="218"/>
    </row>
    <row r="25" spans="1:32">
      <c r="A25" s="1"/>
      <c r="C25" s="1"/>
      <c r="D25" s="1"/>
      <c r="E25" s="1"/>
      <c r="F25" s="1"/>
      <c r="G25" s="1"/>
      <c r="H25" s="1"/>
      <c r="I25" s="1"/>
      <c r="J25" s="2"/>
      <c r="K25" s="1"/>
      <c r="L25" s="1"/>
      <c r="M25" s="1"/>
      <c r="N25" s="1"/>
      <c r="O25" s="1"/>
      <c r="P25" s="1"/>
      <c r="Q25" s="1"/>
      <c r="R25" s="1"/>
      <c r="S25" s="218" t="s">
        <v>1</v>
      </c>
      <c r="T25" s="218"/>
    </row>
    <row r="26" spans="1:32">
      <c r="A26" s="444" t="s">
        <v>469</v>
      </c>
      <c r="B26" s="1"/>
      <c r="C26" s="1"/>
      <c r="D26" s="1"/>
      <c r="E26" s="1"/>
      <c r="F26" s="1"/>
      <c r="G26" s="1"/>
      <c r="H26" s="1"/>
      <c r="I26" s="1"/>
      <c r="J26" s="2"/>
      <c r="K26" s="1"/>
      <c r="L26" s="1"/>
      <c r="M26" s="1"/>
      <c r="N26" s="1"/>
      <c r="O26" s="1"/>
      <c r="P26" s="1"/>
      <c r="Q26" s="1"/>
      <c r="R26" s="1"/>
      <c r="S26" s="218" t="s">
        <v>1</v>
      </c>
      <c r="T26" s="218"/>
    </row>
    <row r="27" spans="1:32">
      <c r="A27" s="1"/>
      <c r="C27" s="1"/>
      <c r="D27" s="1"/>
      <c r="E27" s="1"/>
      <c r="F27" s="1"/>
      <c r="G27" s="1"/>
      <c r="H27" s="1"/>
      <c r="I27" s="1"/>
      <c r="J27" s="2"/>
      <c r="K27" s="1"/>
      <c r="L27" s="1"/>
      <c r="M27" s="1"/>
      <c r="N27" s="1"/>
      <c r="O27" s="1"/>
      <c r="P27" s="1"/>
      <c r="Q27" s="1"/>
      <c r="R27" s="1"/>
      <c r="S27" s="218" t="s">
        <v>1</v>
      </c>
      <c r="T27" s="218"/>
    </row>
    <row r="28" spans="1:32">
      <c r="A28" s="444" t="s">
        <v>410</v>
      </c>
      <c r="B28" s="1"/>
      <c r="C28" s="1"/>
      <c r="D28" s="1"/>
      <c r="E28" s="1"/>
      <c r="F28" s="1"/>
      <c r="G28" s="1"/>
      <c r="H28" s="1"/>
      <c r="I28" s="1"/>
      <c r="J28" s="2"/>
      <c r="K28" s="1"/>
      <c r="L28" s="1"/>
      <c r="M28" s="1"/>
      <c r="N28" s="1"/>
      <c r="O28" s="1"/>
      <c r="P28" s="1"/>
      <c r="Q28" s="1"/>
      <c r="R28" s="1"/>
      <c r="S28" s="218" t="s">
        <v>1</v>
      </c>
      <c r="T28" s="218"/>
    </row>
    <row r="29" spans="1:32">
      <c r="A29" s="445" t="s">
        <v>411</v>
      </c>
      <c r="B29" s="1"/>
      <c r="C29" s="1"/>
      <c r="D29" s="1"/>
      <c r="E29" s="1"/>
      <c r="F29" s="1"/>
      <c r="G29" s="1"/>
      <c r="H29" s="1"/>
      <c r="I29" s="1"/>
      <c r="J29" s="2"/>
      <c r="K29" s="1"/>
      <c r="L29" s="1"/>
      <c r="M29" s="1"/>
      <c r="N29" s="1"/>
      <c r="O29" s="1"/>
      <c r="P29" s="1"/>
      <c r="Q29" s="1"/>
      <c r="R29" s="1"/>
      <c r="S29" s="218" t="s">
        <v>1</v>
      </c>
      <c r="T29" s="218"/>
    </row>
    <row r="30" spans="1:32">
      <c r="A30" s="445" t="s">
        <v>412</v>
      </c>
      <c r="B30" s="1"/>
      <c r="C30" s="1"/>
      <c r="D30" s="1"/>
      <c r="E30" s="1"/>
      <c r="F30" s="1"/>
      <c r="G30" s="1"/>
      <c r="H30" s="1"/>
      <c r="I30" s="1"/>
      <c r="J30" s="2"/>
      <c r="K30" s="1"/>
      <c r="L30" s="1"/>
      <c r="M30" s="1"/>
      <c r="N30" s="1"/>
      <c r="O30" s="1"/>
      <c r="P30" s="1"/>
      <c r="Q30" s="1"/>
      <c r="R30" s="1"/>
      <c r="S30" s="218" t="s">
        <v>1</v>
      </c>
      <c r="T30" s="218"/>
    </row>
    <row r="31" spans="1:32">
      <c r="A31" s="1"/>
      <c r="B31" s="1"/>
      <c r="C31" s="1"/>
      <c r="D31" s="1"/>
      <c r="E31" s="1"/>
      <c r="F31" s="1"/>
      <c r="G31" s="1"/>
      <c r="H31" s="1"/>
      <c r="I31" s="1"/>
      <c r="J31" s="1"/>
      <c r="K31" s="1"/>
      <c r="L31" s="1"/>
      <c r="M31" s="1"/>
      <c r="N31" s="1"/>
      <c r="O31" s="1"/>
      <c r="P31" s="1"/>
      <c r="Q31" s="1"/>
      <c r="R31" s="1"/>
      <c r="S31" s="218" t="s">
        <v>1</v>
      </c>
      <c r="T31" s="218"/>
    </row>
    <row r="32" spans="1:32">
      <c r="A32" s="446" t="s">
        <v>413</v>
      </c>
      <c r="B32" s="390"/>
      <c r="C32" s="390"/>
      <c r="D32" s="390"/>
      <c r="E32" s="390"/>
      <c r="F32" s="390"/>
      <c r="G32" s="390"/>
      <c r="H32" s="390"/>
      <c r="I32" s="390"/>
      <c r="J32" s="390"/>
      <c r="K32" s="390"/>
      <c r="L32" s="390"/>
      <c r="M32" s="390"/>
      <c r="N32" s="390"/>
      <c r="O32" s="390"/>
      <c r="P32" s="390"/>
      <c r="Q32" s="390"/>
      <c r="R32" s="390"/>
      <c r="S32" s="218" t="s">
        <v>1</v>
      </c>
      <c r="T32" s="390"/>
    </row>
    <row r="33" spans="1:20" ht="15.75" customHeight="1">
      <c r="A33" s="446" t="s">
        <v>414</v>
      </c>
      <c r="B33" s="447"/>
      <c r="C33" s="447"/>
      <c r="D33" s="447"/>
      <c r="E33" s="447"/>
      <c r="F33" s="447"/>
      <c r="G33" s="447"/>
      <c r="H33" s="447"/>
      <c r="I33" s="447"/>
      <c r="J33" s="447"/>
      <c r="K33" s="447"/>
      <c r="L33" s="447"/>
      <c r="M33" s="447"/>
      <c r="N33" s="447"/>
      <c r="O33" s="447"/>
      <c r="P33" s="447"/>
      <c r="Q33" s="447"/>
      <c r="R33" s="447"/>
      <c r="S33" s="218" t="s">
        <v>1</v>
      </c>
      <c r="T33" s="447"/>
    </row>
    <row r="34" spans="1:20" ht="24" customHeight="1">
      <c r="A34" s="446" t="s">
        <v>415</v>
      </c>
      <c r="B34" s="447"/>
      <c r="C34" s="447"/>
      <c r="D34" s="447"/>
      <c r="E34" s="447"/>
      <c r="F34" s="447"/>
      <c r="G34" s="447"/>
      <c r="H34" s="447"/>
      <c r="I34" s="447"/>
      <c r="J34" s="447"/>
      <c r="K34" s="447"/>
      <c r="L34" s="447"/>
      <c r="M34" s="447"/>
      <c r="N34" s="447"/>
      <c r="O34" s="447"/>
      <c r="P34" s="447"/>
      <c r="Q34" s="447"/>
      <c r="R34" s="447"/>
      <c r="S34" s="218" t="s">
        <v>1</v>
      </c>
      <c r="T34" s="447"/>
    </row>
    <row r="35" spans="1:20" ht="11.25" customHeight="1">
      <c r="A35" s="446"/>
      <c r="B35" s="447"/>
      <c r="C35" s="447"/>
      <c r="D35" s="447"/>
      <c r="E35" s="447"/>
      <c r="F35" s="447"/>
      <c r="G35" s="447"/>
      <c r="H35" s="447"/>
      <c r="I35" s="447"/>
      <c r="J35" s="447"/>
      <c r="K35" s="447"/>
      <c r="L35" s="447"/>
      <c r="M35" s="447"/>
      <c r="N35" s="447"/>
      <c r="O35" s="447"/>
      <c r="P35" s="447"/>
      <c r="Q35" s="447"/>
      <c r="R35" s="447"/>
      <c r="S35" s="218" t="s">
        <v>1</v>
      </c>
      <c r="T35" s="447"/>
    </row>
    <row r="36" spans="1:20" ht="17.25" customHeight="1">
      <c r="A36" s="446" t="s">
        <v>416</v>
      </c>
      <c r="B36" s="1"/>
      <c r="C36" s="1"/>
      <c r="D36" s="1"/>
      <c r="E36" s="1"/>
      <c r="F36" s="1"/>
      <c r="G36" s="1"/>
      <c r="H36" s="1"/>
      <c r="I36" s="1"/>
      <c r="J36" s="1"/>
      <c r="K36" s="1"/>
      <c r="L36" s="1"/>
      <c r="M36" s="1"/>
      <c r="N36" s="1"/>
      <c r="O36" s="1"/>
      <c r="P36" s="1"/>
      <c r="Q36" s="1"/>
      <c r="R36" s="1"/>
      <c r="S36" s="218" t="s">
        <v>1</v>
      </c>
      <c r="T36" s="218"/>
    </row>
    <row r="37" spans="1:20" ht="17.25" customHeight="1">
      <c r="A37" s="446" t="s">
        <v>417</v>
      </c>
      <c r="B37" s="1"/>
      <c r="C37" s="1"/>
      <c r="D37" s="1"/>
      <c r="E37" s="1"/>
      <c r="F37" s="1"/>
      <c r="G37" s="1"/>
      <c r="H37" s="1"/>
      <c r="I37" s="1"/>
      <c r="J37" s="1"/>
      <c r="K37" s="1"/>
      <c r="L37" s="1"/>
      <c r="M37" s="1"/>
      <c r="N37" s="1"/>
      <c r="O37" s="1"/>
      <c r="P37" s="1"/>
      <c r="Q37" s="1"/>
      <c r="R37" s="1"/>
      <c r="S37" s="218" t="s">
        <v>1</v>
      </c>
      <c r="T37" s="218"/>
    </row>
    <row r="38" spans="1:20" ht="18.75" customHeight="1">
      <c r="A38" s="446" t="s">
        <v>418</v>
      </c>
      <c r="B38" s="1"/>
      <c r="C38" s="1"/>
      <c r="D38" s="1"/>
      <c r="E38" s="1"/>
      <c r="F38" s="1"/>
      <c r="G38" s="1"/>
      <c r="H38" s="1"/>
      <c r="I38" s="1"/>
      <c r="J38" s="1"/>
      <c r="K38" s="1"/>
      <c r="L38" s="1"/>
      <c r="M38" s="1"/>
      <c r="N38" s="1"/>
      <c r="O38" s="1"/>
      <c r="P38" s="1"/>
      <c r="Q38" s="1"/>
      <c r="R38" s="1"/>
      <c r="S38" s="218" t="s">
        <v>1</v>
      </c>
      <c r="T38" s="218"/>
    </row>
    <row r="39" spans="1:20" ht="18" customHeight="1">
      <c r="A39" s="446" t="s">
        <v>419</v>
      </c>
      <c r="B39" s="1"/>
      <c r="D39" s="448"/>
      <c r="E39" s="449"/>
      <c r="S39" s="218" t="s">
        <v>1</v>
      </c>
      <c r="T39" s="218"/>
    </row>
    <row r="40" spans="1:20">
      <c r="A40" s="446"/>
      <c r="B40" s="1"/>
      <c r="D40" s="448"/>
      <c r="E40" s="449"/>
      <c r="S40" s="218" t="s">
        <v>30</v>
      </c>
      <c r="T40" s="218"/>
    </row>
    <row r="41" spans="1:20" ht="11.25" customHeight="1">
      <c r="A41" s="1"/>
      <c r="C41" s="1"/>
      <c r="D41" s="1"/>
      <c r="E41" s="1"/>
      <c r="F41" s="1"/>
      <c r="G41" s="1"/>
      <c r="H41" s="1"/>
      <c r="I41" s="1"/>
      <c r="J41" s="2"/>
      <c r="K41" s="1"/>
      <c r="L41" s="1"/>
      <c r="M41" s="1"/>
      <c r="N41" s="1"/>
      <c r="O41" s="1"/>
      <c r="P41" s="1"/>
      <c r="Q41" s="1"/>
      <c r="R41" s="1"/>
      <c r="S41" s="13"/>
    </row>
    <row r="42" spans="1:20" ht="15" customHeight="1">
      <c r="A42" s="1"/>
      <c r="C42" s="1"/>
      <c r="D42" s="1"/>
      <c r="E42" s="1"/>
      <c r="F42" s="1"/>
      <c r="G42" s="1"/>
      <c r="H42" s="1"/>
      <c r="I42" s="1"/>
      <c r="J42" s="2"/>
      <c r="K42" s="1"/>
      <c r="L42" s="1"/>
      <c r="M42" s="1"/>
      <c r="N42" s="1"/>
      <c r="O42" s="1"/>
      <c r="P42" s="1"/>
      <c r="Q42" s="1"/>
      <c r="R42" s="1"/>
      <c r="S42" s="13"/>
    </row>
    <row r="43" spans="1:20" ht="12" customHeight="1">
      <c r="A43" s="1"/>
      <c r="C43" s="1"/>
      <c r="D43" s="1"/>
      <c r="E43" s="1"/>
      <c r="F43" s="1"/>
      <c r="G43" s="1"/>
      <c r="H43" s="1"/>
      <c r="I43" s="1"/>
      <c r="J43" s="2"/>
      <c r="K43" s="1"/>
      <c r="L43" s="1"/>
      <c r="M43" s="1"/>
      <c r="N43" s="1"/>
      <c r="O43" s="1"/>
      <c r="P43" s="1"/>
      <c r="Q43" s="1"/>
      <c r="R43" s="1"/>
      <c r="S43" s="218"/>
    </row>
    <row r="44" spans="1:20" ht="36" customHeight="1">
      <c r="A44" s="1"/>
      <c r="C44" s="1"/>
      <c r="D44" s="1"/>
      <c r="E44" s="1"/>
      <c r="F44" s="1"/>
      <c r="G44" s="1"/>
      <c r="H44" s="1"/>
      <c r="I44" s="1"/>
      <c r="J44" s="2"/>
      <c r="K44" s="1"/>
      <c r="L44" s="1"/>
      <c r="M44" s="1"/>
      <c r="N44" s="1"/>
      <c r="O44" s="1"/>
      <c r="P44" s="1"/>
      <c r="Q44" s="1"/>
      <c r="R44" s="1"/>
      <c r="S44" s="218"/>
    </row>
    <row r="45" spans="1:20">
      <c r="A45" s="1"/>
      <c r="B45" s="390"/>
      <c r="C45" s="390"/>
      <c r="D45" s="390"/>
      <c r="E45" s="390"/>
      <c r="F45" s="390"/>
      <c r="G45" s="390"/>
      <c r="H45" s="390"/>
      <c r="I45" s="390"/>
      <c r="J45" s="390"/>
      <c r="K45" s="390"/>
      <c r="L45" s="390"/>
      <c r="M45" s="390"/>
      <c r="N45" s="390"/>
      <c r="O45" s="390"/>
      <c r="P45" s="1"/>
      <c r="Q45" s="1"/>
      <c r="R45" s="1"/>
      <c r="S45" s="218"/>
    </row>
    <row r="46" spans="1:20">
      <c r="A46" s="197"/>
      <c r="B46" s="1"/>
      <c r="C46" s="1"/>
      <c r="D46" s="1"/>
      <c r="E46" s="1"/>
      <c r="F46" s="1"/>
      <c r="G46" s="1"/>
      <c r="H46" s="1"/>
      <c r="I46" s="1"/>
      <c r="J46" s="2"/>
      <c r="K46" s="1"/>
      <c r="L46" s="1"/>
      <c r="M46" s="1"/>
      <c r="N46" s="1"/>
      <c r="O46" s="1"/>
      <c r="P46" s="1"/>
      <c r="Q46" s="1"/>
      <c r="R46" s="1"/>
    </row>
  </sheetData>
  <mergeCells count="16">
    <mergeCell ref="A2:R2"/>
    <mergeCell ref="A6:R6"/>
    <mergeCell ref="A1:R1"/>
    <mergeCell ref="A3:R3"/>
    <mergeCell ref="A4:R4"/>
    <mergeCell ref="A5:R5"/>
    <mergeCell ref="B9:D10"/>
    <mergeCell ref="A9:A11"/>
    <mergeCell ref="H9:J10"/>
    <mergeCell ref="A7:R7"/>
    <mergeCell ref="A8:R8"/>
    <mergeCell ref="P9:R10"/>
    <mergeCell ref="K9:M10"/>
    <mergeCell ref="N9:N10"/>
    <mergeCell ref="O9:O10"/>
    <mergeCell ref="E9:G10"/>
  </mergeCells>
  <phoneticPr fontId="0" type="noConversion"/>
  <printOptions horizontalCentered="1"/>
  <pageMargins left="0.5" right="0.5" top="0.5" bottom="0.55000000000000004" header="0" footer="0"/>
  <pageSetup scale="70" firstPageNumber="2" orientation="landscape" useFirstPageNumber="1" horizontalDpi="300" verticalDpi="300" r:id="rId1"/>
  <headerFooter alignWithMargins="0">
    <oddFooter>&amp;C&amp;"Times New Roman,Regular"Exhibit F - Crosswalk of 2010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T46"/>
  <sheetViews>
    <sheetView view="pageBreakPreview" topLeftCell="E1" zoomScale="70" zoomScaleNormal="100" zoomScaleSheetLayoutView="70" workbookViewId="0">
      <selection activeCell="A31" sqref="A31"/>
    </sheetView>
  </sheetViews>
  <sheetFormatPr defaultColWidth="8.88671875" defaultRowHeight="15.75"/>
  <cols>
    <col min="1" max="1" width="18" style="392" customWidth="1"/>
    <col min="2" max="3" width="9" style="392" bestFit="1" customWidth="1"/>
    <col min="4" max="4" width="11.77734375" style="392" bestFit="1" customWidth="1"/>
    <col min="5" max="8" width="9" style="392" bestFit="1" customWidth="1"/>
    <col min="9" max="9" width="9" style="327" bestFit="1" customWidth="1"/>
    <col min="10" max="13" width="9" style="392" bestFit="1" customWidth="1"/>
    <col min="14" max="14" width="9.44140625" style="13" customWidth="1"/>
    <col min="15" max="15" width="10" style="13" customWidth="1"/>
    <col min="16" max="17" width="9" style="392" bestFit="1" customWidth="1"/>
    <col min="18" max="18" width="11.77734375" style="392" bestFit="1" customWidth="1"/>
    <col min="19" max="16384" width="8.88671875" style="392"/>
  </cols>
  <sheetData>
    <row r="1" spans="1:20" ht="20.25">
      <c r="A1" s="671" t="s">
        <v>420</v>
      </c>
      <c r="B1" s="672"/>
      <c r="C1" s="672"/>
      <c r="D1" s="672"/>
      <c r="E1" s="672"/>
      <c r="F1" s="672"/>
      <c r="G1" s="672"/>
      <c r="H1" s="672"/>
      <c r="I1" s="672"/>
      <c r="J1" s="672"/>
      <c r="K1" s="672"/>
      <c r="L1" s="672"/>
      <c r="M1" s="672"/>
      <c r="N1" s="672"/>
      <c r="O1" s="672"/>
      <c r="P1" s="672"/>
      <c r="Q1" s="672"/>
      <c r="R1" s="672"/>
      <c r="S1" s="218" t="s">
        <v>1</v>
      </c>
      <c r="T1" s="13"/>
    </row>
    <row r="2" spans="1:20">
      <c r="A2" s="749"/>
      <c r="B2" s="749"/>
      <c r="C2" s="749"/>
      <c r="D2" s="749"/>
      <c r="E2" s="749"/>
      <c r="F2" s="749"/>
      <c r="G2" s="749"/>
      <c r="H2" s="749"/>
      <c r="I2" s="749"/>
      <c r="J2" s="749"/>
      <c r="K2" s="749"/>
      <c r="L2" s="749"/>
      <c r="M2" s="749"/>
      <c r="N2" s="749"/>
      <c r="O2" s="749"/>
      <c r="P2" s="749"/>
      <c r="Q2" s="749"/>
      <c r="R2" s="749"/>
      <c r="S2" s="218" t="s">
        <v>1</v>
      </c>
      <c r="T2" s="13"/>
    </row>
    <row r="3" spans="1:20" ht="18.75">
      <c r="A3" s="755" t="s">
        <v>374</v>
      </c>
      <c r="B3" s="756"/>
      <c r="C3" s="756"/>
      <c r="D3" s="756"/>
      <c r="E3" s="756"/>
      <c r="F3" s="756"/>
      <c r="G3" s="756"/>
      <c r="H3" s="756"/>
      <c r="I3" s="756"/>
      <c r="J3" s="756"/>
      <c r="K3" s="756"/>
      <c r="L3" s="756"/>
      <c r="M3" s="756"/>
      <c r="N3" s="756"/>
      <c r="O3" s="756"/>
      <c r="P3" s="756"/>
      <c r="Q3" s="756"/>
      <c r="R3" s="756"/>
      <c r="S3" s="218" t="s">
        <v>1</v>
      </c>
      <c r="T3" s="13"/>
    </row>
    <row r="4" spans="1:20" ht="16.5">
      <c r="A4" s="757" t="s">
        <v>388</v>
      </c>
      <c r="B4" s="754"/>
      <c r="C4" s="754"/>
      <c r="D4" s="754"/>
      <c r="E4" s="754"/>
      <c r="F4" s="754"/>
      <c r="G4" s="754"/>
      <c r="H4" s="754"/>
      <c r="I4" s="754"/>
      <c r="J4" s="754"/>
      <c r="K4" s="754"/>
      <c r="L4" s="754"/>
      <c r="M4" s="754"/>
      <c r="N4" s="754"/>
      <c r="O4" s="754"/>
      <c r="P4" s="754"/>
      <c r="Q4" s="754"/>
      <c r="R4" s="754"/>
      <c r="S4" s="218" t="s">
        <v>1</v>
      </c>
      <c r="T4" s="13"/>
    </row>
    <row r="5" spans="1:20" ht="16.5">
      <c r="A5" s="757" t="str">
        <f>+'[4]B. Summary of Requirements '!A6</f>
        <v>Salaries and Expenses</v>
      </c>
      <c r="B5" s="756"/>
      <c r="C5" s="756"/>
      <c r="D5" s="756"/>
      <c r="E5" s="756"/>
      <c r="F5" s="756"/>
      <c r="G5" s="756"/>
      <c r="H5" s="756"/>
      <c r="I5" s="756"/>
      <c r="J5" s="756"/>
      <c r="K5" s="756"/>
      <c r="L5" s="756"/>
      <c r="M5" s="756"/>
      <c r="N5" s="756"/>
      <c r="O5" s="756"/>
      <c r="P5" s="756"/>
      <c r="Q5" s="756"/>
      <c r="R5" s="756"/>
      <c r="S5" s="218" t="s">
        <v>1</v>
      </c>
      <c r="T5" s="13"/>
    </row>
    <row r="6" spans="1:20">
      <c r="A6" s="753" t="s">
        <v>298</v>
      </c>
      <c r="B6" s="754"/>
      <c r="C6" s="754"/>
      <c r="D6" s="754"/>
      <c r="E6" s="754"/>
      <c r="F6" s="754"/>
      <c r="G6" s="754"/>
      <c r="H6" s="754"/>
      <c r="I6" s="754"/>
      <c r="J6" s="754"/>
      <c r="K6" s="754"/>
      <c r="L6" s="754"/>
      <c r="M6" s="754"/>
      <c r="N6" s="754"/>
      <c r="O6" s="754"/>
      <c r="P6" s="754"/>
      <c r="Q6" s="754"/>
      <c r="R6" s="754"/>
      <c r="S6" s="218" t="s">
        <v>1</v>
      </c>
      <c r="T6" s="13"/>
    </row>
    <row r="7" spans="1:20">
      <c r="A7" s="749"/>
      <c r="B7" s="749"/>
      <c r="C7" s="749"/>
      <c r="D7" s="749"/>
      <c r="E7" s="749"/>
      <c r="F7" s="749"/>
      <c r="G7" s="749"/>
      <c r="H7" s="749"/>
      <c r="I7" s="749"/>
      <c r="J7" s="749"/>
      <c r="K7" s="749"/>
      <c r="L7" s="749"/>
      <c r="M7" s="749"/>
      <c r="N7" s="749"/>
      <c r="O7" s="749"/>
      <c r="P7" s="749"/>
      <c r="Q7" s="749"/>
      <c r="R7" s="749"/>
      <c r="S7" s="218" t="s">
        <v>1</v>
      </c>
      <c r="T7" s="13"/>
    </row>
    <row r="8" spans="1:20">
      <c r="A8" s="750"/>
      <c r="B8" s="750"/>
      <c r="C8" s="750"/>
      <c r="D8" s="750"/>
      <c r="E8" s="750"/>
      <c r="F8" s="750"/>
      <c r="G8" s="750"/>
      <c r="H8" s="750"/>
      <c r="I8" s="750"/>
      <c r="J8" s="750"/>
      <c r="K8" s="750"/>
      <c r="L8" s="750"/>
      <c r="M8" s="750"/>
      <c r="N8" s="750"/>
      <c r="O8" s="750"/>
      <c r="P8" s="750"/>
      <c r="Q8" s="750"/>
      <c r="R8" s="750"/>
      <c r="S8" s="218" t="s">
        <v>1</v>
      </c>
      <c r="T8" s="13"/>
    </row>
    <row r="9" spans="1:20" ht="15.75" customHeight="1">
      <c r="A9" s="740" t="s">
        <v>58</v>
      </c>
      <c r="B9" s="734" t="s">
        <v>385</v>
      </c>
      <c r="C9" s="735"/>
      <c r="D9" s="736"/>
      <c r="E9" s="743" t="s">
        <v>312</v>
      </c>
      <c r="F9" s="744"/>
      <c r="G9" s="745"/>
      <c r="H9" s="743" t="s">
        <v>313</v>
      </c>
      <c r="I9" s="744"/>
      <c r="J9" s="745"/>
      <c r="K9" s="734" t="s">
        <v>29</v>
      </c>
      <c r="L9" s="735"/>
      <c r="M9" s="736"/>
      <c r="N9" s="751" t="s">
        <v>382</v>
      </c>
      <c r="O9" s="758" t="s">
        <v>383</v>
      </c>
      <c r="P9" s="734" t="s">
        <v>375</v>
      </c>
      <c r="Q9" s="735"/>
      <c r="R9" s="736"/>
      <c r="S9" s="218" t="s">
        <v>1</v>
      </c>
      <c r="T9" s="13"/>
    </row>
    <row r="10" spans="1:20">
      <c r="A10" s="741"/>
      <c r="B10" s="737"/>
      <c r="C10" s="738"/>
      <c r="D10" s="739"/>
      <c r="E10" s="746"/>
      <c r="F10" s="747"/>
      <c r="G10" s="748"/>
      <c r="H10" s="746"/>
      <c r="I10" s="747"/>
      <c r="J10" s="748"/>
      <c r="K10" s="737"/>
      <c r="L10" s="738"/>
      <c r="M10" s="739"/>
      <c r="N10" s="752"/>
      <c r="O10" s="759"/>
      <c r="P10" s="737"/>
      <c r="Q10" s="738"/>
      <c r="R10" s="739"/>
      <c r="S10" s="218" t="s">
        <v>1</v>
      </c>
      <c r="T10" s="13"/>
    </row>
    <row r="11" spans="1:20" ht="16.5" thickBot="1">
      <c r="A11" s="742"/>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c r="T11" s="13"/>
    </row>
    <row r="12" spans="1:20">
      <c r="A12" s="416" t="s">
        <v>406</v>
      </c>
      <c r="B12" s="451"/>
      <c r="C12" s="452"/>
      <c r="D12" s="418">
        <f>'[3]FY11 Enacted w. Trans &amp; Supp'!D5</f>
        <v>802635.84</v>
      </c>
      <c r="E12" s="417"/>
      <c r="F12" s="418"/>
      <c r="G12" s="418">
        <v>0</v>
      </c>
      <c r="H12" s="417"/>
      <c r="I12" s="418"/>
      <c r="J12" s="418">
        <f>'[3]FY11 Enacted w. Trans &amp; Supp'!B33</f>
        <v>0</v>
      </c>
      <c r="K12" s="417"/>
      <c r="L12" s="418"/>
      <c r="M12" s="418">
        <f>'[3]FY11 Enacted w. Trans &amp; Supp'!B23</f>
        <v>14.744</v>
      </c>
      <c r="N12" s="419">
        <f>'[3]FY11 CO Recovery by Decision Un'!B12</f>
        <v>71906.864129599999</v>
      </c>
      <c r="O12" s="418">
        <f>'[3]FY11 CO Recovery by Decision Un'!B24+'[3]FY11 CO Recovery by Decision Un'!B31</f>
        <v>4820.0000000000009</v>
      </c>
      <c r="P12" s="417">
        <f t="shared" ref="P12:Q15" si="0">B12+E12+H12+K12</f>
        <v>0</v>
      </c>
      <c r="Q12" s="418">
        <f>C12+F12+I12+L12</f>
        <v>0</v>
      </c>
      <c r="R12" s="420">
        <f>D12+G12+J12+M12+N12+O12</f>
        <v>879377.44812959991</v>
      </c>
      <c r="S12" s="218" t="s">
        <v>1</v>
      </c>
      <c r="T12" s="13"/>
    </row>
    <row r="13" spans="1:20">
      <c r="A13" s="421" t="s">
        <v>407</v>
      </c>
      <c r="B13" s="451"/>
      <c r="C13" s="452"/>
      <c r="D13" s="418">
        <f>'[3]FY11 Enacted w. Trans &amp; Supp'!D6</f>
        <v>289840.72000000003</v>
      </c>
      <c r="E13" s="417"/>
      <c r="F13" s="418"/>
      <c r="G13" s="418">
        <v>0</v>
      </c>
      <c r="H13" s="417"/>
      <c r="I13" s="418"/>
      <c r="J13" s="418">
        <f>'[3]FY11 Enacted w. Trans &amp; Supp'!C33</f>
        <v>0</v>
      </c>
      <c r="K13" s="417"/>
      <c r="L13" s="418"/>
      <c r="M13" s="418">
        <f>'[3]FY11 Enacted w. Trans &amp; Supp'!C23</f>
        <v>0</v>
      </c>
      <c r="N13" s="419">
        <f>'[3]FY11 CO Recovery by Decision Un'!C12</f>
        <v>12373.705546800002</v>
      </c>
      <c r="O13" s="418">
        <f>'[3]FY11 CO Recovery by Decision Un'!C24+'[3]FY11 CO Recovery by Decision Un'!C31</f>
        <v>1560</v>
      </c>
      <c r="P13" s="417">
        <f t="shared" si="0"/>
        <v>0</v>
      </c>
      <c r="Q13" s="418">
        <f t="shared" si="0"/>
        <v>0</v>
      </c>
      <c r="R13" s="420">
        <f t="shared" ref="R13:R15" si="1">D13+G13+J13+M13+N13+O13</f>
        <v>303774.42554680002</v>
      </c>
      <c r="S13" s="218" t="s">
        <v>1</v>
      </c>
      <c r="T13" s="13"/>
    </row>
    <row r="14" spans="1:20">
      <c r="A14" s="421" t="s">
        <v>408</v>
      </c>
      <c r="B14" s="451"/>
      <c r="C14" s="452"/>
      <c r="D14" s="418">
        <f>'[3]FY11 Enacted w. Trans &amp; Supp'!D7</f>
        <v>22295.439999999999</v>
      </c>
      <c r="E14" s="417"/>
      <c r="F14" s="418"/>
      <c r="G14" s="418">
        <v>0</v>
      </c>
      <c r="H14" s="417"/>
      <c r="I14" s="418"/>
      <c r="J14" s="418">
        <f>'[3]FY11 Enacted w. Trans &amp; Supp'!D33</f>
        <v>0</v>
      </c>
      <c r="K14" s="417"/>
      <c r="L14" s="418"/>
      <c r="M14" s="418">
        <f>'[3]FY11 Enacted w. Trans &amp; Supp'!D23</f>
        <v>0</v>
      </c>
      <c r="N14" s="419">
        <f>'[3]FY11 CO Recovery by Decision Un'!D12</f>
        <v>951.82350360000009</v>
      </c>
      <c r="O14" s="418">
        <f>'[3]FY11 CO Recovery by Decision Un'!D24+'[3]FY11 CO Recovery by Decision Un'!D31</f>
        <v>120</v>
      </c>
      <c r="P14" s="417">
        <f t="shared" si="0"/>
        <v>0</v>
      </c>
      <c r="Q14" s="418">
        <f t="shared" si="0"/>
        <v>0</v>
      </c>
      <c r="R14" s="420">
        <f t="shared" si="1"/>
        <v>23367.263503599999</v>
      </c>
      <c r="S14" s="218" t="s">
        <v>1</v>
      </c>
      <c r="T14" s="13"/>
    </row>
    <row r="15" spans="1:20">
      <c r="A15" s="422"/>
      <c r="B15" s="423"/>
      <c r="C15" s="424"/>
      <c r="D15" s="424"/>
      <c r="E15" s="423"/>
      <c r="F15" s="424"/>
      <c r="G15" s="424"/>
      <c r="H15" s="423"/>
      <c r="I15" s="424"/>
      <c r="J15" s="424"/>
      <c r="K15" s="423"/>
      <c r="L15" s="424"/>
      <c r="M15" s="424"/>
      <c r="N15" s="425"/>
      <c r="O15" s="424"/>
      <c r="P15" s="423">
        <f t="shared" si="0"/>
        <v>0</v>
      </c>
      <c r="Q15" s="424">
        <f t="shared" si="0"/>
        <v>0</v>
      </c>
      <c r="R15" s="428">
        <f t="shared" si="1"/>
        <v>0</v>
      </c>
      <c r="S15" s="218" t="s">
        <v>1</v>
      </c>
      <c r="T15" s="13"/>
    </row>
    <row r="16" spans="1:20">
      <c r="A16" s="208" t="s">
        <v>330</v>
      </c>
      <c r="B16" s="209">
        <f t="shared" ref="B16:R16" si="2">SUM(B12:B15)</f>
        <v>0</v>
      </c>
      <c r="C16" s="210">
        <f t="shared" si="2"/>
        <v>0</v>
      </c>
      <c r="D16" s="211">
        <f>SUM(D12:D15)</f>
        <v>1114772</v>
      </c>
      <c r="E16" s="209">
        <f t="shared" si="2"/>
        <v>0</v>
      </c>
      <c r="F16" s="210">
        <f t="shared" si="2"/>
        <v>0</v>
      </c>
      <c r="G16" s="212">
        <f t="shared" si="2"/>
        <v>0</v>
      </c>
      <c r="H16" s="209">
        <f t="shared" si="2"/>
        <v>0</v>
      </c>
      <c r="I16" s="210">
        <f>SUM(I12:I15)</f>
        <v>0</v>
      </c>
      <c r="J16" s="211">
        <f t="shared" si="2"/>
        <v>0</v>
      </c>
      <c r="K16" s="209">
        <f t="shared" si="2"/>
        <v>0</v>
      </c>
      <c r="L16" s="210">
        <f t="shared" si="2"/>
        <v>0</v>
      </c>
      <c r="M16" s="211">
        <f t="shared" si="2"/>
        <v>14.744</v>
      </c>
      <c r="N16" s="341">
        <f t="shared" si="2"/>
        <v>85232.393179999999</v>
      </c>
      <c r="O16" s="211">
        <f t="shared" si="2"/>
        <v>6500.0000000000009</v>
      </c>
      <c r="P16" s="209">
        <f t="shared" si="2"/>
        <v>0</v>
      </c>
      <c r="Q16" s="210">
        <f>SUM(Q12:Q15)</f>
        <v>0</v>
      </c>
      <c r="R16" s="213">
        <f t="shared" si="2"/>
        <v>1206519.1371799998</v>
      </c>
      <c r="S16" s="218" t="s">
        <v>1</v>
      </c>
      <c r="T16" s="13"/>
    </row>
    <row r="17" spans="1:20">
      <c r="A17" s="391" t="s">
        <v>305</v>
      </c>
      <c r="B17" s="429" t="s">
        <v>322</v>
      </c>
      <c r="C17" s="430">
        <v>55</v>
      </c>
      <c r="D17" s="430"/>
      <c r="E17" s="429"/>
      <c r="F17" s="430"/>
      <c r="G17" s="430"/>
      <c r="H17" s="429"/>
      <c r="I17" s="430"/>
      <c r="J17" s="430"/>
      <c r="K17" s="429"/>
      <c r="L17" s="430"/>
      <c r="M17" s="430"/>
      <c r="N17" s="431"/>
      <c r="O17" s="430"/>
      <c r="P17" s="429"/>
      <c r="Q17" s="430">
        <f>C17+F17+I17+L17</f>
        <v>55</v>
      </c>
      <c r="R17" s="432"/>
      <c r="S17" s="218" t="s">
        <v>1</v>
      </c>
      <c r="T17" s="433"/>
    </row>
    <row r="18" spans="1:20">
      <c r="A18" s="391" t="s">
        <v>304</v>
      </c>
      <c r="B18" s="434"/>
      <c r="C18" s="453">
        <f>SUM(C16:C17)</f>
        <v>55</v>
      </c>
      <c r="D18" s="435"/>
      <c r="E18" s="434"/>
      <c r="F18" s="435">
        <f>+F16+F17</f>
        <v>0</v>
      </c>
      <c r="G18" s="435"/>
      <c r="H18" s="434"/>
      <c r="I18" s="435">
        <f>+I16+I17</f>
        <v>0</v>
      </c>
      <c r="J18" s="435"/>
      <c r="K18" s="434"/>
      <c r="L18" s="435">
        <f>+L16+L17</f>
        <v>0</v>
      </c>
      <c r="M18" s="435"/>
      <c r="N18" s="436"/>
      <c r="O18" s="435"/>
      <c r="P18" s="434"/>
      <c r="Q18" s="435">
        <f>SUM(Q16:Q17)</f>
        <v>55</v>
      </c>
      <c r="R18" s="437"/>
      <c r="S18" s="218" t="s">
        <v>1</v>
      </c>
      <c r="T18" s="13"/>
    </row>
    <row r="19" spans="1:20">
      <c r="A19" s="438" t="s">
        <v>306</v>
      </c>
      <c r="B19" s="417"/>
      <c r="C19" s="452"/>
      <c r="D19" s="418"/>
      <c r="E19" s="417"/>
      <c r="F19" s="418"/>
      <c r="G19" s="418"/>
      <c r="H19" s="417"/>
      <c r="I19" s="418"/>
      <c r="J19" s="418"/>
      <c r="K19" s="417"/>
      <c r="L19" s="418"/>
      <c r="M19" s="418"/>
      <c r="N19" s="419"/>
      <c r="O19" s="418"/>
      <c r="P19" s="417"/>
      <c r="Q19" s="418"/>
      <c r="R19" s="420"/>
      <c r="S19" s="218" t="s">
        <v>1</v>
      </c>
      <c r="T19" s="13"/>
    </row>
    <row r="20" spans="1:20">
      <c r="A20" s="439" t="s">
        <v>68</v>
      </c>
      <c r="B20" s="417"/>
      <c r="C20" s="452">
        <v>641</v>
      </c>
      <c r="D20" s="418"/>
      <c r="E20" s="417"/>
      <c r="F20" s="452"/>
      <c r="G20" s="418"/>
      <c r="H20" s="417"/>
      <c r="I20" s="452"/>
      <c r="J20" s="418"/>
      <c r="K20" s="417"/>
      <c r="L20" s="452"/>
      <c r="M20" s="418"/>
      <c r="N20" s="419"/>
      <c r="O20" s="418"/>
      <c r="P20" s="417"/>
      <c r="Q20" s="452">
        <f>C20+F20+I20+L20</f>
        <v>641</v>
      </c>
      <c r="R20" s="420"/>
      <c r="S20" s="218" t="s">
        <v>1</v>
      </c>
      <c r="T20" s="13"/>
    </row>
    <row r="21" spans="1:20">
      <c r="A21" s="440" t="s">
        <v>120</v>
      </c>
      <c r="B21" s="429"/>
      <c r="C21" s="424">
        <v>22</v>
      </c>
      <c r="D21" s="430"/>
      <c r="E21" s="429"/>
      <c r="F21" s="424"/>
      <c r="G21" s="430"/>
      <c r="H21" s="429"/>
      <c r="I21" s="424"/>
      <c r="J21" s="430"/>
      <c r="K21" s="429"/>
      <c r="L21" s="424"/>
      <c r="M21" s="430"/>
      <c r="N21" s="431"/>
      <c r="O21" s="430"/>
      <c r="P21" s="429"/>
      <c r="Q21" s="424">
        <f>C21+F21+I21+L21</f>
        <v>22</v>
      </c>
      <c r="R21" s="432"/>
      <c r="S21" s="218" t="s">
        <v>1</v>
      </c>
      <c r="T21" s="13"/>
    </row>
    <row r="22" spans="1:20">
      <c r="A22" s="391" t="s">
        <v>307</v>
      </c>
      <c r="B22" s="429"/>
      <c r="C22" s="430">
        <f>C21+C20+C18</f>
        <v>718</v>
      </c>
      <c r="D22" s="441"/>
      <c r="E22" s="429"/>
      <c r="F22" s="430">
        <f>F21+F20+F18</f>
        <v>0</v>
      </c>
      <c r="G22" s="441"/>
      <c r="H22" s="429"/>
      <c r="I22" s="430">
        <f>I21+I20+I18</f>
        <v>0</v>
      </c>
      <c r="J22" s="441"/>
      <c r="K22" s="429"/>
      <c r="L22" s="430">
        <f>L21+L20+L18</f>
        <v>0</v>
      </c>
      <c r="M22" s="441"/>
      <c r="N22" s="442"/>
      <c r="O22" s="441"/>
      <c r="P22" s="429"/>
      <c r="Q22" s="430">
        <f>Q21+Q20+Q18</f>
        <v>718</v>
      </c>
      <c r="R22" s="443"/>
      <c r="S22" s="218" t="s">
        <v>1</v>
      </c>
      <c r="T22" s="13"/>
    </row>
    <row r="23" spans="1:20">
      <c r="A23" s="13"/>
      <c r="B23" s="1"/>
      <c r="C23" s="1"/>
      <c r="D23" s="1"/>
      <c r="E23" s="1"/>
      <c r="F23" s="1"/>
      <c r="G23" s="1"/>
      <c r="H23" s="1"/>
      <c r="I23" s="1"/>
      <c r="J23" s="1"/>
      <c r="K23" s="1"/>
      <c r="L23" s="1"/>
      <c r="M23" s="1"/>
      <c r="N23" s="1"/>
      <c r="O23" s="1"/>
      <c r="P23" s="1"/>
      <c r="Q23" s="1"/>
      <c r="R23" s="1"/>
      <c r="S23" s="218" t="s">
        <v>1</v>
      </c>
    </row>
    <row r="24" spans="1:20" s="13" customFormat="1">
      <c r="A24" s="444" t="s">
        <v>409</v>
      </c>
      <c r="C24" s="1"/>
      <c r="D24" s="1"/>
      <c r="E24" s="1"/>
      <c r="F24" s="1"/>
      <c r="G24" s="1"/>
      <c r="H24" s="1"/>
      <c r="I24" s="1"/>
      <c r="J24" s="2"/>
      <c r="K24" s="1"/>
      <c r="L24" s="1"/>
      <c r="M24" s="1"/>
      <c r="N24" s="1"/>
      <c r="O24" s="1"/>
      <c r="P24" s="1"/>
      <c r="Q24" s="1"/>
      <c r="R24" s="1"/>
      <c r="S24" s="218" t="s">
        <v>1</v>
      </c>
      <c r="T24" s="218"/>
    </row>
    <row r="25" spans="1:20" s="13" customFormat="1">
      <c r="A25" s="1"/>
      <c r="C25" s="1"/>
      <c r="D25" s="1"/>
      <c r="E25" s="1"/>
      <c r="F25" s="1"/>
      <c r="G25" s="1"/>
      <c r="H25" s="1"/>
      <c r="I25" s="1"/>
      <c r="J25" s="2"/>
      <c r="K25" s="1"/>
      <c r="L25" s="1"/>
      <c r="M25" s="1"/>
      <c r="N25" s="1"/>
      <c r="O25" s="1"/>
      <c r="P25" s="1"/>
      <c r="Q25" s="1"/>
      <c r="R25" s="1"/>
      <c r="S25" s="218" t="s">
        <v>1</v>
      </c>
      <c r="T25" s="218"/>
    </row>
    <row r="26" spans="1:20" s="13" customFormat="1">
      <c r="A26" s="444" t="s">
        <v>421</v>
      </c>
      <c r="B26" s="1"/>
      <c r="C26" s="1"/>
      <c r="D26" s="1"/>
      <c r="E26" s="1"/>
      <c r="F26" s="1"/>
      <c r="G26" s="1"/>
      <c r="H26" s="1"/>
      <c r="I26" s="1"/>
      <c r="J26" s="2"/>
      <c r="K26" s="1"/>
      <c r="L26" s="26"/>
      <c r="M26" s="1"/>
      <c r="N26" s="1"/>
      <c r="O26" s="1"/>
      <c r="P26" s="1"/>
      <c r="Q26" s="1"/>
      <c r="R26" s="1"/>
      <c r="S26" s="218" t="s">
        <v>1</v>
      </c>
      <c r="T26" s="218"/>
    </row>
    <row r="27" spans="1:20" s="13" customFormat="1">
      <c r="A27" s="1"/>
      <c r="C27" s="1"/>
      <c r="D27" s="1"/>
      <c r="E27" s="1"/>
      <c r="F27" s="1"/>
      <c r="G27" s="1"/>
      <c r="H27" s="1"/>
      <c r="I27" s="1"/>
      <c r="J27" s="2"/>
      <c r="K27" s="1"/>
      <c r="L27" s="1"/>
      <c r="M27" s="1"/>
      <c r="N27" s="1"/>
      <c r="O27" s="1"/>
      <c r="P27" s="1"/>
      <c r="Q27" s="1"/>
      <c r="R27" s="1"/>
      <c r="S27" s="218" t="s">
        <v>1</v>
      </c>
      <c r="T27" s="218"/>
    </row>
    <row r="28" spans="1:20" s="13" customFormat="1" ht="31.5">
      <c r="A28" s="581" t="s">
        <v>468</v>
      </c>
      <c r="B28" s="1"/>
      <c r="C28" s="1"/>
      <c r="D28" s="1"/>
      <c r="E28" s="1"/>
      <c r="F28" s="1"/>
      <c r="G28" s="1"/>
      <c r="H28" s="1"/>
      <c r="I28" s="1"/>
      <c r="J28" s="2"/>
      <c r="K28" s="1"/>
      <c r="L28" s="1"/>
      <c r="M28" s="1"/>
      <c r="N28" s="1"/>
      <c r="O28" s="1"/>
      <c r="P28" s="1"/>
      <c r="Q28" s="1"/>
      <c r="R28" s="1"/>
      <c r="S28" s="218" t="s">
        <v>1</v>
      </c>
      <c r="T28" s="218"/>
    </row>
    <row r="29" spans="1:20" s="13" customFormat="1" hidden="1">
      <c r="A29" s="445"/>
      <c r="B29" s="1"/>
      <c r="C29" s="1"/>
      <c r="D29" s="1"/>
      <c r="E29" s="1"/>
      <c r="F29" s="1"/>
      <c r="G29" s="1"/>
      <c r="H29" s="1"/>
      <c r="I29" s="1"/>
      <c r="J29" s="2"/>
      <c r="K29" s="1"/>
      <c r="L29" s="1"/>
      <c r="M29" s="1"/>
      <c r="N29" s="1"/>
      <c r="O29" s="1"/>
      <c r="P29" s="1"/>
      <c r="Q29" s="1"/>
      <c r="R29" s="1"/>
      <c r="S29" s="218"/>
      <c r="T29" s="218"/>
    </row>
    <row r="30" spans="1:20" s="13" customFormat="1" hidden="1">
      <c r="A30" s="445"/>
      <c r="B30" s="1"/>
      <c r="C30" s="1"/>
      <c r="D30" s="1"/>
      <c r="E30" s="1"/>
      <c r="F30" s="1"/>
      <c r="G30" s="1"/>
      <c r="H30" s="1"/>
      <c r="I30" s="1"/>
      <c r="J30" s="2"/>
      <c r="K30" s="1"/>
      <c r="L30" s="1"/>
      <c r="M30" s="1"/>
      <c r="N30" s="1"/>
      <c r="O30" s="1"/>
      <c r="P30" s="1"/>
      <c r="Q30" s="1"/>
      <c r="R30" s="1"/>
      <c r="S30" s="218"/>
      <c r="T30" s="218"/>
    </row>
    <row r="31" spans="1:20" s="13" customFormat="1">
      <c r="A31" s="1"/>
      <c r="B31" s="1"/>
      <c r="C31" s="1"/>
      <c r="D31" s="1"/>
      <c r="E31" s="1"/>
      <c r="F31" s="1"/>
      <c r="G31" s="1"/>
      <c r="H31" s="1"/>
      <c r="I31" s="1"/>
      <c r="J31" s="1"/>
      <c r="K31" s="1"/>
      <c r="L31" s="1"/>
      <c r="M31" s="1"/>
      <c r="N31" s="1"/>
      <c r="O31" s="1"/>
      <c r="P31" s="1"/>
      <c r="Q31" s="1"/>
      <c r="R31" s="1"/>
      <c r="S31" s="218" t="s">
        <v>1</v>
      </c>
      <c r="T31" s="218"/>
    </row>
    <row r="32" spans="1:20" s="13" customFormat="1">
      <c r="A32" s="446" t="s">
        <v>422</v>
      </c>
      <c r="B32" s="390"/>
      <c r="C32" s="390"/>
      <c r="D32" s="390"/>
      <c r="E32" s="390"/>
      <c r="F32" s="390"/>
      <c r="G32" s="390"/>
      <c r="H32" s="390"/>
      <c r="I32" s="390"/>
      <c r="J32" s="390"/>
      <c r="K32" s="390"/>
      <c r="L32" s="390"/>
      <c r="M32" s="390"/>
      <c r="N32" s="390"/>
      <c r="O32" s="390"/>
      <c r="P32" s="390"/>
      <c r="Q32" s="390"/>
      <c r="R32" s="390"/>
      <c r="S32" s="218" t="s">
        <v>1</v>
      </c>
      <c r="T32" s="390"/>
    </row>
    <row r="33" spans="1:20" s="13" customFormat="1" hidden="1">
      <c r="A33" s="446"/>
      <c r="B33" s="447"/>
      <c r="C33" s="447"/>
      <c r="D33" s="447"/>
      <c r="E33" s="447"/>
      <c r="F33" s="447"/>
      <c r="G33" s="447"/>
      <c r="H33" s="447"/>
      <c r="I33" s="447"/>
      <c r="J33" s="447"/>
      <c r="K33" s="447"/>
      <c r="L33" s="447"/>
      <c r="M33" s="447"/>
      <c r="N33" s="447"/>
      <c r="O33" s="447"/>
      <c r="P33" s="447"/>
      <c r="Q33" s="447"/>
      <c r="R33" s="447"/>
      <c r="S33" s="218" t="s">
        <v>1</v>
      </c>
      <c r="T33" s="447"/>
    </row>
    <row r="34" spans="1:20" s="13" customFormat="1" hidden="1">
      <c r="A34" s="446"/>
      <c r="B34" s="447"/>
      <c r="C34" s="447"/>
      <c r="D34" s="447"/>
      <c r="E34" s="447"/>
      <c r="F34" s="447"/>
      <c r="G34" s="447"/>
      <c r="H34" s="447"/>
      <c r="I34" s="447"/>
      <c r="J34" s="447"/>
      <c r="K34" s="447"/>
      <c r="L34" s="447"/>
      <c r="M34" s="447"/>
      <c r="N34" s="447"/>
      <c r="O34" s="447"/>
      <c r="P34" s="447"/>
      <c r="Q34" s="447"/>
      <c r="R34" s="447"/>
      <c r="S34" s="218" t="s">
        <v>1</v>
      </c>
      <c r="T34" s="447"/>
    </row>
    <row r="35" spans="1:20" s="13" customFormat="1">
      <c r="A35" s="446"/>
      <c r="B35" s="447"/>
      <c r="C35" s="447"/>
      <c r="D35" s="447"/>
      <c r="E35" s="447"/>
      <c r="F35" s="447"/>
      <c r="G35" s="447"/>
      <c r="H35" s="447"/>
      <c r="I35" s="447"/>
      <c r="J35" s="447"/>
      <c r="K35" s="447"/>
      <c r="L35" s="447"/>
      <c r="M35" s="447"/>
      <c r="N35" s="447"/>
      <c r="O35" s="447"/>
      <c r="P35" s="447"/>
      <c r="Q35" s="447"/>
      <c r="R35" s="447"/>
      <c r="S35" s="218" t="s">
        <v>1</v>
      </c>
      <c r="T35" s="447"/>
    </row>
    <row r="36" spans="1:20" s="13" customFormat="1">
      <c r="A36" s="446" t="s">
        <v>423</v>
      </c>
      <c r="B36" s="1"/>
      <c r="C36" s="1"/>
      <c r="D36" s="1"/>
      <c r="E36" s="1"/>
      <c r="F36" s="1"/>
      <c r="G36" s="1"/>
      <c r="H36" s="1"/>
      <c r="I36" s="1"/>
      <c r="J36" s="1"/>
      <c r="K36" s="1"/>
      <c r="L36" s="1"/>
      <c r="M36" s="1"/>
      <c r="N36" s="1"/>
      <c r="O36" s="1"/>
      <c r="P36" s="1"/>
      <c r="Q36" s="1"/>
      <c r="R36" s="1"/>
      <c r="S36" s="218" t="s">
        <v>1</v>
      </c>
      <c r="T36" s="218"/>
    </row>
    <row r="37" spans="1:20" s="13" customFormat="1">
      <c r="A37" s="446" t="s">
        <v>424</v>
      </c>
      <c r="B37" s="1"/>
      <c r="C37" s="1"/>
      <c r="D37" s="1"/>
      <c r="E37" s="1"/>
      <c r="F37" s="1"/>
      <c r="G37" s="1"/>
      <c r="H37" s="1"/>
      <c r="I37" s="1"/>
      <c r="J37" s="1"/>
      <c r="K37" s="1"/>
      <c r="L37" s="1"/>
      <c r="M37" s="1"/>
      <c r="N37" s="1"/>
      <c r="O37" s="1"/>
      <c r="P37" s="1"/>
      <c r="Q37" s="1"/>
      <c r="R37" s="1"/>
      <c r="S37" s="218" t="s">
        <v>1</v>
      </c>
      <c r="T37" s="218"/>
    </row>
    <row r="38" spans="1:20" s="13" customFormat="1">
      <c r="A38" s="446" t="s">
        <v>425</v>
      </c>
      <c r="B38" s="1"/>
      <c r="C38" s="1"/>
      <c r="D38" s="1"/>
      <c r="E38" s="1"/>
      <c r="F38" s="1"/>
      <c r="G38" s="1"/>
      <c r="H38" s="1"/>
      <c r="I38" s="1"/>
      <c r="J38" s="1"/>
      <c r="K38" s="1"/>
      <c r="L38" s="1"/>
      <c r="M38" s="1"/>
      <c r="N38" s="1"/>
      <c r="O38" s="1"/>
      <c r="P38" s="1"/>
      <c r="Q38" s="1"/>
      <c r="R38" s="1"/>
      <c r="S38" s="218" t="s">
        <v>1</v>
      </c>
      <c r="T38" s="218"/>
    </row>
    <row r="39" spans="1:20" s="13" customFormat="1">
      <c r="A39" s="446" t="s">
        <v>426</v>
      </c>
      <c r="B39" s="1"/>
      <c r="D39" s="448"/>
      <c r="E39" s="449"/>
      <c r="S39" s="218" t="s">
        <v>1</v>
      </c>
      <c r="T39" s="218"/>
    </row>
    <row r="40" spans="1:20" s="13" customFormat="1">
      <c r="A40" s="446" t="s">
        <v>427</v>
      </c>
      <c r="B40" s="1"/>
      <c r="D40" s="448"/>
      <c r="E40" s="449"/>
      <c r="S40" s="218" t="s">
        <v>30</v>
      </c>
      <c r="T40" s="218"/>
    </row>
    <row r="41" spans="1:20">
      <c r="A41" s="1"/>
      <c r="B41" s="13"/>
      <c r="C41" s="1"/>
      <c r="D41" s="1"/>
      <c r="E41" s="1"/>
      <c r="F41" s="1"/>
      <c r="G41" s="1"/>
      <c r="H41" s="1"/>
      <c r="I41" s="1"/>
      <c r="J41" s="2"/>
      <c r="K41" s="1"/>
      <c r="L41" s="1"/>
      <c r="M41" s="1"/>
      <c r="N41" s="1"/>
      <c r="O41" s="1"/>
      <c r="P41" s="1"/>
      <c r="Q41" s="1"/>
      <c r="R41" s="1"/>
      <c r="S41" s="218"/>
      <c r="T41" s="13"/>
    </row>
    <row r="42" spans="1:20">
      <c r="A42" s="1"/>
      <c r="B42" s="13"/>
      <c r="C42" s="1"/>
      <c r="D42" s="1"/>
      <c r="E42" s="1"/>
      <c r="F42" s="1"/>
      <c r="G42" s="1"/>
      <c r="H42" s="1"/>
      <c r="I42" s="1"/>
      <c r="J42" s="2"/>
      <c r="K42" s="1"/>
      <c r="L42" s="1"/>
      <c r="M42" s="1"/>
      <c r="N42" s="1"/>
      <c r="O42" s="1"/>
      <c r="P42" s="1"/>
      <c r="Q42" s="1"/>
      <c r="R42" s="1"/>
      <c r="S42" s="218"/>
      <c r="T42" s="13"/>
    </row>
    <row r="43" spans="1:20">
      <c r="A43" s="1"/>
      <c r="B43" s="13"/>
      <c r="C43" s="1"/>
      <c r="D43" s="1"/>
      <c r="E43" s="1"/>
      <c r="F43" s="1"/>
      <c r="G43" s="1"/>
      <c r="H43" s="1"/>
      <c r="I43" s="1"/>
      <c r="J43" s="2"/>
      <c r="K43" s="1"/>
      <c r="L43" s="1"/>
      <c r="M43" s="1"/>
      <c r="N43" s="1"/>
      <c r="O43" s="1"/>
      <c r="P43" s="1"/>
      <c r="Q43" s="1"/>
      <c r="R43" s="1"/>
      <c r="S43" s="218"/>
      <c r="T43" s="13"/>
    </row>
    <row r="44" spans="1:20">
      <c r="A44" s="1"/>
      <c r="B44" s="13"/>
      <c r="C44" s="1"/>
      <c r="D44" s="1"/>
      <c r="E44" s="1"/>
      <c r="F44" s="1"/>
      <c r="G44" s="1"/>
      <c r="H44" s="1"/>
      <c r="I44" s="1"/>
      <c r="J44" s="2"/>
      <c r="K44" s="1"/>
      <c r="L44" s="1"/>
      <c r="M44" s="1"/>
      <c r="N44" s="1"/>
      <c r="O44" s="1"/>
      <c r="P44" s="1"/>
      <c r="Q44" s="1"/>
      <c r="R44" s="1"/>
      <c r="S44" s="218"/>
      <c r="T44" s="13"/>
    </row>
    <row r="45" spans="1:20">
      <c r="A45" s="1"/>
      <c r="B45" s="390"/>
      <c r="C45" s="390"/>
      <c r="D45" s="390"/>
      <c r="E45" s="390"/>
      <c r="F45" s="390"/>
      <c r="G45" s="390"/>
      <c r="H45" s="390"/>
      <c r="I45" s="390"/>
      <c r="J45" s="390"/>
      <c r="K45" s="390"/>
      <c r="L45" s="390"/>
      <c r="M45" s="390"/>
      <c r="N45" s="390"/>
      <c r="O45" s="390"/>
      <c r="P45" s="1"/>
      <c r="Q45" s="1"/>
      <c r="R45" s="1"/>
      <c r="S45" s="218"/>
      <c r="T45" s="13"/>
    </row>
    <row r="46" spans="1:20" ht="18">
      <c r="A46" s="450"/>
      <c r="B46" s="13"/>
      <c r="C46" s="13"/>
      <c r="D46" s="13"/>
      <c r="E46" s="13"/>
      <c r="F46" s="13"/>
      <c r="G46" s="13"/>
      <c r="H46" s="13"/>
      <c r="I46" s="13"/>
      <c r="J46" s="13"/>
      <c r="K46" s="13"/>
      <c r="L46" s="13"/>
      <c r="M46" s="13"/>
      <c r="P46" s="13"/>
      <c r="Q46" s="13"/>
      <c r="R46" s="13"/>
      <c r="S46" s="13"/>
      <c r="T46" s="219"/>
    </row>
  </sheetData>
  <mergeCells count="16">
    <mergeCell ref="H9:J10"/>
    <mergeCell ref="K9:M10"/>
    <mergeCell ref="A1:R1"/>
    <mergeCell ref="A2:R2"/>
    <mergeCell ref="A3:R3"/>
    <mergeCell ref="A4:R4"/>
    <mergeCell ref="A5:R5"/>
    <mergeCell ref="P9:R10"/>
    <mergeCell ref="N9:N10"/>
    <mergeCell ref="O9:O10"/>
    <mergeCell ref="A6:R6"/>
    <mergeCell ref="A7:R7"/>
    <mergeCell ref="A8:R8"/>
    <mergeCell ref="A9:A11"/>
    <mergeCell ref="B9:D10"/>
    <mergeCell ref="E9:G10"/>
  </mergeCells>
  <phoneticPr fontId="37" type="noConversion"/>
  <pageMargins left="0.75" right="0.75" top="1" bottom="1" header="0.5" footer="0.5"/>
  <pageSetup scale="57"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9"/>
  <sheetViews>
    <sheetView showGridLines="0" showOutlineSymbols="0" view="pageBreakPreview" zoomScale="75" zoomScaleNormal="75" workbookViewId="0">
      <selection activeCell="B16" sqref="B16"/>
    </sheetView>
  </sheetViews>
  <sheetFormatPr defaultColWidth="9.6640625" defaultRowHeight="15.75"/>
  <cols>
    <col min="1" max="1" width="4.44140625" style="13" customWidth="1"/>
    <col min="2" max="2" width="45.6640625" style="13" customWidth="1"/>
    <col min="3" max="3" width="6.5546875" style="13" customWidth="1"/>
    <col min="4" max="4" width="5.6640625" style="13" customWidth="1"/>
    <col min="5" max="5" width="10.44140625" style="13" bestFit="1" customWidth="1"/>
    <col min="6" max="7" width="5.6640625" style="13" customWidth="1"/>
    <col min="8" max="8" width="11.77734375" style="13" customWidth="1"/>
    <col min="9" max="10" width="5.6640625" style="13" customWidth="1"/>
    <col min="11" max="11" width="10.44140625" style="13" bestFit="1" customWidth="1"/>
    <col min="12" max="13" width="5.6640625" style="13" customWidth="1"/>
    <col min="14" max="14" width="7.6640625" style="13" customWidth="1"/>
    <col min="15" max="15" width="1.21875" style="47" customWidth="1"/>
    <col min="16" max="16" width="27.5546875" style="13" customWidth="1"/>
    <col min="17" max="20" width="7.6640625" style="13" customWidth="1"/>
    <col min="21" max="21" width="3.6640625" style="13" customWidth="1"/>
    <col min="22" max="24" width="7.6640625" style="13" customWidth="1"/>
    <col min="25" max="25" width="3.6640625" style="13" customWidth="1"/>
    <col min="26" max="28" width="7.6640625" style="13" customWidth="1"/>
    <col min="29" max="29" width="3.6640625" style="13" customWidth="1"/>
    <col min="30" max="32" width="7.6640625" style="13" customWidth="1"/>
    <col min="33" max="16384" width="9.6640625" style="13"/>
  </cols>
  <sheetData>
    <row r="1" spans="1:21" ht="20.25">
      <c r="A1" s="659" t="s">
        <v>38</v>
      </c>
      <c r="B1" s="760"/>
      <c r="C1" s="760"/>
      <c r="D1" s="760"/>
      <c r="E1" s="760"/>
      <c r="F1" s="760"/>
      <c r="G1" s="760"/>
      <c r="H1" s="760"/>
      <c r="I1" s="760"/>
      <c r="J1" s="760"/>
      <c r="K1" s="760"/>
      <c r="L1" s="760"/>
      <c r="M1" s="760"/>
      <c r="N1" s="760"/>
      <c r="O1" s="46" t="s">
        <v>1</v>
      </c>
      <c r="P1" s="1"/>
      <c r="Q1" s="1"/>
      <c r="R1" s="1"/>
      <c r="S1" s="1"/>
      <c r="T1" s="1"/>
      <c r="U1" s="1"/>
    </row>
    <row r="2" spans="1:21" ht="13.9" customHeight="1">
      <c r="A2" s="394"/>
      <c r="O2" s="46" t="s">
        <v>1</v>
      </c>
      <c r="P2" s="1"/>
      <c r="Q2" s="1"/>
      <c r="R2" s="1"/>
      <c r="S2" s="1"/>
      <c r="T2" s="1"/>
      <c r="U2" s="1"/>
    </row>
    <row r="3" spans="1:21" ht="18.75">
      <c r="A3" s="761" t="s">
        <v>117</v>
      </c>
      <c r="B3" s="762"/>
      <c r="C3" s="762"/>
      <c r="D3" s="762"/>
      <c r="E3" s="762"/>
      <c r="F3" s="762"/>
      <c r="G3" s="762"/>
      <c r="H3" s="762"/>
      <c r="I3" s="762"/>
      <c r="J3" s="762"/>
      <c r="K3" s="762"/>
      <c r="L3" s="762"/>
      <c r="M3" s="762"/>
      <c r="N3" s="762"/>
      <c r="O3" s="46" t="s">
        <v>1</v>
      </c>
      <c r="P3" s="1"/>
      <c r="Q3" s="1"/>
      <c r="R3" s="1"/>
      <c r="S3" s="1"/>
      <c r="T3" s="1"/>
      <c r="U3" s="1"/>
    </row>
    <row r="4" spans="1:21" ht="16.5">
      <c r="A4" s="763" t="s">
        <v>428</v>
      </c>
      <c r="B4" s="764"/>
      <c r="C4" s="764"/>
      <c r="D4" s="764"/>
      <c r="E4" s="764"/>
      <c r="F4" s="764"/>
      <c r="G4" s="764"/>
      <c r="H4" s="764"/>
      <c r="I4" s="764"/>
      <c r="J4" s="764"/>
      <c r="K4" s="764"/>
      <c r="L4" s="764"/>
      <c r="M4" s="764"/>
      <c r="N4" s="764"/>
      <c r="O4" s="46" t="s">
        <v>1</v>
      </c>
      <c r="P4" s="1"/>
      <c r="Q4" s="1"/>
      <c r="R4" s="1"/>
      <c r="S4" s="1"/>
      <c r="T4" s="1"/>
      <c r="U4" s="1"/>
    </row>
    <row r="5" spans="1:21" ht="16.5">
      <c r="A5" s="763" t="str">
        <f>+'[5]B. Summary of Requirements '!A6</f>
        <v>Salaries and Expenses</v>
      </c>
      <c r="B5" s="762"/>
      <c r="C5" s="762"/>
      <c r="D5" s="762"/>
      <c r="E5" s="762"/>
      <c r="F5" s="762"/>
      <c r="G5" s="762"/>
      <c r="H5" s="762"/>
      <c r="I5" s="762"/>
      <c r="J5" s="762"/>
      <c r="K5" s="762"/>
      <c r="L5" s="762"/>
      <c r="M5" s="762"/>
      <c r="N5" s="762"/>
      <c r="O5" s="46" t="s">
        <v>1</v>
      </c>
      <c r="P5" s="1"/>
      <c r="Q5" s="1"/>
      <c r="R5" s="1"/>
      <c r="S5" s="1"/>
      <c r="T5" s="1"/>
      <c r="U5" s="1"/>
    </row>
    <row r="6" spans="1:21">
      <c r="A6" s="765" t="s">
        <v>298</v>
      </c>
      <c r="B6" s="764"/>
      <c r="C6" s="764"/>
      <c r="D6" s="764"/>
      <c r="E6" s="764"/>
      <c r="F6" s="764"/>
      <c r="G6" s="764"/>
      <c r="H6" s="764"/>
      <c r="I6" s="764"/>
      <c r="J6" s="764"/>
      <c r="K6" s="764"/>
      <c r="L6" s="764"/>
      <c r="M6" s="764"/>
      <c r="N6" s="764"/>
      <c r="O6" s="46" t="s">
        <v>1</v>
      </c>
      <c r="P6" s="1"/>
      <c r="Q6" s="1"/>
      <c r="R6" s="1"/>
      <c r="S6" s="1"/>
      <c r="T6" s="1"/>
      <c r="U6" s="1"/>
    </row>
    <row r="7" spans="1:21">
      <c r="F7" s="476"/>
      <c r="G7" s="476"/>
      <c r="H7" s="476"/>
      <c r="O7" s="46" t="s">
        <v>1</v>
      </c>
      <c r="P7" s="1"/>
      <c r="Q7" s="1"/>
      <c r="R7" s="1"/>
      <c r="S7" s="1"/>
      <c r="T7" s="1"/>
      <c r="U7" s="1"/>
    </row>
    <row r="8" spans="1:21">
      <c r="A8" s="623" t="s">
        <v>317</v>
      </c>
      <c r="B8" s="769"/>
      <c r="C8" s="772" t="s">
        <v>377</v>
      </c>
      <c r="D8" s="773"/>
      <c r="E8" s="774"/>
      <c r="F8" s="772" t="s">
        <v>378</v>
      </c>
      <c r="G8" s="773"/>
      <c r="H8" s="774"/>
      <c r="I8" s="772" t="s">
        <v>55</v>
      </c>
      <c r="J8" s="773"/>
      <c r="K8" s="774"/>
      <c r="L8" s="772" t="s">
        <v>57</v>
      </c>
      <c r="M8" s="773"/>
      <c r="N8" s="774"/>
      <c r="O8" s="46" t="s">
        <v>1</v>
      </c>
      <c r="P8" s="1"/>
      <c r="Q8" s="1"/>
      <c r="R8" s="1"/>
      <c r="S8" s="1"/>
      <c r="T8" s="1"/>
      <c r="U8" s="1"/>
    </row>
    <row r="9" spans="1:21" ht="16.5" thickBot="1">
      <c r="A9" s="770"/>
      <c r="B9" s="771"/>
      <c r="C9" s="205" t="s">
        <v>321</v>
      </c>
      <c r="D9" s="206" t="s">
        <v>62</v>
      </c>
      <c r="E9" s="207" t="s">
        <v>323</v>
      </c>
      <c r="F9" s="205" t="s">
        <v>321</v>
      </c>
      <c r="G9" s="206" t="s">
        <v>62</v>
      </c>
      <c r="H9" s="206" t="s">
        <v>323</v>
      </c>
      <c r="I9" s="205" t="s">
        <v>321</v>
      </c>
      <c r="J9" s="206" t="s">
        <v>62</v>
      </c>
      <c r="K9" s="206" t="s">
        <v>323</v>
      </c>
      <c r="L9" s="205" t="s">
        <v>321</v>
      </c>
      <c r="M9" s="206" t="s">
        <v>62</v>
      </c>
      <c r="N9" s="207" t="s">
        <v>323</v>
      </c>
      <c r="O9" s="46" t="s">
        <v>1</v>
      </c>
      <c r="P9" s="1"/>
      <c r="Q9" s="1"/>
      <c r="R9" s="1"/>
      <c r="S9" s="1"/>
      <c r="T9" s="1"/>
      <c r="U9" s="1"/>
    </row>
    <row r="10" spans="1:21">
      <c r="A10" s="780" t="s">
        <v>429</v>
      </c>
      <c r="B10" s="781"/>
      <c r="C10" s="417">
        <v>54</v>
      </c>
      <c r="D10" s="418">
        <v>54</v>
      </c>
      <c r="E10" s="420">
        <f>(12178438.23/1000)</f>
        <v>12178.43823</v>
      </c>
      <c r="F10" s="417">
        <v>54</v>
      </c>
      <c r="G10" s="418">
        <v>54</v>
      </c>
      <c r="H10" s="418">
        <v>12185</v>
      </c>
      <c r="I10" s="417">
        <v>54</v>
      </c>
      <c r="J10" s="418">
        <v>54</v>
      </c>
      <c r="K10" s="418">
        <v>11810</v>
      </c>
      <c r="L10" s="417">
        <f t="shared" ref="L10:N12" si="0">I10-C10</f>
        <v>0</v>
      </c>
      <c r="M10" s="418">
        <f t="shared" si="0"/>
        <v>0</v>
      </c>
      <c r="N10" s="420">
        <f t="shared" si="0"/>
        <v>-368.43822999999975</v>
      </c>
      <c r="O10" s="46" t="s">
        <v>1</v>
      </c>
      <c r="P10" s="1"/>
      <c r="Q10" s="1"/>
      <c r="R10" s="1"/>
      <c r="S10" s="1"/>
      <c r="T10" s="1"/>
      <c r="U10" s="1"/>
    </row>
    <row r="11" spans="1:21">
      <c r="A11" s="477" t="s">
        <v>430</v>
      </c>
      <c r="B11" s="478"/>
      <c r="C11" s="417">
        <v>0</v>
      </c>
      <c r="D11" s="418">
        <v>0</v>
      </c>
      <c r="E11" s="420">
        <v>58970.322359999998</v>
      </c>
      <c r="F11" s="417">
        <v>0</v>
      </c>
      <c r="G11" s="418">
        <v>0</v>
      </c>
      <c r="H11" s="418">
        <v>53531.06</v>
      </c>
      <c r="I11" s="417">
        <v>0</v>
      </c>
      <c r="J11" s="418">
        <v>0</v>
      </c>
      <c r="K11" s="418">
        <v>85000</v>
      </c>
      <c r="L11" s="417">
        <f t="shared" si="0"/>
        <v>0</v>
      </c>
      <c r="M11" s="418">
        <f t="shared" si="0"/>
        <v>0</v>
      </c>
      <c r="N11" s="420">
        <f t="shared" si="0"/>
        <v>26029.677640000002</v>
      </c>
      <c r="O11" s="46" t="s">
        <v>1</v>
      </c>
      <c r="P11" s="1"/>
      <c r="Q11" s="1"/>
      <c r="R11" s="1"/>
      <c r="S11" s="1"/>
      <c r="T11" s="1"/>
      <c r="U11" s="1"/>
    </row>
    <row r="12" spans="1:21">
      <c r="A12" s="777" t="s">
        <v>431</v>
      </c>
      <c r="B12" s="778"/>
      <c r="C12" s="423">
        <v>1</v>
      </c>
      <c r="D12" s="424">
        <v>1</v>
      </c>
      <c r="E12" s="424">
        <f>(98902992.12/1000)-SUM(E10:E11)</f>
        <v>27754.231530000019</v>
      </c>
      <c r="F12" s="423">
        <v>1</v>
      </c>
      <c r="G12" s="424">
        <v>1</v>
      </c>
      <c r="H12" s="424">
        <v>74284</v>
      </c>
      <c r="I12" s="423">
        <v>1</v>
      </c>
      <c r="J12" s="424">
        <v>1</v>
      </c>
      <c r="K12" s="424">
        <f>140000-SUM(K10:K11)</f>
        <v>43190</v>
      </c>
      <c r="L12" s="479">
        <f>I12-C12</f>
        <v>0</v>
      </c>
      <c r="M12" s="480">
        <f t="shared" si="0"/>
        <v>0</v>
      </c>
      <c r="N12" s="481">
        <f t="shared" si="0"/>
        <v>15435.768469999981</v>
      </c>
      <c r="O12" s="46" t="s">
        <v>1</v>
      </c>
      <c r="P12" s="1"/>
      <c r="Q12" s="1"/>
      <c r="R12" s="1"/>
      <c r="S12" s="1"/>
      <c r="T12" s="1"/>
      <c r="U12" s="1"/>
    </row>
    <row r="13" spans="1:21">
      <c r="A13" s="779"/>
      <c r="B13" s="636"/>
      <c r="C13" s="278"/>
      <c r="D13" s="279"/>
      <c r="E13" s="280"/>
      <c r="F13" s="278"/>
      <c r="G13" s="281"/>
      <c r="H13" s="281"/>
      <c r="I13" s="278"/>
      <c r="J13" s="281"/>
      <c r="K13" s="281"/>
      <c r="L13" s="278"/>
      <c r="M13" s="281"/>
      <c r="N13" s="280"/>
      <c r="O13" s="46" t="s">
        <v>1</v>
      </c>
      <c r="P13" s="5"/>
      <c r="Q13" s="5"/>
      <c r="R13" s="1"/>
      <c r="S13" s="1"/>
      <c r="T13" s="1"/>
      <c r="U13" s="1"/>
    </row>
    <row r="14" spans="1:21">
      <c r="A14" s="775" t="s">
        <v>318</v>
      </c>
      <c r="B14" s="776"/>
      <c r="C14" s="209">
        <f t="shared" ref="C14:N14" si="1">SUM(C10:C13)</f>
        <v>55</v>
      </c>
      <c r="D14" s="210">
        <f t="shared" si="1"/>
        <v>55</v>
      </c>
      <c r="E14" s="213">
        <f t="shared" si="1"/>
        <v>98902.99212000001</v>
      </c>
      <c r="F14" s="209">
        <f t="shared" si="1"/>
        <v>55</v>
      </c>
      <c r="G14" s="210">
        <f t="shared" si="1"/>
        <v>55</v>
      </c>
      <c r="H14" s="211">
        <f t="shared" si="1"/>
        <v>140000.06</v>
      </c>
      <c r="I14" s="209">
        <f t="shared" si="1"/>
        <v>55</v>
      </c>
      <c r="J14" s="210">
        <f t="shared" si="1"/>
        <v>55</v>
      </c>
      <c r="K14" s="211">
        <f t="shared" si="1"/>
        <v>140000</v>
      </c>
      <c r="L14" s="209">
        <f t="shared" si="1"/>
        <v>0</v>
      </c>
      <c r="M14" s="210">
        <f t="shared" si="1"/>
        <v>0</v>
      </c>
      <c r="N14" s="213">
        <f t="shared" si="1"/>
        <v>41097.007879999983</v>
      </c>
      <c r="O14" s="46" t="s">
        <v>1</v>
      </c>
      <c r="P14" s="1"/>
      <c r="Q14" s="1"/>
      <c r="R14" s="1"/>
      <c r="S14" s="1"/>
      <c r="T14" s="1"/>
      <c r="U14" s="1"/>
    </row>
    <row r="15" spans="1:21">
      <c r="A15" s="214"/>
      <c r="B15" s="214"/>
      <c r="C15" s="215"/>
      <c r="D15" s="215"/>
      <c r="E15" s="216"/>
      <c r="F15" s="215"/>
      <c r="G15" s="215"/>
      <c r="H15" s="216"/>
      <c r="I15" s="215"/>
      <c r="J15" s="215"/>
      <c r="K15" s="216"/>
      <c r="L15" s="215"/>
      <c r="M15" s="215"/>
      <c r="N15" s="216"/>
      <c r="O15" s="46" t="s">
        <v>1</v>
      </c>
      <c r="P15" s="1"/>
      <c r="Q15" s="1"/>
      <c r="R15" s="1"/>
      <c r="S15" s="1"/>
      <c r="T15" s="1"/>
      <c r="U15" s="1"/>
    </row>
    <row r="16" spans="1:21">
      <c r="A16" s="214"/>
      <c r="B16" s="214"/>
      <c r="C16" s="215"/>
      <c r="D16" s="215"/>
      <c r="E16" s="216"/>
      <c r="F16" s="215"/>
      <c r="G16" s="215"/>
      <c r="H16" s="216"/>
      <c r="I16" s="215"/>
      <c r="J16" s="215"/>
      <c r="K16" s="216"/>
      <c r="L16" s="215"/>
      <c r="M16" s="215"/>
      <c r="N16" s="216"/>
      <c r="O16" s="46" t="s">
        <v>1</v>
      </c>
      <c r="P16" s="1"/>
      <c r="Q16" s="1"/>
      <c r="R16" s="1"/>
      <c r="S16" s="1"/>
      <c r="T16" s="1"/>
      <c r="U16" s="1"/>
    </row>
    <row r="17" spans="1:32">
      <c r="A17" s="766"/>
      <c r="B17" s="767"/>
      <c r="C17" s="767"/>
      <c r="D17" s="767"/>
      <c r="E17" s="767"/>
      <c r="F17" s="767"/>
      <c r="G17" s="767"/>
      <c r="H17" s="767"/>
      <c r="I17" s="767"/>
      <c r="J17" s="767"/>
      <c r="K17" s="767"/>
      <c r="L17" s="767"/>
      <c r="M17" s="767"/>
      <c r="N17" s="767"/>
      <c r="O17" s="46" t="s">
        <v>1</v>
      </c>
      <c r="P17" s="1"/>
      <c r="Q17" s="1"/>
      <c r="R17" s="1"/>
      <c r="S17" s="1"/>
      <c r="T17" s="1"/>
      <c r="U17" s="1"/>
    </row>
    <row r="18" spans="1:32" ht="36.75" customHeight="1">
      <c r="A18" s="768" t="s">
        <v>466</v>
      </c>
      <c r="B18" s="768"/>
      <c r="C18" s="768"/>
      <c r="D18" s="768"/>
      <c r="E18" s="768"/>
      <c r="F18" s="768"/>
      <c r="G18" s="768"/>
      <c r="H18" s="768"/>
      <c r="I18" s="768"/>
      <c r="J18" s="768"/>
      <c r="K18" s="768"/>
      <c r="L18" s="768"/>
      <c r="M18" s="768"/>
      <c r="N18" s="768"/>
      <c r="O18" s="46" t="s">
        <v>1</v>
      </c>
      <c r="P18" s="14"/>
      <c r="Q18" s="14"/>
      <c r="R18" s="14"/>
      <c r="S18" s="14"/>
      <c r="T18" s="14"/>
      <c r="U18" s="14"/>
      <c r="V18" s="14"/>
      <c r="W18" s="14"/>
      <c r="X18" s="14"/>
      <c r="Y18" s="14"/>
      <c r="Z18" s="14"/>
      <c r="AA18" s="14"/>
      <c r="AB18" s="14"/>
      <c r="AC18" s="14"/>
      <c r="AD18" s="14"/>
      <c r="AE18" s="14"/>
      <c r="AF18" s="14"/>
    </row>
    <row r="19" spans="1:32">
      <c r="A19" s="1" t="s">
        <v>432</v>
      </c>
      <c r="B19" s="1"/>
      <c r="C19" s="2"/>
      <c r="D19" s="2"/>
      <c r="E19" s="2"/>
      <c r="F19" s="2"/>
      <c r="G19" s="2"/>
      <c r="H19" s="2"/>
      <c r="I19" s="2"/>
      <c r="J19" s="2"/>
      <c r="K19" s="2"/>
      <c r="L19" s="2"/>
      <c r="M19" s="2"/>
      <c r="N19" s="2"/>
      <c r="O19" s="46" t="s">
        <v>30</v>
      </c>
      <c r="P19" s="14"/>
      <c r="Q19" s="14"/>
      <c r="R19" s="14"/>
      <c r="S19" s="14"/>
      <c r="T19" s="14"/>
      <c r="U19" s="14"/>
      <c r="V19" s="14"/>
      <c r="W19" s="14"/>
      <c r="X19" s="14"/>
      <c r="Y19" s="14"/>
      <c r="Z19" s="14"/>
      <c r="AA19" s="14"/>
      <c r="AB19" s="14"/>
      <c r="AC19" s="14"/>
      <c r="AD19" s="14"/>
      <c r="AE19" s="14"/>
      <c r="AF19" s="14"/>
    </row>
  </sheetData>
  <mergeCells count="16">
    <mergeCell ref="A17:N17"/>
    <mergeCell ref="A18:N18"/>
    <mergeCell ref="A8:B9"/>
    <mergeCell ref="L8:N8"/>
    <mergeCell ref="I8:K8"/>
    <mergeCell ref="A14:B14"/>
    <mergeCell ref="A12:B12"/>
    <mergeCell ref="F8:H8"/>
    <mergeCell ref="C8:E8"/>
    <mergeCell ref="A13:B13"/>
    <mergeCell ref="A10:B10"/>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L34"/>
  <sheetViews>
    <sheetView view="pageBreakPreview" zoomScale="75" zoomScaleNormal="100" zoomScaleSheetLayoutView="75" workbookViewId="0">
      <pane xSplit="1" ySplit="11" topLeftCell="C12" activePane="bottomRight" state="frozen"/>
      <selection activeCell="O29" sqref="O29"/>
      <selection pane="topRight" activeCell="O29" sqref="O29"/>
      <selection pane="bottomLeft" activeCell="O29" sqref="O29"/>
      <selection pane="bottomRight" activeCell="O29" sqref="O29"/>
    </sheetView>
  </sheetViews>
  <sheetFormatPr defaultColWidth="8.88671875" defaultRowHeight="15"/>
  <cols>
    <col min="1" max="1" width="30.44140625" style="6" customWidth="1"/>
    <col min="2" max="2" width="10.77734375" style="6" customWidth="1"/>
    <col min="3" max="3" width="12.6640625" style="6" customWidth="1"/>
    <col min="4" max="4" width="10.88671875" style="6" customWidth="1"/>
    <col min="5" max="5" width="12.5546875" style="6" customWidth="1"/>
    <col min="6" max="6" width="9.77734375" style="6" customWidth="1"/>
    <col min="7" max="7" width="12" style="6" customWidth="1"/>
    <col min="8" max="9" width="9.77734375" style="6" customWidth="1"/>
    <col min="10" max="10" width="10.33203125" style="6" customWidth="1"/>
    <col min="11" max="11" width="13" style="6" customWidth="1"/>
    <col min="12" max="12" width="1.109375" style="52" customWidth="1"/>
    <col min="13" max="16384" width="8.88671875" style="6"/>
  </cols>
  <sheetData>
    <row r="1" spans="1:12" ht="20.25">
      <c r="A1" s="659" t="s">
        <v>37</v>
      </c>
      <c r="B1" s="783"/>
      <c r="C1" s="783"/>
      <c r="D1" s="783"/>
      <c r="E1" s="783"/>
      <c r="F1" s="783"/>
      <c r="G1" s="783"/>
      <c r="H1" s="783"/>
      <c r="I1" s="783"/>
      <c r="J1" s="783"/>
      <c r="K1" s="783"/>
      <c r="L1" s="52" t="s">
        <v>1</v>
      </c>
    </row>
    <row r="2" spans="1:12" ht="20.25">
      <c r="A2" s="678"/>
      <c r="B2" s="678"/>
      <c r="C2" s="678"/>
      <c r="D2" s="678"/>
      <c r="E2" s="678"/>
      <c r="F2" s="678"/>
      <c r="G2" s="678"/>
      <c r="H2" s="678"/>
      <c r="I2" s="678"/>
      <c r="J2" s="678"/>
      <c r="K2" s="786"/>
      <c r="L2" s="52" t="s">
        <v>1</v>
      </c>
    </row>
    <row r="3" spans="1:12" ht="12.6" customHeight="1">
      <c r="A3" s="678"/>
      <c r="B3" s="678"/>
      <c r="C3" s="678"/>
      <c r="D3" s="678"/>
      <c r="E3" s="678"/>
      <c r="F3" s="678"/>
      <c r="G3" s="678"/>
      <c r="H3" s="678"/>
      <c r="I3" s="678"/>
      <c r="J3" s="678"/>
      <c r="K3" s="786"/>
      <c r="L3" s="52" t="s">
        <v>1</v>
      </c>
    </row>
    <row r="4" spans="1:12" ht="18.75">
      <c r="A4" s="761" t="s">
        <v>64</v>
      </c>
      <c r="B4" s="784"/>
      <c r="C4" s="784"/>
      <c r="D4" s="784"/>
      <c r="E4" s="784"/>
      <c r="F4" s="784"/>
      <c r="G4" s="784"/>
      <c r="H4" s="784"/>
      <c r="I4" s="784"/>
      <c r="J4" s="784"/>
      <c r="K4" s="784"/>
      <c r="L4" s="52" t="s">
        <v>1</v>
      </c>
    </row>
    <row r="5" spans="1:12" ht="16.5">
      <c r="A5" s="763" t="str">
        <f>+'B. Summary of Requirements '!A5</f>
        <v>Bureau of Alcohol, Tobacco, Firearms and Explosives</v>
      </c>
      <c r="B5" s="784"/>
      <c r="C5" s="784"/>
      <c r="D5" s="784"/>
      <c r="E5" s="784"/>
      <c r="F5" s="784"/>
      <c r="G5" s="784"/>
      <c r="H5" s="784"/>
      <c r="I5" s="784"/>
      <c r="J5" s="784"/>
      <c r="K5" s="784"/>
      <c r="L5" s="52" t="s">
        <v>1</v>
      </c>
    </row>
    <row r="6" spans="1:12" ht="16.5">
      <c r="A6" s="785" t="str">
        <f>+'B. Summary of Requirements '!A6</f>
        <v>Salaries and Expenses</v>
      </c>
      <c r="B6" s="784"/>
      <c r="C6" s="784"/>
      <c r="D6" s="784"/>
      <c r="E6" s="784"/>
      <c r="F6" s="784"/>
      <c r="G6" s="784"/>
      <c r="H6" s="784"/>
      <c r="I6" s="784"/>
      <c r="J6" s="784"/>
      <c r="K6" s="784"/>
      <c r="L6" s="52" t="s">
        <v>1</v>
      </c>
    </row>
    <row r="7" spans="1:12" ht="15.75">
      <c r="A7" s="789"/>
      <c r="B7" s="789"/>
      <c r="C7" s="789"/>
      <c r="D7" s="789"/>
      <c r="E7" s="789"/>
      <c r="F7" s="789"/>
      <c r="G7" s="789"/>
      <c r="H7" s="789"/>
      <c r="I7" s="789"/>
      <c r="J7" s="789"/>
      <c r="K7" s="789"/>
      <c r="L7" s="52" t="s">
        <v>1</v>
      </c>
    </row>
    <row r="8" spans="1:12">
      <c r="A8" s="790"/>
      <c r="B8" s="790"/>
      <c r="C8" s="790"/>
      <c r="D8" s="790"/>
      <c r="E8" s="790"/>
      <c r="F8" s="790"/>
      <c r="G8" s="790"/>
      <c r="H8" s="790"/>
      <c r="I8" s="790"/>
      <c r="J8" s="790"/>
      <c r="K8" s="790"/>
      <c r="L8" s="52" t="s">
        <v>1</v>
      </c>
    </row>
    <row r="9" spans="1:12" ht="40.5" customHeight="1">
      <c r="A9" s="800" t="s">
        <v>65</v>
      </c>
      <c r="B9" s="803" t="s">
        <v>56</v>
      </c>
      <c r="C9" s="804"/>
      <c r="D9" s="803" t="s">
        <v>384</v>
      </c>
      <c r="E9" s="804"/>
      <c r="F9" s="797" t="s">
        <v>55</v>
      </c>
      <c r="G9" s="798"/>
      <c r="H9" s="798"/>
      <c r="I9" s="798"/>
      <c r="J9" s="798"/>
      <c r="K9" s="799"/>
      <c r="L9" s="52" t="s">
        <v>1</v>
      </c>
    </row>
    <row r="10" spans="1:12">
      <c r="A10" s="801"/>
      <c r="B10" s="791" t="s">
        <v>33</v>
      </c>
      <c r="C10" s="793" t="s">
        <v>34</v>
      </c>
      <c r="D10" s="791" t="s">
        <v>33</v>
      </c>
      <c r="E10" s="793" t="s">
        <v>34</v>
      </c>
      <c r="F10" s="795" t="s">
        <v>18</v>
      </c>
      <c r="G10" s="787" t="s">
        <v>260</v>
      </c>
      <c r="H10" s="787" t="s">
        <v>31</v>
      </c>
      <c r="I10" s="787" t="s">
        <v>32</v>
      </c>
      <c r="J10" s="806" t="s">
        <v>33</v>
      </c>
      <c r="K10" s="795" t="s">
        <v>34</v>
      </c>
      <c r="L10" s="52" t="s">
        <v>1</v>
      </c>
    </row>
    <row r="11" spans="1:12" ht="27" customHeight="1">
      <c r="A11" s="802"/>
      <c r="B11" s="792"/>
      <c r="C11" s="794"/>
      <c r="D11" s="792"/>
      <c r="E11" s="794"/>
      <c r="F11" s="796"/>
      <c r="G11" s="788"/>
      <c r="H11" s="788"/>
      <c r="I11" s="788"/>
      <c r="J11" s="807"/>
      <c r="K11" s="805"/>
      <c r="L11" s="52" t="s">
        <v>1</v>
      </c>
    </row>
    <row r="12" spans="1:12">
      <c r="A12" s="113" t="s">
        <v>42</v>
      </c>
      <c r="B12" s="548">
        <v>180</v>
      </c>
      <c r="C12" s="548">
        <v>0</v>
      </c>
      <c r="D12" s="548">
        <f>B12</f>
        <v>180</v>
      </c>
      <c r="E12" s="548">
        <v>0</v>
      </c>
      <c r="F12" s="548">
        <f>3</f>
        <v>3</v>
      </c>
      <c r="G12" s="548">
        <v>0</v>
      </c>
      <c r="H12" s="548">
        <v>0</v>
      </c>
      <c r="I12" s="548">
        <f t="shared" ref="I12:I25" si="0">G12+H12</f>
        <v>0</v>
      </c>
      <c r="J12" s="548">
        <f t="shared" ref="J12:J25" si="1">D12+F12+I12</f>
        <v>183</v>
      </c>
      <c r="K12" s="59">
        <f t="shared" ref="K12:K25" si="2">E12</f>
        <v>0</v>
      </c>
      <c r="L12" s="52" t="s">
        <v>1</v>
      </c>
    </row>
    <row r="13" spans="1:12" hidden="1">
      <c r="A13" s="114" t="s">
        <v>325</v>
      </c>
      <c r="B13" s="548"/>
      <c r="C13" s="548"/>
      <c r="D13" s="548"/>
      <c r="E13" s="548"/>
      <c r="F13" s="548"/>
      <c r="G13" s="548"/>
      <c r="H13" s="548"/>
      <c r="I13" s="548">
        <f t="shared" si="0"/>
        <v>0</v>
      </c>
      <c r="J13" s="548">
        <f t="shared" si="1"/>
        <v>0</v>
      </c>
      <c r="K13" s="59">
        <f t="shared" si="2"/>
        <v>0</v>
      </c>
      <c r="L13" s="52" t="s">
        <v>1</v>
      </c>
    </row>
    <row r="14" spans="1:12" hidden="1">
      <c r="A14" s="114" t="s">
        <v>326</v>
      </c>
      <c r="B14" s="548"/>
      <c r="C14" s="548"/>
      <c r="D14" s="548"/>
      <c r="E14" s="548"/>
      <c r="F14" s="548"/>
      <c r="G14" s="548"/>
      <c r="H14" s="548"/>
      <c r="I14" s="548">
        <f t="shared" si="0"/>
        <v>0</v>
      </c>
      <c r="J14" s="548">
        <f t="shared" si="1"/>
        <v>0</v>
      </c>
      <c r="K14" s="59">
        <f t="shared" si="2"/>
        <v>0</v>
      </c>
      <c r="L14" s="52" t="s">
        <v>1</v>
      </c>
    </row>
    <row r="15" spans="1:12" hidden="1">
      <c r="A15" s="114" t="s">
        <v>327</v>
      </c>
      <c r="B15" s="548"/>
      <c r="C15" s="548"/>
      <c r="D15" s="548"/>
      <c r="E15" s="548"/>
      <c r="F15" s="548"/>
      <c r="G15" s="548"/>
      <c r="H15" s="548"/>
      <c r="I15" s="548">
        <f t="shared" si="0"/>
        <v>0</v>
      </c>
      <c r="J15" s="548">
        <f t="shared" si="1"/>
        <v>0</v>
      </c>
      <c r="K15" s="59">
        <f t="shared" si="2"/>
        <v>0</v>
      </c>
      <c r="L15" s="52" t="s">
        <v>1</v>
      </c>
    </row>
    <row r="16" spans="1:12">
      <c r="A16" s="114" t="s">
        <v>125</v>
      </c>
      <c r="B16" s="548">
        <v>81</v>
      </c>
      <c r="C16" s="548">
        <v>0</v>
      </c>
      <c r="D16" s="548">
        <f>B16</f>
        <v>81</v>
      </c>
      <c r="E16" s="548">
        <v>0</v>
      </c>
      <c r="F16" s="548">
        <v>0</v>
      </c>
      <c r="G16" s="548">
        <v>0</v>
      </c>
      <c r="H16" s="548">
        <v>0</v>
      </c>
      <c r="I16" s="548">
        <f t="shared" si="0"/>
        <v>0</v>
      </c>
      <c r="J16" s="548">
        <f t="shared" si="1"/>
        <v>81</v>
      </c>
      <c r="K16" s="59">
        <f t="shared" si="2"/>
        <v>0</v>
      </c>
      <c r="L16" s="52" t="s">
        <v>1</v>
      </c>
    </row>
    <row r="17" spans="1:12" hidden="1">
      <c r="A17" s="115" t="s">
        <v>126</v>
      </c>
      <c r="B17" s="548"/>
      <c r="C17" s="548"/>
      <c r="D17" s="548"/>
      <c r="E17" s="548"/>
      <c r="F17" s="548"/>
      <c r="G17" s="548"/>
      <c r="H17" s="548"/>
      <c r="I17" s="548">
        <f t="shared" si="0"/>
        <v>0</v>
      </c>
      <c r="J17" s="548">
        <f t="shared" si="1"/>
        <v>0</v>
      </c>
      <c r="K17" s="59">
        <f t="shared" si="2"/>
        <v>0</v>
      </c>
      <c r="L17" s="52" t="s">
        <v>1</v>
      </c>
    </row>
    <row r="18" spans="1:12" hidden="1">
      <c r="A18" s="114" t="s">
        <v>127</v>
      </c>
      <c r="B18" s="548"/>
      <c r="C18" s="548"/>
      <c r="D18" s="548"/>
      <c r="E18" s="548"/>
      <c r="F18" s="548"/>
      <c r="G18" s="548"/>
      <c r="H18" s="548"/>
      <c r="I18" s="548">
        <f t="shared" si="0"/>
        <v>0</v>
      </c>
      <c r="J18" s="548">
        <f t="shared" si="1"/>
        <v>0</v>
      </c>
      <c r="K18" s="59">
        <f t="shared" si="2"/>
        <v>0</v>
      </c>
      <c r="L18" s="52" t="s">
        <v>1</v>
      </c>
    </row>
    <row r="19" spans="1:12" hidden="1">
      <c r="A19" s="114" t="s">
        <v>128</v>
      </c>
      <c r="B19" s="548"/>
      <c r="C19" s="548"/>
      <c r="D19" s="548"/>
      <c r="E19" s="548"/>
      <c r="F19" s="548"/>
      <c r="G19" s="548"/>
      <c r="H19" s="548"/>
      <c r="I19" s="548">
        <f t="shared" si="0"/>
        <v>0</v>
      </c>
      <c r="J19" s="548">
        <f t="shared" si="1"/>
        <v>0</v>
      </c>
      <c r="K19" s="59">
        <f t="shared" si="2"/>
        <v>0</v>
      </c>
      <c r="L19" s="52" t="s">
        <v>1</v>
      </c>
    </row>
    <row r="20" spans="1:12" hidden="1">
      <c r="A20" s="114" t="s">
        <v>129</v>
      </c>
      <c r="B20" s="548"/>
      <c r="C20" s="548"/>
      <c r="D20" s="548"/>
      <c r="E20" s="548"/>
      <c r="F20" s="548"/>
      <c r="G20" s="548"/>
      <c r="H20" s="548"/>
      <c r="I20" s="548">
        <f t="shared" si="0"/>
        <v>0</v>
      </c>
      <c r="J20" s="548">
        <f t="shared" si="1"/>
        <v>0</v>
      </c>
      <c r="K20" s="59">
        <f t="shared" si="2"/>
        <v>0</v>
      </c>
      <c r="L20" s="52" t="s">
        <v>1</v>
      </c>
    </row>
    <row r="21" spans="1:12" hidden="1">
      <c r="A21" s="116" t="s">
        <v>130</v>
      </c>
      <c r="B21" s="548"/>
      <c r="C21" s="548"/>
      <c r="D21" s="548"/>
      <c r="E21" s="548"/>
      <c r="F21" s="548"/>
      <c r="G21" s="548"/>
      <c r="H21" s="548"/>
      <c r="I21" s="548">
        <f t="shared" si="0"/>
        <v>0</v>
      </c>
      <c r="J21" s="548">
        <f t="shared" si="1"/>
        <v>0</v>
      </c>
      <c r="K21" s="59">
        <f t="shared" si="2"/>
        <v>0</v>
      </c>
      <c r="L21" s="52" t="s">
        <v>1</v>
      </c>
    </row>
    <row r="22" spans="1:12" hidden="1">
      <c r="A22" s="117" t="s">
        <v>43</v>
      </c>
      <c r="B22" s="548"/>
      <c r="C22" s="548"/>
      <c r="D22" s="548"/>
      <c r="E22" s="548"/>
      <c r="F22" s="548"/>
      <c r="G22" s="548"/>
      <c r="H22" s="548"/>
      <c r="I22" s="548">
        <f t="shared" si="0"/>
        <v>0</v>
      </c>
      <c r="J22" s="548">
        <f t="shared" si="1"/>
        <v>0</v>
      </c>
      <c r="K22" s="59">
        <f t="shared" si="2"/>
        <v>0</v>
      </c>
      <c r="L22" s="52" t="s">
        <v>1</v>
      </c>
    </row>
    <row r="23" spans="1:12">
      <c r="A23" s="114" t="s">
        <v>44</v>
      </c>
      <c r="B23" s="548">
        <v>2485</v>
      </c>
      <c r="C23" s="548">
        <v>54</v>
      </c>
      <c r="D23" s="548">
        <f t="shared" ref="D23:E25" si="3">B23</f>
        <v>2485</v>
      </c>
      <c r="E23" s="548">
        <f t="shared" si="3"/>
        <v>54</v>
      </c>
      <c r="F23" s="548">
        <f>3+18+25</f>
        <v>46</v>
      </c>
      <c r="G23" s="548">
        <v>6</v>
      </c>
      <c r="H23" s="548">
        <v>0</v>
      </c>
      <c r="I23" s="548">
        <f t="shared" si="0"/>
        <v>6</v>
      </c>
      <c r="J23" s="548">
        <f t="shared" si="1"/>
        <v>2537</v>
      </c>
      <c r="K23" s="59">
        <f t="shared" si="2"/>
        <v>54</v>
      </c>
      <c r="L23" s="52" t="s">
        <v>1</v>
      </c>
    </row>
    <row r="24" spans="1:12">
      <c r="A24" s="114" t="s">
        <v>444</v>
      </c>
      <c r="B24" s="548">
        <v>834</v>
      </c>
      <c r="C24" s="548">
        <v>0</v>
      </c>
      <c r="D24" s="548">
        <f t="shared" si="3"/>
        <v>834</v>
      </c>
      <c r="E24" s="548">
        <f t="shared" si="3"/>
        <v>0</v>
      </c>
      <c r="F24" s="548">
        <f>14+6</f>
        <v>20</v>
      </c>
      <c r="G24" s="548">
        <v>0</v>
      </c>
      <c r="H24" s="548">
        <v>0</v>
      </c>
      <c r="I24" s="548">
        <f t="shared" si="0"/>
        <v>0</v>
      </c>
      <c r="J24" s="548">
        <f t="shared" si="1"/>
        <v>854</v>
      </c>
      <c r="K24" s="59">
        <f t="shared" si="2"/>
        <v>0</v>
      </c>
      <c r="L24" s="52" t="s">
        <v>1</v>
      </c>
    </row>
    <row r="25" spans="1:12">
      <c r="A25" s="114" t="s">
        <v>445</v>
      </c>
      <c r="B25" s="548">
        <v>1521</v>
      </c>
      <c r="C25" s="548">
        <v>1</v>
      </c>
      <c r="D25" s="548">
        <f t="shared" si="3"/>
        <v>1521</v>
      </c>
      <c r="E25" s="548">
        <f t="shared" si="3"/>
        <v>1</v>
      </c>
      <c r="F25" s="548">
        <f>3</f>
        <v>3</v>
      </c>
      <c r="G25" s="548">
        <v>2</v>
      </c>
      <c r="H25" s="548">
        <v>0</v>
      </c>
      <c r="I25" s="548">
        <f t="shared" si="0"/>
        <v>2</v>
      </c>
      <c r="J25" s="548">
        <f t="shared" si="1"/>
        <v>1526</v>
      </c>
      <c r="K25" s="59">
        <f t="shared" si="2"/>
        <v>1</v>
      </c>
      <c r="L25" s="52" t="s">
        <v>1</v>
      </c>
    </row>
    <row r="26" spans="1:12" hidden="1">
      <c r="A26" s="114" t="s">
        <v>254</v>
      </c>
      <c r="B26" s="548"/>
      <c r="C26" s="548"/>
      <c r="D26" s="548"/>
      <c r="E26" s="548"/>
      <c r="F26" s="548"/>
      <c r="G26" s="548"/>
      <c r="H26" s="548"/>
      <c r="I26" s="548"/>
      <c r="J26" s="548"/>
      <c r="K26" s="59"/>
      <c r="L26" s="52" t="s">
        <v>1</v>
      </c>
    </row>
    <row r="27" spans="1:12" hidden="1">
      <c r="A27" s="114" t="s">
        <v>131</v>
      </c>
      <c r="B27" s="548"/>
      <c r="C27" s="548"/>
      <c r="D27" s="548"/>
      <c r="E27" s="548"/>
      <c r="F27" s="548"/>
      <c r="G27" s="548"/>
      <c r="H27" s="548"/>
      <c r="I27" s="548"/>
      <c r="J27" s="548"/>
      <c r="K27" s="59"/>
      <c r="L27" s="52" t="s">
        <v>1</v>
      </c>
    </row>
    <row r="28" spans="1:12" hidden="1">
      <c r="A28" s="118" t="s">
        <v>132</v>
      </c>
      <c r="B28" s="549"/>
      <c r="C28" s="549"/>
      <c r="D28" s="549"/>
      <c r="E28" s="549"/>
      <c r="F28" s="549"/>
      <c r="G28" s="549"/>
      <c r="H28" s="549"/>
      <c r="I28" s="549"/>
      <c r="J28" s="549"/>
      <c r="K28" s="106"/>
      <c r="L28" s="52" t="s">
        <v>1</v>
      </c>
    </row>
    <row r="29" spans="1:12" ht="15.75" thickBot="1">
      <c r="A29" s="119" t="s">
        <v>59</v>
      </c>
      <c r="B29" s="550">
        <f t="shared" ref="B29:G29" si="4">SUM(B12:B28)</f>
        <v>5101</v>
      </c>
      <c r="C29" s="550">
        <f t="shared" si="4"/>
        <v>55</v>
      </c>
      <c r="D29" s="550">
        <f t="shared" si="4"/>
        <v>5101</v>
      </c>
      <c r="E29" s="550">
        <f t="shared" si="4"/>
        <v>55</v>
      </c>
      <c r="F29" s="550">
        <f t="shared" si="4"/>
        <v>72</v>
      </c>
      <c r="G29" s="550">
        <f t="shared" si="4"/>
        <v>8</v>
      </c>
      <c r="H29" s="550">
        <f>SUM(H12:H28)</f>
        <v>0</v>
      </c>
      <c r="I29" s="550">
        <f>SUM(I12:I28)</f>
        <v>8</v>
      </c>
      <c r="J29" s="550">
        <f>SUM(J12:J28)</f>
        <v>5181</v>
      </c>
      <c r="K29" s="109">
        <f>SUM(K12:K28)</f>
        <v>55</v>
      </c>
      <c r="L29" s="53" t="s">
        <v>1</v>
      </c>
    </row>
    <row r="30" spans="1:12">
      <c r="A30" s="193" t="s">
        <v>308</v>
      </c>
      <c r="B30" s="551">
        <f>(B29-B32)*(846/5155)</f>
        <v>833.19922405431623</v>
      </c>
      <c r="C30" s="552">
        <v>1</v>
      </c>
      <c r="D30" s="552">
        <f>B30</f>
        <v>833.19922405431623</v>
      </c>
      <c r="E30" s="552">
        <f>C30</f>
        <v>1</v>
      </c>
      <c r="F30" s="552">
        <v>0</v>
      </c>
      <c r="G30" s="552">
        <f>6+2</f>
        <v>8</v>
      </c>
      <c r="H30" s="551">
        <v>0</v>
      </c>
      <c r="I30" s="553">
        <f>G30+H30</f>
        <v>8</v>
      </c>
      <c r="J30" s="553">
        <f>D30+F30+I30</f>
        <v>841.19922405431623</v>
      </c>
      <c r="K30" s="60">
        <f>E30</f>
        <v>1</v>
      </c>
      <c r="L30" s="52" t="s">
        <v>1</v>
      </c>
    </row>
    <row r="31" spans="1:12">
      <c r="A31" s="194" t="s">
        <v>328</v>
      </c>
      <c r="B31" s="554">
        <f>(B29-B32)*(4309/5155)</f>
        <v>4243.8007759456832</v>
      </c>
      <c r="C31" s="555">
        <v>54</v>
      </c>
      <c r="D31" s="555">
        <f>B31-1</f>
        <v>4242.8007759456832</v>
      </c>
      <c r="E31" s="555">
        <f>C31</f>
        <v>54</v>
      </c>
      <c r="F31" s="555">
        <f>18+14+33</f>
        <v>65</v>
      </c>
      <c r="G31" s="555">
        <v>0</v>
      </c>
      <c r="H31" s="554">
        <v>0</v>
      </c>
      <c r="I31" s="556">
        <f t="shared" ref="I31:I32" si="5">G31+H31</f>
        <v>0</v>
      </c>
      <c r="J31" s="556">
        <f t="shared" ref="J31:J32" si="6">D31+F31+I31</f>
        <v>4307.8007759456832</v>
      </c>
      <c r="K31" s="60">
        <f>E31</f>
        <v>54</v>
      </c>
      <c r="L31" s="52" t="s">
        <v>1</v>
      </c>
    </row>
    <row r="32" spans="1:12">
      <c r="A32" s="195" t="s">
        <v>329</v>
      </c>
      <c r="B32" s="557">
        <f>6+4+2+3+1+1+1+1-1+8+1-3</f>
        <v>24</v>
      </c>
      <c r="C32" s="558">
        <v>0</v>
      </c>
      <c r="D32" s="558">
        <f>B32+1</f>
        <v>25</v>
      </c>
      <c r="E32" s="558">
        <f>C32</f>
        <v>0</v>
      </c>
      <c r="F32" s="558">
        <f>3+4</f>
        <v>7</v>
      </c>
      <c r="G32" s="558">
        <v>0</v>
      </c>
      <c r="H32" s="557">
        <v>0</v>
      </c>
      <c r="I32" s="559">
        <f t="shared" si="5"/>
        <v>0</v>
      </c>
      <c r="J32" s="559">
        <f t="shared" si="6"/>
        <v>32</v>
      </c>
      <c r="K32" s="60">
        <f>E32</f>
        <v>0</v>
      </c>
      <c r="L32" s="52" t="s">
        <v>1</v>
      </c>
    </row>
    <row r="33" spans="1:12" s="7" customFormat="1">
      <c r="A33" s="196" t="s">
        <v>59</v>
      </c>
      <c r="B33" s="192">
        <f>SUM(B30:B32)</f>
        <v>5100.9999999999991</v>
      </c>
      <c r="C33" s="191">
        <f t="shared" ref="C33:J33" si="7">SUM(C30:C32)</f>
        <v>55</v>
      </c>
      <c r="D33" s="191">
        <f t="shared" si="7"/>
        <v>5100.9999999999991</v>
      </c>
      <c r="E33" s="191">
        <f t="shared" si="7"/>
        <v>55</v>
      </c>
      <c r="F33" s="191">
        <f t="shared" si="7"/>
        <v>72</v>
      </c>
      <c r="G33" s="191">
        <f t="shared" si="7"/>
        <v>8</v>
      </c>
      <c r="H33" s="192">
        <f t="shared" si="7"/>
        <v>0</v>
      </c>
      <c r="I33" s="192">
        <f>SUM(I30:I32)</f>
        <v>8</v>
      </c>
      <c r="J33" s="192">
        <f t="shared" si="7"/>
        <v>5180.9999999999991</v>
      </c>
      <c r="K33" s="61">
        <f>SUM(K30:K32)</f>
        <v>55</v>
      </c>
      <c r="L33" s="52" t="s">
        <v>30</v>
      </c>
    </row>
    <row r="34" spans="1:12" s="7" customFormat="1">
      <c r="A34" s="782"/>
      <c r="B34" s="782"/>
      <c r="C34" s="782"/>
      <c r="D34" s="782"/>
      <c r="E34" s="782"/>
      <c r="F34" s="782"/>
      <c r="G34" s="782"/>
      <c r="H34" s="782"/>
      <c r="I34" s="782"/>
      <c r="J34" s="782"/>
      <c r="K34" s="782"/>
      <c r="L34" s="52"/>
    </row>
  </sheetData>
  <mergeCells count="23">
    <mergeCell ref="A9:A11"/>
    <mergeCell ref="D9:E9"/>
    <mergeCell ref="B9:C9"/>
    <mergeCell ref="K10:K11"/>
    <mergeCell ref="J10:J11"/>
    <mergeCell ref="I10:I11"/>
    <mergeCell ref="E10:E11"/>
    <mergeCell ref="A34:K34"/>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2011-02-08T15:44:07Z</cp:lastPrinted>
  <dcterms:created xsi:type="dcterms:W3CDTF">2003-08-28T20:51:00Z</dcterms:created>
  <dcterms:modified xsi:type="dcterms:W3CDTF">2011-02-10T00:29:55Z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