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3750" yWindow="810" windowWidth="12120" windowHeight="9000" tabRatio="821" activeTab="1"/>
  </bookViews>
  <sheets>
    <sheet name="Exhibit A" sheetId="19" r:id="rId1"/>
    <sheet name="Exhibit B" sheetId="1" r:id="rId2"/>
    <sheet name="Exhibit C" sheetId="2" r:id="rId3"/>
    <sheet name="Exhibit D" sheetId="3" r:id="rId4"/>
    <sheet name="Exhibit E" sheetId="20" r:id="rId5"/>
    <sheet name="Exhibit F" sheetId="4" r:id="rId6"/>
    <sheet name="Exhibit G" sheetId="5" r:id="rId7"/>
    <sheet name="Exhibit H" sheetId="6" r:id="rId8"/>
    <sheet name="Exhibit I" sheetId="7" r:id="rId9"/>
    <sheet name="Exhibit J" sheetId="8" r:id="rId10"/>
    <sheet name="Exhibit K" sheetId="16" r:id="rId11"/>
    <sheet name="Exhibit L" sheetId="9" r:id="rId12"/>
    <sheet name="Exhibit N" sheetId="10" r:id="rId13"/>
    <sheet name="Exhibit O" sheetId="11" r:id="rId14"/>
  </sheets>
  <definedNames>
    <definedName name="_xlnm.Print_Area" localSheetId="0">'Exhibit A'!$A$1:$E$6</definedName>
    <definedName name="_xlnm.Print_Area" localSheetId="1">'Exhibit B'!$A$1:$Y$53</definedName>
    <definedName name="_xlnm.Print_Area" localSheetId="2">'Exhibit C'!$A$1:$W$26</definedName>
    <definedName name="_xlnm.Print_Area" localSheetId="3">'Exhibit D'!$A$1:$Q$21</definedName>
    <definedName name="_xlnm.Print_Area" localSheetId="4">'Exhibit E'!$A$1:$I$48</definedName>
    <definedName name="_xlnm.Print_Area" localSheetId="5">'Exhibit F'!$A$1:$R$18</definedName>
    <definedName name="_xlnm.Print_Area" localSheetId="6">'Exhibit G'!$A$1:$R$22</definedName>
    <definedName name="_xlnm.Print_Area" localSheetId="7">'Exhibit H'!$A$1:$P$19</definedName>
    <definedName name="_xlnm.Print_Area" localSheetId="8">'Exhibit I'!$A$1:$L$35</definedName>
    <definedName name="_xlnm.Print_Area" localSheetId="9">'Exhibit J'!$A$1:$AD$39</definedName>
    <definedName name="_xlnm.Print_Area" localSheetId="10">'Exhibit K'!$A$1:$J$26</definedName>
    <definedName name="_xlnm.Print_Area" localSheetId="11">'Exhibit L'!$A$1:$J$49</definedName>
    <definedName name="_xlnm.Print_Area" localSheetId="12">'Exhibit N'!$A$1:$K$25</definedName>
    <definedName name="_xlnm.Print_Area" localSheetId="13">'Exhibit O'!$A$1:$F$54</definedName>
    <definedName name="_xlnm.Print_Area">'Exhibit B'!$A$2:$Y$68</definedName>
  </definedNames>
  <calcPr calcId="144525"/>
</workbook>
</file>

<file path=xl/calcChain.xml><?xml version="1.0" encoding="utf-8"?>
<calcChain xmlns="http://schemas.openxmlformats.org/spreadsheetml/2006/main">
  <c r="L17" i="3"/>
  <c r="N18"/>
  <c r="I17"/>
  <c r="X22" i="1" l="1"/>
  <c r="W22"/>
  <c r="V22"/>
  <c r="U36" i="8" l="1"/>
  <c r="K36"/>
  <c r="U33" l="1"/>
  <c r="AC10"/>
  <c r="AC28"/>
  <c r="AC29"/>
  <c r="AC36"/>
  <c r="AC35"/>
  <c r="AC33"/>
  <c r="AC23"/>
  <c r="AC38"/>
  <c r="AC37"/>
  <c r="AC34"/>
  <c r="AC32"/>
  <c r="AC31"/>
  <c r="AC30"/>
  <c r="AC22"/>
  <c r="AC21"/>
  <c r="AC20"/>
  <c r="AC19"/>
  <c r="AC18"/>
  <c r="AC17"/>
  <c r="AC16"/>
  <c r="AC15"/>
  <c r="AC14"/>
  <c r="AC13"/>
  <c r="AC12"/>
  <c r="AC11"/>
  <c r="N39"/>
  <c r="AC39" l="1"/>
  <c r="AA39"/>
  <c r="AC26"/>
  <c r="AC25"/>
  <c r="AB24"/>
  <c r="AB22"/>
  <c r="AB21"/>
  <c r="AB20"/>
  <c r="AB18"/>
  <c r="AB17"/>
  <c r="AB16"/>
  <c r="AB15"/>
  <c r="AB14"/>
  <c r="AB13"/>
  <c r="AB12"/>
  <c r="AB11"/>
  <c r="AB10"/>
  <c r="E29" i="11"/>
  <c r="E24" i="9"/>
  <c r="G23" i="16"/>
  <c r="W23" i="8" l="1"/>
  <c r="W28" s="1"/>
  <c r="W39" s="1"/>
  <c r="V23"/>
  <c r="V28" s="1"/>
  <c r="V39" s="1"/>
  <c r="U23"/>
  <c r="U28" s="1"/>
  <c r="T23"/>
  <c r="T28" s="1"/>
  <c r="T39" s="1"/>
  <c r="M23"/>
  <c r="M28" s="1"/>
  <c r="M39" s="1"/>
  <c r="L23"/>
  <c r="L28" s="1"/>
  <c r="L39" s="1"/>
  <c r="K23"/>
  <c r="K28" s="1"/>
  <c r="K39" s="1"/>
  <c r="J23"/>
  <c r="J28" s="1"/>
  <c r="J39" s="1"/>
  <c r="S39"/>
  <c r="R39"/>
  <c r="S23"/>
  <c r="R23"/>
  <c r="I23"/>
  <c r="H23"/>
  <c r="H39" s="1"/>
  <c r="Q23"/>
  <c r="Z39"/>
  <c r="G39"/>
  <c r="I39" l="1"/>
  <c r="U39"/>
  <c r="Q24"/>
  <c r="Q39" s="1"/>
  <c r="H41" i="20" l="1"/>
  <c r="G41"/>
  <c r="X32" i="1" l="1"/>
  <c r="X23" l="1"/>
  <c r="W23"/>
  <c r="V23"/>
  <c r="F26" i="2" l="1"/>
  <c r="V25" l="1"/>
  <c r="V24"/>
  <c r="V23"/>
  <c r="V16"/>
  <c r="V15"/>
  <c r="V14"/>
  <c r="V13"/>
  <c r="V12"/>
  <c r="V11"/>
  <c r="R46" i="1" l="1"/>
  <c r="R47"/>
  <c r="U47"/>
  <c r="J10" i="2" l="1"/>
  <c r="F10"/>
  <c r="F18" s="1"/>
  <c r="U14"/>
  <c r="T14"/>
  <c r="S14"/>
  <c r="U13"/>
  <c r="T13"/>
  <c r="S13"/>
  <c r="U12"/>
  <c r="T12"/>
  <c r="S12"/>
  <c r="U10"/>
  <c r="T10"/>
  <c r="S10"/>
  <c r="J18" l="1"/>
  <c r="V10"/>
  <c r="V18" s="1"/>
  <c r="X33" i="1"/>
  <c r="W33"/>
  <c r="V33"/>
  <c r="C46" i="11" l="1"/>
  <c r="D46"/>
  <c r="E46"/>
  <c r="E51"/>
  <c r="D28"/>
  <c r="C28"/>
  <c r="E28"/>
  <c r="D33"/>
  <c r="E33"/>
  <c r="C33"/>
  <c r="Q16" i="5" l="1"/>
  <c r="Q15"/>
  <c r="I9" i="6" l="1"/>
  <c r="F9"/>
  <c r="F10" i="16"/>
  <c r="F9"/>
  <c r="G24" i="9"/>
  <c r="G23"/>
  <c r="G16"/>
  <c r="G10"/>
  <c r="G11"/>
  <c r="C16"/>
  <c r="C10"/>
  <c r="I23" i="10" l="1"/>
  <c r="H23"/>
  <c r="J17"/>
  <c r="J23" s="1"/>
  <c r="F22" i="16" l="1"/>
  <c r="F20"/>
  <c r="F19"/>
  <c r="F18"/>
  <c r="F17"/>
  <c r="F16"/>
  <c r="F15"/>
  <c r="F14"/>
  <c r="F13"/>
  <c r="F12"/>
  <c r="F11"/>
  <c r="E35" i="8"/>
  <c r="I31" i="7"/>
  <c r="I30"/>
  <c r="I29"/>
  <c r="I28"/>
  <c r="I27"/>
  <c r="I26"/>
  <c r="I25"/>
  <c r="I24"/>
  <c r="I23"/>
  <c r="I22"/>
  <c r="I21"/>
  <c r="I20"/>
  <c r="I19"/>
  <c r="I18"/>
  <c r="I16"/>
  <c r="I15"/>
  <c r="I14"/>
  <c r="I13"/>
  <c r="I12"/>
  <c r="I11"/>
  <c r="D32"/>
  <c r="I17"/>
  <c r="I32" l="1"/>
  <c r="N47" i="1"/>
  <c r="W47" s="1"/>
  <c r="Y39" i="8"/>
  <c r="U24" i="2"/>
  <c r="T24"/>
  <c r="S24"/>
  <c r="X38" i="1"/>
  <c r="W38"/>
  <c r="V38"/>
  <c r="U50"/>
  <c r="U52" s="1"/>
  <c r="R50"/>
  <c r="R52" s="1"/>
  <c r="O49"/>
  <c r="X49" s="1"/>
  <c r="O48"/>
  <c r="X48" s="1"/>
  <c r="O47"/>
  <c r="O46"/>
  <c r="X46" s="1"/>
  <c r="N49"/>
  <c r="W49" s="1"/>
  <c r="N48"/>
  <c r="W48" s="1"/>
  <c r="N46"/>
  <c r="W46" s="1"/>
  <c r="M49"/>
  <c r="V49" s="1"/>
  <c r="M48"/>
  <c r="V48" s="1"/>
  <c r="M47"/>
  <c r="M46"/>
  <c r="V46" s="1"/>
  <c r="T50"/>
  <c r="T52" s="1"/>
  <c r="S50"/>
  <c r="Q50"/>
  <c r="Q52" s="1"/>
  <c r="P50"/>
  <c r="P52" s="1"/>
  <c r="L50"/>
  <c r="L52" s="1"/>
  <c r="K50"/>
  <c r="K52" s="1"/>
  <c r="J50"/>
  <c r="J52" s="1"/>
  <c r="I50"/>
  <c r="I52" s="1"/>
  <c r="H50"/>
  <c r="H52" s="1"/>
  <c r="G50"/>
  <c r="G52" s="1"/>
  <c r="F50"/>
  <c r="F52" s="1"/>
  <c r="E50"/>
  <c r="E52" s="1"/>
  <c r="D50"/>
  <c r="D52" s="1"/>
  <c r="S52"/>
  <c r="X12"/>
  <c r="X24" s="1"/>
  <c r="W12"/>
  <c r="W24" s="1"/>
  <c r="V12"/>
  <c r="V24" s="1"/>
  <c r="W39"/>
  <c r="X39"/>
  <c r="V39" l="1"/>
  <c r="V40" s="1"/>
  <c r="V41" s="1"/>
  <c r="O50"/>
  <c r="O52" s="1"/>
  <c r="W50"/>
  <c r="W52" s="1"/>
  <c r="M50"/>
  <c r="M52" s="1"/>
  <c r="V47"/>
  <c r="V50" s="1"/>
  <c r="V52" s="1"/>
  <c r="X47"/>
  <c r="X50" s="1"/>
  <c r="X52" s="1"/>
  <c r="N50"/>
  <c r="N52" s="1"/>
  <c r="E14" i="11"/>
  <c r="L15" i="6" l="1"/>
  <c r="G46" i="20" l="1"/>
  <c r="G48" s="1"/>
  <c r="H46"/>
  <c r="H48" s="1"/>
  <c r="X39" i="8" l="1"/>
  <c r="AB38"/>
  <c r="AB37"/>
  <c r="AB36"/>
  <c r="AB35"/>
  <c r="AB34"/>
  <c r="AB33"/>
  <c r="AB32"/>
  <c r="AB31"/>
  <c r="AB30"/>
  <c r="AB29"/>
  <c r="AB26"/>
  <c r="AB25"/>
  <c r="Q12" i="4"/>
  <c r="O19" i="8" l="1"/>
  <c r="AB19" s="1"/>
  <c r="R18" i="2" l="1"/>
  <c r="Q18"/>
  <c r="O18"/>
  <c r="N18"/>
  <c r="M18"/>
  <c r="K18"/>
  <c r="I18"/>
  <c r="H18"/>
  <c r="G18"/>
  <c r="E18"/>
  <c r="D18"/>
  <c r="C18"/>
  <c r="F41" i="20"/>
  <c r="S11" i="2"/>
  <c r="T11"/>
  <c r="U11"/>
  <c r="S15"/>
  <c r="T15"/>
  <c r="U15"/>
  <c r="S16"/>
  <c r="T16"/>
  <c r="U16"/>
  <c r="L18"/>
  <c r="P18"/>
  <c r="S23"/>
  <c r="T23"/>
  <c r="U23"/>
  <c r="J26"/>
  <c r="M26"/>
  <c r="N26"/>
  <c r="Q26"/>
  <c r="R26"/>
  <c r="U26"/>
  <c r="F46" i="20" l="1"/>
  <c r="F48" s="1"/>
  <c r="V26" i="2"/>
  <c r="T18"/>
  <c r="U18"/>
  <c r="S18"/>
  <c r="C34" i="11"/>
  <c r="E34" l="1"/>
  <c r="E35" s="1"/>
  <c r="D34"/>
  <c r="D35" s="1"/>
  <c r="E52"/>
  <c r="F23" i="8"/>
  <c r="E53" i="11" l="1"/>
  <c r="F24" i="8"/>
  <c r="D52" i="11"/>
  <c r="F28" i="8" l="1"/>
  <c r="F39" s="1"/>
  <c r="K19" i="3"/>
  <c r="B21" i="16"/>
  <c r="B20"/>
  <c r="P23" i="8"/>
  <c r="O23"/>
  <c r="E23"/>
  <c r="D23"/>
  <c r="C23"/>
  <c r="C28" s="1"/>
  <c r="C39" s="1"/>
  <c r="B23"/>
  <c r="I20" i="9"/>
  <c r="G14"/>
  <c r="G30" s="1"/>
  <c r="E14"/>
  <c r="E30" s="1"/>
  <c r="C14"/>
  <c r="H17" i="16"/>
  <c r="H10"/>
  <c r="J19" i="6"/>
  <c r="K19"/>
  <c r="L19"/>
  <c r="I19"/>
  <c r="H19"/>
  <c r="G19"/>
  <c r="F19"/>
  <c r="E19"/>
  <c r="D19"/>
  <c r="H18" i="5"/>
  <c r="G19" i="3"/>
  <c r="F19"/>
  <c r="D51" i="11"/>
  <c r="C51"/>
  <c r="D19" i="3"/>
  <c r="H13" i="16"/>
  <c r="I23"/>
  <c r="H12"/>
  <c r="B32" i="7"/>
  <c r="B34" s="1"/>
  <c r="B35" s="1"/>
  <c r="H9" i="16"/>
  <c r="I29" i="9"/>
  <c r="D53" i="11"/>
  <c r="C35"/>
  <c r="H49" i="9"/>
  <c r="H11" i="16"/>
  <c r="H14"/>
  <c r="H15"/>
  <c r="H16"/>
  <c r="H18"/>
  <c r="H19"/>
  <c r="H20"/>
  <c r="H21"/>
  <c r="H22"/>
  <c r="D23"/>
  <c r="B23"/>
  <c r="Q13" i="4"/>
  <c r="Q11"/>
  <c r="Q10"/>
  <c r="N14"/>
  <c r="K14"/>
  <c r="H14"/>
  <c r="P16" i="5"/>
  <c r="O16"/>
  <c r="P12" i="4"/>
  <c r="O12"/>
  <c r="D13" i="10"/>
  <c r="D23" s="1"/>
  <c r="C13"/>
  <c r="B13"/>
  <c r="N19" i="6"/>
  <c r="M19"/>
  <c r="Q17" i="5"/>
  <c r="P17"/>
  <c r="O17"/>
  <c r="P15"/>
  <c r="F18"/>
  <c r="E18"/>
  <c r="G18"/>
  <c r="I18"/>
  <c r="J18"/>
  <c r="K18"/>
  <c r="L18"/>
  <c r="M18"/>
  <c r="N18"/>
  <c r="C18"/>
  <c r="C22" s="1"/>
  <c r="O15"/>
  <c r="Q14"/>
  <c r="Q18" s="1"/>
  <c r="P14"/>
  <c r="P18" s="1"/>
  <c r="P22" s="1"/>
  <c r="O14"/>
  <c r="P14" i="3"/>
  <c r="P15" s="1"/>
  <c r="O14"/>
  <c r="O15" s="1"/>
  <c r="N19"/>
  <c r="M19"/>
  <c r="L15"/>
  <c r="K15"/>
  <c r="G15"/>
  <c r="F15"/>
  <c r="N15"/>
  <c r="M15"/>
  <c r="M21" s="1"/>
  <c r="J15"/>
  <c r="I15"/>
  <c r="D15"/>
  <c r="C15"/>
  <c r="F14" i="9"/>
  <c r="F47" s="1"/>
  <c r="H10"/>
  <c r="H12"/>
  <c r="H13"/>
  <c r="D14"/>
  <c r="D47" s="1"/>
  <c r="B14"/>
  <c r="B47" s="1"/>
  <c r="O9" i="6"/>
  <c r="O10"/>
  <c r="O11"/>
  <c r="O12"/>
  <c r="O13"/>
  <c r="O14"/>
  <c r="O15"/>
  <c r="O16"/>
  <c r="O17"/>
  <c r="O18"/>
  <c r="C23" i="10"/>
  <c r="B23"/>
  <c r="J14" i="7"/>
  <c r="J19"/>
  <c r="J30"/>
  <c r="J13"/>
  <c r="J15"/>
  <c r="J25"/>
  <c r="J11"/>
  <c r="J12"/>
  <c r="J16"/>
  <c r="J17"/>
  <c r="J18"/>
  <c r="J20"/>
  <c r="J21"/>
  <c r="J22"/>
  <c r="J23"/>
  <c r="J24"/>
  <c r="J26"/>
  <c r="J27"/>
  <c r="J28"/>
  <c r="J29"/>
  <c r="J31"/>
  <c r="I33"/>
  <c r="J33" s="1"/>
  <c r="P10" i="4"/>
  <c r="P11"/>
  <c r="P13"/>
  <c r="O10"/>
  <c r="O11"/>
  <c r="O13"/>
  <c r="C14"/>
  <c r="C16" s="1"/>
  <c r="D14"/>
  <c r="B14"/>
  <c r="E14"/>
  <c r="F14"/>
  <c r="G14"/>
  <c r="G39" i="9"/>
  <c r="G32" i="7"/>
  <c r="G34" s="1"/>
  <c r="G35" s="1"/>
  <c r="F32"/>
  <c r="F34" s="1"/>
  <c r="H32"/>
  <c r="H34" s="1"/>
  <c r="H35" s="1"/>
  <c r="C19" i="3"/>
  <c r="E35" i="7"/>
  <c r="C35"/>
  <c r="C32"/>
  <c r="K35"/>
  <c r="K32"/>
  <c r="E32"/>
  <c r="D34"/>
  <c r="D35" s="1"/>
  <c r="I16" i="9"/>
  <c r="I18"/>
  <c r="I19"/>
  <c r="I22"/>
  <c r="I23"/>
  <c r="I24"/>
  <c r="I25"/>
  <c r="I26"/>
  <c r="I28"/>
  <c r="I10"/>
  <c r="I12"/>
  <c r="I11"/>
  <c r="I13"/>
  <c r="I17"/>
  <c r="I21"/>
  <c r="I27"/>
  <c r="I38"/>
  <c r="I39" s="1"/>
  <c r="I41"/>
  <c r="I42"/>
  <c r="I43"/>
  <c r="I44"/>
  <c r="I45"/>
  <c r="G46"/>
  <c r="E39"/>
  <c r="E46" s="1"/>
  <c r="C39"/>
  <c r="C46" s="1"/>
  <c r="G23" i="10"/>
  <c r="F23"/>
  <c r="E23"/>
  <c r="B18" i="5"/>
  <c r="D18"/>
  <c r="E28" i="8"/>
  <c r="F23" i="16"/>
  <c r="AB23" i="8" l="1"/>
  <c r="I34" i="7"/>
  <c r="I35" s="1"/>
  <c r="N21" i="3"/>
  <c r="O18" i="5"/>
  <c r="P24" i="8"/>
  <c r="AC24" s="1"/>
  <c r="J32" i="7"/>
  <c r="J34" s="1"/>
  <c r="J35" s="1"/>
  <c r="D21" i="3"/>
  <c r="C21"/>
  <c r="O28" i="8"/>
  <c r="O39" s="1"/>
  <c r="D28"/>
  <c r="O19" i="6"/>
  <c r="Q14" i="4"/>
  <c r="E39" i="8"/>
  <c r="I46" i="9"/>
  <c r="H14"/>
  <c r="H47" s="1"/>
  <c r="C30"/>
  <c r="C47" s="1"/>
  <c r="E47"/>
  <c r="G47"/>
  <c r="O14" i="4"/>
  <c r="P14"/>
  <c r="P16" s="1"/>
  <c r="F21" i="3"/>
  <c r="K21"/>
  <c r="L19"/>
  <c r="L21" s="1"/>
  <c r="G21"/>
  <c r="I14" i="9"/>
  <c r="I30" s="1"/>
  <c r="C52" i="11"/>
  <c r="C53" s="1"/>
  <c r="F35" i="7"/>
  <c r="I19" i="3"/>
  <c r="I21" s="1"/>
  <c r="H23" i="16"/>
  <c r="B28" i="8"/>
  <c r="J19" i="3"/>
  <c r="J21" s="1"/>
  <c r="AB28" i="8" l="1"/>
  <c r="AB39" s="1"/>
  <c r="D39"/>
  <c r="I47" i="9"/>
  <c r="P28" i="8"/>
  <c r="P19" i="3"/>
  <c r="P21" s="1"/>
  <c r="B39" i="8"/>
  <c r="O19" i="3"/>
  <c r="O21" s="1"/>
  <c r="P39" i="8" l="1"/>
  <c r="W40" i="1"/>
  <c r="W41" s="1"/>
  <c r="X40" l="1"/>
  <c r="X41" s="1"/>
</calcChain>
</file>

<file path=xl/sharedStrings.xml><?xml version="1.0" encoding="utf-8"?>
<sst xmlns="http://schemas.openxmlformats.org/spreadsheetml/2006/main" count="1393" uniqueCount="407">
  <si>
    <t xml:space="preserve">     42.0 Insurance claims and indemnities</t>
  </si>
  <si>
    <t xml:space="preserve">     12.1 Personnel benefits:  PHS</t>
  </si>
  <si>
    <t>Continued on next Page</t>
  </si>
  <si>
    <t>ALLOCATION TO DEPT OF HEALTH &amp; HUMAN SVCS.</t>
  </si>
  <si>
    <t xml:space="preserve">     11.1 Personnel compensation:  PHS</t>
  </si>
  <si>
    <t xml:space="preserve">              Total workyears and personnel comp.</t>
  </si>
  <si>
    <t xml:space="preserve">              Total obligations Salaries and Exp.</t>
  </si>
  <si>
    <t>Detail of Permanent Positions by Category</t>
  </si>
  <si>
    <t xml:space="preserve">     Increases</t>
  </si>
  <si>
    <t>Total, Adjustment to Base</t>
  </si>
  <si>
    <t>Reimbursable FTE</t>
  </si>
  <si>
    <t xml:space="preserve">    Pos.</t>
  </si>
  <si>
    <t xml:space="preserve">  Amount</t>
  </si>
  <si>
    <t xml:space="preserve">   FTE</t>
  </si>
  <si>
    <t xml:space="preserve">  Pos.</t>
  </si>
  <si>
    <t xml:space="preserve">  FTE</t>
  </si>
  <si>
    <t xml:space="preserve">   Pos.</t>
  </si>
  <si>
    <t xml:space="preserve"> Pos.</t>
  </si>
  <si>
    <t xml:space="preserve"> FTE</t>
  </si>
  <si>
    <t>C:  Program Increases/ Offsets by Decision Unit</t>
  </si>
  <si>
    <t>Location of Description By</t>
  </si>
  <si>
    <t>Program Increases</t>
  </si>
  <si>
    <t>Decision Unit (s)</t>
  </si>
  <si>
    <t>Corr.Off</t>
  </si>
  <si>
    <t>FTE</t>
  </si>
  <si>
    <t>Amount</t>
  </si>
  <si>
    <t>Total Program Increases</t>
  </si>
  <si>
    <t>Program</t>
  </si>
  <si>
    <t>Total Offsets</t>
  </si>
  <si>
    <t>D: Resources by DOJ Strategic Goal and Strategic Objective</t>
  </si>
  <si>
    <t xml:space="preserve">    Current Services</t>
  </si>
  <si>
    <t xml:space="preserve"> Direct,</t>
  </si>
  <si>
    <t>Reimb.</t>
  </si>
  <si>
    <t>Direct</t>
  </si>
  <si>
    <t>Other</t>
  </si>
  <si>
    <t>$000s</t>
  </si>
  <si>
    <t>Transfers</t>
  </si>
  <si>
    <t>Decision Unit:</t>
  </si>
  <si>
    <t>Pos.</t>
  </si>
  <si>
    <t xml:space="preserve"> H: Summary of Reimbursable Resources</t>
  </si>
  <si>
    <t>Grades and Salary Ranges</t>
  </si>
  <si>
    <t>Object Class</t>
  </si>
  <si>
    <t>I: Detail of Permanent Positions by Category</t>
  </si>
  <si>
    <t>Federal Prison System</t>
  </si>
  <si>
    <t>Salaries and Expenses</t>
  </si>
  <si>
    <t>Total</t>
  </si>
  <si>
    <t xml:space="preserve"> Total</t>
  </si>
  <si>
    <t xml:space="preserve">  Total</t>
  </si>
  <si>
    <t>Reimb-</t>
  </si>
  <si>
    <t>Category</t>
  </si>
  <si>
    <t>Authorized</t>
  </si>
  <si>
    <t>ursable</t>
  </si>
  <si>
    <t>Decreases</t>
  </si>
  <si>
    <t>Increases</t>
  </si>
  <si>
    <t>Changes</t>
  </si>
  <si>
    <t>Total Program Changes</t>
  </si>
  <si>
    <t>1. Inmate Care &amp; Programs</t>
  </si>
  <si>
    <t>2. Institution Security &amp; Admin</t>
  </si>
  <si>
    <t>3. Contract Confinement</t>
  </si>
  <si>
    <t>1. Inmate Care and Programs</t>
  </si>
  <si>
    <t>Reimbursable FTEs</t>
  </si>
  <si>
    <t>Reprogrammings/</t>
  </si>
  <si>
    <t>(Dollars in thousands)</t>
  </si>
  <si>
    <t>Total Compensable FTE</t>
  </si>
  <si>
    <t>Staff Housing Rental</t>
  </si>
  <si>
    <t>Federal Prison Industries</t>
  </si>
  <si>
    <t>Meal Tickets</t>
  </si>
  <si>
    <t>Sale of Farm By-Products</t>
  </si>
  <si>
    <t>USMS Medical Reimbursement</t>
  </si>
  <si>
    <t>NIC</t>
  </si>
  <si>
    <t>Recycling</t>
  </si>
  <si>
    <t>Sale of Vehicles</t>
  </si>
  <si>
    <t>Travel and purchase Cards</t>
  </si>
  <si>
    <t xml:space="preserve">          Budgetary Resources:</t>
  </si>
  <si>
    <t>Collection by Source</t>
  </si>
  <si>
    <t>Attorneys (905)</t>
  </si>
  <si>
    <t>Paralegal Specialist (950)</t>
  </si>
  <si>
    <t>Other Legal and Kindred (900-998)</t>
  </si>
  <si>
    <t>Correctional Institution Administration (006)</t>
  </si>
  <si>
    <t>Correctional Officers (007)</t>
  </si>
  <si>
    <t>Other Misc. Occupations (001-099)</t>
  </si>
  <si>
    <t>Soc. Science, Econ. and Kindred (100-199)</t>
  </si>
  <si>
    <t>Personnel Management (200-299)</t>
  </si>
  <si>
    <t>General Admin clerical and office services (300-399)</t>
  </si>
  <si>
    <t>Biological science (400-499)</t>
  </si>
  <si>
    <t>Accounting and Budget (500-599)</t>
  </si>
  <si>
    <t>Medical, Dental &amp; Public Health (600-799)</t>
  </si>
  <si>
    <t>Engineering and Architecture Group (800-899)</t>
  </si>
  <si>
    <t>Information and Arts Group (1000-1099)</t>
  </si>
  <si>
    <t>Business and Industry Group (1100-1199)</t>
  </si>
  <si>
    <t>Equipment, Facilities and Service Group (1600-1699)</t>
  </si>
  <si>
    <t>Education Group (1410-1411; 1700-1799)</t>
  </si>
  <si>
    <t>Supply Group (2000-2099)</t>
  </si>
  <si>
    <t>Transportation (2100-2199)</t>
  </si>
  <si>
    <t>Information Technology (2210)</t>
  </si>
  <si>
    <t>Ungraded (culinary, farm, mechanical &amp; construction)</t>
  </si>
  <si>
    <t>U.S. Field</t>
  </si>
  <si>
    <t>Headquarters (Washington, D.C.)</t>
  </si>
  <si>
    <t xml:space="preserve">  SES</t>
  </si>
  <si>
    <t xml:space="preserve">  GS-15</t>
  </si>
  <si>
    <t xml:space="preserve">  GS-14</t>
  </si>
  <si>
    <t xml:space="preserve">  GS-13</t>
  </si>
  <si>
    <t xml:space="preserve">  GS-12</t>
  </si>
  <si>
    <t xml:space="preserve">  GS-11</t>
  </si>
  <si>
    <t xml:space="preserve">  GS-10</t>
  </si>
  <si>
    <t xml:space="preserve">  GS-09</t>
  </si>
  <si>
    <t xml:space="preserve">  GS-08</t>
  </si>
  <si>
    <t xml:space="preserve">  GS-07</t>
  </si>
  <si>
    <t xml:space="preserve">  GS-06</t>
  </si>
  <si>
    <t xml:space="preserve">  GS-05</t>
  </si>
  <si>
    <t>Total Positions and annual Rate</t>
  </si>
  <si>
    <t>21.0 Travel and trans of persons</t>
  </si>
  <si>
    <t>12.0 Personnel benefits</t>
  </si>
  <si>
    <t>22.0 Transportation of things</t>
  </si>
  <si>
    <t>23.2 Rental payments to others</t>
  </si>
  <si>
    <t>24.0 Printing and reproduction</t>
  </si>
  <si>
    <t>25.2 Other services</t>
  </si>
  <si>
    <t>26.0 Supplies and materials</t>
  </si>
  <si>
    <t>31.0 Equipment</t>
  </si>
  <si>
    <t>11.5 Other personnel compensation</t>
  </si>
  <si>
    <t xml:space="preserve">     Lapse (-)</t>
  </si>
  <si>
    <t>11.1 Full-time permanent</t>
  </si>
  <si>
    <t>11.3 Other than full-time permanent</t>
  </si>
  <si>
    <t>11.8 Special personal compensation</t>
  </si>
  <si>
    <t xml:space="preserve">                   Total</t>
  </si>
  <si>
    <t>Reimbursable Workyears Full-time permanent</t>
  </si>
  <si>
    <t xml:space="preserve">                   Total direct obligations</t>
  </si>
  <si>
    <t>Ungraded positions</t>
  </si>
  <si>
    <t xml:space="preserve">     Total appropriated positions</t>
  </si>
  <si>
    <t>(Dollars in Thousands)</t>
  </si>
  <si>
    <t>Justification for Base Adjustments</t>
  </si>
  <si>
    <t>J: Financial Analysis of Program Changes</t>
  </si>
  <si>
    <t>Grades</t>
  </si>
  <si>
    <t xml:space="preserve"> Amount</t>
  </si>
  <si>
    <t xml:space="preserve"> K: Summary of Requirement by Grade</t>
  </si>
  <si>
    <t xml:space="preserve">   * Excludes 136 reimbursable FTEs.</t>
  </si>
  <si>
    <t xml:space="preserve">   FTE*</t>
  </si>
  <si>
    <t xml:space="preserve">  </t>
  </si>
  <si>
    <t xml:space="preserve">    Appropriation</t>
  </si>
  <si>
    <t xml:space="preserve"> $000's</t>
  </si>
  <si>
    <t>$000's</t>
  </si>
  <si>
    <t>Other Objects:</t>
  </si>
  <si>
    <t xml:space="preserve"> </t>
  </si>
  <si>
    <t>B. Summary of Requirements</t>
  </si>
  <si>
    <t>Increases:</t>
  </si>
  <si>
    <t>Commissary</t>
  </si>
  <si>
    <t xml:space="preserve">  TOTAL</t>
  </si>
  <si>
    <t>Perm Pos.</t>
  </si>
  <si>
    <t>Program Offsets</t>
  </si>
  <si>
    <t>Strategic Goal and Strategic Objective</t>
  </si>
  <si>
    <t>Goal 2:  Prevent Crime, Enforce Federal Laws and Represent the Rights and Interests of the American People</t>
  </si>
  <si>
    <t>2.3 Prevent, suppress, and intervene in crimes against children</t>
  </si>
  <si>
    <t>Subtotal, Goal 2</t>
  </si>
  <si>
    <t>3.4 Provide services and programs to facilitate inmates' successful reintegration into society, consistent with community expectations and standards</t>
  </si>
  <si>
    <t>Subtotal, Goal 3</t>
  </si>
  <si>
    <t xml:space="preserve"> Grand Total </t>
  </si>
  <si>
    <t xml:space="preserve">   Increases</t>
  </si>
  <si>
    <t>Financial Analysis of Program Changes</t>
  </si>
  <si>
    <t xml:space="preserve"> with Resc. &amp; Sup.  </t>
  </si>
  <si>
    <t>Goal 3:  Ensure the Fair and Efficient Administration of Justice</t>
  </si>
  <si>
    <t>Decision Unit</t>
  </si>
  <si>
    <t>Without Rescissions</t>
  </si>
  <si>
    <t>Summary of Reimbursable Resources</t>
  </si>
  <si>
    <t>Summary of Requirements by Grade</t>
  </si>
  <si>
    <t xml:space="preserve">       Increase/Decrease</t>
  </si>
  <si>
    <t>Average SES Salary</t>
  </si>
  <si>
    <t>Average GS Salary</t>
  </si>
  <si>
    <t>Average GS Grade</t>
  </si>
  <si>
    <t>Summary of Requirements by Object Class</t>
  </si>
  <si>
    <t>Other Object Classes</t>
  </si>
  <si>
    <t xml:space="preserve">     12.0 Personnel benefits</t>
  </si>
  <si>
    <t xml:space="preserve">     13.0 Benefits for former personnel</t>
  </si>
  <si>
    <t xml:space="preserve">     21.0 Travel and transportation of persons</t>
  </si>
  <si>
    <t xml:space="preserve">     22.0 Transportation of things</t>
  </si>
  <si>
    <t xml:space="preserve">     23.1 GSA rent</t>
  </si>
  <si>
    <t xml:space="preserve">     23.2  Rental payments to others</t>
  </si>
  <si>
    <t xml:space="preserve">     24.0 Printing and reproduction</t>
  </si>
  <si>
    <t xml:space="preserve">     25.2 Other services</t>
  </si>
  <si>
    <t xml:space="preserve">     23.3 Comm., utilities and misc. charges</t>
  </si>
  <si>
    <t xml:space="preserve">     26.0 Supplies and materials</t>
  </si>
  <si>
    <t xml:space="preserve">     31.0 Equipment</t>
  </si>
  <si>
    <t xml:space="preserve">     32.0 Land</t>
  </si>
  <si>
    <t xml:space="preserve">     41.0 Grants, subsidies, and contributions</t>
  </si>
  <si>
    <t>Total S&amp;E Resources</t>
  </si>
  <si>
    <t>4. Management &amp; Administration</t>
  </si>
  <si>
    <t>Contract Confinement</t>
  </si>
  <si>
    <t>L. Summary of Requirements by Object Class (Cont'd)</t>
  </si>
  <si>
    <t>Program Changes</t>
  </si>
  <si>
    <t xml:space="preserve">  Program Increases:</t>
  </si>
  <si>
    <t>2010 Supplementals</t>
  </si>
  <si>
    <t>Crosswalk of 2010 Availability</t>
  </si>
  <si>
    <t>States and Other</t>
  </si>
  <si>
    <t xml:space="preserve">     Supplemental</t>
  </si>
  <si>
    <t xml:space="preserve"> L: Summary of Requirements by Object Class</t>
  </si>
  <si>
    <t>A. Organizational Chart</t>
  </si>
  <si>
    <t>WG</t>
  </si>
  <si>
    <t xml:space="preserve"> Total Pr.</t>
  </si>
  <si>
    <t>SES $119,554 - 179,700</t>
  </si>
  <si>
    <t>GS-15 $123,758 -155,500</t>
  </si>
  <si>
    <t>GS-14 $105,211-136,771</t>
  </si>
  <si>
    <t>GS-13 $89,033-115,742</t>
  </si>
  <si>
    <t>GS-12 $74,872-97,333</t>
  </si>
  <si>
    <t>GS-11 $62,467-81,204</t>
  </si>
  <si>
    <t>GS-10 $56,857-73,917</t>
  </si>
  <si>
    <t>GS-09 $51,630-67,114</t>
  </si>
  <si>
    <t>GS-08 $46,745-60,765</t>
  </si>
  <si>
    <t>GS-07 $42,209-54,875</t>
  </si>
  <si>
    <t>GS-06 $37,983-49,375</t>
  </si>
  <si>
    <t>GS-05 $34,075 - 44,293</t>
  </si>
  <si>
    <t>GS-04 $30,456 - 39,590</t>
  </si>
  <si>
    <t xml:space="preserve">Amount  </t>
  </si>
  <si>
    <t>end of line</t>
  </si>
  <si>
    <t>E.  Justification for Base Adjustments</t>
  </si>
  <si>
    <t>end of sheet</t>
  </si>
  <si>
    <t>Total, 2011 program changes</t>
  </si>
  <si>
    <t>3.3 Provide for the safe, secure, and humane confinement of detained persons awaiting trial and/or sentencing, and those in the custody of the Federal Prison System</t>
  </si>
  <si>
    <t>FTEs*</t>
  </si>
  <si>
    <t xml:space="preserve"> * Excludes 136 Reimbursable Workyears .</t>
  </si>
  <si>
    <t>FY 2012 BOP Request</t>
  </si>
  <si>
    <t xml:space="preserve"> 2012 Current Services</t>
  </si>
  <si>
    <t>2012 Request</t>
  </si>
  <si>
    <t>2010 Enacted (with Rescissions, direct only)</t>
  </si>
  <si>
    <t>Total 2010 Enacted (with Rescissions and Supplementals)</t>
  </si>
  <si>
    <t>2012 Current Services</t>
  </si>
  <si>
    <t>2012 Total Request</t>
  </si>
  <si>
    <t>2011 - 2012  Total Change</t>
  </si>
  <si>
    <t>2012  Request</t>
  </si>
  <si>
    <t>2012 Offsets</t>
  </si>
  <si>
    <t>2012 Increases</t>
  </si>
  <si>
    <t>Adjustments-to-base</t>
  </si>
  <si>
    <t>2010 Approp. Enacted</t>
  </si>
  <si>
    <t>POS</t>
  </si>
  <si>
    <t>2010 Availability</t>
  </si>
  <si>
    <t>F: Crosswalk of 2010 Availability</t>
  </si>
  <si>
    <t>Crosswalk of 2011 Availability</t>
  </si>
  <si>
    <t>Summary by Appropriation (FY 2010 - FY 2012)</t>
  </si>
  <si>
    <t>Summary of Requirements</t>
  </si>
  <si>
    <t>4. Management &amp; Admin.</t>
  </si>
  <si>
    <t>Institution Security</t>
  </si>
  <si>
    <t>Total Increases</t>
  </si>
  <si>
    <t xml:space="preserve">Management  </t>
  </si>
  <si>
    <t>Inmate Care &amp; Programs</t>
  </si>
  <si>
    <t>&amp; Administration</t>
  </si>
  <si>
    <t>FY 2012 Program Increases/ Offsets By Decision Unit</t>
  </si>
  <si>
    <t>Inmate Care &amp; Institution Security</t>
  </si>
  <si>
    <t>Carryover/</t>
  </si>
  <si>
    <t>Recoveries</t>
  </si>
  <si>
    <t>2010 Enacted</t>
  </si>
  <si>
    <t>2. Institution Security &amp; Administration</t>
  </si>
  <si>
    <t>Increase/Decrease</t>
  </si>
  <si>
    <t>ATBs</t>
  </si>
  <si>
    <t>2010  Enacted w/Rec.</t>
  </si>
  <si>
    <t>&amp; Supplementals</t>
  </si>
  <si>
    <t>11.8 Special Personal services pay</t>
  </si>
  <si>
    <t>Total FTEs and personnel comp.</t>
  </si>
  <si>
    <t xml:space="preserve">              Total direct obl., HHS Allocation</t>
  </si>
  <si>
    <t>Summary of Change</t>
  </si>
  <si>
    <t>2012  Adjustments to Base &amp; Technical Adjustments</t>
  </si>
  <si>
    <t xml:space="preserve">   2010 Appropriation  Enacted w/ Rescissions and Supps.</t>
  </si>
  <si>
    <t>Rescissions</t>
  </si>
  <si>
    <t>2011 Availability</t>
  </si>
  <si>
    <t>Inc. 1:FCI Aliceville</t>
  </si>
  <si>
    <t>11.5 Other personnel comp.</t>
  </si>
  <si>
    <t>41.0 Grants, subsidies &amp; contrib.</t>
  </si>
  <si>
    <t xml:space="preserve">             Increase Occupational Education</t>
  </si>
  <si>
    <t>G: Crosswalk of 2011 Availability</t>
  </si>
  <si>
    <t>Total ATB Increases:</t>
  </si>
  <si>
    <t>Total ATB Decreases:</t>
  </si>
  <si>
    <t>TOTAL ATB</t>
  </si>
  <si>
    <t>DU 2: Inst Sec &amp; Admin.</t>
  </si>
  <si>
    <t>DU 1: Inmate Care</t>
  </si>
  <si>
    <t>Decrease 2: Extend Tech Refresh</t>
  </si>
  <si>
    <r>
      <t xml:space="preserve"> Moves.</t>
    </r>
    <r>
      <rPr>
        <sz val="9"/>
        <rFont val="Times New Roman"/>
        <family val="1"/>
      </rPr>
      <t xml:space="preserve"> An increase of </t>
    </r>
    <r>
      <rPr>
        <u/>
        <sz val="9"/>
        <rFont val="Times New Roman"/>
        <family val="1"/>
      </rPr>
      <t>$5,801,000</t>
    </r>
    <r>
      <rPr>
        <sz val="9"/>
        <rFont val="Times New Roman"/>
        <family val="1"/>
      </rPr>
      <t xml:space="preserve"> is required to fund the moves.</t>
    </r>
  </si>
  <si>
    <r>
      <rPr>
        <u/>
        <sz val="9"/>
        <rFont val="Times New Roman"/>
        <family val="1"/>
      </rPr>
      <t>Transfer to OIP and PRAO</t>
    </r>
    <r>
      <rPr>
        <sz val="9"/>
        <rFont val="Times New Roman"/>
        <family val="1"/>
      </rPr>
      <t xml:space="preserve">  The transfers for the Professional Responsibility Advisory Office (PRAO) and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amounts for OIP and PRAO are based on the FY 2010 actual costs plus standard inflation per year (the average increase over the past three years) to bridge to FY 2012 amounts.  The amount per component is based on the average percentage of total costs paid by that component since 2007.                          
</t>
    </r>
  </si>
  <si>
    <t>End of line</t>
  </si>
  <si>
    <t>End of sheet</t>
  </si>
  <si>
    <t>Extended Technology Refresh</t>
  </si>
  <si>
    <t>Supplementals*</t>
  </si>
  <si>
    <t xml:space="preserve"> * Emergency supplemental appropriations for border security (P.L. 111-230) .</t>
  </si>
  <si>
    <t>2010 Actual</t>
  </si>
  <si>
    <t xml:space="preserve">             Expand RDAP</t>
  </si>
  <si>
    <t xml:space="preserve">     ATB Transfers</t>
  </si>
  <si>
    <t xml:space="preserve">            Transfer from JIST for Unified Financial Management</t>
  </si>
  <si>
    <t xml:space="preserve">            Office of Information Policy (OIP)</t>
  </si>
  <si>
    <t xml:space="preserve">            Professional Responsibility Advisory Office (PRAO)</t>
  </si>
  <si>
    <t xml:space="preserve">                 Subtotal, ATB Transfers</t>
  </si>
  <si>
    <t xml:space="preserve">  Program Decreases:</t>
  </si>
  <si>
    <t xml:space="preserve">                Subtotal, Program Increases</t>
  </si>
  <si>
    <t xml:space="preserve">          Subtotal, Increases</t>
  </si>
  <si>
    <t xml:space="preserve">          Subtotal, Annualizations</t>
  </si>
  <si>
    <t xml:space="preserve">               Subtotal, Program Decreases</t>
  </si>
  <si>
    <t>Subtotal, Program Changes</t>
  </si>
  <si>
    <t>2012 Congressional Budget Request</t>
  </si>
  <si>
    <t xml:space="preserve">      Utility Cost Adjustment </t>
  </si>
  <si>
    <t xml:space="preserve">      Population Adjustment </t>
  </si>
  <si>
    <t>Transfer from JIST for Unified Financial Management.</t>
  </si>
  <si>
    <t>Decrease 3: Good Conduct Time</t>
  </si>
  <si>
    <t>Reprogramming/Transfers</t>
  </si>
  <si>
    <t>2. Inst. Security and Administration</t>
  </si>
  <si>
    <t xml:space="preserve"> N: Summary by Appropriation</t>
  </si>
  <si>
    <t>O: Summary of Change</t>
  </si>
  <si>
    <t xml:space="preserve">     Proposed Rescission**</t>
  </si>
  <si>
    <t>Buildings and Facilities</t>
  </si>
  <si>
    <t>Total B&amp;F Resources</t>
  </si>
  <si>
    <t>Institution Security &amp; Administration</t>
  </si>
  <si>
    <t>2011 Planned</t>
  </si>
  <si>
    <t>Administrative Efficiencies</t>
  </si>
  <si>
    <t>Resources by Department of Justice Strategic Goal/ Objective</t>
  </si>
  <si>
    <t>Federal Prison System (Salaries and Expenses)</t>
  </si>
  <si>
    <t>Decrease 1: Administrative Efficiencies</t>
  </si>
  <si>
    <t xml:space="preserve">     Administrative Efficiencies</t>
  </si>
  <si>
    <t>Good Conduct  Time Proposal</t>
  </si>
  <si>
    <r>
      <t>Changes in Compensable Days</t>
    </r>
    <r>
      <rPr>
        <sz val="9"/>
        <rFont val="Times New Roman"/>
        <family val="1"/>
      </rPr>
      <t>.  The increased cost for one extra day in FY 2012 (leap year) compared to FY 2011.  This includes costs for one extra day (inmate care only) such as food, medical, utilities, etc.  BOP facilities operates 24/7 throughout the year, in the leap year they operate for 366 days.</t>
    </r>
  </si>
  <si>
    <t xml:space="preserve"> ** For FY 2012, the Administration proposes a rescission of $35 million in prior year unobligated New Construction balances.</t>
  </si>
  <si>
    <t xml:space="preserve">     Good Conduct Time Proposed Legislation</t>
  </si>
  <si>
    <t xml:space="preserve">     Extended Technology Refresh</t>
  </si>
  <si>
    <t xml:space="preserve">      Annualization of 2010 positions</t>
  </si>
  <si>
    <t xml:space="preserve">      Annualization of 2010 Activation FCI McDowell, WV</t>
  </si>
  <si>
    <t xml:space="preserve">      Annualization of 2010 Activation FCI Mendota, CA</t>
  </si>
  <si>
    <t xml:space="preserve">      Increase Staffing</t>
  </si>
  <si>
    <t>Population Adjustment</t>
  </si>
  <si>
    <t>Increase Staffing Levels</t>
  </si>
  <si>
    <t>Adjustments to Base</t>
  </si>
  <si>
    <t>Pay &amp; Benefits</t>
  </si>
  <si>
    <t>Domestic Rent &amp; Facilities</t>
  </si>
  <si>
    <t>Prison &amp; Detention</t>
  </si>
  <si>
    <t>"The FTE listed in this budget reflect an FTE level developed using the authorized FTE level in FY 2010 and differ from the FTE listed in the FY 2012 President's Budget Appendix, which were developed using FY 2010 on-board levels."</t>
  </si>
  <si>
    <t xml:space="preserve">2011 Continuing Resolution (CR)                         </t>
  </si>
  <si>
    <t>FY 2011 CR Without Rescissions</t>
  </si>
  <si>
    <t xml:space="preserve">  Continuing Resolution</t>
  </si>
  <si>
    <t>2011 Continuing Resolution (CR)</t>
  </si>
  <si>
    <t>2010 Actuals</t>
  </si>
  <si>
    <t>2011 Continuing Resolution (direct only)</t>
  </si>
  <si>
    <t>Total, Adjustments to Base</t>
  </si>
  <si>
    <t>Program Increases:</t>
  </si>
  <si>
    <t>Subtotal Program Increases</t>
  </si>
  <si>
    <t>Program Decreases:</t>
  </si>
  <si>
    <t>Program Offset: Administrative Efficiencies</t>
  </si>
  <si>
    <t>Program Offset: Extended Technology Refresh</t>
  </si>
  <si>
    <t>Subtotal Program Decreases</t>
  </si>
  <si>
    <t xml:space="preserve">    Estimates by budget activity</t>
  </si>
  <si>
    <t>ATB Transfers:</t>
  </si>
  <si>
    <t>FCI Aliceville, AL Activation (1,792 Secure Female Beds)</t>
  </si>
  <si>
    <t>FCI Berlin, NH Activation (1,280 Beds)</t>
  </si>
  <si>
    <t>Re-Entry Programs</t>
  </si>
  <si>
    <r>
      <t>Employee  Compensation Fund.</t>
    </r>
    <r>
      <rPr>
        <sz val="9"/>
        <color indexed="8"/>
        <rFont val="Times New Roman"/>
        <family val="1"/>
      </rPr>
      <t xml:space="preserve">  The </t>
    </r>
    <r>
      <rPr>
        <u/>
        <sz val="9"/>
        <color indexed="8"/>
        <rFont val="Times New Roman"/>
        <family val="1"/>
      </rPr>
      <t>$6,341,000</t>
    </r>
    <r>
      <rPr>
        <sz val="9"/>
        <color indexed="8"/>
        <rFont val="Times New Roman"/>
        <family val="1"/>
      </rPr>
      <t xml:space="preserve"> increase reflects payments to the Department of Labor for injury benefits paid in the past years under the Federal Employee Compensation Act.  This estimate is based on the First quarter of prior year billing and current year estimates.</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</si>
  <si>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t>
    </r>
    <r>
      <rPr>
        <u/>
        <sz val="9"/>
        <color indexed="8"/>
        <rFont val="Times New Roman"/>
        <family val="1"/>
      </rPr>
      <t>$2,144,000</t>
    </r>
    <r>
      <rPr>
        <sz val="9"/>
        <color indexed="8"/>
        <rFont val="Times New Roman"/>
        <family val="1"/>
      </rPr>
      <t xml:space="preserve">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</si>
  <si>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t>Inc. 2:2nd Chance Act</t>
  </si>
  <si>
    <t>Inc. 3: Increase Occupational Education</t>
  </si>
  <si>
    <t>Inc. 4: Population Adjustment</t>
  </si>
  <si>
    <t>Inc. 5: Increase Staffing</t>
  </si>
  <si>
    <t>Inc. 6:FCI Berlin</t>
  </si>
  <si>
    <t>Inc. 7:USP Thomson</t>
  </si>
  <si>
    <t>Carryover/Recoveries**</t>
  </si>
  <si>
    <r>
      <t>Retirement</t>
    </r>
    <r>
      <rPr>
        <sz val="9"/>
        <rFont val="Times New Roman"/>
        <family val="1"/>
      </rPr>
      <t xml:space="preserve">.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u/>
        <sz val="9"/>
        <rFont val="Times New Roman"/>
        <family val="1"/>
      </rPr>
      <t>$35,553,000</t>
    </r>
    <r>
      <rPr>
        <sz val="9"/>
        <rFont val="Times New Roman"/>
        <family val="1"/>
      </rPr>
      <t xml:space="preserve"> is necessary to meet increased retirement obligations as a result of this conversion.</t>
    </r>
  </si>
  <si>
    <r>
      <t>Annualization of additional positions approved in 2010</t>
    </r>
    <r>
      <rPr>
        <sz val="9"/>
        <rFont val="Times New Roman"/>
        <family val="1"/>
      </rPr>
      <t xml:space="preserve">.   Annualization of new positions extends 2 - 3 years to provide for entry level funding in the first year with a 2-year progression to the journeyman level.  This request includes an increase of </t>
    </r>
    <r>
      <rPr>
        <u/>
        <sz val="9"/>
        <rFont val="Times New Roman"/>
        <family val="1"/>
      </rPr>
      <t>$34,549,000</t>
    </r>
    <r>
      <rPr>
        <sz val="9"/>
        <rFont val="Times New Roman"/>
        <family val="1"/>
      </rPr>
      <t xml:space="preserve"> for full-year costs associated with these additional positions. </t>
    </r>
  </si>
  <si>
    <t xml:space="preserve">      Moves</t>
  </si>
  <si>
    <t xml:space="preserve">      Leap Year Inmate Care Requirements for extra day</t>
  </si>
  <si>
    <t>Increase 5: Increase Staffing</t>
  </si>
  <si>
    <t>DU 4: Manag. &amp; Admin.</t>
  </si>
  <si>
    <t>2011 Supplementals</t>
  </si>
  <si>
    <t>Total 2011 Continuing Resolution (with Rescissions and Supplmentals)</t>
  </si>
  <si>
    <t>Transfers - From Components to OIP</t>
  </si>
  <si>
    <t>Transfers - From Components to PRAO</t>
  </si>
  <si>
    <t>Transfers - To Components for Financial Management Systems</t>
  </si>
  <si>
    <t>Subtotal Increases</t>
  </si>
  <si>
    <t>USP Thomson Activation (1,600 Cells)</t>
  </si>
  <si>
    <t>Program Offset: Good Conduct Time Proposed Legislation Change</t>
  </si>
  <si>
    <t>FCI Aliceville, AL (1,792 Secure Female beds)</t>
  </si>
  <si>
    <t xml:space="preserve">FCI Berlin, NH (1,250 new beds) </t>
  </si>
  <si>
    <t xml:space="preserve">Re-entry Program: Residential Drug Abuse Program </t>
  </si>
  <si>
    <t>Re-entry Program: Second Chance Act Requirements</t>
  </si>
  <si>
    <t xml:space="preserve">  2011 Continuing Resolution</t>
  </si>
  <si>
    <t>Offsets</t>
  </si>
  <si>
    <t>Request</t>
  </si>
  <si>
    <t xml:space="preserve"> ** $1.434 million was a carryover in no-year account and $5 million was a carryover in 09/10 account.  </t>
  </si>
  <si>
    <t>Supplementals</t>
  </si>
  <si>
    <t>2010 Enacted with Rescissions and Supplementals</t>
  </si>
  <si>
    <t>2011 Continuing Resolution</t>
  </si>
  <si>
    <t xml:space="preserve">      Annualization of SW Border Supplemental</t>
  </si>
  <si>
    <t xml:space="preserve">      Re-entry Programs: </t>
  </si>
  <si>
    <t xml:space="preserve"> 2011 Continuing Resolution (Current Rate)</t>
  </si>
  <si>
    <t>USP Thompson (1,600 cell)</t>
  </si>
  <si>
    <t xml:space="preserve">      Annualization of 2010 Pay Raise (2.0%)</t>
  </si>
  <si>
    <t xml:space="preserve">      Health Insurance Premiums</t>
  </si>
  <si>
    <t xml:space="preserve">      Retirement Increase </t>
  </si>
  <si>
    <t xml:space="preserve">      Medical Cost Adjustment </t>
  </si>
  <si>
    <t xml:space="preserve">      Existing Contract Beds Adjustment </t>
  </si>
  <si>
    <t xml:space="preserve">      Food Cost Adjustment </t>
  </si>
  <si>
    <t xml:space="preserve">      Employee Compensation Fund </t>
  </si>
  <si>
    <t xml:space="preserve">      GSA Rent </t>
  </si>
  <si>
    <t xml:space="preserve">      DHS Security Charges </t>
  </si>
  <si>
    <r>
      <t>Annualization of 2010 pay raise</t>
    </r>
    <r>
      <rPr>
        <sz val="9"/>
        <rFont val="Times New Roman"/>
        <family val="1"/>
      </rPr>
      <t xml:space="preserve">.  This pay annualization represents first quarter amounts (October through December) of the 2010 pay increase of 2.0 percent enacted in       FY 2010.  The amount requested </t>
    </r>
    <r>
      <rPr>
        <u/>
        <sz val="9"/>
        <rFont val="Times New Roman"/>
        <family val="1"/>
      </rPr>
      <t>$17,164,000</t>
    </r>
    <r>
      <rPr>
        <sz val="9"/>
        <rFont val="Times New Roman"/>
        <family val="1"/>
      </rPr>
      <t>, represents the pay amounts for one-quarter of the fiscal year plus appropriate benefits (</t>
    </r>
    <r>
      <rPr>
        <u/>
        <sz val="9"/>
        <rFont val="Times New Roman"/>
        <family val="1"/>
      </rPr>
      <t>$12,015,000</t>
    </r>
    <r>
      <rPr>
        <sz val="9"/>
        <rFont val="Times New Roman"/>
        <family val="1"/>
      </rPr>
      <t xml:space="preserve"> for pay and </t>
    </r>
    <r>
      <rPr>
        <u/>
        <sz val="9"/>
        <rFont val="Times New Roman"/>
        <family val="1"/>
      </rPr>
      <t>$5,149,000</t>
    </r>
    <r>
      <rPr>
        <sz val="9"/>
        <rFont val="Times New Roman"/>
        <family val="1"/>
      </rPr>
      <t xml:space="preserve"> for benefits).</t>
    </r>
  </si>
  <si>
    <r>
      <t>Health Insurance Premiums</t>
    </r>
    <r>
      <rPr>
        <sz val="9"/>
        <rFont val="Times New Roman"/>
        <family val="1"/>
      </rPr>
      <t xml:space="preserve">:  Effective January 2012, this component's contribution to Federal employees' health insurance premiums increased by </t>
    </r>
    <r>
      <rPr>
        <u/>
        <sz val="9"/>
        <rFont val="Times New Roman"/>
        <family val="1"/>
      </rPr>
      <t>7.11  percent.</t>
    </r>
    <r>
      <rPr>
        <sz val="9"/>
        <rFont val="Times New Roman"/>
        <family val="1"/>
      </rPr>
      <t xml:space="preserve">  An increase of </t>
    </r>
    <r>
      <rPr>
        <u/>
        <sz val="9"/>
        <rFont val="Times New Roman"/>
        <family val="1"/>
      </rPr>
      <t xml:space="preserve">$34,339,000 </t>
    </r>
    <r>
      <rPr>
        <sz val="9"/>
        <rFont val="Times New Roman"/>
        <family val="1"/>
      </rPr>
      <t>is required.</t>
    </r>
  </si>
  <si>
    <r>
      <t>Utility Cost Adjustments.</t>
    </r>
    <r>
      <rPr>
        <sz val="9"/>
        <rFont val="Times New Roman"/>
        <family val="1"/>
      </rPr>
      <t xml:space="preserve">  This provides the Bureau of Prisons with </t>
    </r>
    <r>
      <rPr>
        <u/>
        <sz val="9"/>
        <rFont val="Times New Roman"/>
        <family val="1"/>
      </rPr>
      <t>$23,388,000</t>
    </r>
    <r>
      <rPr>
        <sz val="9"/>
        <rFont val="Times New Roman"/>
        <family val="1"/>
      </rPr>
      <t xml:space="preserve"> in funding for mandatory cost increases incurred due to rising utility costs in the U.S. and the growing inmate population.</t>
    </r>
  </si>
  <si>
    <r>
      <t>Medical Cost Adjustments.</t>
    </r>
    <r>
      <rPr>
        <sz val="9"/>
        <rFont val="Times New Roman"/>
        <family val="1"/>
      </rPr>
      <t xml:space="preserve">  This provides the Bureau of Prisons with </t>
    </r>
    <r>
      <rPr>
        <u/>
        <sz val="9"/>
        <rFont val="Times New Roman"/>
        <family val="1"/>
      </rPr>
      <t>$71,230,000</t>
    </r>
    <r>
      <rPr>
        <sz val="9"/>
        <rFont val="Times New Roman"/>
        <family val="1"/>
      </rPr>
      <t xml:space="preserve"> in funding for mandatory cost increases incurred due to rising health care costs in the U.S. and the growing inmate population. </t>
    </r>
  </si>
  <si>
    <r>
      <t>Food Cost Adjustments.</t>
    </r>
    <r>
      <rPr>
        <sz val="9"/>
        <rFont val="Times New Roman"/>
        <family val="1"/>
      </rPr>
      <t xml:space="preserve">  The Bureau of Prisons is experiencing unusually high increases in food costs.  An increase of </t>
    </r>
    <r>
      <rPr>
        <u/>
        <sz val="9"/>
        <rFont val="Times New Roman"/>
        <family val="1"/>
      </rPr>
      <t>$29,449,000</t>
    </r>
    <r>
      <rPr>
        <sz val="9"/>
        <rFont val="Times New Roman"/>
        <family val="1"/>
      </rPr>
      <t xml:space="preserve"> is necessary to keep pace with the inflation.   </t>
    </r>
  </si>
  <si>
    <r>
      <t>Annualization of 2010 Southwest Border Supplemental - Contract Beds.</t>
    </r>
    <r>
      <rPr>
        <sz val="9"/>
        <rFont val="Times New Roman"/>
        <family val="1"/>
      </rPr>
      <t xml:space="preserve">  This provides for the annualization of funding provided to secure the Southwest border and enhance Federal border protection , law enforcement, and counternarcotics activities that was signed into law August 13, 2010. </t>
    </r>
  </si>
  <si>
    <r>
      <t>Annualization of McDowell.</t>
    </r>
    <r>
      <rPr>
        <sz val="9"/>
        <rFont val="Times New Roman"/>
        <family val="1"/>
      </rPr>
      <t xml:space="preserve"> This provides for the annualization of the FCI McDowell, WV activation, which began in FY 2010.  Annualization of new activation funding typically extends to 2-3 years.  This request includes an increase of </t>
    </r>
    <r>
      <rPr>
        <u/>
        <sz val="9"/>
        <rFont val="Times New Roman"/>
        <family val="1"/>
      </rPr>
      <t xml:space="preserve">$16,700,000 </t>
    </r>
    <r>
      <rPr>
        <sz val="9"/>
        <rFont val="Times New Roman"/>
        <family val="1"/>
      </rPr>
      <t xml:space="preserve">for full costs associated with this activation. </t>
    </r>
  </si>
  <si>
    <r>
      <t>Annualization of Mendota.</t>
    </r>
    <r>
      <rPr>
        <sz val="9"/>
        <rFont val="Times New Roman"/>
        <family val="1"/>
      </rPr>
      <t xml:space="preserve">  This provides for the annualization of the FCI Mendota, CA activation, which began in FY 2010.  Annualization of new activation funding extends to 2 - 3 years.  This request includes an increase of </t>
    </r>
    <r>
      <rPr>
        <u/>
        <sz val="9"/>
        <rFont val="Times New Roman"/>
        <family val="1"/>
      </rPr>
      <t>$27,400,000</t>
    </r>
    <r>
      <rPr>
        <sz val="9"/>
        <rFont val="Times New Roman"/>
        <family val="1"/>
      </rPr>
      <t xml:space="preserve"> for full costs associated with this activation. </t>
    </r>
  </si>
  <si>
    <r>
      <t>DHS Security Charges.</t>
    </r>
    <r>
      <rPr>
        <sz val="9"/>
        <rFont val="Times New Roman"/>
        <family val="1"/>
      </rPr>
      <t xml:space="preserve">  The Department of Homeland Security (DHS) will continue to charge Basic Security and Building Specific Security.  The decrease of $803,000 is required to meet our commitment to DHS, and cost estimates were developed by DHS. </t>
    </r>
  </si>
  <si>
    <r>
      <t>Existing Contract Beds Cost Adjustments (Wage Increase and Contract Price Increases).</t>
    </r>
    <r>
      <rPr>
        <sz val="9"/>
        <rFont val="Times New Roman"/>
        <family val="1"/>
      </rPr>
      <t xml:space="preserve">  The Services Contract Act of 1965, as amended, states in paragraph (3) adjustment of compensation, that if the term of the contract is more than 1 year, the minimum monetary wages and fringe benefits to be paid or furnished there under to service employees under this contract shall be subject to adjustment after 1 year and not less than once every 2 years.  In addition, this request reflects resources for BOP to pay existing contract bed price increases, specifically costs for exercising option years; an increase of </t>
    </r>
    <r>
      <rPr>
        <u/>
        <sz val="9"/>
        <rFont val="Times New Roman"/>
        <family val="1"/>
      </rPr>
      <t>$50,947,000</t>
    </r>
    <r>
      <rPr>
        <sz val="9"/>
        <rFont val="Times New Roman"/>
        <family val="1"/>
      </rPr>
      <t xml:space="preserve"> is required. </t>
    </r>
  </si>
  <si>
    <t>23.3 Comm., utilities and misc.</t>
  </si>
  <si>
    <t>2010 Enacted w/Rescissions &amp; Supplementals</t>
  </si>
  <si>
    <t xml:space="preserve">      Activation:  USP Thomson (1,600 Cells)</t>
  </si>
  <si>
    <t xml:space="preserve">      Activation:  FCI Aliceville, AL (1,792 Secure Female beds)</t>
  </si>
  <si>
    <t xml:space="preserve">      Activation:  FCI Berlin, NH (1,280 Beds)</t>
  </si>
</sst>
</file>

<file path=xl/styles.xml><?xml version="1.0" encoding="utf-8"?>
<styleSheet xmlns="http://schemas.openxmlformats.org/spreadsheetml/2006/main">
  <numFmts count="12">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409]#,##0"/>
    <numFmt numFmtId="165" formatCode="&quot;$&quot;#,##0"/>
    <numFmt numFmtId="166" formatCode="_(* #,##0.0_);_(* \(#,##0.0\);_(* &quot;-&quot;?_);_(@_)"/>
    <numFmt numFmtId="167" formatCode="#,##0;[Red]#,##0"/>
    <numFmt numFmtId="168" formatCode="_(&quot;$&quot;* #,##0_);_(&quot;$&quot;* \(#,##0\);_(&quot;$&quot;* &quot;-&quot;??_);_(@_)"/>
    <numFmt numFmtId="169" formatCode="0_);\(0\)"/>
    <numFmt numFmtId="170" formatCode="_(* #,##0_);_(* \(#,##0\);_(* &quot;-&quot;??_);_(@_)"/>
  </numFmts>
  <fonts count="33">
    <font>
      <sz val="12"/>
      <name val="Arial"/>
    </font>
    <font>
      <sz val="8"/>
      <name val="Arial"/>
      <family val="2"/>
    </font>
    <font>
      <sz val="12"/>
      <name val="Times New Roman"/>
      <family val="1"/>
    </font>
    <font>
      <b/>
      <sz val="12"/>
      <name val="Times New Roman"/>
      <family val="1"/>
    </font>
    <font>
      <u/>
      <sz val="9"/>
      <name val="Times New Roman"/>
      <family val="1"/>
    </font>
    <font>
      <sz val="9"/>
      <name val="Times New Roman"/>
      <family val="1"/>
    </font>
    <font>
      <sz val="9"/>
      <color indexed="8"/>
      <name val="Times New Roman"/>
      <family val="1"/>
    </font>
    <font>
      <sz val="12"/>
      <color indexed="8"/>
      <name val="Times New Roman"/>
      <family val="1"/>
    </font>
    <font>
      <sz val="12"/>
      <name val="Arial"/>
      <family val="2"/>
    </font>
    <font>
      <sz val="16"/>
      <name val="Times New Roman"/>
      <family val="1"/>
    </font>
    <font>
      <b/>
      <sz val="14"/>
      <name val="Times New Roman"/>
      <family val="1"/>
    </font>
    <font>
      <sz val="11"/>
      <name val="Times New Roman"/>
      <family val="1"/>
    </font>
    <font>
      <b/>
      <sz val="11"/>
      <name val="Times New Roman"/>
      <family val="1"/>
    </font>
    <font>
      <b/>
      <sz val="10"/>
      <name val="Times New Roman"/>
      <family val="1"/>
    </font>
    <font>
      <b/>
      <i/>
      <sz val="12"/>
      <name val="Times New Roman"/>
      <family val="1"/>
    </font>
    <font>
      <b/>
      <sz val="12"/>
      <color indexed="8"/>
      <name val="Times New Roman"/>
      <family val="1"/>
    </font>
    <font>
      <i/>
      <sz val="12"/>
      <name val="Times New Roman"/>
      <family val="1"/>
    </font>
    <font>
      <u/>
      <sz val="9"/>
      <color indexed="8"/>
      <name val="Times New Roman"/>
      <family val="1"/>
    </font>
    <font>
      <sz val="8"/>
      <color indexed="9"/>
      <name val="Arial"/>
      <family val="2"/>
    </font>
    <font>
      <sz val="9"/>
      <name val="Arial"/>
      <family val="2"/>
    </font>
    <font>
      <sz val="10"/>
      <name val="Arial"/>
      <family val="2"/>
    </font>
    <font>
      <b/>
      <sz val="16"/>
      <name val="Times New Roman"/>
      <family val="1"/>
    </font>
    <font>
      <sz val="8"/>
      <color indexed="9"/>
      <name val="Times New Roman"/>
      <family val="1"/>
    </font>
    <font>
      <sz val="10"/>
      <name val="Times New Roman"/>
      <family val="1"/>
    </font>
    <font>
      <sz val="10"/>
      <color indexed="9"/>
      <name val="Times New Roman"/>
      <family val="1"/>
    </font>
    <font>
      <b/>
      <u/>
      <sz val="9"/>
      <name val="Times New Roman"/>
      <family val="1"/>
    </font>
    <font>
      <b/>
      <sz val="9"/>
      <name val="Times New Roman"/>
      <family val="1"/>
    </font>
    <font>
      <sz val="12"/>
      <name val="Arial"/>
      <family val="2"/>
    </font>
    <font>
      <sz val="14"/>
      <name val="Times New Roman"/>
      <family val="1"/>
    </font>
    <font>
      <b/>
      <sz val="14"/>
      <color indexed="8"/>
      <name val="Times New Roman"/>
      <family val="1"/>
    </font>
    <font>
      <b/>
      <sz val="14"/>
      <name val="Arial"/>
      <family val="2"/>
    </font>
    <font>
      <b/>
      <sz val="10"/>
      <name val="Arial"/>
      <family val="2"/>
    </font>
    <font>
      <sz val="8"/>
      <color theme="0"/>
      <name val="Times New Roman"/>
      <family val="1"/>
    </font>
  </fonts>
  <fills count="5">
    <fill>
      <patternFill patternType="none"/>
    </fill>
    <fill>
      <patternFill patternType="gray125"/>
    </fill>
    <fill>
      <patternFill patternType="solid">
        <fgColor rgb="FFFF0000"/>
        <bgColor indexed="64"/>
      </patternFill>
    </fill>
    <fill>
      <patternFill patternType="solid">
        <fgColor theme="2" tint="-0.499984740745262"/>
        <bgColor indexed="64"/>
      </patternFill>
    </fill>
    <fill>
      <patternFill patternType="solid">
        <fgColor theme="8" tint="0.39997558519241921"/>
        <bgColor indexed="64"/>
      </patternFill>
    </fill>
  </fills>
  <borders count="145">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style="hair">
        <color indexed="8"/>
      </top>
      <bottom/>
      <diagonal/>
    </border>
    <border>
      <left/>
      <right style="thin">
        <color indexed="8"/>
      </right>
      <top style="hair">
        <color indexed="8"/>
      </top>
      <bottom style="hair">
        <color indexed="8"/>
      </bottom>
      <diagonal/>
    </border>
    <border>
      <left/>
      <right/>
      <top style="hair">
        <color indexed="8"/>
      </top>
      <bottom style="medium">
        <color indexed="64"/>
      </bottom>
      <diagonal/>
    </border>
    <border>
      <left/>
      <right style="thin">
        <color indexed="64"/>
      </right>
      <top style="hair">
        <color indexed="8"/>
      </top>
      <bottom style="medium">
        <color indexed="64"/>
      </bottom>
      <diagonal/>
    </border>
    <border>
      <left style="thin">
        <color indexed="64"/>
      </left>
      <right/>
      <top/>
      <bottom style="medium">
        <color indexed="64"/>
      </bottom>
      <diagonal/>
    </border>
    <border>
      <left/>
      <right style="medium">
        <color indexed="8"/>
      </right>
      <top/>
      <bottom style="medium">
        <color indexed="64"/>
      </bottom>
      <diagonal/>
    </border>
    <border>
      <left style="medium">
        <color indexed="64"/>
      </left>
      <right/>
      <top/>
      <bottom style="hair">
        <color indexed="8"/>
      </bottom>
      <diagonal/>
    </border>
    <border>
      <left/>
      <right style="medium">
        <color indexed="64"/>
      </right>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thin">
        <color indexed="8"/>
      </right>
      <top style="hair">
        <color indexed="8"/>
      </top>
      <bottom style="medium">
        <color indexed="64"/>
      </bottom>
      <diagonal/>
    </border>
    <border>
      <left/>
      <right style="medium">
        <color indexed="64"/>
      </right>
      <top style="hair">
        <color indexed="8"/>
      </top>
      <bottom style="medium">
        <color indexed="64"/>
      </bottom>
      <diagonal/>
    </border>
    <border>
      <left/>
      <right style="medium">
        <color indexed="64"/>
      </right>
      <top style="medium">
        <color indexed="64"/>
      </top>
      <bottom style="hair">
        <color indexed="8"/>
      </bottom>
      <diagonal/>
    </border>
    <border>
      <left style="thin">
        <color indexed="64"/>
      </left>
      <right/>
      <top style="thin">
        <color indexed="8"/>
      </top>
      <bottom/>
      <diagonal/>
    </border>
    <border>
      <left style="thin">
        <color indexed="64"/>
      </left>
      <right/>
      <top/>
      <bottom style="thin">
        <color indexed="8"/>
      </bottom>
      <diagonal/>
    </border>
    <border>
      <left/>
      <right style="thin">
        <color indexed="64"/>
      </right>
      <top style="medium">
        <color indexed="64"/>
      </top>
      <bottom style="medium">
        <color indexed="64"/>
      </bottom>
      <diagonal/>
    </border>
    <border>
      <left style="thin">
        <color indexed="64"/>
      </left>
      <right/>
      <top style="thin">
        <color indexed="8"/>
      </top>
      <bottom style="thin">
        <color indexed="64"/>
      </bottom>
      <diagonal/>
    </border>
    <border>
      <left/>
      <right/>
      <top style="thin">
        <color indexed="64"/>
      </top>
      <bottom style="medium">
        <color indexed="64"/>
      </bottom>
      <diagonal/>
    </border>
    <border>
      <left/>
      <right style="thin">
        <color indexed="64"/>
      </right>
      <top style="thin">
        <color indexed="8"/>
      </top>
      <bottom/>
      <diagonal/>
    </border>
    <border>
      <left/>
      <right style="thin">
        <color indexed="64"/>
      </right>
      <top style="hair">
        <color indexed="8"/>
      </top>
      <bottom style="hair">
        <color indexed="8"/>
      </bottom>
      <diagonal/>
    </border>
    <border>
      <left style="medium">
        <color indexed="64"/>
      </left>
      <right/>
      <top style="hair">
        <color indexed="64"/>
      </top>
      <bottom style="hair">
        <color indexed="64"/>
      </bottom>
      <diagonal/>
    </border>
    <border>
      <left/>
      <right style="thin">
        <color indexed="8"/>
      </right>
      <top style="hair">
        <color indexed="64"/>
      </top>
      <bottom style="hair">
        <color indexed="8"/>
      </bottom>
      <diagonal/>
    </border>
    <border>
      <left/>
      <right style="thin">
        <color indexed="64"/>
      </right>
      <top style="hair">
        <color indexed="8"/>
      </top>
      <bottom style="hair">
        <color indexed="64"/>
      </bottom>
      <diagonal/>
    </border>
    <border>
      <left/>
      <right style="thin">
        <color indexed="64"/>
      </right>
      <top style="hair">
        <color indexed="64"/>
      </top>
      <bottom style="hair">
        <color indexed="64"/>
      </bottom>
      <diagonal/>
    </border>
    <border>
      <left style="thin">
        <color indexed="8"/>
      </left>
      <right style="thin">
        <color indexed="8"/>
      </right>
      <top style="hair">
        <color indexed="8"/>
      </top>
      <bottom style="medium">
        <color indexed="64"/>
      </bottom>
      <diagonal/>
    </border>
    <border>
      <left style="thin">
        <color indexed="8"/>
      </left>
      <right/>
      <top style="medium">
        <color indexed="64"/>
      </top>
      <bottom style="hair">
        <color indexed="8"/>
      </bottom>
      <diagonal/>
    </border>
    <border>
      <left/>
      <right style="medium">
        <color indexed="64"/>
      </right>
      <top style="hair">
        <color indexed="64"/>
      </top>
      <bottom style="hair">
        <color indexed="64"/>
      </bottom>
      <diagonal/>
    </border>
    <border>
      <left/>
      <right style="thin">
        <color indexed="8"/>
      </right>
      <top/>
      <bottom style="medium">
        <color indexed="64"/>
      </bottom>
      <diagonal/>
    </border>
    <border>
      <left style="thin">
        <color indexed="8"/>
      </left>
      <right/>
      <top style="hair">
        <color indexed="8"/>
      </top>
      <bottom style="medium">
        <color indexed="64"/>
      </bottom>
      <diagonal/>
    </border>
    <border>
      <left/>
      <right style="thin">
        <color indexed="8"/>
      </right>
      <top/>
      <bottom style="hair">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medium">
        <color indexed="64"/>
      </left>
      <right/>
      <top/>
      <bottom style="medium">
        <color indexed="8"/>
      </bottom>
      <diagonal/>
    </border>
    <border>
      <left/>
      <right style="thin">
        <color indexed="8"/>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medium">
        <color indexed="64"/>
      </right>
      <top/>
      <bottom style="medium">
        <color indexed="8"/>
      </bottom>
      <diagonal/>
    </border>
    <border>
      <left/>
      <right style="medium">
        <color indexed="64"/>
      </right>
      <top style="thin">
        <color indexed="64"/>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top style="thin">
        <color indexed="8"/>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medium">
        <color indexed="64"/>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medium">
        <color indexed="64"/>
      </bottom>
      <diagonal/>
    </border>
    <border>
      <left style="thin">
        <color indexed="64"/>
      </left>
      <right style="thin">
        <color indexed="64"/>
      </right>
      <top/>
      <bottom style="medium">
        <color indexed="8"/>
      </bottom>
      <diagonal/>
    </border>
    <border>
      <left/>
      <right/>
      <top style="hair">
        <color indexed="64"/>
      </top>
      <bottom style="hair">
        <color indexed="64"/>
      </bottom>
      <diagonal/>
    </border>
    <border>
      <left style="thin">
        <color indexed="64"/>
      </left>
      <right/>
      <top/>
      <bottom style="hair">
        <color indexed="8"/>
      </bottom>
      <diagonal/>
    </border>
    <border>
      <left style="thin">
        <color indexed="64"/>
      </left>
      <right/>
      <top style="hair">
        <color indexed="8"/>
      </top>
      <bottom style="medium">
        <color indexed="64"/>
      </bottom>
      <diagonal/>
    </border>
    <border>
      <left style="thin">
        <color indexed="64"/>
      </left>
      <right/>
      <top style="medium">
        <color indexed="64"/>
      </top>
      <bottom style="hair">
        <color indexed="8"/>
      </bottom>
      <diagonal/>
    </border>
    <border>
      <left style="thin">
        <color indexed="64"/>
      </left>
      <right/>
      <top style="hair">
        <color indexed="8"/>
      </top>
      <bottom/>
      <diagonal/>
    </border>
    <border>
      <left style="thin">
        <color indexed="64"/>
      </left>
      <right/>
      <top/>
      <bottom style="medium">
        <color indexed="8"/>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8"/>
      </bottom>
      <diagonal/>
    </border>
    <border>
      <left style="medium">
        <color indexed="64"/>
      </left>
      <right style="medium">
        <color indexed="64"/>
      </right>
      <top style="hair">
        <color indexed="8"/>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8"/>
      </top>
      <bottom style="hair">
        <color indexed="64"/>
      </bottom>
      <diagonal/>
    </border>
    <border>
      <left style="thin">
        <color indexed="64"/>
      </left>
      <right/>
      <top style="hair">
        <color indexed="64"/>
      </top>
      <bottom style="hair">
        <color indexed="8"/>
      </bottom>
      <diagonal/>
    </border>
    <border>
      <left style="thin">
        <color indexed="8"/>
      </left>
      <right style="medium">
        <color indexed="64"/>
      </right>
      <top style="hair">
        <color indexed="8"/>
      </top>
      <bottom style="medium">
        <color indexed="64"/>
      </bottom>
      <diagonal/>
    </border>
    <border>
      <left style="thin">
        <color indexed="8"/>
      </left>
      <right style="medium">
        <color indexed="64"/>
      </right>
      <top/>
      <bottom style="medium">
        <color indexed="64"/>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43" fontId="8" fillId="0" borderId="0" applyFont="0" applyFill="0" applyBorder="0" applyAlignment="0" applyProtection="0"/>
    <xf numFmtId="0" fontId="20" fillId="0" borderId="0"/>
    <xf numFmtId="0" fontId="20" fillId="0" borderId="0"/>
    <xf numFmtId="44" fontId="27" fillId="0" borderId="0" applyFont="0" applyFill="0" applyBorder="0" applyAlignment="0" applyProtection="0"/>
  </cellStyleXfs>
  <cellXfs count="854">
    <xf numFmtId="0" fontId="0" fillId="0" borderId="0" xfId="0"/>
    <xf numFmtId="0" fontId="2" fillId="0" borderId="0" xfId="0" applyFont="1"/>
    <xf numFmtId="0" fontId="3" fillId="0" borderId="0" xfId="0" applyFont="1"/>
    <xf numFmtId="0" fontId="5" fillId="0" borderId="0" xfId="0" applyFont="1"/>
    <xf numFmtId="0" fontId="0" fillId="0" borderId="0" xfId="0" applyBorder="1" applyAlignment="1">
      <alignment horizontal="center"/>
    </xf>
    <xf numFmtId="0" fontId="2" fillId="0" borderId="0" xfId="0" applyFont="1" applyAlignment="1">
      <alignment horizontal="center"/>
    </xf>
    <xf numFmtId="0" fontId="2" fillId="0" borderId="0" xfId="0" applyFont="1" applyBorder="1"/>
    <xf numFmtId="0" fontId="2" fillId="0" borderId="0" xfId="0" applyFont="1" applyBorder="1" applyAlignment="1">
      <alignment horizontal="center"/>
    </xf>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2" fillId="0" borderId="15" xfId="0" applyFont="1" applyBorder="1"/>
    <xf numFmtId="3" fontId="2" fillId="0" borderId="14" xfId="0" applyNumberFormat="1" applyFont="1" applyBorder="1"/>
    <xf numFmtId="3" fontId="2" fillId="0" borderId="16" xfId="0" applyNumberFormat="1" applyFont="1" applyBorder="1"/>
    <xf numFmtId="0" fontId="2" fillId="0" borderId="17" xfId="0" applyFont="1" applyBorder="1"/>
    <xf numFmtId="0" fontId="2" fillId="0" borderId="18" xfId="0" applyFont="1" applyBorder="1"/>
    <xf numFmtId="3" fontId="2" fillId="0" borderId="3" xfId="0" applyNumberFormat="1" applyFont="1" applyBorder="1"/>
    <xf numFmtId="0" fontId="2" fillId="0" borderId="19" xfId="0" applyFont="1" applyBorder="1"/>
    <xf numFmtId="3" fontId="2" fillId="0" borderId="17" xfId="0" applyNumberFormat="1" applyFont="1" applyBorder="1"/>
    <xf numFmtId="0" fontId="2" fillId="0" borderId="14" xfId="0" applyFont="1" applyBorder="1"/>
    <xf numFmtId="37" fontId="2" fillId="0" borderId="14" xfId="0" applyNumberFormat="1" applyFont="1" applyBorder="1"/>
    <xf numFmtId="37" fontId="2" fillId="0" borderId="12" xfId="0" applyNumberFormat="1" applyFont="1" applyBorder="1"/>
    <xf numFmtId="41" fontId="2" fillId="0" borderId="0" xfId="0" applyNumberFormat="1" applyFont="1" applyBorder="1"/>
    <xf numFmtId="37" fontId="2" fillId="0" borderId="0" xfId="0" applyNumberFormat="1" applyFont="1" applyBorder="1"/>
    <xf numFmtId="0" fontId="2" fillId="0" borderId="0" xfId="0" applyNumberFormat="1" applyFont="1" applyAlignment="1"/>
    <xf numFmtId="3" fontId="3" fillId="0" borderId="0" xfId="0" applyNumberFormat="1" applyFont="1" applyAlignment="1"/>
    <xf numFmtId="3" fontId="10" fillId="0" borderId="0" xfId="0" applyNumberFormat="1" applyFont="1"/>
    <xf numFmtId="0" fontId="10" fillId="0" borderId="0" xfId="0" applyNumberFormat="1" applyFont="1" applyAlignment="1"/>
    <xf numFmtId="3" fontId="2" fillId="0" borderId="0" xfId="0" applyNumberFormat="1" applyFont="1"/>
    <xf numFmtId="3" fontId="2" fillId="0" borderId="27" xfId="0" applyNumberFormat="1" applyFont="1" applyBorder="1"/>
    <xf numFmtId="3" fontId="2" fillId="0" borderId="29" xfId="0" applyNumberFormat="1" applyFont="1" applyBorder="1" applyAlignment="1">
      <alignment horizontal="center"/>
    </xf>
    <xf numFmtId="3" fontId="2" fillId="0" borderId="30" xfId="0" applyNumberFormat="1" applyFont="1" applyBorder="1" applyAlignment="1"/>
    <xf numFmtId="3" fontId="2" fillId="0" borderId="0" xfId="0" applyNumberFormat="1" applyFont="1" applyAlignment="1"/>
    <xf numFmtId="3" fontId="2" fillId="0" borderId="30" xfId="0" applyNumberFormat="1" applyFont="1" applyBorder="1" applyAlignment="1">
      <alignment horizontal="right"/>
    </xf>
    <xf numFmtId="3" fontId="3" fillId="0" borderId="30" xfId="0" applyNumberFormat="1" applyFont="1" applyBorder="1"/>
    <xf numFmtId="3" fontId="2" fillId="0" borderId="30" xfId="0" applyNumberFormat="1" applyFont="1" applyBorder="1"/>
    <xf numFmtId="3" fontId="3" fillId="0" borderId="0" xfId="0" applyNumberFormat="1" applyFont="1"/>
    <xf numFmtId="0" fontId="3" fillId="0" borderId="0" xfId="0" applyNumberFormat="1" applyFont="1" applyAlignment="1"/>
    <xf numFmtId="0" fontId="2" fillId="0" borderId="30" xfId="0" applyNumberFormat="1" applyFont="1" applyBorder="1" applyAlignment="1"/>
    <xf numFmtId="164" fontId="2" fillId="0" borderId="30" xfId="0" applyNumberFormat="1" applyFont="1" applyBorder="1" applyAlignment="1"/>
    <xf numFmtId="37" fontId="2" fillId="0" borderId="30" xfId="0" applyNumberFormat="1" applyFont="1" applyBorder="1"/>
    <xf numFmtId="0" fontId="2" fillId="0" borderId="32" xfId="0" applyNumberFormat="1" applyFont="1" applyBorder="1" applyAlignment="1"/>
    <xf numFmtId="3" fontId="2" fillId="0" borderId="36" xfId="0" applyNumberFormat="1" applyFont="1" applyBorder="1"/>
    <xf numFmtId="3" fontId="2" fillId="0" borderId="40" xfId="0" applyNumberFormat="1" applyFont="1" applyBorder="1" applyAlignment="1"/>
    <xf numFmtId="3" fontId="2" fillId="0" borderId="41" xfId="0" applyNumberFormat="1" applyFont="1" applyBorder="1"/>
    <xf numFmtId="3" fontId="2" fillId="0" borderId="29" xfId="0" applyNumberFormat="1" applyFont="1" applyBorder="1" applyAlignment="1"/>
    <xf numFmtId="37" fontId="2" fillId="0" borderId="29" xfId="0" applyNumberFormat="1" applyFont="1" applyBorder="1" applyAlignment="1"/>
    <xf numFmtId="37" fontId="2" fillId="0" borderId="30" xfId="0" applyNumberFormat="1" applyFont="1" applyBorder="1" applyAlignment="1"/>
    <xf numFmtId="3" fontId="2" fillId="0" borderId="13" xfId="0" applyNumberFormat="1" applyFont="1" applyBorder="1" applyAlignment="1">
      <alignment horizontal="right"/>
    </xf>
    <xf numFmtId="3" fontId="3" fillId="0" borderId="38" xfId="0" applyNumberFormat="1" applyFont="1" applyBorder="1" applyAlignment="1"/>
    <xf numFmtId="3" fontId="2" fillId="0" borderId="42" xfId="0" applyNumberFormat="1" applyFont="1" applyBorder="1"/>
    <xf numFmtId="3" fontId="2" fillId="0" borderId="0" xfId="0" applyNumberFormat="1" applyFont="1" applyBorder="1"/>
    <xf numFmtId="3" fontId="2" fillId="0" borderId="12" xfId="0" applyNumberFormat="1" applyFont="1" applyBorder="1"/>
    <xf numFmtId="3" fontId="2" fillId="0" borderId="51" xfId="0" applyNumberFormat="1" applyFont="1" applyBorder="1"/>
    <xf numFmtId="3" fontId="2" fillId="0" borderId="52" xfId="0" applyNumberFormat="1" applyFont="1" applyBorder="1" applyAlignment="1"/>
    <xf numFmtId="3" fontId="2" fillId="0" borderId="53" xfId="0" applyNumberFormat="1" applyFont="1" applyBorder="1" applyAlignment="1"/>
    <xf numFmtId="3" fontId="2" fillId="0" borderId="45" xfId="0" applyNumberFormat="1" applyFont="1" applyBorder="1" applyAlignment="1"/>
    <xf numFmtId="3" fontId="2" fillId="0" borderId="0" xfId="0" applyNumberFormat="1" applyFont="1" applyAlignment="1">
      <alignment horizontal="right"/>
    </xf>
    <xf numFmtId="3" fontId="3" fillId="0" borderId="40" xfId="0" applyNumberFormat="1" applyFont="1" applyBorder="1" applyAlignment="1"/>
    <xf numFmtId="3" fontId="3" fillId="0" borderId="41" xfId="0" applyNumberFormat="1" applyFont="1" applyBorder="1"/>
    <xf numFmtId="37" fontId="2" fillId="0" borderId="31" xfId="0" applyNumberFormat="1" applyFont="1" applyBorder="1"/>
    <xf numFmtId="41" fontId="2" fillId="0" borderId="32" xfId="0" applyNumberFormat="1" applyFont="1" applyBorder="1"/>
    <xf numFmtId="3" fontId="2" fillId="0" borderId="40" xfId="0" applyNumberFormat="1" applyFont="1" applyBorder="1"/>
    <xf numFmtId="37" fontId="2" fillId="0" borderId="40" xfId="0" applyNumberFormat="1" applyFont="1" applyBorder="1"/>
    <xf numFmtId="37" fontId="2" fillId="0" borderId="41" xfId="0" applyNumberFormat="1" applyFont="1" applyBorder="1"/>
    <xf numFmtId="0" fontId="11" fillId="0" borderId="0" xfId="0" applyFont="1"/>
    <xf numFmtId="0" fontId="11" fillId="0" borderId="0" xfId="0" applyFont="1" applyBorder="1"/>
    <xf numFmtId="0" fontId="12" fillId="0" borderId="0" xfId="0" applyFont="1" applyBorder="1"/>
    <xf numFmtId="0" fontId="12" fillId="0" borderId="55" xfId="0" applyFont="1" applyBorder="1"/>
    <xf numFmtId="0" fontId="12" fillId="0" borderId="3" xfId="0" applyFont="1" applyBorder="1"/>
    <xf numFmtId="0" fontId="12" fillId="0" borderId="55" xfId="0" applyFont="1" applyBorder="1" applyAlignment="1">
      <alignment horizontal="left"/>
    </xf>
    <xf numFmtId="0" fontId="11" fillId="0" borderId="56" xfId="0"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1" fillId="0" borderId="57" xfId="0" applyFont="1" applyBorder="1" applyAlignment="1">
      <alignment horizontal="center"/>
    </xf>
    <xf numFmtId="0" fontId="11" fillId="0" borderId="15" xfId="0" applyFont="1" applyBorder="1" applyAlignment="1">
      <alignment horizontal="center"/>
    </xf>
    <xf numFmtId="0" fontId="11" fillId="0" borderId="12" xfId="0" applyFont="1" applyBorder="1" applyAlignment="1">
      <alignment horizontal="center"/>
    </xf>
    <xf numFmtId="0" fontId="11" fillId="0" borderId="58" xfId="0" applyFont="1" applyBorder="1" applyAlignment="1">
      <alignment horizontal="center"/>
    </xf>
    <xf numFmtId="0" fontId="11" fillId="0" borderId="59" xfId="0" applyFont="1" applyBorder="1" applyAlignment="1">
      <alignment horizontal="center"/>
    </xf>
    <xf numFmtId="0" fontId="11" fillId="0" borderId="60" xfId="0" applyFont="1" applyBorder="1" applyAlignment="1">
      <alignment horizontal="center"/>
    </xf>
    <xf numFmtId="0" fontId="11" fillId="0" borderId="51" xfId="0" applyFont="1" applyBorder="1" applyAlignment="1">
      <alignment horizontal="center"/>
    </xf>
    <xf numFmtId="0" fontId="12" fillId="0" borderId="5" xfId="0" applyFont="1" applyBorder="1" applyAlignment="1">
      <alignment wrapText="1"/>
    </xf>
    <xf numFmtId="0" fontId="12" fillId="0" borderId="61" xfId="0" applyFont="1" applyBorder="1" applyAlignment="1">
      <alignment wrapText="1"/>
    </xf>
    <xf numFmtId="0" fontId="11" fillId="0" borderId="62" xfId="0" applyFont="1" applyBorder="1" applyAlignment="1">
      <alignment horizontal="center"/>
    </xf>
    <xf numFmtId="0" fontId="11" fillId="0" borderId="61" xfId="0" applyFont="1" applyBorder="1" applyAlignment="1">
      <alignment wrapText="1"/>
    </xf>
    <xf numFmtId="37" fontId="11" fillId="0" borderId="15" xfId="0" applyNumberFormat="1" applyFont="1" applyBorder="1"/>
    <xf numFmtId="37" fontId="11" fillId="0" borderId="14" xfId="0" applyNumberFormat="1" applyFont="1" applyBorder="1"/>
    <xf numFmtId="37" fontId="11" fillId="0" borderId="0" xfId="0" applyNumberFormat="1" applyFont="1" applyBorder="1"/>
    <xf numFmtId="3" fontId="11" fillId="0" borderId="19" xfId="0" applyNumberFormat="1" applyFont="1" applyBorder="1"/>
    <xf numFmtId="3" fontId="11" fillId="0" borderId="3" xfId="0" applyNumberFormat="1" applyFont="1" applyBorder="1"/>
    <xf numFmtId="3" fontId="11" fillId="0" borderId="0" xfId="0" applyNumberFormat="1" applyFont="1" applyBorder="1"/>
    <xf numFmtId="37" fontId="11" fillId="0" borderId="19" xfId="0" applyNumberFormat="1" applyFont="1" applyBorder="1"/>
    <xf numFmtId="37" fontId="11" fillId="0" borderId="17" xfId="0" applyNumberFormat="1" applyFont="1" applyBorder="1"/>
    <xf numFmtId="37" fontId="11" fillId="0" borderId="3" xfId="0" applyNumberFormat="1" applyFont="1" applyBorder="1"/>
    <xf numFmtId="3" fontId="11" fillId="0" borderId="17" xfId="0" applyNumberFormat="1" applyFont="1" applyBorder="1"/>
    <xf numFmtId="0" fontId="12" fillId="0" borderId="4" xfId="0" applyFont="1" applyBorder="1"/>
    <xf numFmtId="37" fontId="11" fillId="0" borderId="34" xfId="0" applyNumberFormat="1" applyFont="1" applyBorder="1"/>
    <xf numFmtId="37" fontId="11" fillId="0" borderId="39" xfId="0" applyNumberFormat="1" applyFont="1" applyBorder="1"/>
    <xf numFmtId="167" fontId="11" fillId="0" borderId="55" xfId="0" applyNumberFormat="1" applyFont="1" applyBorder="1" applyAlignment="1">
      <alignment horizontal="right"/>
    </xf>
    <xf numFmtId="167" fontId="11" fillId="0" borderId="63" xfId="0" applyNumberFormat="1" applyFont="1" applyBorder="1"/>
    <xf numFmtId="167" fontId="11" fillId="0" borderId="0" xfId="0" applyNumberFormat="1" applyFont="1" applyBorder="1"/>
    <xf numFmtId="167" fontId="11" fillId="0" borderId="55" xfId="0" applyNumberFormat="1" applyFont="1" applyBorder="1"/>
    <xf numFmtId="37" fontId="11" fillId="0" borderId="55" xfId="0" applyNumberFormat="1" applyFont="1" applyBorder="1" applyAlignment="1"/>
    <xf numFmtId="37" fontId="11" fillId="0" borderId="63" xfId="0" applyNumberFormat="1" applyFont="1" applyBorder="1"/>
    <xf numFmtId="37" fontId="11" fillId="0" borderId="55" xfId="0" applyNumberFormat="1" applyFont="1" applyBorder="1"/>
    <xf numFmtId="167" fontId="11" fillId="0" borderId="17" xfId="0" applyNumberFormat="1" applyFont="1" applyBorder="1"/>
    <xf numFmtId="167" fontId="11" fillId="0" borderId="3" xfId="0" applyNumberFormat="1" applyFont="1" applyBorder="1"/>
    <xf numFmtId="0" fontId="12" fillId="0" borderId="61" xfId="0" applyFont="1" applyBorder="1"/>
    <xf numFmtId="37" fontId="11" fillId="0" borderId="56" xfId="0" applyNumberFormat="1" applyFont="1" applyBorder="1"/>
    <xf numFmtId="167" fontId="11" fillId="0" borderId="56" xfId="0" applyNumberFormat="1" applyFont="1" applyBorder="1" applyAlignment="1">
      <alignment horizontal="right"/>
    </xf>
    <xf numFmtId="167" fontId="11" fillId="0" borderId="14" xfId="0" applyNumberFormat="1" applyFont="1" applyBorder="1"/>
    <xf numFmtId="167" fontId="11" fillId="0" borderId="56" xfId="0" applyNumberFormat="1" applyFont="1" applyBorder="1"/>
    <xf numFmtId="37" fontId="11" fillId="0" borderId="56" xfId="0" applyNumberFormat="1" applyFont="1" applyBorder="1" applyAlignment="1"/>
    <xf numFmtId="167" fontId="11" fillId="0" borderId="12" xfId="0" applyNumberFormat="1" applyFont="1" applyBorder="1"/>
    <xf numFmtId="3" fontId="11" fillId="0" borderId="15" xfId="0" applyNumberFormat="1" applyFont="1" applyBorder="1"/>
    <xf numFmtId="3" fontId="11" fillId="0" borderId="14" xfId="0" applyNumberFormat="1" applyFont="1" applyBorder="1"/>
    <xf numFmtId="0" fontId="11" fillId="0" borderId="15" xfId="0" applyFont="1" applyBorder="1"/>
    <xf numFmtId="3" fontId="11" fillId="0" borderId="12" xfId="0" applyNumberFormat="1" applyFont="1" applyBorder="1"/>
    <xf numFmtId="0" fontId="11" fillId="0" borderId="19" xfId="0" applyFont="1" applyBorder="1"/>
    <xf numFmtId="3" fontId="11" fillId="0" borderId="19" xfId="0" applyNumberFormat="1" applyFont="1" applyBorder="1" applyAlignment="1">
      <alignment horizontal="right"/>
    </xf>
    <xf numFmtId="0" fontId="11" fillId="0" borderId="35" xfId="0" applyFont="1" applyBorder="1"/>
    <xf numFmtId="3" fontId="11" fillId="0" borderId="2" xfId="0" applyNumberFormat="1" applyFont="1" applyBorder="1"/>
    <xf numFmtId="41" fontId="11" fillId="0" borderId="35" xfId="0" applyNumberFormat="1" applyFont="1" applyBorder="1"/>
    <xf numFmtId="41" fontId="11" fillId="0" borderId="0" xfId="0" applyNumberFormat="1" applyFont="1" applyBorder="1"/>
    <xf numFmtId="3" fontId="11" fillId="0" borderId="35" xfId="0" applyNumberFormat="1" applyFont="1" applyBorder="1"/>
    <xf numFmtId="3" fontId="12" fillId="0" borderId="19" xfId="0" applyNumberFormat="1" applyFont="1" applyBorder="1"/>
    <xf numFmtId="3" fontId="12" fillId="0" borderId="15" xfId="0" applyNumberFormat="1" applyFont="1" applyBorder="1"/>
    <xf numFmtId="37" fontId="12" fillId="0" borderId="19" xfId="0" applyNumberFormat="1" applyFont="1" applyBorder="1"/>
    <xf numFmtId="3" fontId="12" fillId="0" borderId="64" xfId="0" applyNumberFormat="1" applyFont="1" applyBorder="1"/>
    <xf numFmtId="0" fontId="12" fillId="0" borderId="0" xfId="0" applyFont="1"/>
    <xf numFmtId="0" fontId="3" fillId="0" borderId="33" xfId="0" applyFont="1" applyBorder="1"/>
    <xf numFmtId="0" fontId="3" fillId="0" borderId="43" xfId="0" applyFont="1" applyBorder="1"/>
    <xf numFmtId="0" fontId="3" fillId="0" borderId="32" xfId="0" applyFont="1" applyBorder="1"/>
    <xf numFmtId="0" fontId="3" fillId="0" borderId="31" xfId="0" applyFont="1" applyBorder="1" applyAlignment="1">
      <alignment horizontal="center"/>
    </xf>
    <xf numFmtId="0" fontId="3" fillId="0" borderId="13" xfId="0" applyFont="1" applyBorder="1"/>
    <xf numFmtId="0" fontId="3" fillId="0" borderId="40" xfId="0" applyFont="1" applyBorder="1"/>
    <xf numFmtId="0" fontId="3" fillId="0" borderId="41" xfId="0" applyFont="1" applyBorder="1" applyAlignment="1">
      <alignment horizontal="center"/>
    </xf>
    <xf numFmtId="0" fontId="3" fillId="0" borderId="29" xfId="0" applyFont="1" applyBorder="1"/>
    <xf numFmtId="0" fontId="3" fillId="0" borderId="40" xfId="0" applyFont="1" applyBorder="1" applyAlignment="1">
      <alignment horizontal="center"/>
    </xf>
    <xf numFmtId="0" fontId="3" fillId="0" borderId="51"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9" xfId="0" applyFont="1" applyBorder="1" applyAlignment="1">
      <alignment horizontal="center"/>
    </xf>
    <xf numFmtId="6" fontId="2" fillId="0" borderId="0" xfId="0" applyNumberFormat="1" applyFont="1" applyBorder="1"/>
    <xf numFmtId="37" fontId="2" fillId="0" borderId="32" xfId="0" applyNumberFormat="1" applyFont="1" applyBorder="1"/>
    <xf numFmtId="5" fontId="2" fillId="0" borderId="12" xfId="0" applyNumberFormat="1" applyFont="1" applyBorder="1"/>
    <xf numFmtId="37" fontId="2" fillId="0" borderId="42" xfId="0" applyNumberFormat="1" applyFont="1" applyBorder="1"/>
    <xf numFmtId="37" fontId="2" fillId="0" borderId="13" xfId="0" applyNumberFormat="1" applyFont="1" applyBorder="1"/>
    <xf numFmtId="0" fontId="2" fillId="0" borderId="42" xfId="0" applyFont="1" applyBorder="1"/>
    <xf numFmtId="41" fontId="3" fillId="0" borderId="40" xfId="0" applyNumberFormat="1" applyFont="1" applyBorder="1"/>
    <xf numFmtId="41" fontId="3" fillId="0" borderId="41" xfId="0" applyNumberFormat="1" applyFont="1" applyBorder="1"/>
    <xf numFmtId="37" fontId="3" fillId="0" borderId="26" xfId="0" applyNumberFormat="1" applyFont="1" applyBorder="1"/>
    <xf numFmtId="37" fontId="3" fillId="0" borderId="27" xfId="0" applyNumberFormat="1" applyFont="1" applyBorder="1"/>
    <xf numFmtId="37" fontId="3" fillId="0" borderId="28" xfId="0" applyNumberFormat="1" applyFont="1" applyBorder="1"/>
    <xf numFmtId="37" fontId="3" fillId="0" borderId="30" xfId="0" applyNumberFormat="1" applyFont="1" applyBorder="1"/>
    <xf numFmtId="37" fontId="3" fillId="0" borderId="41" xfId="0" applyNumberFormat="1" applyFont="1" applyBorder="1"/>
    <xf numFmtId="0" fontId="2" fillId="0" borderId="31" xfId="0" applyFont="1" applyBorder="1"/>
    <xf numFmtId="0" fontId="2" fillId="0" borderId="32" xfId="0" applyFont="1" applyBorder="1"/>
    <xf numFmtId="41" fontId="2" fillId="0" borderId="31" xfId="0" applyNumberFormat="1" applyFont="1" applyBorder="1"/>
    <xf numFmtId="41" fontId="2" fillId="0" borderId="12" xfId="0" applyNumberFormat="1" applyFont="1" applyBorder="1"/>
    <xf numFmtId="0" fontId="2" fillId="0" borderId="29" xfId="0" applyFont="1" applyBorder="1"/>
    <xf numFmtId="0" fontId="2" fillId="0" borderId="40" xfId="0" applyFont="1" applyBorder="1"/>
    <xf numFmtId="0" fontId="2" fillId="0" borderId="41" xfId="0" applyFont="1" applyBorder="1"/>
    <xf numFmtId="0" fontId="2" fillId="0" borderId="51" xfId="0" applyFont="1" applyBorder="1"/>
    <xf numFmtId="0" fontId="2" fillId="0" borderId="30" xfId="0" applyFont="1" applyBorder="1"/>
    <xf numFmtId="0" fontId="2" fillId="0" borderId="26" xfId="0" applyFont="1" applyBorder="1"/>
    <xf numFmtId="0" fontId="2" fillId="0" borderId="28" xfId="0" applyFont="1" applyBorder="1"/>
    <xf numFmtId="0" fontId="2" fillId="0" borderId="27" xfId="0" applyFont="1" applyBorder="1"/>
    <xf numFmtId="0" fontId="3" fillId="0" borderId="0" xfId="0" applyFont="1" applyBorder="1"/>
    <xf numFmtId="0" fontId="3" fillId="0" borderId="12" xfId="0" applyFont="1" applyBorder="1"/>
    <xf numFmtId="0" fontId="3" fillId="0" borderId="0" xfId="0" applyFont="1" applyBorder="1" applyAlignment="1">
      <alignment horizontal="center"/>
    </xf>
    <xf numFmtId="6" fontId="2" fillId="0" borderId="12" xfId="0" applyNumberFormat="1" applyFont="1" applyBorder="1"/>
    <xf numFmtId="41" fontId="2" fillId="0" borderId="0" xfId="0" applyNumberFormat="1" applyFont="1"/>
    <xf numFmtId="38" fontId="2" fillId="0" borderId="12" xfId="0" applyNumberFormat="1" applyFont="1" applyBorder="1"/>
    <xf numFmtId="37" fontId="2" fillId="0" borderId="51" xfId="0" applyNumberFormat="1" applyFont="1" applyBorder="1"/>
    <xf numFmtId="41" fontId="2" fillId="0" borderId="41" xfId="0" applyNumberFormat="1" applyFont="1" applyBorder="1"/>
    <xf numFmtId="38" fontId="2" fillId="0" borderId="51" xfId="0" applyNumberFormat="1" applyFont="1" applyBorder="1"/>
    <xf numFmtId="3" fontId="3" fillId="0" borderId="51" xfId="0" applyNumberFormat="1" applyFont="1" applyBorder="1"/>
    <xf numFmtId="37" fontId="3" fillId="0" borderId="51" xfId="0" applyNumberFormat="1" applyFont="1" applyBorder="1"/>
    <xf numFmtId="41" fontId="3" fillId="0" borderId="51" xfId="0" applyNumberFormat="1" applyFont="1" applyBorder="1"/>
    <xf numFmtId="0" fontId="3" fillId="0" borderId="26" xfId="0" applyFont="1" applyBorder="1"/>
    <xf numFmtId="0" fontId="3" fillId="0" borderId="27" xfId="0" applyFont="1" applyBorder="1"/>
    <xf numFmtId="0" fontId="3" fillId="0" borderId="28" xfId="0" applyFont="1" applyBorder="1"/>
    <xf numFmtId="0" fontId="3" fillId="0" borderId="41" xfId="0" applyFont="1" applyBorder="1"/>
    <xf numFmtId="0" fontId="3" fillId="0" borderId="28" xfId="0" applyFont="1" applyBorder="1" applyAlignment="1">
      <alignment horizontal="center"/>
    </xf>
    <xf numFmtId="6" fontId="2" fillId="0" borderId="43" xfId="0" applyNumberFormat="1" applyFont="1" applyBorder="1"/>
    <xf numFmtId="41" fontId="2" fillId="0" borderId="51" xfId="0" applyNumberFormat="1" applyFont="1" applyBorder="1"/>
    <xf numFmtId="0" fontId="2" fillId="0" borderId="0" xfId="0" applyFont="1" applyFill="1"/>
    <xf numFmtId="0" fontId="2" fillId="0" borderId="0" xfId="0" applyFont="1" applyFill="1" applyBorder="1"/>
    <xf numFmtId="0" fontId="3" fillId="0" borderId="13" xfId="0" applyFont="1" applyFill="1" applyBorder="1"/>
    <xf numFmtId="37" fontId="2" fillId="0" borderId="12" xfId="0" applyNumberFormat="1" applyFont="1" applyBorder="1" applyAlignment="1">
      <alignment horizontal="right"/>
    </xf>
    <xf numFmtId="1" fontId="2" fillId="0" borderId="13" xfId="0" applyNumberFormat="1" applyFont="1" applyFill="1" applyBorder="1"/>
    <xf numFmtId="37" fontId="2" fillId="0" borderId="13" xfId="0" applyNumberFormat="1" applyFont="1" applyBorder="1" applyAlignment="1">
      <alignment horizontal="right"/>
    </xf>
    <xf numFmtId="41" fontId="2" fillId="0" borderId="0" xfId="0" applyNumberFormat="1" applyFont="1" applyFill="1"/>
    <xf numFmtId="3" fontId="2" fillId="0" borderId="13" xfId="0" applyNumberFormat="1" applyFont="1" applyBorder="1"/>
    <xf numFmtId="1" fontId="2" fillId="0" borderId="13" xfId="0" applyNumberFormat="1" applyFont="1" applyFill="1" applyBorder="1" applyAlignment="1">
      <alignment horizontal="right"/>
    </xf>
    <xf numFmtId="41" fontId="3" fillId="0" borderId="30" xfId="0" applyNumberFormat="1" applyFont="1" applyBorder="1"/>
    <xf numFmtId="37" fontId="3" fillId="0" borderId="30" xfId="0" applyNumberFormat="1" applyFont="1" applyBorder="1" applyAlignment="1">
      <alignment horizontal="right"/>
    </xf>
    <xf numFmtId="41" fontId="3" fillId="0" borderId="0" xfId="0" applyNumberFormat="1" applyFont="1" applyBorder="1"/>
    <xf numFmtId="41" fontId="3" fillId="0" borderId="0" xfId="0" applyNumberFormat="1" applyFont="1"/>
    <xf numFmtId="41" fontId="3" fillId="0" borderId="0" xfId="0" applyNumberFormat="1" applyFont="1" applyFill="1"/>
    <xf numFmtId="1" fontId="2" fillId="0" borderId="12" xfId="0" applyNumberFormat="1" applyFont="1" applyBorder="1" applyAlignment="1">
      <alignment horizontal="right"/>
    </xf>
    <xf numFmtId="0" fontId="2" fillId="0" borderId="3" xfId="0" applyFont="1" applyBorder="1" applyAlignment="1">
      <alignment horizontal="center"/>
    </xf>
    <xf numFmtId="41" fontId="2" fillId="0" borderId="0" xfId="0" applyNumberFormat="1" applyFont="1" applyBorder="1" applyAlignment="1">
      <alignment horizontal="center"/>
    </xf>
    <xf numFmtId="0" fontId="2" fillId="0" borderId="2" xfId="0" applyFont="1" applyBorder="1" applyAlignment="1">
      <alignment horizontal="center"/>
    </xf>
    <xf numFmtId="0" fontId="2" fillId="0" borderId="54" xfId="0" applyFont="1" applyBorder="1"/>
    <xf numFmtId="0" fontId="2" fillId="0" borderId="61" xfId="0" applyFont="1" applyBorder="1"/>
    <xf numFmtId="0" fontId="3" fillId="0" borderId="55" xfId="0" applyFont="1" applyBorder="1"/>
    <xf numFmtId="0" fontId="3" fillId="0" borderId="42" xfId="0" applyFont="1" applyBorder="1"/>
    <xf numFmtId="0" fontId="3" fillId="0" borderId="30" xfId="0" applyFont="1" applyBorder="1"/>
    <xf numFmtId="165" fontId="2" fillId="0" borderId="12" xfId="0" applyNumberFormat="1" applyFont="1" applyBorder="1"/>
    <xf numFmtId="166" fontId="2" fillId="0" borderId="51" xfId="0" applyNumberFormat="1" applyFont="1" applyBorder="1"/>
    <xf numFmtId="0" fontId="13" fillId="0" borderId="0" xfId="0" applyFont="1" applyBorder="1"/>
    <xf numFmtId="1" fontId="2" fillId="0" borderId="0" xfId="0" applyNumberFormat="1" applyFont="1" applyBorder="1"/>
    <xf numFmtId="1" fontId="2" fillId="0" borderId="0" xfId="0" applyNumberFormat="1" applyFont="1" applyBorder="1" applyAlignment="1">
      <alignment horizontal="right"/>
    </xf>
    <xf numFmtId="0" fontId="14" fillId="0" borderId="0" xfId="0" applyFont="1" applyBorder="1"/>
    <xf numFmtId="41" fontId="2" fillId="0" borderId="0" xfId="0" applyNumberFormat="1" applyFont="1" applyFill="1" applyBorder="1"/>
    <xf numFmtId="1" fontId="2" fillId="0" borderId="0" xfId="0" applyNumberFormat="1" applyFont="1" applyFill="1" applyBorder="1"/>
    <xf numFmtId="41" fontId="2" fillId="0" borderId="43" xfId="0" applyNumberFormat="1" applyFont="1" applyBorder="1"/>
    <xf numFmtId="41" fontId="2" fillId="0" borderId="40" xfId="0" applyNumberFormat="1" applyFont="1" applyBorder="1" applyAlignment="1">
      <alignment horizontal="center"/>
    </xf>
    <xf numFmtId="41" fontId="2" fillId="0" borderId="41" xfId="0" applyNumberFormat="1" applyFont="1" applyBorder="1" applyAlignment="1">
      <alignment horizontal="center"/>
    </xf>
    <xf numFmtId="41" fontId="2" fillId="0" borderId="26" xfId="0" applyNumberFormat="1" applyFont="1" applyBorder="1" applyAlignment="1">
      <alignment horizontal="center"/>
    </xf>
    <xf numFmtId="41" fontId="2" fillId="0" borderId="27" xfId="0" applyNumberFormat="1" applyFont="1" applyBorder="1" applyAlignment="1">
      <alignment horizontal="center"/>
    </xf>
    <xf numFmtId="41" fontId="2" fillId="0" borderId="28" xfId="0" applyNumberFormat="1" applyFont="1" applyBorder="1" applyAlignment="1">
      <alignment horizontal="center"/>
    </xf>
    <xf numFmtId="41" fontId="2" fillId="0" borderId="42" xfId="0" applyNumberFormat="1" applyFont="1" applyBorder="1"/>
    <xf numFmtId="1" fontId="2" fillId="0" borderId="42" xfId="0" applyNumberFormat="1" applyFont="1" applyBorder="1"/>
    <xf numFmtId="1" fontId="2" fillId="0" borderId="12" xfId="0" applyNumberFormat="1" applyFont="1" applyBorder="1"/>
    <xf numFmtId="1" fontId="2" fillId="0" borderId="42" xfId="0" applyNumberFormat="1" applyFont="1" applyBorder="1" applyAlignment="1">
      <alignment horizontal="right"/>
    </xf>
    <xf numFmtId="1" fontId="2" fillId="0" borderId="40" xfId="0" applyNumberFormat="1" applyFont="1" applyBorder="1" applyAlignment="1">
      <alignment horizontal="right"/>
    </xf>
    <xf numFmtId="1" fontId="2" fillId="0" borderId="40" xfId="0" applyNumberFormat="1" applyFont="1" applyBorder="1"/>
    <xf numFmtId="1" fontId="2" fillId="0" borderId="51" xfId="0" applyNumberFormat="1" applyFont="1" applyBorder="1"/>
    <xf numFmtId="41" fontId="3" fillId="0" borderId="26" xfId="0" applyNumberFormat="1" applyFont="1" applyBorder="1"/>
    <xf numFmtId="41" fontId="3" fillId="0" borderId="27" xfId="0" applyNumberFormat="1" applyFont="1" applyBorder="1"/>
    <xf numFmtId="41" fontId="3" fillId="0" borderId="28" xfId="0" applyNumberFormat="1" applyFont="1" applyBorder="1"/>
    <xf numFmtId="41" fontId="2" fillId="0" borderId="40" xfId="0" applyNumberFormat="1" applyFont="1" applyBorder="1"/>
    <xf numFmtId="41" fontId="2" fillId="0" borderId="26" xfId="0" applyNumberFormat="1" applyFont="1" applyBorder="1"/>
    <xf numFmtId="41" fontId="2" fillId="0" borderId="27" xfId="0" applyNumberFormat="1" applyFont="1" applyBorder="1"/>
    <xf numFmtId="41" fontId="2" fillId="0" borderId="28" xfId="0" applyNumberFormat="1" applyFont="1" applyBorder="1"/>
    <xf numFmtId="0" fontId="13" fillId="0" borderId="13" xfId="0" applyFont="1" applyBorder="1"/>
    <xf numFmtId="1" fontId="2" fillId="0" borderId="51" xfId="0" applyNumberFormat="1" applyFont="1" applyBorder="1" applyAlignment="1">
      <alignment horizontal="right"/>
    </xf>
    <xf numFmtId="41" fontId="2" fillId="0" borderId="51" xfId="0" applyNumberFormat="1" applyFont="1" applyFill="1" applyBorder="1"/>
    <xf numFmtId="41" fontId="2" fillId="0" borderId="12" xfId="0" applyNumberFormat="1" applyFont="1" applyFill="1" applyBorder="1"/>
    <xf numFmtId="1" fontId="2" fillId="0" borderId="29" xfId="0" applyNumberFormat="1" applyFont="1" applyBorder="1" applyAlignment="1">
      <alignment horizontal="right"/>
    </xf>
    <xf numFmtId="1" fontId="2" fillId="0" borderId="26" xfId="0" applyNumberFormat="1" applyFont="1" applyBorder="1"/>
    <xf numFmtId="0" fontId="2" fillId="0" borderId="65" xfId="0" applyFont="1" applyBorder="1"/>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3" fontId="2" fillId="0" borderId="15" xfId="0" applyNumberFormat="1" applyFont="1" applyBorder="1"/>
    <xf numFmtId="6" fontId="2" fillId="0" borderId="14" xfId="0" applyNumberFormat="1" applyFont="1" applyBorder="1"/>
    <xf numFmtId="41" fontId="2" fillId="0" borderId="14" xfId="0" applyNumberFormat="1" applyFont="1" applyBorder="1"/>
    <xf numFmtId="0" fontId="2" fillId="0" borderId="58" xfId="0" applyFont="1" applyBorder="1"/>
    <xf numFmtId="41" fontId="2" fillId="0" borderId="59" xfId="0" applyNumberFormat="1" applyFont="1" applyBorder="1"/>
    <xf numFmtId="3" fontId="2" fillId="0" borderId="19" xfId="0" applyNumberFormat="1" applyFont="1" applyBorder="1"/>
    <xf numFmtId="3" fontId="2" fillId="0" borderId="18" xfId="0" applyNumberFormat="1" applyFont="1" applyBorder="1"/>
    <xf numFmtId="3" fontId="2" fillId="0" borderId="2" xfId="0" applyNumberFormat="1" applyFont="1" applyBorder="1"/>
    <xf numFmtId="0" fontId="2" fillId="0" borderId="11" xfId="0" applyFont="1" applyBorder="1" applyAlignment="1">
      <alignment horizontal="center"/>
    </xf>
    <xf numFmtId="0" fontId="2" fillId="0" borderId="9" xfId="0" applyFont="1" applyBorder="1" applyAlignment="1">
      <alignment horizontal="center"/>
    </xf>
    <xf numFmtId="0" fontId="2" fillId="0" borderId="66" xfId="0" applyFont="1" applyFill="1" applyBorder="1"/>
    <xf numFmtId="0" fontId="2" fillId="0" borderId="55" xfId="0" applyFont="1" applyBorder="1"/>
    <xf numFmtId="5" fontId="2" fillId="0" borderId="63" xfId="0" applyNumberFormat="1" applyFont="1" applyFill="1" applyBorder="1"/>
    <xf numFmtId="37" fontId="2" fillId="0" borderId="16" xfId="0" applyNumberFormat="1" applyFont="1" applyFill="1" applyBorder="1"/>
    <xf numFmtId="0" fontId="2" fillId="0" borderId="61" xfId="0" applyNumberFormat="1" applyFont="1" applyBorder="1"/>
    <xf numFmtId="1" fontId="2" fillId="0" borderId="15" xfId="0" applyNumberFormat="1" applyFont="1" applyBorder="1" applyAlignment="1">
      <alignment horizontal="right"/>
    </xf>
    <xf numFmtId="1" fontId="2" fillId="0" borderId="13" xfId="0" applyNumberFormat="1" applyFont="1" applyBorder="1" applyAlignment="1">
      <alignment horizontal="right"/>
    </xf>
    <xf numFmtId="37" fontId="2" fillId="0" borderId="60" xfId="0" applyNumberFormat="1" applyFont="1" applyFill="1" applyBorder="1"/>
    <xf numFmtId="167" fontId="2" fillId="0" borderId="13" xfId="0" applyNumberFormat="1" applyFont="1" applyBorder="1" applyAlignment="1">
      <alignment horizontal="right"/>
    </xf>
    <xf numFmtId="37" fontId="2" fillId="0" borderId="14" xfId="0" applyNumberFormat="1" applyFont="1" applyFill="1" applyBorder="1"/>
    <xf numFmtId="37" fontId="2" fillId="0" borderId="59" xfId="0" applyNumberFormat="1" applyFont="1" applyFill="1" applyBorder="1"/>
    <xf numFmtId="3" fontId="2" fillId="0" borderId="37" xfId="0" applyNumberFormat="1" applyFont="1" applyBorder="1"/>
    <xf numFmtId="167" fontId="2" fillId="0" borderId="15" xfId="0" applyNumberFormat="1" applyFont="1" applyBorder="1"/>
    <xf numFmtId="3" fontId="2" fillId="0" borderId="6" xfId="0" applyNumberFormat="1" applyFont="1" applyBorder="1"/>
    <xf numFmtId="0" fontId="2" fillId="0" borderId="0" xfId="0" applyFont="1" applyFill="1" applyAlignment="1">
      <alignment horizontal="center"/>
    </xf>
    <xf numFmtId="168" fontId="3" fillId="0" borderId="28" xfId="1" applyNumberFormat="1" applyFont="1" applyBorder="1"/>
    <xf numFmtId="0" fontId="18" fillId="0" borderId="0" xfId="0" applyFont="1"/>
    <xf numFmtId="0" fontId="5" fillId="0" borderId="0" xfId="0" applyFont="1" applyBorder="1" applyAlignment="1">
      <alignment horizontal="center"/>
    </xf>
    <xf numFmtId="0" fontId="0" fillId="0" borderId="0" xfId="0" applyAlignment="1">
      <alignment vertical="top"/>
    </xf>
    <xf numFmtId="0" fontId="5" fillId="0" borderId="0" xfId="0" applyFont="1" applyAlignment="1">
      <alignment vertical="top"/>
    </xf>
    <xf numFmtId="0" fontId="5" fillId="0" borderId="0" xfId="0" applyFont="1" applyBorder="1" applyAlignment="1">
      <alignment vertical="top" wrapText="1"/>
    </xf>
    <xf numFmtId="0" fontId="22" fillId="0" borderId="0" xfId="2" applyFont="1"/>
    <xf numFmtId="37" fontId="2" fillId="0" borderId="0" xfId="0" applyNumberFormat="1" applyFont="1"/>
    <xf numFmtId="0" fontId="23" fillId="0" borderId="0" xfId="0" applyFont="1"/>
    <xf numFmtId="0" fontId="24" fillId="0" borderId="0" xfId="2" applyFont="1"/>
    <xf numFmtId="0" fontId="10" fillId="0" borderId="2" xfId="0" applyFont="1" applyFill="1" applyBorder="1"/>
    <xf numFmtId="0" fontId="3" fillId="0" borderId="2" xfId="0" applyFont="1" applyFill="1" applyBorder="1" applyAlignment="1">
      <alignment horizontal="center"/>
    </xf>
    <xf numFmtId="0" fontId="3" fillId="0" borderId="0" xfId="0" applyFont="1" applyFill="1" applyBorder="1" applyAlignment="1">
      <alignment horizontal="center"/>
    </xf>
    <xf numFmtId="0" fontId="2" fillId="0" borderId="5" xfId="0" applyFont="1" applyFill="1" applyBorder="1"/>
    <xf numFmtId="0" fontId="2" fillId="0" borderId="4" xfId="0" applyFont="1" applyFill="1" applyBorder="1"/>
    <xf numFmtId="0" fontId="3" fillId="0" borderId="1" xfId="0" applyFont="1" applyFill="1" applyBorder="1"/>
    <xf numFmtId="37" fontId="7" fillId="0" borderId="79" xfId="0" applyNumberFormat="1" applyFont="1" applyFill="1" applyBorder="1" applyAlignment="1"/>
    <xf numFmtId="37" fontId="7" fillId="0" borderId="68" xfId="0" applyNumberFormat="1" applyFont="1" applyFill="1" applyBorder="1" applyAlignment="1"/>
    <xf numFmtId="37" fontId="7" fillId="0" borderId="69" xfId="0" applyNumberFormat="1" applyFont="1" applyFill="1" applyBorder="1" applyAlignment="1"/>
    <xf numFmtId="37" fontId="7" fillId="0" borderId="70" xfId="0" applyNumberFormat="1" applyFont="1" applyFill="1" applyBorder="1" applyAlignment="1"/>
    <xf numFmtId="37" fontId="7" fillId="0" borderId="80" xfId="0" applyNumberFormat="1" applyFont="1" applyFill="1" applyBorder="1" applyAlignment="1"/>
    <xf numFmtId="0" fontId="2" fillId="0" borderId="1" xfId="0" applyFont="1" applyFill="1" applyBorder="1"/>
    <xf numFmtId="37" fontId="7" fillId="0" borderId="82" xfId="0" applyNumberFormat="1" applyFont="1" applyFill="1" applyBorder="1" applyAlignment="1"/>
    <xf numFmtId="37" fontId="7" fillId="0" borderId="83" xfId="0" applyNumberFormat="1" applyFont="1" applyFill="1" applyBorder="1" applyAlignment="1"/>
    <xf numFmtId="37" fontId="7" fillId="0" borderId="75" xfId="0" applyNumberFormat="1" applyFont="1" applyFill="1" applyBorder="1" applyAlignment="1"/>
    <xf numFmtId="37" fontId="7" fillId="0" borderId="76" xfId="0" applyNumberFormat="1" applyFont="1" applyFill="1" applyBorder="1" applyAlignment="1"/>
    <xf numFmtId="37" fontId="7" fillId="0" borderId="84" xfId="0" applyNumberFormat="1" applyFont="1" applyFill="1" applyBorder="1" applyAlignment="1"/>
    <xf numFmtId="37" fontId="7" fillId="0" borderId="61" xfId="0" applyNumberFormat="1" applyFont="1" applyFill="1" applyBorder="1" applyAlignment="1"/>
    <xf numFmtId="37" fontId="7" fillId="0" borderId="74" xfId="0" applyNumberFormat="1" applyFont="1" applyFill="1" applyBorder="1" applyAlignment="1"/>
    <xf numFmtId="37" fontId="7" fillId="0" borderId="73" xfId="0" applyNumberFormat="1" applyFont="1" applyFill="1" applyBorder="1" applyAlignment="1"/>
    <xf numFmtId="37" fontId="7" fillId="0" borderId="81" xfId="0" applyNumberFormat="1" applyFont="1" applyFill="1" applyBorder="1" applyAlignment="1"/>
    <xf numFmtId="37" fontId="7" fillId="0" borderId="0" xfId="0" applyNumberFormat="1" applyFont="1" applyFill="1" applyBorder="1" applyAlignment="1"/>
    <xf numFmtId="37" fontId="7" fillId="0" borderId="50" xfId="0" applyNumberFormat="1" applyFont="1" applyFill="1" applyBorder="1" applyAlignment="1"/>
    <xf numFmtId="37" fontId="7" fillId="0" borderId="12" xfId="0" applyNumberFormat="1" applyFont="1" applyFill="1" applyBorder="1" applyAlignment="1"/>
    <xf numFmtId="37" fontId="7" fillId="0" borderId="14" xfId="0" applyNumberFormat="1" applyFont="1" applyFill="1" applyBorder="1" applyAlignment="1"/>
    <xf numFmtId="0" fontId="3" fillId="0" borderId="1" xfId="0" applyFont="1" applyFill="1" applyBorder="1" applyAlignment="1">
      <alignment horizontal="left"/>
    </xf>
    <xf numFmtId="0" fontId="16" fillId="0" borderId="0" xfId="0" applyFont="1" applyFill="1" applyBorder="1" applyAlignment="1">
      <alignment horizontal="left"/>
    </xf>
    <xf numFmtId="169" fontId="15" fillId="0" borderId="0" xfId="0" applyNumberFormat="1" applyFont="1" applyFill="1" applyBorder="1" applyAlignment="1"/>
    <xf numFmtId="5" fontId="15" fillId="0" borderId="0" xfId="0" applyNumberFormat="1" applyFont="1" applyFill="1" applyBorder="1" applyAlignment="1"/>
    <xf numFmtId="0" fontId="3" fillId="0" borderId="0" xfId="0" applyFont="1" applyFill="1" applyBorder="1" applyAlignment="1">
      <alignment horizontal="left"/>
    </xf>
    <xf numFmtId="37" fontId="7" fillId="0" borderId="85" xfId="0" applyNumberFormat="1" applyFont="1" applyFill="1" applyBorder="1" applyAlignment="1"/>
    <xf numFmtId="37" fontId="2" fillId="0" borderId="0" xfId="0" applyNumberFormat="1" applyFont="1" applyFill="1" applyBorder="1" applyAlignment="1">
      <alignment horizontal="right"/>
    </xf>
    <xf numFmtId="167" fontId="3" fillId="0" borderId="51" xfId="0" applyNumberFormat="1" applyFont="1" applyBorder="1"/>
    <xf numFmtId="167" fontId="2" fillId="0" borderId="0" xfId="0" applyNumberFormat="1" applyFont="1" applyBorder="1"/>
    <xf numFmtId="0" fontId="4" fillId="0" borderId="0" xfId="0" applyFont="1" applyBorder="1" applyAlignment="1">
      <alignment vertical="top" wrapText="1"/>
    </xf>
    <xf numFmtId="0" fontId="0" fillId="0" borderId="0" xfId="0" applyAlignment="1">
      <alignment horizontal="center"/>
    </xf>
    <xf numFmtId="0" fontId="16" fillId="0" borderId="61" xfId="0" applyNumberFormat="1" applyFont="1" applyBorder="1"/>
    <xf numFmtId="1" fontId="2" fillId="0" borderId="17" xfId="0" applyNumberFormat="1" applyFont="1" applyBorder="1"/>
    <xf numFmtId="1" fontId="2" fillId="0" borderId="19" xfId="0" applyNumberFormat="1" applyFont="1" applyBorder="1"/>
    <xf numFmtId="0" fontId="4" fillId="0" borderId="0" xfId="0" applyFont="1" applyBorder="1" applyAlignment="1">
      <alignment horizontal="center"/>
    </xf>
    <xf numFmtId="0" fontId="25" fillId="0" borderId="0" xfId="0" applyFont="1" applyBorder="1" applyAlignment="1">
      <alignment horizontal="center"/>
    </xf>
    <xf numFmtId="0" fontId="5" fillId="0" borderId="0" xfId="0" applyFont="1" applyBorder="1" applyAlignment="1">
      <alignment horizontal="center" vertical="top"/>
    </xf>
    <xf numFmtId="0" fontId="4" fillId="0" borderId="0" xfId="0" applyFont="1" applyBorder="1" applyAlignment="1">
      <alignment horizontal="center" vertical="top" wrapText="1"/>
    </xf>
    <xf numFmtId="0" fontId="26" fillId="0" borderId="0" xfId="0" applyFont="1" applyBorder="1" applyAlignment="1">
      <alignment vertical="top" wrapText="1"/>
    </xf>
    <xf numFmtId="0" fontId="19" fillId="0" borderId="0" xfId="0" applyFont="1" applyBorder="1" applyAlignment="1">
      <alignment vertical="top" wrapText="1"/>
    </xf>
    <xf numFmtId="3" fontId="2" fillId="0" borderId="34" xfId="0" applyNumberFormat="1" applyFont="1" applyBorder="1" applyAlignment="1">
      <alignment horizontal="right"/>
    </xf>
    <xf numFmtId="3" fontId="2" fillId="0" borderId="38" xfId="0" applyNumberFormat="1" applyFont="1" applyBorder="1" applyAlignment="1">
      <alignment horizontal="right"/>
    </xf>
    <xf numFmtId="3" fontId="2" fillId="0" borderId="89" xfId="0" applyNumberFormat="1" applyFont="1" applyBorder="1" applyAlignment="1"/>
    <xf numFmtId="3" fontId="2" fillId="0" borderId="67" xfId="0" applyNumberFormat="1" applyFont="1" applyBorder="1" applyAlignment="1"/>
    <xf numFmtId="3" fontId="2" fillId="0" borderId="9" xfId="0" applyNumberFormat="1" applyFont="1" applyBorder="1" applyAlignment="1">
      <alignment horizontal="right"/>
    </xf>
    <xf numFmtId="3" fontId="3" fillId="0" borderId="9" xfId="0" applyNumberFormat="1" applyFont="1" applyBorder="1" applyAlignment="1">
      <alignment horizontal="right"/>
    </xf>
    <xf numFmtId="0" fontId="2" fillId="0" borderId="5"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wrapText="1"/>
    </xf>
    <xf numFmtId="3" fontId="2" fillId="0" borderId="13" xfId="0" applyNumberFormat="1" applyFont="1" applyFill="1" applyBorder="1"/>
    <xf numFmtId="3" fontId="2" fillId="0" borderId="3" xfId="1" applyNumberFormat="1" applyFont="1" applyBorder="1"/>
    <xf numFmtId="3" fontId="2" fillId="0" borderId="15" xfId="0" applyNumberFormat="1" applyFont="1" applyFill="1" applyBorder="1"/>
    <xf numFmtId="3" fontId="2" fillId="0" borderId="16" xfId="1" applyNumberFormat="1" applyFont="1" applyBorder="1"/>
    <xf numFmtId="3" fontId="2" fillId="0" borderId="11" xfId="0" applyNumberFormat="1" applyFont="1" applyBorder="1"/>
    <xf numFmtId="3" fontId="2" fillId="0" borderId="9" xfId="0" applyNumberFormat="1" applyFont="1" applyBorder="1" applyAlignment="1">
      <alignment wrapText="1"/>
    </xf>
    <xf numFmtId="3" fontId="2" fillId="0" borderId="9" xfId="0" applyNumberFormat="1" applyFont="1" applyBorder="1"/>
    <xf numFmtId="3" fontId="2" fillId="0" borderId="10" xfId="0" applyNumberFormat="1" applyFont="1" applyBorder="1"/>
    <xf numFmtId="0" fontId="3" fillId="0" borderId="0" xfId="0" applyFont="1" applyAlignment="1"/>
    <xf numFmtId="0" fontId="3" fillId="0" borderId="31" xfId="0" applyFont="1" applyBorder="1" applyAlignment="1"/>
    <xf numFmtId="168" fontId="3" fillId="0" borderId="41" xfId="4" applyNumberFormat="1" applyFont="1" applyBorder="1"/>
    <xf numFmtId="168" fontId="3" fillId="0" borderId="51" xfId="4" applyNumberFormat="1" applyFont="1" applyBorder="1"/>
    <xf numFmtId="0" fontId="3" fillId="0" borderId="13" xfId="0" applyFont="1" applyFill="1" applyBorder="1" applyAlignment="1">
      <alignment horizontal="center"/>
    </xf>
    <xf numFmtId="0" fontId="3" fillId="0" borderId="13" xfId="0" applyFont="1" applyBorder="1" applyAlignment="1">
      <alignment horizontal="center"/>
    </xf>
    <xf numFmtId="0" fontId="3" fillId="0" borderId="29" xfId="0" applyFont="1" applyFill="1" applyBorder="1" applyAlignment="1">
      <alignment horizontal="center"/>
    </xf>
    <xf numFmtId="0" fontId="3" fillId="0" borderId="12" xfId="0" applyFont="1" applyBorder="1" applyAlignment="1">
      <alignment horizontal="center"/>
    </xf>
    <xf numFmtId="0" fontId="3" fillId="0" borderId="42" xfId="0" applyFont="1" applyBorder="1" applyAlignment="1">
      <alignment horizontal="center"/>
    </xf>
    <xf numFmtId="165" fontId="2" fillId="0" borderId="42" xfId="0" applyNumberFormat="1" applyFont="1" applyBorder="1"/>
    <xf numFmtId="1" fontId="2" fillId="0" borderId="31" xfId="0" applyNumberFormat="1" applyFont="1" applyBorder="1" applyAlignment="1">
      <alignment horizontal="right"/>
    </xf>
    <xf numFmtId="0" fontId="3" fillId="0" borderId="0" xfId="0" applyFont="1" applyAlignment="1">
      <alignment horizontal="left"/>
    </xf>
    <xf numFmtId="170" fontId="5" fillId="0" borderId="0" xfId="1" applyNumberFormat="1" applyFont="1" applyBorder="1" applyAlignment="1">
      <alignment vertical="top" wrapText="1"/>
    </xf>
    <xf numFmtId="170" fontId="25" fillId="0" borderId="0" xfId="1" applyNumberFormat="1" applyFont="1" applyBorder="1" applyAlignment="1">
      <alignment horizontal="center"/>
    </xf>
    <xf numFmtId="170" fontId="5" fillId="0" borderId="0" xfId="1" applyNumberFormat="1" applyFont="1" applyBorder="1" applyAlignment="1">
      <alignment horizontal="center" vertical="top"/>
    </xf>
    <xf numFmtId="170" fontId="4" fillId="0" borderId="0" xfId="1" applyNumberFormat="1" applyFont="1" applyBorder="1" applyAlignment="1">
      <alignment horizontal="center" vertical="top" wrapText="1"/>
    </xf>
    <xf numFmtId="170" fontId="4" fillId="0" borderId="0" xfId="1" applyNumberFormat="1" applyFont="1" applyBorder="1" applyAlignment="1">
      <alignment vertical="top" wrapText="1"/>
    </xf>
    <xf numFmtId="170" fontId="5" fillId="0" borderId="0" xfId="1" applyNumberFormat="1" applyFont="1" applyBorder="1" applyAlignment="1">
      <alignment horizontal="left" vertical="top" wrapText="1"/>
    </xf>
    <xf numFmtId="170" fontId="5" fillId="0" borderId="0" xfId="1" applyNumberFormat="1" applyFont="1"/>
    <xf numFmtId="0" fontId="5" fillId="0" borderId="0" xfId="0" applyFont="1" applyBorder="1" applyAlignment="1">
      <alignment horizontal="left" vertical="top" wrapText="1"/>
    </xf>
    <xf numFmtId="0" fontId="0" fillId="0" borderId="0" xfId="0" applyBorder="1" applyAlignment="1">
      <alignment horizontal="left" vertical="top" wrapText="1"/>
    </xf>
    <xf numFmtId="0" fontId="3" fillId="0" borderId="51" xfId="0" applyFont="1" applyBorder="1" applyAlignment="1">
      <alignment horizontal="center"/>
    </xf>
    <xf numFmtId="3" fontId="2" fillId="0" borderId="58" xfId="0" applyNumberFormat="1" applyFont="1" applyBorder="1"/>
    <xf numFmtId="3" fontId="2" fillId="0" borderId="29" xfId="0" applyNumberFormat="1" applyFont="1" applyBorder="1"/>
    <xf numFmtId="3" fontId="2" fillId="0" borderId="59" xfId="0" applyNumberFormat="1" applyFont="1" applyBorder="1"/>
    <xf numFmtId="3" fontId="2" fillId="0" borderId="59" xfId="1" applyNumberFormat="1" applyFont="1" applyBorder="1"/>
    <xf numFmtId="0" fontId="5" fillId="0" borderId="0" xfId="0" applyFont="1" applyBorder="1" applyAlignment="1">
      <alignment horizontal="left" vertical="top"/>
    </xf>
    <xf numFmtId="0" fontId="4" fillId="0" borderId="0" xfId="0" applyFont="1" applyBorder="1" applyAlignment="1">
      <alignment horizontal="left" vertical="top" wrapText="1"/>
    </xf>
    <xf numFmtId="0" fontId="17" fillId="0" borderId="0" xfId="0" applyFont="1" applyBorder="1" applyAlignment="1">
      <alignment horizontal="left" vertical="top" wrapText="1"/>
    </xf>
    <xf numFmtId="0" fontId="2" fillId="0" borderId="61" xfId="0" applyFont="1" applyFill="1" applyBorder="1" applyAlignment="1">
      <alignment vertical="center" wrapText="1"/>
    </xf>
    <xf numFmtId="0" fontId="2" fillId="0" borderId="0" xfId="0" applyFont="1" applyFill="1" applyAlignment="1">
      <alignment vertical="center" wrapText="1"/>
    </xf>
    <xf numFmtId="37" fontId="7" fillId="0" borderId="92" xfId="0" applyNumberFormat="1" applyFont="1" applyFill="1" applyBorder="1" applyAlignment="1"/>
    <xf numFmtId="0" fontId="16" fillId="0" borderId="15" xfId="0" applyFont="1" applyBorder="1"/>
    <xf numFmtId="1" fontId="16" fillId="0" borderId="13" xfId="0" applyNumberFormat="1" applyFont="1" applyBorder="1" applyAlignment="1">
      <alignment horizontal="right"/>
    </xf>
    <xf numFmtId="37" fontId="16" fillId="0" borderId="16" xfId="0" applyNumberFormat="1" applyFont="1" applyFill="1" applyBorder="1"/>
    <xf numFmtId="3" fontId="15" fillId="0" borderId="55" xfId="0" applyNumberFormat="1" applyFont="1" applyFill="1" applyBorder="1" applyAlignment="1">
      <alignment horizontal="center"/>
    </xf>
    <xf numFmtId="3" fontId="15" fillId="0" borderId="77" xfId="0" applyNumberFormat="1" applyFont="1" applyFill="1" applyBorder="1" applyAlignment="1">
      <alignment horizontal="center"/>
    </xf>
    <xf numFmtId="3" fontId="15" fillId="0" borderId="25" xfId="0" applyNumberFormat="1" applyFont="1" applyFill="1" applyBorder="1" applyAlignment="1">
      <alignment horizontal="center"/>
    </xf>
    <xf numFmtId="3" fontId="15" fillId="0" borderId="78" xfId="0" applyNumberFormat="1" applyFont="1" applyFill="1" applyBorder="1" applyAlignment="1">
      <alignment horizontal="center"/>
    </xf>
    <xf numFmtId="37" fontId="2" fillId="0" borderId="60" xfId="0" quotePrefix="1" applyNumberFormat="1" applyFont="1" applyFill="1" applyBorder="1" applyAlignment="1">
      <alignment horizontal="right"/>
    </xf>
    <xf numFmtId="0" fontId="28" fillId="0" borderId="5" xfId="0" applyFont="1" applyFill="1" applyBorder="1"/>
    <xf numFmtId="0" fontId="28" fillId="0" borderId="0" xfId="0" applyFont="1" applyFill="1"/>
    <xf numFmtId="5" fontId="2" fillId="0" borderId="0" xfId="0" applyNumberFormat="1" applyFont="1" applyFill="1"/>
    <xf numFmtId="0" fontId="2" fillId="0" borderId="82" xfId="0" applyFont="1" applyFill="1" applyBorder="1"/>
    <xf numFmtId="3" fontId="15" fillId="0" borderId="2" xfId="0" applyNumberFormat="1" applyFont="1" applyFill="1" applyBorder="1" applyAlignment="1">
      <alignment horizontal="center" wrapText="1"/>
    </xf>
    <xf numFmtId="37" fontId="7" fillId="0" borderId="3" xfId="0" applyNumberFormat="1" applyFont="1" applyFill="1" applyBorder="1" applyAlignment="1"/>
    <xf numFmtId="37" fontId="7" fillId="0" borderId="93" xfId="0" applyNumberFormat="1" applyFont="1" applyFill="1" applyBorder="1" applyAlignment="1"/>
    <xf numFmtId="37" fontId="7" fillId="0" borderId="94" xfId="0" applyNumberFormat="1" applyFont="1" applyFill="1" applyBorder="1" applyAlignment="1"/>
    <xf numFmtId="0" fontId="2" fillId="0" borderId="95" xfId="0" applyFont="1" applyFill="1" applyBorder="1" applyAlignment="1">
      <alignment horizontal="center"/>
    </xf>
    <xf numFmtId="37" fontId="7" fillId="0" borderId="96" xfId="0" applyNumberFormat="1" applyFont="1" applyFill="1" applyBorder="1" applyAlignment="1"/>
    <xf numFmtId="0" fontId="2" fillId="0" borderId="96" xfId="0" applyFont="1" applyFill="1" applyBorder="1" applyAlignment="1">
      <alignment horizontal="center"/>
    </xf>
    <xf numFmtId="0" fontId="2" fillId="0" borderId="92" xfId="0" applyFont="1" applyFill="1" applyBorder="1"/>
    <xf numFmtId="0" fontId="2" fillId="0" borderId="93" xfId="0" applyFont="1" applyFill="1" applyBorder="1"/>
    <xf numFmtId="0" fontId="2" fillId="0" borderId="33" xfId="0" applyFont="1" applyBorder="1"/>
    <xf numFmtId="170" fontId="2" fillId="0" borderId="3" xfId="1" applyNumberFormat="1" applyFont="1" applyBorder="1"/>
    <xf numFmtId="170" fontId="2" fillId="0" borderId="0" xfId="1" applyNumberFormat="1" applyFont="1"/>
    <xf numFmtId="170" fontId="2" fillId="0" borderId="0" xfId="1" applyNumberFormat="1" applyFont="1" applyBorder="1"/>
    <xf numFmtId="170" fontId="2" fillId="0" borderId="10" xfId="1" applyNumberFormat="1" applyFont="1" applyBorder="1"/>
    <xf numFmtId="170" fontId="2" fillId="0" borderId="14" xfId="1" applyNumberFormat="1" applyFont="1" applyFill="1" applyBorder="1"/>
    <xf numFmtId="170" fontId="2" fillId="0" borderId="14" xfId="1" applyNumberFormat="1" applyFont="1" applyBorder="1"/>
    <xf numFmtId="170" fontId="2" fillId="0" borderId="59" xfId="1" applyNumberFormat="1" applyFont="1" applyBorder="1"/>
    <xf numFmtId="0" fontId="17" fillId="0" borderId="0" xfId="0" applyFont="1" applyBorder="1" applyAlignment="1">
      <alignment horizontal="left" vertical="top" wrapText="1"/>
    </xf>
    <xf numFmtId="0" fontId="0" fillId="0" borderId="0" xfId="0" applyBorder="1" applyAlignment="1">
      <alignment horizontal="left" vertical="top" wrapText="1"/>
    </xf>
    <xf numFmtId="0" fontId="2" fillId="0" borderId="61" xfId="0" applyNumberFormat="1" applyFont="1" applyFill="1" applyBorder="1"/>
    <xf numFmtId="0" fontId="2" fillId="0" borderId="14" xfId="0" applyFont="1" applyFill="1" applyBorder="1"/>
    <xf numFmtId="1" fontId="2" fillId="0" borderId="15" xfId="0" applyNumberFormat="1" applyFont="1" applyFill="1" applyBorder="1" applyAlignment="1">
      <alignment horizontal="right"/>
    </xf>
    <xf numFmtId="0" fontId="2" fillId="0" borderId="36" xfId="0" applyFont="1" applyBorder="1"/>
    <xf numFmtId="0" fontId="4" fillId="0" borderId="0" xfId="0" applyFont="1" applyAlignment="1">
      <alignment horizontal="left" vertical="top" wrapText="1"/>
    </xf>
    <xf numFmtId="0" fontId="0" fillId="0" borderId="0" xfId="0" applyAlignment="1">
      <alignment horizontal="left" vertical="top" wrapText="1"/>
    </xf>
    <xf numFmtId="0" fontId="2" fillId="0" borderId="0" xfId="0" applyFont="1" applyBorder="1"/>
    <xf numFmtId="0" fontId="5" fillId="0" borderId="0" xfId="0" applyFont="1" applyBorder="1" applyAlignment="1">
      <alignment horizontal="right" vertical="top" wrapText="1"/>
    </xf>
    <xf numFmtId="0" fontId="19" fillId="0" borderId="0" xfId="0" applyFont="1" applyBorder="1" applyAlignment="1">
      <alignment horizontal="right" vertical="top" wrapText="1"/>
    </xf>
    <xf numFmtId="0" fontId="2" fillId="0" borderId="0" xfId="0" applyFont="1" applyBorder="1"/>
    <xf numFmtId="0" fontId="2" fillId="0" borderId="0" xfId="0" applyFont="1" applyBorder="1"/>
    <xf numFmtId="37" fontId="2" fillId="0" borderId="16" xfId="0" quotePrefix="1" applyNumberFormat="1" applyFont="1" applyFill="1" applyBorder="1" applyAlignment="1">
      <alignment horizontal="right"/>
    </xf>
    <xf numFmtId="0" fontId="3" fillId="0" borderId="61" xfId="0" applyFont="1" applyBorder="1"/>
    <xf numFmtId="0" fontId="3" fillId="0" borderId="61" xfId="0" applyNumberFormat="1" applyFont="1" applyBorder="1"/>
    <xf numFmtId="0" fontId="3" fillId="0" borderId="34" xfId="0" applyFont="1" applyBorder="1"/>
    <xf numFmtId="41" fontId="2" fillId="0" borderId="30" xfId="0" applyNumberFormat="1" applyFont="1" applyBorder="1" applyAlignment="1"/>
    <xf numFmtId="1" fontId="5" fillId="0" borderId="0" xfId="1" applyNumberFormat="1" applyFont="1"/>
    <xf numFmtId="1" fontId="5" fillId="0" borderId="0" xfId="0" applyNumberFormat="1" applyFont="1"/>
    <xf numFmtId="1" fontId="26" fillId="0" borderId="0" xfId="1" applyNumberFormat="1" applyFont="1"/>
    <xf numFmtId="170" fontId="26" fillId="0" borderId="0" xfId="1" applyNumberFormat="1" applyFont="1"/>
    <xf numFmtId="37" fontId="7" fillId="0" borderId="97" xfId="0" applyNumberFormat="1" applyFont="1" applyFill="1" applyBorder="1" applyAlignment="1"/>
    <xf numFmtId="37" fontId="7" fillId="0" borderId="98" xfId="0" applyNumberFormat="1" applyFont="1" applyFill="1" applyBorder="1" applyAlignment="1"/>
    <xf numFmtId="37" fontId="7" fillId="0" borderId="7" xfId="0" applyNumberFormat="1" applyFont="1" applyFill="1" applyBorder="1" applyAlignment="1"/>
    <xf numFmtId="37" fontId="7" fillId="0" borderId="99" xfId="0" applyNumberFormat="1" applyFont="1" applyFill="1" applyBorder="1" applyAlignment="1"/>
    <xf numFmtId="0" fontId="4" fillId="0" borderId="0" xfId="0" applyFont="1" applyAlignment="1">
      <alignment horizontal="left" vertical="top" wrapText="1"/>
    </xf>
    <xf numFmtId="0" fontId="5" fillId="0" borderId="0" xfId="0" applyFont="1" applyAlignment="1">
      <alignment horizontal="left" vertical="top" wrapText="1"/>
    </xf>
    <xf numFmtId="0" fontId="0" fillId="0" borderId="0" xfId="0" applyBorder="1" applyAlignment="1">
      <alignment horizontal="center"/>
    </xf>
    <xf numFmtId="3" fontId="3" fillId="0" borderId="0" xfId="3" applyNumberFormat="1" applyFont="1" applyAlignment="1">
      <alignment horizontal="center"/>
    </xf>
    <xf numFmtId="0" fontId="31" fillId="0" borderId="0" xfId="0" applyFont="1" applyBorder="1" applyAlignment="1">
      <alignment horizontal="center" vertical="top"/>
    </xf>
    <xf numFmtId="0" fontId="13" fillId="0" borderId="0" xfId="0" applyFont="1" applyAlignment="1"/>
    <xf numFmtId="0" fontId="32" fillId="0" borderId="0" xfId="0" applyFont="1" applyFill="1"/>
    <xf numFmtId="3" fontId="2" fillId="0" borderId="27" xfId="0" applyNumberFormat="1" applyFont="1" applyBorder="1" applyAlignment="1">
      <alignment horizontal="left"/>
    </xf>
    <xf numFmtId="3" fontId="2" fillId="0" borderId="28" xfId="0" applyNumberFormat="1" applyFont="1" applyBorder="1" applyAlignment="1"/>
    <xf numFmtId="3" fontId="3" fillId="0" borderId="26" xfId="0" applyNumberFormat="1" applyFont="1" applyBorder="1" applyAlignment="1"/>
    <xf numFmtId="3" fontId="2" fillId="0" borderId="31" xfId="0" applyNumberFormat="1" applyFont="1" applyBorder="1" applyAlignment="1"/>
    <xf numFmtId="3" fontId="2" fillId="0" borderId="43" xfId="0" applyNumberFormat="1" applyFont="1" applyBorder="1" applyAlignment="1"/>
    <xf numFmtId="3" fontId="2" fillId="0" borderId="42" xfId="0" applyNumberFormat="1" applyFont="1" applyBorder="1" applyAlignment="1"/>
    <xf numFmtId="3" fontId="2" fillId="0" borderId="0" xfId="0" applyNumberFormat="1" applyFont="1" applyBorder="1" applyAlignment="1"/>
    <xf numFmtId="3" fontId="2" fillId="0" borderId="12" xfId="0" applyNumberFormat="1" applyFont="1" applyBorder="1" applyAlignment="1"/>
    <xf numFmtId="3" fontId="2" fillId="0" borderId="51" xfId="0" applyNumberFormat="1" applyFont="1" applyBorder="1" applyAlignment="1"/>
    <xf numFmtId="0" fontId="2" fillId="0" borderId="27" xfId="0" applyNumberFormat="1" applyFont="1" applyBorder="1" applyAlignment="1"/>
    <xf numFmtId="3" fontId="2" fillId="0" borderId="28" xfId="0" applyNumberFormat="1" applyFont="1" applyBorder="1" applyAlignment="1">
      <alignment horizontal="center"/>
    </xf>
    <xf numFmtId="3" fontId="2" fillId="0" borderId="26" xfId="0" applyNumberFormat="1" applyFont="1" applyBorder="1" applyAlignment="1"/>
    <xf numFmtId="165" fontId="2" fillId="0" borderId="13" xfId="4" applyNumberFormat="1" applyFont="1" applyBorder="1" applyAlignment="1">
      <alignment horizontal="right"/>
    </xf>
    <xf numFmtId="165" fontId="2" fillId="0" borderId="43" xfId="1" applyNumberFormat="1" applyFont="1" applyBorder="1"/>
    <xf numFmtId="6" fontId="2" fillId="0" borderId="0" xfId="0" applyNumberFormat="1" applyFont="1" applyBorder="1" applyAlignment="1">
      <alignment horizontal="right"/>
    </xf>
    <xf numFmtId="3" fontId="2" fillId="0" borderId="0" xfId="0" applyNumberFormat="1" applyFont="1" applyBorder="1" applyAlignment="1">
      <alignment horizontal="right"/>
    </xf>
    <xf numFmtId="3" fontId="2" fillId="0" borderId="51" xfId="0" applyNumberFormat="1" applyFont="1" applyBorder="1" applyAlignment="1">
      <alignment horizontal="right"/>
    </xf>
    <xf numFmtId="0" fontId="2" fillId="0" borderId="0" xfId="0" applyFont="1" applyBorder="1"/>
    <xf numFmtId="170" fontId="2" fillId="0" borderId="63" xfId="1" applyNumberFormat="1" applyFont="1" applyFill="1" applyBorder="1"/>
    <xf numFmtId="3" fontId="2" fillId="0" borderId="39" xfId="0" applyNumberFormat="1" applyFont="1" applyFill="1" applyBorder="1" applyAlignment="1">
      <alignment horizontal="right"/>
    </xf>
    <xf numFmtId="167" fontId="2" fillId="0" borderId="0" xfId="0" applyNumberFormat="1" applyFont="1" applyBorder="1" applyAlignment="1">
      <alignment horizontal="right"/>
    </xf>
    <xf numFmtId="0" fontId="16" fillId="0" borderId="61" xfId="0" applyFont="1" applyBorder="1"/>
    <xf numFmtId="3" fontId="2" fillId="0" borderId="26" xfId="0" applyNumberFormat="1" applyFont="1" applyBorder="1" applyAlignment="1"/>
    <xf numFmtId="0" fontId="2" fillId="0" borderId="27" xfId="0" applyNumberFormat="1" applyFont="1" applyBorder="1" applyAlignment="1"/>
    <xf numFmtId="3" fontId="2" fillId="0" borderId="27" xfId="0" applyNumberFormat="1" applyFont="1" applyBorder="1" applyAlignment="1">
      <alignment horizontal="left"/>
    </xf>
    <xf numFmtId="3" fontId="2" fillId="0" borderId="26" xfId="0" applyNumberFormat="1" applyFont="1" applyBorder="1" applyAlignment="1"/>
    <xf numFmtId="0" fontId="2" fillId="0" borderId="27" xfId="0" applyNumberFormat="1" applyFont="1" applyBorder="1" applyAlignment="1"/>
    <xf numFmtId="3" fontId="2" fillId="0" borderId="43" xfId="0" applyNumberFormat="1" applyFont="1" applyBorder="1" applyAlignment="1">
      <alignment horizontal="right"/>
    </xf>
    <xf numFmtId="3" fontId="3" fillId="0" borderId="37" xfId="0" applyNumberFormat="1" applyFont="1" applyBorder="1" applyAlignment="1">
      <alignment horizontal="right"/>
    </xf>
    <xf numFmtId="3" fontId="2" fillId="0" borderId="29" xfId="0" applyNumberFormat="1" applyFont="1" applyBorder="1" applyAlignment="1">
      <alignment horizontal="right"/>
    </xf>
    <xf numFmtId="41" fontId="2" fillId="0" borderId="43" xfId="0" applyNumberFormat="1" applyFont="1" applyBorder="1" applyAlignment="1"/>
    <xf numFmtId="41" fontId="2" fillId="0" borderId="12" xfId="0" applyNumberFormat="1" applyFont="1" applyBorder="1" applyAlignment="1"/>
    <xf numFmtId="41" fontId="2" fillId="0" borderId="51" xfId="0" applyNumberFormat="1" applyFont="1" applyBorder="1" applyAlignment="1"/>
    <xf numFmtId="41" fontId="2" fillId="0" borderId="26" xfId="0" applyNumberFormat="1" applyFont="1" applyBorder="1" applyAlignment="1"/>
    <xf numFmtId="0" fontId="3" fillId="0" borderId="42" xfId="0" applyFont="1" applyBorder="1" applyAlignment="1">
      <alignment horizontal="center"/>
    </xf>
    <xf numFmtId="3" fontId="2" fillId="0" borderId="14" xfId="1" applyNumberFormat="1" applyFont="1" applyBorder="1"/>
    <xf numFmtId="41" fontId="5" fillId="0" borderId="0" xfId="4" applyNumberFormat="1" applyFont="1"/>
    <xf numFmtId="37" fontId="7" fillId="0" borderId="100" xfId="0" applyNumberFormat="1" applyFont="1" applyFill="1" applyBorder="1" applyAlignment="1"/>
    <xf numFmtId="37" fontId="7" fillId="0" borderId="101" xfId="0" applyNumberFormat="1" applyFont="1" applyFill="1" applyBorder="1" applyAlignment="1"/>
    <xf numFmtId="37" fontId="7" fillId="0" borderId="17" xfId="0" applyNumberFormat="1" applyFont="1" applyFill="1" applyBorder="1" applyAlignment="1"/>
    <xf numFmtId="37" fontId="7" fillId="0" borderId="102" xfId="0" applyNumberFormat="1" applyFont="1" applyFill="1" applyBorder="1" applyAlignment="1"/>
    <xf numFmtId="37" fontId="7" fillId="0" borderId="55" xfId="0" applyNumberFormat="1" applyFont="1" applyFill="1" applyBorder="1" applyAlignment="1"/>
    <xf numFmtId="37" fontId="7" fillId="0" borderId="103" xfId="0" applyNumberFormat="1" applyFont="1" applyFill="1" applyBorder="1" applyAlignment="1"/>
    <xf numFmtId="37" fontId="7" fillId="0" borderId="104" xfId="0" applyNumberFormat="1" applyFont="1" applyFill="1" applyBorder="1" applyAlignment="1"/>
    <xf numFmtId="37" fontId="7" fillId="0" borderId="2" xfId="0" applyNumberFormat="1" applyFont="1" applyFill="1" applyBorder="1" applyAlignment="1"/>
    <xf numFmtId="169" fontId="15" fillId="0" borderId="105" xfId="0" applyNumberFormat="1" applyFont="1" applyFill="1" applyBorder="1" applyAlignment="1"/>
    <xf numFmtId="5" fontId="15" fillId="0" borderId="106" xfId="0" applyNumberFormat="1" applyFont="1" applyFill="1" applyBorder="1" applyAlignment="1"/>
    <xf numFmtId="5" fontId="15" fillId="0" borderId="108" xfId="0" applyNumberFormat="1" applyFont="1" applyFill="1" applyBorder="1" applyAlignment="1"/>
    <xf numFmtId="5" fontId="15" fillId="0" borderId="109" xfId="0" applyNumberFormat="1" applyFont="1" applyFill="1" applyBorder="1" applyAlignment="1"/>
    <xf numFmtId="3" fontId="2" fillId="0" borderId="0" xfId="0" applyNumberFormat="1" applyFont="1" applyFill="1" applyAlignment="1">
      <alignment horizontal="center"/>
    </xf>
    <xf numFmtId="3" fontId="3" fillId="0" borderId="2" xfId="0" applyNumberFormat="1" applyFont="1" applyFill="1" applyBorder="1" applyAlignment="1">
      <alignment horizontal="center"/>
    </xf>
    <xf numFmtId="3" fontId="2" fillId="0" borderId="57" xfId="0" applyNumberFormat="1" applyFont="1" applyFill="1" applyBorder="1" applyAlignment="1">
      <alignment horizontal="center"/>
    </xf>
    <xf numFmtId="3" fontId="7" fillId="0" borderId="96" xfId="0" applyNumberFormat="1" applyFont="1" applyFill="1" applyBorder="1" applyAlignment="1"/>
    <xf numFmtId="3" fontId="2" fillId="0" borderId="96" xfId="0" applyNumberFormat="1" applyFont="1" applyFill="1" applyBorder="1" applyAlignment="1">
      <alignment horizontal="center"/>
    </xf>
    <xf numFmtId="3" fontId="7" fillId="0" borderId="70" xfId="0" applyNumberFormat="1" applyFont="1" applyFill="1" applyBorder="1" applyAlignment="1"/>
    <xf numFmtId="3" fontId="2" fillId="0" borderId="76" xfId="0" applyNumberFormat="1" applyFont="1" applyFill="1" applyBorder="1" applyAlignment="1">
      <alignment horizontal="center"/>
    </xf>
    <xf numFmtId="3" fontId="7" fillId="0" borderId="68" xfId="0" applyNumberFormat="1" applyFont="1" applyFill="1" applyBorder="1" applyAlignment="1"/>
    <xf numFmtId="3" fontId="7" fillId="0" borderId="74" xfId="0" applyNumberFormat="1" applyFont="1" applyFill="1" applyBorder="1" applyAlignment="1"/>
    <xf numFmtId="3" fontId="7" fillId="0" borderId="100" xfId="0" applyNumberFormat="1" applyFont="1" applyFill="1" applyBorder="1" applyAlignment="1"/>
    <xf numFmtId="3" fontId="7" fillId="0" borderId="50" xfId="0" applyNumberFormat="1" applyFont="1" applyFill="1" applyBorder="1" applyAlignment="1"/>
    <xf numFmtId="3" fontId="7" fillId="0" borderId="102" xfId="0" applyNumberFormat="1" applyFont="1" applyFill="1" applyBorder="1" applyAlignment="1"/>
    <xf numFmtId="3" fontId="7" fillId="0" borderId="83" xfId="0" applyNumberFormat="1" applyFont="1" applyFill="1" applyBorder="1" applyAlignment="1"/>
    <xf numFmtId="3" fontId="15" fillId="0" borderId="106" xfId="0" applyNumberFormat="1" applyFont="1" applyFill="1" applyBorder="1" applyAlignment="1"/>
    <xf numFmtId="3" fontId="15" fillId="0" borderId="0" xfId="0" applyNumberFormat="1" applyFont="1" applyFill="1" applyBorder="1" applyAlignment="1"/>
    <xf numFmtId="3" fontId="2" fillId="0" borderId="0" xfId="0" applyNumberFormat="1" applyFont="1" applyFill="1" applyBorder="1" applyAlignment="1">
      <alignment horizontal="right"/>
    </xf>
    <xf numFmtId="1" fontId="15" fillId="0" borderId="107" xfId="0" applyNumberFormat="1" applyFont="1" applyFill="1" applyBorder="1" applyAlignment="1"/>
    <xf numFmtId="170" fontId="2" fillId="0" borderId="0" xfId="0" applyNumberFormat="1" applyFont="1"/>
    <xf numFmtId="0" fontId="2" fillId="0" borderId="0" xfId="0" applyFont="1" applyBorder="1"/>
    <xf numFmtId="0" fontId="2" fillId="0" borderId="12" xfId="0" applyFont="1" applyBorder="1"/>
    <xf numFmtId="170" fontId="3" fillId="0" borderId="30" xfId="1" applyNumberFormat="1" applyFont="1" applyFill="1" applyBorder="1"/>
    <xf numFmtId="170" fontId="2" fillId="0" borderId="13" xfId="1" applyNumberFormat="1" applyFont="1" applyFill="1" applyBorder="1"/>
    <xf numFmtId="170" fontId="2" fillId="0" borderId="12" xfId="1" applyNumberFormat="1" applyFont="1" applyBorder="1"/>
    <xf numFmtId="170" fontId="2" fillId="0" borderId="51" xfId="1" applyNumberFormat="1" applyFont="1" applyBorder="1"/>
    <xf numFmtId="170" fontId="11" fillId="0" borderId="3" xfId="1" applyNumberFormat="1" applyFont="1" applyBorder="1"/>
    <xf numFmtId="0" fontId="2" fillId="0" borderId="0" xfId="0" applyFont="1" applyBorder="1"/>
    <xf numFmtId="3" fontId="2" fillId="0" borderId="39" xfId="0" applyNumberFormat="1" applyFont="1" applyBorder="1"/>
    <xf numFmtId="3" fontId="2" fillId="0" borderId="31" xfId="0" applyNumberFormat="1" applyFont="1" applyBorder="1" applyAlignment="1"/>
    <xf numFmtId="1" fontId="2" fillId="0" borderId="13" xfId="0" applyNumberFormat="1" applyFont="1" applyBorder="1"/>
    <xf numFmtId="37" fontId="2" fillId="0" borderId="110" xfId="0" applyNumberFormat="1" applyFont="1" applyFill="1" applyBorder="1"/>
    <xf numFmtId="37" fontId="2" fillId="0" borderId="32" xfId="0" applyNumberFormat="1" applyFont="1" applyFill="1" applyBorder="1"/>
    <xf numFmtId="37" fontId="2" fillId="0" borderId="33" xfId="0" applyNumberFormat="1" applyFont="1" applyFill="1" applyBorder="1"/>
    <xf numFmtId="3" fontId="2" fillId="0" borderId="18" xfId="0" applyNumberFormat="1" applyFont="1" applyBorder="1" applyAlignment="1">
      <alignment horizontal="right"/>
    </xf>
    <xf numFmtId="37" fontId="2" fillId="0" borderId="18" xfId="0" applyNumberFormat="1" applyFont="1" applyBorder="1" applyAlignment="1"/>
    <xf numFmtId="3" fontId="2" fillId="0" borderId="27" xfId="0" applyNumberFormat="1" applyFont="1" applyBorder="1" applyAlignment="1"/>
    <xf numFmtId="3" fontId="2" fillId="0" borderId="26" xfId="0" applyNumberFormat="1" applyFont="1" applyBorder="1" applyAlignment="1"/>
    <xf numFmtId="37" fontId="2" fillId="0" borderId="29" xfId="1" applyNumberFormat="1" applyFont="1" applyBorder="1" applyAlignment="1"/>
    <xf numFmtId="0" fontId="0" fillId="0" borderId="30" xfId="0" applyBorder="1"/>
    <xf numFmtId="0" fontId="0" fillId="0" borderId="40" xfId="0" applyBorder="1"/>
    <xf numFmtId="3" fontId="2" fillId="0" borderId="28" xfId="0" applyNumberFormat="1" applyFont="1" applyBorder="1" applyAlignment="1"/>
    <xf numFmtId="3" fontId="2" fillId="0" borderId="12" xfId="0" applyNumberFormat="1" applyFont="1" applyBorder="1" applyAlignment="1"/>
    <xf numFmtId="3" fontId="2" fillId="0" borderId="111" xfId="0" applyNumberFormat="1" applyFont="1" applyBorder="1" applyAlignment="1"/>
    <xf numFmtId="3" fontId="2" fillId="0" borderId="13" xfId="0" applyNumberFormat="1" applyFont="1" applyBorder="1" applyAlignment="1"/>
    <xf numFmtId="3" fontId="2" fillId="0" borderId="112" xfId="0" applyNumberFormat="1" applyFont="1" applyBorder="1" applyAlignment="1"/>
    <xf numFmtId="3" fontId="2" fillId="0" borderId="113" xfId="0" applyNumberFormat="1" applyFont="1" applyBorder="1" applyAlignment="1"/>
    <xf numFmtId="3" fontId="2" fillId="0" borderId="114" xfId="0" applyNumberFormat="1" applyFont="1" applyBorder="1" applyAlignment="1"/>
    <xf numFmtId="3" fontId="2" fillId="0" borderId="33" xfId="0" applyNumberFormat="1" applyFont="1" applyBorder="1" applyAlignment="1"/>
    <xf numFmtId="3" fontId="2" fillId="0" borderId="115" xfId="0" applyNumberFormat="1" applyFont="1" applyBorder="1" applyAlignment="1"/>
    <xf numFmtId="3" fontId="2" fillId="0" borderId="116" xfId="0" applyNumberFormat="1" applyFont="1" applyBorder="1" applyAlignment="1"/>
    <xf numFmtId="3" fontId="2" fillId="0" borderId="117" xfId="0" applyNumberFormat="1" applyFont="1" applyBorder="1" applyAlignment="1"/>
    <xf numFmtId="3" fontId="2" fillId="0" borderId="12" xfId="0" applyNumberFormat="1" applyFont="1" applyBorder="1" applyAlignment="1">
      <alignment horizontal="right"/>
    </xf>
    <xf numFmtId="37" fontId="2" fillId="0" borderId="29" xfId="0" applyNumberFormat="1" applyFont="1" applyBorder="1"/>
    <xf numFmtId="41" fontId="2" fillId="0" borderId="113" xfId="0" applyNumberFormat="1" applyFont="1" applyBorder="1" applyAlignment="1"/>
    <xf numFmtId="3" fontId="2" fillId="0" borderId="30" xfId="0" applyNumberFormat="1" applyFont="1" applyBorder="1" applyAlignment="1">
      <alignment horizontal="center"/>
    </xf>
    <xf numFmtId="3" fontId="2" fillId="0" borderId="26" xfId="0" applyNumberFormat="1" applyFont="1" applyBorder="1" applyAlignment="1"/>
    <xf numFmtId="3" fontId="2" fillId="0" borderId="28" xfId="0" applyNumberFormat="1" applyFont="1" applyBorder="1" applyAlignment="1"/>
    <xf numFmtId="0" fontId="2" fillId="0" borderId="27" xfId="0" applyNumberFormat="1" applyFont="1" applyBorder="1" applyAlignment="1"/>
    <xf numFmtId="0" fontId="4" fillId="0" borderId="0" xfId="0" applyFont="1" applyBorder="1" applyAlignment="1">
      <alignment horizontal="left" vertical="top" wrapText="1"/>
    </xf>
    <xf numFmtId="3" fontId="15" fillId="0" borderId="2" xfId="0" applyNumberFormat="1" applyFont="1" applyFill="1" applyBorder="1" applyAlignment="1">
      <alignment horizontal="center"/>
    </xf>
    <xf numFmtId="3" fontId="15" fillId="0" borderId="9" xfId="0" applyNumberFormat="1" applyFont="1" applyFill="1" applyBorder="1" applyAlignment="1">
      <alignment horizontal="center" vertical="center" wrapText="1"/>
    </xf>
    <xf numFmtId="167" fontId="2" fillId="0" borderId="29" xfId="0" applyNumberFormat="1" applyFont="1" applyBorder="1" applyAlignment="1">
      <alignment horizontal="right"/>
    </xf>
    <xf numFmtId="170" fontId="2" fillId="0" borderId="13" xfId="1" applyNumberFormat="1" applyFont="1" applyBorder="1" applyAlignment="1">
      <alignment horizontal="right"/>
    </xf>
    <xf numFmtId="3" fontId="3" fillId="0" borderId="25" xfId="0" applyNumberFormat="1" applyFont="1" applyFill="1" applyBorder="1" applyAlignment="1">
      <alignment horizontal="center"/>
    </xf>
    <xf numFmtId="37" fontId="2" fillId="0" borderId="70" xfId="0" applyNumberFormat="1" applyFont="1" applyFill="1" applyBorder="1" applyAlignment="1"/>
    <xf numFmtId="37" fontId="2" fillId="0" borderId="76" xfId="0" applyNumberFormat="1" applyFont="1" applyFill="1" applyBorder="1" applyAlignment="1"/>
    <xf numFmtId="37" fontId="2" fillId="0" borderId="92" xfId="0" applyNumberFormat="1" applyFont="1" applyFill="1" applyBorder="1" applyAlignment="1"/>
    <xf numFmtId="37" fontId="2" fillId="0" borderId="17" xfId="0" applyNumberFormat="1" applyFont="1" applyFill="1" applyBorder="1" applyAlignment="1"/>
    <xf numFmtId="37" fontId="2" fillId="0" borderId="12" xfId="0" applyNumberFormat="1" applyFont="1" applyFill="1" applyBorder="1" applyAlignment="1"/>
    <xf numFmtId="5" fontId="3" fillId="0" borderId="108" xfId="0" applyNumberFormat="1" applyFont="1" applyFill="1" applyBorder="1" applyAlignment="1"/>
    <xf numFmtId="5" fontId="3" fillId="0" borderId="0" xfId="0" applyNumberFormat="1" applyFont="1" applyFill="1" applyBorder="1" applyAlignment="1"/>
    <xf numFmtId="3" fontId="15" fillId="0" borderId="21" xfId="0" applyNumberFormat="1" applyFont="1" applyFill="1" applyBorder="1" applyAlignment="1">
      <alignment horizontal="center" vertical="center" wrapText="1"/>
    </xf>
    <xf numFmtId="3" fontId="15" fillId="0" borderId="17" xfId="0" applyNumberFormat="1" applyFont="1" applyFill="1" applyBorder="1" applyAlignment="1">
      <alignment horizontal="center"/>
    </xf>
    <xf numFmtId="0" fontId="2" fillId="0" borderId="61" xfId="0" applyFont="1" applyFill="1" applyBorder="1"/>
    <xf numFmtId="37" fontId="7" fillId="0" borderId="118" xfId="0" applyNumberFormat="1" applyFont="1" applyFill="1" applyBorder="1" applyAlignment="1"/>
    <xf numFmtId="37" fontId="7" fillId="0" borderId="119" xfId="0" applyNumberFormat="1" applyFont="1" applyFill="1" applyBorder="1" applyAlignment="1"/>
    <xf numFmtId="37" fontId="7" fillId="0" borderId="120" xfId="0" applyNumberFormat="1" applyFont="1" applyFill="1" applyBorder="1" applyAlignment="1"/>
    <xf numFmtId="37" fontId="7" fillId="0" borderId="13" xfId="0" applyNumberFormat="1" applyFont="1" applyFill="1" applyBorder="1" applyAlignment="1"/>
    <xf numFmtId="37" fontId="7" fillId="0" borderId="121" xfId="0" applyNumberFormat="1" applyFont="1" applyFill="1" applyBorder="1" applyAlignment="1"/>
    <xf numFmtId="37" fontId="7" fillId="0" borderId="18" xfId="0" applyNumberFormat="1" applyFont="1" applyFill="1" applyBorder="1" applyAlignment="1"/>
    <xf numFmtId="5" fontId="15" fillId="0" borderId="122" xfId="0" applyNumberFormat="1" applyFont="1" applyFill="1" applyBorder="1" applyAlignment="1"/>
    <xf numFmtId="37" fontId="7" fillId="0" borderId="124" xfId="0" applyNumberFormat="1" applyFont="1" applyFill="1" applyBorder="1" applyAlignment="1"/>
    <xf numFmtId="37" fontId="7" fillId="0" borderId="125" xfId="0" applyNumberFormat="1" applyFont="1" applyFill="1" applyBorder="1" applyAlignment="1"/>
    <xf numFmtId="37" fontId="7" fillId="0" borderId="126" xfId="0" applyNumberFormat="1" applyFont="1" applyFill="1" applyBorder="1" applyAlignment="1"/>
    <xf numFmtId="37" fontId="7" fillId="0" borderId="127" xfId="0" applyNumberFormat="1" applyFont="1" applyFill="1" applyBorder="1" applyAlignment="1"/>
    <xf numFmtId="37" fontId="7" fillId="0" borderId="42" xfId="0" applyNumberFormat="1" applyFont="1" applyFill="1" applyBorder="1" applyAlignment="1"/>
    <xf numFmtId="37" fontId="7" fillId="0" borderId="77" xfId="0" applyNumberFormat="1" applyFont="1" applyFill="1" applyBorder="1" applyAlignment="1"/>
    <xf numFmtId="1" fontId="15" fillId="0" borderId="128" xfId="0" applyNumberFormat="1" applyFont="1" applyFill="1" applyBorder="1" applyAlignment="1"/>
    <xf numFmtId="0" fontId="2" fillId="0" borderId="42" xfId="0" applyFont="1" applyFill="1" applyBorder="1"/>
    <xf numFmtId="37" fontId="7" fillId="0" borderId="129" xfId="0" applyNumberFormat="1" applyFont="1" applyFill="1" applyBorder="1" applyAlignment="1"/>
    <xf numFmtId="0" fontId="2" fillId="0" borderId="129" xfId="0" applyFont="1" applyFill="1" applyBorder="1"/>
    <xf numFmtId="0" fontId="2" fillId="0" borderId="125" xfId="0" applyFont="1" applyFill="1" applyBorder="1"/>
    <xf numFmtId="3" fontId="7" fillId="0" borderId="92" xfId="0" applyNumberFormat="1" applyFont="1" applyFill="1" applyBorder="1" applyAlignment="1"/>
    <xf numFmtId="3" fontId="7" fillId="0" borderId="17" xfId="0" applyNumberFormat="1" applyFont="1" applyFill="1" applyBorder="1" applyAlignment="1"/>
    <xf numFmtId="3" fontId="7" fillId="0" borderId="12" xfId="0" applyNumberFormat="1" applyFont="1" applyFill="1" applyBorder="1" applyAlignment="1"/>
    <xf numFmtId="3" fontId="7" fillId="0" borderId="130" xfId="0" applyNumberFormat="1" applyFont="1" applyFill="1" applyBorder="1" applyAlignment="1"/>
    <xf numFmtId="3" fontId="7" fillId="0" borderId="76" xfId="0" applyNumberFormat="1" applyFont="1" applyFill="1" applyBorder="1" applyAlignment="1"/>
    <xf numFmtId="169" fontId="15" fillId="0" borderId="128" xfId="0" applyNumberFormat="1" applyFont="1" applyFill="1" applyBorder="1" applyAlignment="1"/>
    <xf numFmtId="3" fontId="15" fillId="0" borderId="108" xfId="0" applyNumberFormat="1" applyFont="1" applyFill="1" applyBorder="1" applyAlignment="1"/>
    <xf numFmtId="3" fontId="15" fillId="0" borderId="131" xfId="0" applyNumberFormat="1" applyFont="1" applyFill="1" applyBorder="1" applyAlignment="1">
      <alignment horizontal="center"/>
    </xf>
    <xf numFmtId="37" fontId="7" fillId="0" borderId="132" xfId="0" applyNumberFormat="1" applyFont="1" applyFill="1" applyBorder="1" applyAlignment="1"/>
    <xf numFmtId="37" fontId="7" fillId="0" borderId="130" xfId="0" applyNumberFormat="1" applyFont="1" applyFill="1" applyBorder="1" applyAlignment="1"/>
    <xf numFmtId="3" fontId="15" fillId="0" borderId="133" xfId="0" applyNumberFormat="1" applyFont="1" applyFill="1" applyBorder="1" applyAlignment="1">
      <alignment horizontal="center" vertical="center" wrapText="1"/>
    </xf>
    <xf numFmtId="3" fontId="15" fillId="0" borderId="134" xfId="0" applyNumberFormat="1" applyFont="1" applyFill="1" applyBorder="1" applyAlignment="1">
      <alignment horizontal="center"/>
    </xf>
    <xf numFmtId="37" fontId="7" fillId="0" borderId="135" xfId="0" applyNumberFormat="1" applyFont="1" applyFill="1" applyBorder="1" applyAlignment="1"/>
    <xf numFmtId="0" fontId="2" fillId="0" borderId="135" xfId="0" applyFont="1" applyFill="1" applyBorder="1"/>
    <xf numFmtId="37" fontId="7" fillId="0" borderId="136" xfId="0" applyNumberFormat="1" applyFont="1" applyFill="1" applyBorder="1" applyAlignment="1"/>
    <xf numFmtId="37" fontId="7" fillId="0" borderId="1" xfId="0" applyNumberFormat="1" applyFont="1" applyFill="1" applyBorder="1" applyAlignment="1"/>
    <xf numFmtId="37" fontId="7" fillId="0" borderId="4" xfId="0" applyNumberFormat="1" applyFont="1" applyFill="1" applyBorder="1" applyAlignment="1"/>
    <xf numFmtId="5" fontId="15" fillId="0" borderId="1" xfId="0" applyNumberFormat="1" applyFont="1" applyFill="1" applyBorder="1" applyAlignment="1"/>
    <xf numFmtId="0" fontId="2" fillId="0" borderId="81" xfId="0" applyFont="1" applyFill="1" applyBorder="1"/>
    <xf numFmtId="170" fontId="15" fillId="0" borderId="107" xfId="1" applyNumberFormat="1" applyFont="1" applyFill="1" applyBorder="1" applyAlignment="1"/>
    <xf numFmtId="3" fontId="2" fillId="0" borderId="27" xfId="0" applyNumberFormat="1" applyFont="1" applyBorder="1" applyAlignment="1"/>
    <xf numFmtId="3" fontId="2" fillId="0" borderId="28" xfId="0" applyNumberFormat="1" applyFont="1" applyBorder="1" applyAlignment="1"/>
    <xf numFmtId="3" fontId="2" fillId="0" borderId="26" xfId="0" applyNumberFormat="1" applyFont="1" applyBorder="1" applyAlignment="1"/>
    <xf numFmtId="0" fontId="0" fillId="0" borderId="42" xfId="0" applyBorder="1"/>
    <xf numFmtId="3" fontId="2" fillId="0" borderId="43" xfId="0" applyNumberFormat="1" applyFont="1" applyBorder="1"/>
    <xf numFmtId="3" fontId="0" fillId="0" borderId="43" xfId="0" applyNumberFormat="1" applyBorder="1"/>
    <xf numFmtId="170" fontId="2" fillId="0" borderId="30" xfId="1" applyNumberFormat="1" applyFont="1" applyBorder="1" applyAlignment="1"/>
    <xf numFmtId="165" fontId="2" fillId="0" borderId="30" xfId="4" applyNumberFormat="1" applyFont="1" applyBorder="1" applyAlignment="1"/>
    <xf numFmtId="37" fontId="2" fillId="0" borderId="38" xfId="0" applyNumberFormat="1" applyFont="1" applyBorder="1" applyAlignment="1"/>
    <xf numFmtId="41" fontId="2" fillId="0" borderId="38" xfId="4" applyNumberFormat="1" applyFont="1" applyBorder="1" applyAlignment="1">
      <alignment horizontal="right"/>
    </xf>
    <xf numFmtId="3" fontId="2" fillId="0" borderId="24" xfId="0" applyNumberFormat="1" applyFont="1" applyBorder="1" applyAlignment="1">
      <alignment horizontal="right"/>
    </xf>
    <xf numFmtId="37" fontId="2" fillId="0" borderId="24" xfId="0" applyNumberFormat="1" applyFont="1" applyBorder="1" applyAlignment="1"/>
    <xf numFmtId="0" fontId="3" fillId="0" borderId="0" xfId="0" applyFont="1" applyAlignment="1">
      <alignment horizontal="center"/>
    </xf>
    <xf numFmtId="0" fontId="4" fillId="0" borderId="0" xfId="0" applyFont="1" applyAlignment="1">
      <alignment horizontal="left" vertical="top" wrapText="1"/>
    </xf>
    <xf numFmtId="0" fontId="4" fillId="0" borderId="0" xfId="0" applyFont="1" applyBorder="1" applyAlignment="1">
      <alignment horizontal="left" vertical="top" wrapText="1"/>
    </xf>
    <xf numFmtId="3" fontId="15" fillId="0" borderId="8" xfId="0" applyNumberFormat="1" applyFont="1" applyFill="1" applyBorder="1" applyAlignment="1">
      <alignment horizontal="center" vertical="center" wrapText="1"/>
    </xf>
    <xf numFmtId="5" fontId="5" fillId="0" borderId="0" xfId="4" applyNumberFormat="1" applyFont="1"/>
    <xf numFmtId="0" fontId="0" fillId="0" borderId="27" xfId="0" applyBorder="1"/>
    <xf numFmtId="3" fontId="15" fillId="0" borderId="66" xfId="0" applyNumberFormat="1" applyFont="1" applyFill="1" applyBorder="1" applyAlignment="1">
      <alignment horizontal="center" vertical="center" wrapText="1"/>
    </xf>
    <xf numFmtId="37" fontId="7" fillId="0" borderId="141" xfId="0" applyNumberFormat="1" applyFont="1" applyFill="1" applyBorder="1" applyAlignment="1"/>
    <xf numFmtId="37" fontId="7" fillId="0" borderId="142" xfId="0" applyNumberFormat="1" applyFont="1" applyFill="1" applyBorder="1" applyAlignment="1"/>
    <xf numFmtId="3" fontId="29" fillId="4" borderId="64" xfId="0" applyNumberFormat="1" applyFont="1" applyFill="1" applyBorder="1" applyAlignment="1">
      <alignment horizontal="center" wrapText="1"/>
    </xf>
    <xf numFmtId="37" fontId="7" fillId="0" borderId="143" xfId="0" applyNumberFormat="1" applyFont="1" applyFill="1" applyBorder="1" applyAlignment="1"/>
    <xf numFmtId="37" fontId="7" fillId="0" borderId="144" xfId="0" applyNumberFormat="1" applyFont="1" applyFill="1" applyBorder="1" applyAlignment="1"/>
    <xf numFmtId="0" fontId="2" fillId="0" borderId="0" xfId="0" applyFont="1" applyFill="1" applyAlignment="1">
      <alignment horizontal="right"/>
    </xf>
    <xf numFmtId="0" fontId="3" fillId="0" borderId="0" xfId="0" applyFont="1" applyFill="1" applyBorder="1" applyAlignment="1">
      <alignment horizontal="right"/>
    </xf>
    <xf numFmtId="3" fontId="15" fillId="0" borderId="77" xfId="0" applyNumberFormat="1" applyFont="1" applyFill="1" applyBorder="1" applyAlignment="1">
      <alignment horizontal="right"/>
    </xf>
    <xf numFmtId="37" fontId="7" fillId="0" borderId="124" xfId="0" applyNumberFormat="1" applyFont="1" applyFill="1" applyBorder="1" applyAlignment="1">
      <alignment horizontal="right"/>
    </xf>
    <xf numFmtId="0" fontId="2" fillId="0" borderId="139" xfId="0" applyFont="1" applyFill="1" applyBorder="1" applyAlignment="1">
      <alignment horizontal="right"/>
    </xf>
    <xf numFmtId="37" fontId="7" fillId="0" borderId="129" xfId="0" applyNumberFormat="1" applyFont="1" applyFill="1" applyBorder="1" applyAlignment="1">
      <alignment horizontal="right"/>
    </xf>
    <xf numFmtId="0" fontId="2" fillId="0" borderId="129" xfId="0" applyFont="1" applyFill="1" applyBorder="1" applyAlignment="1">
      <alignment horizontal="right"/>
    </xf>
    <xf numFmtId="37" fontId="7" fillId="0" borderId="140" xfId="0" applyNumberFormat="1" applyFont="1" applyFill="1" applyBorder="1" applyAlignment="1">
      <alignment horizontal="right"/>
    </xf>
    <xf numFmtId="37" fontId="7" fillId="0" borderId="125" xfId="0" applyNumberFormat="1" applyFont="1" applyFill="1" applyBorder="1" applyAlignment="1">
      <alignment horizontal="right"/>
    </xf>
    <xf numFmtId="37" fontId="7" fillId="0" borderId="42" xfId="0" applyNumberFormat="1" applyFont="1" applyFill="1" applyBorder="1" applyAlignment="1">
      <alignment horizontal="right"/>
    </xf>
    <xf numFmtId="37" fontId="7" fillId="0" borderId="77" xfId="0" applyNumberFormat="1" applyFont="1" applyFill="1" applyBorder="1" applyAlignment="1">
      <alignment horizontal="right"/>
    </xf>
    <xf numFmtId="37" fontId="15" fillId="0" borderId="128" xfId="0" applyNumberFormat="1" applyFont="1" applyFill="1" applyBorder="1" applyAlignment="1">
      <alignment horizontal="right"/>
    </xf>
    <xf numFmtId="169" fontId="15" fillId="0" borderId="0" xfId="0" applyNumberFormat="1" applyFont="1" applyFill="1" applyBorder="1" applyAlignment="1">
      <alignment horizontal="right"/>
    </xf>
    <xf numFmtId="0" fontId="10" fillId="0" borderId="2" xfId="0" applyFont="1" applyFill="1" applyBorder="1" applyAlignment="1">
      <alignment horizontal="right"/>
    </xf>
    <xf numFmtId="0" fontId="2" fillId="0" borderId="0" xfId="0" applyFont="1" applyFill="1" applyBorder="1" applyAlignment="1">
      <alignment horizontal="right"/>
    </xf>
    <xf numFmtId="37" fontId="7" fillId="0" borderId="123" xfId="0" applyNumberFormat="1" applyFont="1" applyFill="1" applyBorder="1" applyAlignment="1">
      <alignment horizontal="right"/>
    </xf>
    <xf numFmtId="0" fontId="2" fillId="0" borderId="123" xfId="0" applyFont="1" applyFill="1" applyBorder="1" applyAlignment="1">
      <alignment horizontal="right"/>
    </xf>
    <xf numFmtId="37" fontId="7" fillId="0" borderId="69" xfId="0" applyNumberFormat="1" applyFont="1" applyFill="1" applyBorder="1" applyAlignment="1">
      <alignment horizontal="right"/>
    </xf>
    <xf numFmtId="0" fontId="2" fillId="0" borderId="75" xfId="0" applyFont="1" applyFill="1" applyBorder="1" applyAlignment="1">
      <alignment horizontal="right"/>
    </xf>
    <xf numFmtId="37" fontId="7" fillId="0" borderId="0" xfId="0" applyNumberFormat="1" applyFont="1" applyFill="1" applyBorder="1" applyAlignment="1">
      <alignment horizontal="right"/>
    </xf>
    <xf numFmtId="37" fontId="7" fillId="0" borderId="75" xfId="0" applyNumberFormat="1" applyFont="1" applyFill="1" applyBorder="1" applyAlignment="1">
      <alignment horizontal="right"/>
    </xf>
    <xf numFmtId="37" fontId="7" fillId="0" borderId="2" xfId="0" applyNumberFormat="1" applyFont="1" applyFill="1" applyBorder="1" applyAlignment="1">
      <alignment horizontal="right"/>
    </xf>
    <xf numFmtId="169" fontId="15" fillId="0" borderId="107" xfId="0" applyNumberFormat="1" applyFont="1" applyFill="1" applyBorder="1" applyAlignment="1">
      <alignment horizontal="right"/>
    </xf>
    <xf numFmtId="3" fontId="15" fillId="0" borderId="2" xfId="0" applyNumberFormat="1" applyFont="1" applyFill="1" applyBorder="1" applyAlignment="1">
      <alignment horizontal="center" vertical="center"/>
    </xf>
    <xf numFmtId="3" fontId="2" fillId="0" borderId="96" xfId="0" applyNumberFormat="1" applyFont="1" applyFill="1" applyBorder="1" applyAlignment="1">
      <alignment horizontal="right"/>
    </xf>
    <xf numFmtId="3" fontId="2" fillId="0" borderId="76" xfId="0" applyNumberFormat="1" applyFont="1" applyFill="1" applyBorder="1" applyAlignment="1">
      <alignment horizontal="right"/>
    </xf>
    <xf numFmtId="0" fontId="2" fillId="0" borderId="42" xfId="0" applyFont="1" applyFill="1" applyBorder="1" applyAlignment="1">
      <alignment horizontal="right"/>
    </xf>
    <xf numFmtId="3" fontId="2" fillId="0" borderId="57" xfId="0" applyNumberFormat="1" applyFont="1" applyFill="1" applyBorder="1" applyAlignment="1">
      <alignment horizontal="right"/>
    </xf>
    <xf numFmtId="37" fontId="7" fillId="0" borderId="83" xfId="0" applyNumberFormat="1" applyFont="1" applyFill="1" applyBorder="1" applyAlignment="1">
      <alignment horizontal="right"/>
    </xf>
    <xf numFmtId="3" fontId="2" fillId="0" borderId="27" xfId="0" applyNumberFormat="1" applyFont="1" applyBorder="1" applyAlignment="1">
      <alignment horizontal="left"/>
    </xf>
    <xf numFmtId="3" fontId="2" fillId="0" borderId="28" xfId="0" applyNumberFormat="1" applyFont="1" applyBorder="1" applyAlignment="1">
      <alignment horizontal="left"/>
    </xf>
    <xf numFmtId="3" fontId="2" fillId="0" borderId="26" xfId="0" applyNumberFormat="1" applyFont="1" applyBorder="1" applyAlignment="1">
      <alignment horizontal="center"/>
    </xf>
    <xf numFmtId="3" fontId="2" fillId="0" borderId="27" xfId="0" applyNumberFormat="1" applyFont="1" applyBorder="1" applyAlignment="1">
      <alignment horizontal="center"/>
    </xf>
    <xf numFmtId="3" fontId="2" fillId="0" borderId="28" xfId="0" applyNumberFormat="1" applyFont="1" applyBorder="1" applyAlignment="1">
      <alignment horizontal="center"/>
    </xf>
    <xf numFmtId="3" fontId="2" fillId="0" borderId="26" xfId="0" applyNumberFormat="1" applyFont="1" applyBorder="1" applyAlignment="1"/>
    <xf numFmtId="3" fontId="2" fillId="0" borderId="27" xfId="0" applyNumberFormat="1" applyFont="1" applyBorder="1" applyAlignment="1"/>
    <xf numFmtId="3" fontId="2" fillId="0" borderId="28" xfId="0" applyNumberFormat="1" applyFont="1" applyBorder="1" applyAlignment="1"/>
    <xf numFmtId="3" fontId="3" fillId="0" borderId="27" xfId="0" applyNumberFormat="1" applyFont="1" applyBorder="1" applyAlignment="1"/>
    <xf numFmtId="3" fontId="3" fillId="0" borderId="28" xfId="0" applyNumberFormat="1" applyFont="1" applyBorder="1" applyAlignment="1"/>
    <xf numFmtId="3" fontId="3" fillId="0" borderId="26" xfId="0" applyNumberFormat="1" applyFont="1" applyBorder="1" applyAlignment="1"/>
    <xf numFmtId="3" fontId="2" fillId="0" borderId="32" xfId="0" applyNumberFormat="1" applyFont="1" applyBorder="1" applyAlignment="1"/>
    <xf numFmtId="3" fontId="2" fillId="0" borderId="43" xfId="0" applyNumberFormat="1" applyFont="1" applyBorder="1" applyAlignment="1"/>
    <xf numFmtId="0" fontId="2" fillId="0" borderId="27" xfId="0" applyFont="1" applyBorder="1"/>
    <xf numFmtId="0" fontId="2" fillId="0" borderId="28" xfId="0" applyFont="1" applyBorder="1"/>
    <xf numFmtId="0" fontId="9" fillId="0" borderId="0" xfId="0" applyNumberFormat="1" applyFont="1" applyAlignment="1"/>
    <xf numFmtId="3" fontId="3" fillId="0" borderId="0" xfId="0" applyNumberFormat="1" applyFont="1" applyAlignment="1">
      <alignment horizontal="center"/>
    </xf>
    <xf numFmtId="0" fontId="2" fillId="0" borderId="27" xfId="0" applyNumberFormat="1" applyFont="1" applyBorder="1" applyAlignment="1"/>
    <xf numFmtId="0" fontId="2" fillId="0" borderId="28" xfId="0" applyNumberFormat="1" applyFont="1" applyBorder="1" applyAlignment="1"/>
    <xf numFmtId="3" fontId="3" fillId="0" borderId="34" xfId="0" applyNumberFormat="1" applyFont="1" applyBorder="1" applyAlignment="1"/>
    <xf numFmtId="3" fontId="3" fillId="0" borderId="35" xfId="0" applyNumberFormat="1" applyFont="1" applyBorder="1" applyAlignment="1"/>
    <xf numFmtId="3" fontId="3" fillId="0" borderId="36" xfId="0" applyNumberFormat="1" applyFont="1" applyBorder="1" applyAlignment="1"/>
    <xf numFmtId="3" fontId="3" fillId="0" borderId="40" xfId="0" applyNumberFormat="1" applyFont="1" applyBorder="1" applyAlignment="1"/>
    <xf numFmtId="3" fontId="3" fillId="0" borderId="41" xfId="0" applyNumberFormat="1" applyFont="1" applyBorder="1" applyAlignment="1"/>
    <xf numFmtId="3" fontId="3" fillId="0" borderId="51" xfId="0" applyNumberFormat="1" applyFont="1" applyBorder="1" applyAlignment="1"/>
    <xf numFmtId="3" fontId="2" fillId="0" borderId="90" xfId="0" applyNumberFormat="1" applyFont="1" applyBorder="1" applyAlignment="1"/>
    <xf numFmtId="3" fontId="2" fillId="0" borderId="22" xfId="0" applyNumberFormat="1" applyFont="1" applyBorder="1" applyAlignment="1"/>
    <xf numFmtId="3" fontId="2" fillId="0" borderId="21" xfId="0" applyNumberFormat="1" applyFont="1" applyBorder="1" applyAlignment="1"/>
    <xf numFmtId="3" fontId="2" fillId="0" borderId="8" xfId="0" applyNumberFormat="1" applyFont="1" applyBorder="1" applyAlignment="1"/>
    <xf numFmtId="3" fontId="2" fillId="0" borderId="42" xfId="0" applyNumberFormat="1" applyFont="1" applyBorder="1" applyAlignment="1"/>
    <xf numFmtId="3" fontId="2" fillId="0" borderId="0" xfId="0" applyNumberFormat="1" applyFont="1" applyBorder="1" applyAlignment="1"/>
    <xf numFmtId="3" fontId="2" fillId="0" borderId="12" xfId="0" applyNumberFormat="1" applyFont="1" applyBorder="1" applyAlignment="1"/>
    <xf numFmtId="3" fontId="2" fillId="0" borderId="86" xfId="0" applyNumberFormat="1" applyFont="1" applyBorder="1" applyAlignment="1">
      <alignment horizontal="center" vertical="center" wrapText="1"/>
    </xf>
    <xf numFmtId="3" fontId="2" fillId="0" borderId="44" xfId="0" applyNumberFormat="1" applyFont="1" applyBorder="1" applyAlignment="1">
      <alignment horizontal="center" vertical="center" wrapText="1"/>
    </xf>
    <xf numFmtId="3" fontId="2" fillId="0" borderId="45" xfId="0" applyNumberFormat="1" applyFont="1" applyBorder="1" applyAlignment="1">
      <alignment horizontal="center" vertical="center" wrapText="1"/>
    </xf>
    <xf numFmtId="3" fontId="2" fillId="0" borderId="87" xfId="0" applyNumberFormat="1" applyFont="1" applyBorder="1" applyAlignment="1">
      <alignment horizontal="center" vertical="center" wrapText="1"/>
    </xf>
    <xf numFmtId="3" fontId="2" fillId="0" borderId="47" xfId="0" applyNumberFormat="1" applyFont="1" applyBorder="1" applyAlignment="1">
      <alignment horizontal="center" vertical="center" wrapText="1"/>
    </xf>
    <xf numFmtId="3" fontId="2" fillId="0" borderId="48" xfId="0" applyNumberFormat="1" applyFont="1" applyBorder="1" applyAlignment="1">
      <alignment horizontal="center" vertical="center" wrapText="1"/>
    </xf>
    <xf numFmtId="3" fontId="2" fillId="0" borderId="46" xfId="0" applyNumberFormat="1" applyFont="1" applyBorder="1" applyAlignment="1">
      <alignment horizontal="center" vertical="center" wrapText="1"/>
    </xf>
    <xf numFmtId="3" fontId="2" fillId="0" borderId="49" xfId="0" applyNumberFormat="1" applyFont="1" applyBorder="1" applyAlignment="1">
      <alignment horizontal="center" vertical="center" wrapText="1"/>
    </xf>
    <xf numFmtId="3" fontId="2" fillId="0" borderId="46" xfId="0" applyNumberFormat="1" applyFont="1" applyBorder="1" applyAlignment="1">
      <alignment horizontal="center" vertical="center"/>
    </xf>
    <xf numFmtId="3" fontId="2" fillId="0" borderId="44" xfId="0" applyNumberFormat="1" applyFont="1" applyBorder="1" applyAlignment="1">
      <alignment horizontal="center" vertical="center"/>
    </xf>
    <xf numFmtId="3" fontId="2" fillId="0" borderId="45" xfId="0" applyNumberFormat="1" applyFont="1" applyBorder="1" applyAlignment="1">
      <alignment horizontal="center" vertical="center"/>
    </xf>
    <xf numFmtId="3" fontId="2" fillId="0" borderId="71" xfId="0" applyNumberFormat="1" applyFont="1" applyBorder="1" applyAlignment="1">
      <alignment horizontal="center" vertical="center"/>
    </xf>
    <xf numFmtId="3" fontId="2" fillId="0" borderId="41" xfId="0" applyNumberFormat="1" applyFont="1" applyBorder="1" applyAlignment="1">
      <alignment horizontal="center" vertical="center"/>
    </xf>
    <xf numFmtId="3" fontId="2" fillId="0" borderId="72" xfId="0" applyNumberFormat="1" applyFont="1" applyBorder="1" applyAlignment="1">
      <alignment horizontal="center" vertical="center"/>
    </xf>
    <xf numFmtId="3" fontId="2" fillId="0" borderId="31" xfId="0" applyNumberFormat="1" applyFont="1" applyBorder="1" applyAlignment="1"/>
    <xf numFmtId="3" fontId="3" fillId="0" borderId="88" xfId="0" applyNumberFormat="1" applyFont="1" applyBorder="1" applyAlignment="1"/>
    <xf numFmtId="3" fontId="3" fillId="0" borderId="32" xfId="0" applyNumberFormat="1" applyFont="1" applyBorder="1" applyAlignment="1">
      <alignment wrapText="1"/>
    </xf>
    <xf numFmtId="3" fontId="3" fillId="0" borderId="41" xfId="0" applyNumberFormat="1" applyFont="1" applyBorder="1"/>
    <xf numFmtId="3" fontId="3" fillId="0" borderId="51" xfId="0" applyNumberFormat="1" applyFont="1" applyBorder="1"/>
    <xf numFmtId="3" fontId="2" fillId="0" borderId="31" xfId="0" applyNumberFormat="1" applyFont="1" applyBorder="1" applyAlignment="1">
      <alignment horizontal="center" vertical="center"/>
    </xf>
    <xf numFmtId="3" fontId="2" fillId="0" borderId="32" xfId="0" applyNumberFormat="1" applyFont="1" applyBorder="1" applyAlignment="1">
      <alignment horizontal="center" vertical="center"/>
    </xf>
    <xf numFmtId="3" fontId="2" fillId="0" borderId="43" xfId="0" applyNumberFormat="1" applyFont="1" applyBorder="1" applyAlignment="1">
      <alignment horizontal="center" vertical="center"/>
    </xf>
    <xf numFmtId="3" fontId="2" fillId="0" borderId="40" xfId="0" applyNumberFormat="1" applyFont="1" applyBorder="1" applyAlignment="1">
      <alignment horizontal="center" vertical="center"/>
    </xf>
    <xf numFmtId="3" fontId="2" fillId="0" borderId="51" xfId="0" applyNumberFormat="1" applyFont="1" applyBorder="1" applyAlignment="1">
      <alignment horizontal="center" vertical="center"/>
    </xf>
    <xf numFmtId="0" fontId="2" fillId="0" borderId="31" xfId="0" applyNumberFormat="1" applyFont="1" applyBorder="1" applyAlignment="1">
      <alignment horizontal="center"/>
    </xf>
    <xf numFmtId="0" fontId="2" fillId="0" borderId="32" xfId="0" applyNumberFormat="1" applyFont="1" applyBorder="1" applyAlignment="1">
      <alignment horizontal="center"/>
    </xf>
    <xf numFmtId="0" fontId="2" fillId="0" borderId="43" xfId="0" applyNumberFormat="1" applyFont="1" applyBorder="1" applyAlignment="1">
      <alignment horizontal="center"/>
    </xf>
    <xf numFmtId="0" fontId="2" fillId="0" borderId="42" xfId="0" applyNumberFormat="1" applyFont="1" applyBorder="1" applyAlignment="1">
      <alignment horizontal="center"/>
    </xf>
    <xf numFmtId="0" fontId="2" fillId="0" borderId="0" xfId="0" applyNumberFormat="1" applyFont="1" applyBorder="1" applyAlignment="1">
      <alignment horizontal="center"/>
    </xf>
    <xf numFmtId="0" fontId="2" fillId="0" borderId="12" xfId="0" applyNumberFormat="1" applyFont="1" applyBorder="1" applyAlignment="1">
      <alignment horizontal="center"/>
    </xf>
    <xf numFmtId="3" fontId="2" fillId="0" borderId="91" xfId="0" applyNumberFormat="1" applyFont="1" applyBorder="1" applyAlignment="1">
      <alignment horizontal="center" vertical="center"/>
    </xf>
    <xf numFmtId="49" fontId="2" fillId="0" borderId="46"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71"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0" borderId="72" xfId="0" applyNumberFormat="1" applyFont="1" applyBorder="1" applyAlignment="1">
      <alignment horizontal="center" vertical="center"/>
    </xf>
    <xf numFmtId="0" fontId="2" fillId="0" borderId="54"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5"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3" fontId="2" fillId="0" borderId="55" xfId="0" applyNumberFormat="1" applyFont="1" applyBorder="1" applyAlignment="1">
      <alignment horizontal="center"/>
    </xf>
    <xf numFmtId="3" fontId="2" fillId="0" borderId="2" xfId="0" applyNumberFormat="1" applyFont="1" applyBorder="1" applyAlignment="1">
      <alignment horizontal="center"/>
    </xf>
    <xf numFmtId="3" fontId="2" fillId="0" borderId="3" xfId="0" applyNumberFormat="1" applyFont="1" applyBorder="1" applyAlignment="1">
      <alignment horizontal="center"/>
    </xf>
    <xf numFmtId="3" fontId="2" fillId="0" borderId="54" xfId="0" applyNumberFormat="1" applyFont="1" applyBorder="1" applyAlignment="1">
      <alignment horizontal="center"/>
    </xf>
    <xf numFmtId="3" fontId="2" fillId="0" borderId="6" xfId="0" applyNumberFormat="1" applyFont="1" applyBorder="1" applyAlignment="1">
      <alignment horizontal="center"/>
    </xf>
    <xf numFmtId="3" fontId="2" fillId="0" borderId="7" xfId="0" applyNumberFormat="1" applyFont="1" applyBorder="1" applyAlignment="1">
      <alignment horizontal="center"/>
    </xf>
    <xf numFmtId="0" fontId="3" fillId="0" borderId="0" xfId="0" applyFont="1" applyAlignment="1">
      <alignment horizontal="center"/>
    </xf>
    <xf numFmtId="0" fontId="12" fillId="0" borderId="54" xfId="0" applyFont="1" applyBorder="1" applyAlignment="1">
      <alignment horizontal="center"/>
    </xf>
    <xf numFmtId="0" fontId="12" fillId="0" borderId="7" xfId="0" applyFont="1" applyBorder="1" applyAlignment="1">
      <alignment horizontal="center"/>
    </xf>
    <xf numFmtId="0" fontId="12" fillId="0" borderId="55" xfId="0" applyFont="1" applyBorder="1" applyAlignment="1">
      <alignment horizontal="center"/>
    </xf>
    <xf numFmtId="0" fontId="12" fillId="0" borderId="3"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0" fontId="12" fillId="0" borderId="10" xfId="0" applyFont="1" applyBorder="1" applyAlignment="1">
      <alignment horizontal="center"/>
    </xf>
    <xf numFmtId="0" fontId="12" fillId="0" borderId="54" xfId="0" applyFont="1" applyBorder="1" applyAlignment="1">
      <alignment horizontal="center" wrapText="1"/>
    </xf>
    <xf numFmtId="0" fontId="12" fillId="0" borderId="7" xfId="0" applyFont="1" applyBorder="1" applyAlignment="1">
      <alignment horizontal="center" wrapText="1"/>
    </xf>
    <xf numFmtId="0" fontId="12" fillId="0" borderId="55" xfId="0" applyFont="1" applyBorder="1" applyAlignment="1">
      <alignment horizontal="center" wrapText="1"/>
    </xf>
    <xf numFmtId="0" fontId="12" fillId="0" borderId="3" xfId="0" applyFont="1" applyBorder="1" applyAlignment="1">
      <alignment horizontal="center" wrapText="1"/>
    </xf>
    <xf numFmtId="0" fontId="12" fillId="0" borderId="137" xfId="0" applyFont="1" applyBorder="1" applyAlignment="1">
      <alignment horizontal="center"/>
    </xf>
    <xf numFmtId="0" fontId="12" fillId="0" borderId="131" xfId="0" applyFont="1" applyBorder="1" applyAlignment="1">
      <alignment horizontal="center"/>
    </xf>
    <xf numFmtId="0" fontId="3" fillId="0" borderId="0" xfId="0" applyFont="1" applyAlignment="1">
      <alignment horizontal="left"/>
    </xf>
    <xf numFmtId="0" fontId="21" fillId="0" borderId="0" xfId="3" applyFont="1" applyAlignment="1">
      <alignment horizontal="left"/>
    </xf>
    <xf numFmtId="0" fontId="0" fillId="0" borderId="0" xfId="0" applyBorder="1" applyAlignment="1">
      <alignment horizontal="left"/>
    </xf>
    <xf numFmtId="0" fontId="3" fillId="0" borderId="0" xfId="3" applyFont="1" applyAlignment="1">
      <alignment horizontal="center"/>
    </xf>
    <xf numFmtId="0" fontId="0" fillId="0" borderId="0" xfId="0" applyBorder="1" applyAlignment="1">
      <alignment horizontal="center"/>
    </xf>
    <xf numFmtId="3" fontId="3" fillId="0" borderId="0" xfId="3" applyNumberFormat="1" applyFont="1" applyAlignment="1">
      <alignment horizontal="center"/>
    </xf>
    <xf numFmtId="0" fontId="5" fillId="0" borderId="0" xfId="0" applyFont="1" applyBorder="1" applyAlignment="1">
      <alignment horizontal="left" vertical="top" wrapText="1"/>
    </xf>
    <xf numFmtId="0" fontId="0" fillId="0" borderId="0" xfId="0" applyAlignment="1">
      <alignment horizontal="left" vertical="top" wrapText="1"/>
    </xf>
    <xf numFmtId="0" fontId="3" fillId="0" borderId="0" xfId="0" applyFont="1" applyBorder="1" applyAlignment="1">
      <alignment horizontal="center" vertical="top"/>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Border="1" applyAlignment="1">
      <alignment horizontal="left" vertical="top" wrapText="1"/>
    </xf>
    <xf numFmtId="0" fontId="4" fillId="0" borderId="0" xfId="0" applyFont="1" applyBorder="1" applyAlignment="1">
      <alignmen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17" fillId="0" borderId="0" xfId="0" applyFont="1" applyBorder="1" applyAlignment="1">
      <alignment horizontal="left" vertical="top" wrapText="1"/>
    </xf>
    <xf numFmtId="0" fontId="17" fillId="0" borderId="0" xfId="0" applyFont="1" applyBorder="1" applyAlignment="1">
      <alignment vertical="top" wrapText="1"/>
    </xf>
    <xf numFmtId="0" fontId="0" fillId="0" borderId="0" xfId="0" applyAlignment="1">
      <alignment vertical="top" wrapText="1"/>
    </xf>
    <xf numFmtId="0" fontId="3" fillId="0" borderId="40" xfId="0" applyFont="1" applyBorder="1" applyAlignment="1">
      <alignment horizontal="center"/>
    </xf>
    <xf numFmtId="0" fontId="3" fillId="0" borderId="41" xfId="0" applyFont="1" applyBorder="1" applyAlignment="1">
      <alignment horizontal="center"/>
    </xf>
    <xf numFmtId="0" fontId="3" fillId="0" borderId="51"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43" xfId="0" applyFont="1" applyBorder="1" applyAlignment="1">
      <alignment horizontal="center"/>
    </xf>
    <xf numFmtId="0" fontId="3" fillId="0" borderId="31" xfId="0" applyFont="1" applyBorder="1" applyAlignment="1">
      <alignment horizontal="center" wrapText="1"/>
    </xf>
    <xf numFmtId="0" fontId="3" fillId="0" borderId="32" xfId="0" applyFont="1" applyBorder="1" applyAlignment="1">
      <alignment horizontal="center" wrapText="1"/>
    </xf>
    <xf numFmtId="0" fontId="3" fillId="0" borderId="43"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0" fontId="3" fillId="0" borderId="51" xfId="0" applyFont="1" applyBorder="1" applyAlignment="1">
      <alignment horizontal="center" wrapText="1"/>
    </xf>
    <xf numFmtId="0" fontId="3" fillId="0" borderId="42" xfId="0" applyFont="1" applyBorder="1" applyAlignment="1">
      <alignment horizontal="center"/>
    </xf>
    <xf numFmtId="0" fontId="3" fillId="0" borderId="0" xfId="0" applyFont="1" applyBorder="1" applyAlignment="1">
      <alignment horizontal="center"/>
    </xf>
    <xf numFmtId="0" fontId="3" fillId="0" borderId="12" xfId="0" applyFont="1" applyBorder="1" applyAlignment="1">
      <alignment horizontal="center"/>
    </xf>
    <xf numFmtId="0" fontId="3" fillId="0" borderId="42" xfId="0" applyFont="1" applyBorder="1" applyAlignment="1">
      <alignment horizontal="center" vertical="top" wrapText="1"/>
    </xf>
    <xf numFmtId="0" fontId="3" fillId="0" borderId="0" xfId="0" applyFont="1" applyBorder="1" applyAlignment="1">
      <alignment horizontal="center" vertical="top" wrapText="1"/>
    </xf>
    <xf numFmtId="0" fontId="3" fillId="0" borderId="12" xfId="0" applyFont="1" applyBorder="1" applyAlignment="1">
      <alignment horizontal="center" vertical="top" wrapText="1"/>
    </xf>
    <xf numFmtId="0" fontId="3" fillId="0" borderId="40" xfId="0" applyFont="1" applyBorder="1" applyAlignment="1">
      <alignment horizontal="center" vertical="top" wrapText="1"/>
    </xf>
    <xf numFmtId="0" fontId="3" fillId="0" borderId="41" xfId="0" applyFont="1" applyBorder="1" applyAlignment="1">
      <alignment horizontal="center" vertical="top" wrapText="1"/>
    </xf>
    <xf numFmtId="0" fontId="3" fillId="0" borderId="51" xfId="0" applyFont="1" applyBorder="1" applyAlignment="1">
      <alignment horizontal="center" vertical="top" wrapText="1"/>
    </xf>
    <xf numFmtId="0" fontId="3" fillId="0" borderId="0" xfId="0" applyFont="1" applyAlignment="1">
      <alignment horizontal="left" vertical="top"/>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51" xfId="0" applyFont="1" applyBorder="1" applyAlignment="1">
      <alignment horizontal="left"/>
    </xf>
    <xf numFmtId="0" fontId="2" fillId="0" borderId="42" xfId="0" applyFont="1" applyBorder="1"/>
    <xf numFmtId="0" fontId="2" fillId="0" borderId="0" xfId="0" applyFont="1" applyBorder="1"/>
    <xf numFmtId="0" fontId="2" fillId="0" borderId="12" xfId="0" applyFont="1" applyBorder="1"/>
    <xf numFmtId="0" fontId="3" fillId="0" borderId="26" xfId="0" applyFont="1" applyBorder="1"/>
    <xf numFmtId="0" fontId="3" fillId="0" borderId="27" xfId="0" applyFont="1" applyBorder="1"/>
    <xf numFmtId="0" fontId="3" fillId="0" borderId="28" xfId="0" applyFont="1" applyBorder="1"/>
    <xf numFmtId="0" fontId="3" fillId="0" borderId="40" xfId="0" applyFont="1" applyBorder="1" applyAlignment="1">
      <alignment horizontal="left"/>
    </xf>
    <xf numFmtId="0" fontId="3" fillId="0" borderId="41" xfId="0" applyFont="1" applyBorder="1" applyAlignment="1">
      <alignment horizontal="left"/>
    </xf>
    <xf numFmtId="0" fontId="3" fillId="0" borderId="51" xfId="0" applyFont="1" applyBorder="1" applyAlignment="1">
      <alignment horizontal="left"/>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43" xfId="0" applyFont="1" applyFill="1" applyBorder="1" applyAlignment="1">
      <alignment horizontal="center"/>
    </xf>
    <xf numFmtId="0" fontId="3" fillId="0" borderId="40" xfId="0" applyFont="1" applyFill="1" applyBorder="1" applyAlignment="1">
      <alignment horizontal="center"/>
    </xf>
    <xf numFmtId="0" fontId="3" fillId="0" borderId="41" xfId="0" applyFont="1" applyFill="1" applyBorder="1" applyAlignment="1">
      <alignment horizontal="center"/>
    </xf>
    <xf numFmtId="0" fontId="3" fillId="0" borderId="51" xfId="0" applyFont="1" applyFill="1" applyBorder="1" applyAlignment="1">
      <alignment horizontal="center"/>
    </xf>
    <xf numFmtId="0" fontId="3" fillId="0" borderId="0" xfId="0" applyFont="1" applyFill="1" applyAlignment="1">
      <alignment horizontal="center"/>
    </xf>
    <xf numFmtId="0" fontId="3" fillId="0" borderId="0" xfId="0" applyFont="1" applyFill="1" applyAlignment="1">
      <alignment horizontal="left"/>
    </xf>
    <xf numFmtId="3" fontId="15" fillId="0" borderId="41" xfId="0" applyNumberFormat="1" applyFont="1" applyFill="1" applyBorder="1" applyAlignment="1">
      <alignment horizontal="center" vertical="center" wrapText="1"/>
    </xf>
    <xf numFmtId="0" fontId="8" fillId="0" borderId="51" xfId="0" applyFont="1" applyFill="1" applyBorder="1" applyAlignment="1">
      <alignment horizontal="center" vertical="center" wrapText="1"/>
    </xf>
    <xf numFmtId="3" fontId="29" fillId="3" borderId="34" xfId="0" applyNumberFormat="1" applyFont="1" applyFill="1" applyBorder="1" applyAlignment="1">
      <alignment horizontal="center" wrapText="1"/>
    </xf>
    <xf numFmtId="3" fontId="29" fillId="3" borderId="35" xfId="0" applyNumberFormat="1" applyFont="1" applyFill="1" applyBorder="1" applyAlignment="1">
      <alignment horizontal="center" wrapText="1"/>
    </xf>
    <xf numFmtId="3" fontId="29" fillId="3" borderId="88" xfId="0" applyNumberFormat="1" applyFont="1" applyFill="1" applyBorder="1" applyAlignment="1">
      <alignment horizontal="center" wrapText="1"/>
    </xf>
    <xf numFmtId="0" fontId="30" fillId="0" borderId="6" xfId="0" applyFont="1" applyFill="1" applyBorder="1" applyAlignment="1">
      <alignment horizontal="center" wrapText="1"/>
    </xf>
    <xf numFmtId="0" fontId="30" fillId="0" borderId="7" xfId="0" applyFont="1" applyFill="1" applyBorder="1" applyAlignment="1">
      <alignment horizontal="center" wrapText="1"/>
    </xf>
    <xf numFmtId="0" fontId="30" fillId="0" borderId="2" xfId="0" applyFont="1" applyFill="1" applyBorder="1" applyAlignment="1">
      <alignment horizontal="center" wrapText="1"/>
    </xf>
    <xf numFmtId="0" fontId="30" fillId="0" borderId="3" xfId="0" applyFont="1" applyFill="1" applyBorder="1" applyAlignment="1">
      <alignment horizontal="center" wrapText="1"/>
    </xf>
    <xf numFmtId="3" fontId="15" fillId="0" borderId="65" xfId="0" applyNumberFormat="1" applyFont="1" applyFill="1" applyBorder="1" applyAlignment="1">
      <alignment horizontal="center" vertical="center" wrapText="1"/>
    </xf>
    <xf numFmtId="3" fontId="15" fillId="0" borderId="40" xfId="0" applyNumberFormat="1" applyFont="1" applyFill="1" applyBorder="1" applyAlignment="1">
      <alignment horizontal="center" vertical="center" wrapText="1"/>
    </xf>
    <xf numFmtId="3" fontId="15" fillId="0" borderId="51" xfId="0" applyNumberFormat="1" applyFont="1" applyFill="1" applyBorder="1" applyAlignment="1">
      <alignment horizontal="center" vertical="center" wrapText="1"/>
    </xf>
    <xf numFmtId="3" fontId="29" fillId="2" borderId="138" xfId="0" applyNumberFormat="1" applyFont="1" applyFill="1" applyBorder="1" applyAlignment="1">
      <alignment horizontal="center"/>
    </xf>
    <xf numFmtId="3" fontId="29" fillId="2" borderId="35" xfId="0" applyNumberFormat="1" applyFont="1" applyFill="1" applyBorder="1" applyAlignment="1">
      <alignment horizontal="center"/>
    </xf>
    <xf numFmtId="3" fontId="29" fillId="2" borderId="36" xfId="0" applyNumberFormat="1" applyFont="1" applyFill="1" applyBorder="1" applyAlignment="1">
      <alignment horizontal="center"/>
    </xf>
    <xf numFmtId="3" fontId="15" fillId="0" borderId="22" xfId="0" applyNumberFormat="1" applyFont="1" applyFill="1" applyBorder="1" applyAlignment="1">
      <alignment horizontal="center" vertical="center" wrapText="1"/>
    </xf>
    <xf numFmtId="3" fontId="15" fillId="0" borderId="8"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26" xfId="0" applyFont="1" applyBorder="1" applyAlignment="1">
      <alignment horizontal="center" wrapText="1"/>
    </xf>
    <xf numFmtId="0" fontId="3" fillId="0" borderId="28" xfId="0" applyFont="1" applyBorder="1" applyAlignment="1">
      <alignment horizontal="center" wrapText="1"/>
    </xf>
    <xf numFmtId="0" fontId="3" fillId="0" borderId="30" xfId="0" applyFont="1" applyBorder="1" applyAlignment="1">
      <alignment horizontal="center" wrapText="1"/>
    </xf>
    <xf numFmtId="41" fontId="3" fillId="0" borderId="31" xfId="0" applyNumberFormat="1" applyFont="1" applyBorder="1" applyAlignment="1">
      <alignment horizontal="center"/>
    </xf>
    <xf numFmtId="41" fontId="3" fillId="0" borderId="43" xfId="0" applyNumberFormat="1" applyFont="1" applyBorder="1" applyAlignment="1">
      <alignment horizontal="center"/>
    </xf>
    <xf numFmtId="41" fontId="3" fillId="0" borderId="40" xfId="0" applyNumberFormat="1" applyFont="1" applyBorder="1" applyAlignment="1">
      <alignment horizontal="center"/>
    </xf>
    <xf numFmtId="41" fontId="3" fillId="0" borderId="51" xfId="0" applyNumberFormat="1" applyFont="1" applyBorder="1" applyAlignment="1">
      <alignment horizontal="center"/>
    </xf>
    <xf numFmtId="0" fontId="2" fillId="0" borderId="54"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65" xfId="0" applyFont="1" applyBorder="1" applyAlignment="1">
      <alignment horizontal="center" wrapText="1"/>
    </xf>
    <xf numFmtId="0" fontId="2" fillId="0" borderId="41" xfId="0" applyFont="1" applyBorder="1" applyAlignment="1">
      <alignment horizontal="center" wrapText="1"/>
    </xf>
    <xf numFmtId="0" fontId="2" fillId="0" borderId="59" xfId="0" applyFont="1" applyBorder="1" applyAlignment="1">
      <alignment horizontal="center" wrapText="1"/>
    </xf>
    <xf numFmtId="0" fontId="2" fillId="0" borderId="65" xfId="0" applyFont="1" applyBorder="1" applyAlignment="1">
      <alignment horizontal="center"/>
    </xf>
    <xf numFmtId="0" fontId="2" fillId="0" borderId="41" xfId="0" applyFont="1" applyBorder="1" applyAlignment="1">
      <alignment horizontal="center"/>
    </xf>
    <xf numFmtId="0" fontId="2" fillId="0" borderId="59" xfId="0" applyFont="1" applyBorder="1" applyAlignment="1">
      <alignment horizontal="center"/>
    </xf>
  </cellXfs>
  <cellStyles count="5">
    <cellStyle name="Comma" xfId="1" builtinId="3"/>
    <cellStyle name="Currency" xfId="4" builtinId="4"/>
    <cellStyle name="Normal" xfId="0" builtinId="0"/>
    <cellStyle name="Normal_Improve by DU" xfId="2"/>
    <cellStyle name="Normal_Rsrcs_X_ DOJ Goal  Obj"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
  <sheetViews>
    <sheetView view="pageBreakPreview" zoomScale="60" zoomScaleNormal="100" workbookViewId="0">
      <selection activeCell="F24" sqref="F24"/>
    </sheetView>
  </sheetViews>
  <sheetFormatPr defaultRowHeight="15"/>
  <cols>
    <col min="1" max="1" width="2.6640625" customWidth="1"/>
  </cols>
  <sheetData>
    <row r="1" spans="2:2" ht="15.75">
      <c r="B1" s="33" t="s">
        <v>194</v>
      </c>
    </row>
  </sheetData>
  <phoneticPr fontId="1" type="noConversion"/>
  <pageMargins left="0.75" right="0.75" top="1" bottom="1" header="0.5" footer="0.5"/>
  <pageSetup orientation="landscape" r:id="rId1"/>
  <headerFooter alignWithMargins="0">
    <oddFooter xml:space="preserve">&amp;LExhibit A: Organizational Chart&amp;C
</oddFooter>
  </headerFooter>
</worksheet>
</file>

<file path=xl/worksheets/sheet10.xml><?xml version="1.0" encoding="utf-8"?>
<worksheet xmlns="http://schemas.openxmlformats.org/spreadsheetml/2006/main" xmlns:r="http://schemas.openxmlformats.org/officeDocument/2006/relationships">
  <dimension ref="A1:AD47"/>
  <sheetViews>
    <sheetView view="pageBreakPreview" zoomScale="65" zoomScaleNormal="60" zoomScaleSheetLayoutView="65" workbookViewId="0">
      <pane xSplit="1" topLeftCell="B1" activePane="topRight" state="frozen"/>
      <selection pane="topRight" activeCell="A8" sqref="A8"/>
    </sheetView>
  </sheetViews>
  <sheetFormatPr defaultRowHeight="15.75"/>
  <cols>
    <col min="1" max="1" width="27" style="196" customWidth="1"/>
    <col min="2" max="2" width="6.109375" style="196" customWidth="1"/>
    <col min="3" max="3" width="8.6640625" style="497" customWidth="1"/>
    <col min="4" max="4" width="7.21875" style="281" customWidth="1"/>
    <col min="5" max="5" width="10" style="281" customWidth="1"/>
    <col min="6" max="7" width="11" style="281" customWidth="1"/>
    <col min="8" max="8" width="7.21875" style="281" customWidth="1"/>
    <col min="9" max="9" width="10" style="281" customWidth="1"/>
    <col min="10" max="10" width="6.109375" style="196" customWidth="1"/>
    <col min="11" max="11" width="8.6640625" style="497" customWidth="1"/>
    <col min="12" max="12" width="6.109375" style="196" customWidth="1"/>
    <col min="13" max="13" width="8.6640625" style="497" customWidth="1"/>
    <col min="14" max="14" width="12.88671875" style="196" customWidth="1"/>
    <col min="15" max="15" width="5.88671875" style="632" customWidth="1"/>
    <col min="16" max="16" width="9.5546875" style="281" customWidth="1"/>
    <col min="17" max="17" width="11.21875" style="281" customWidth="1"/>
    <col min="18" max="18" width="7.21875" style="281" customWidth="1"/>
    <col min="19" max="19" width="10" style="281" customWidth="1"/>
    <col min="20" max="20" width="6.109375" style="196" customWidth="1"/>
    <col min="21" max="21" width="8.6640625" style="497" customWidth="1"/>
    <col min="22" max="22" width="6.109375" style="632" customWidth="1"/>
    <col min="23" max="23" width="8.6640625" style="497" customWidth="1"/>
    <col min="24" max="24" width="12.77734375" style="196" customWidth="1"/>
    <col min="25" max="25" width="10.6640625" style="196" customWidth="1"/>
    <col min="26" max="26" width="11.44140625" style="196" customWidth="1"/>
    <col min="27" max="27" width="16.109375" style="196" customWidth="1"/>
    <col min="28" max="28" width="9" style="196" bestFit="1" customWidth="1"/>
    <col min="29" max="29" width="11.77734375" style="196" bestFit="1" customWidth="1"/>
    <col min="30" max="30" width="1" style="196" customWidth="1"/>
    <col min="31" max="16384" width="8.88671875" style="196"/>
  </cols>
  <sheetData>
    <row r="1" spans="1:30">
      <c r="A1" s="819" t="s">
        <v>131</v>
      </c>
      <c r="B1" s="819"/>
      <c r="C1" s="819"/>
      <c r="D1" s="819"/>
      <c r="E1" s="819"/>
      <c r="J1" s="281"/>
      <c r="L1" s="281"/>
      <c r="O1" s="819" t="s">
        <v>131</v>
      </c>
      <c r="P1" s="819"/>
      <c r="Q1" s="819"/>
      <c r="R1" s="819"/>
      <c r="S1" s="819"/>
      <c r="T1" s="281"/>
      <c r="W1" s="497" t="s">
        <v>142</v>
      </c>
    </row>
    <row r="2" spans="1:30">
      <c r="A2" s="818" t="s">
        <v>157</v>
      </c>
      <c r="B2" s="818"/>
      <c r="C2" s="818"/>
      <c r="D2" s="818"/>
      <c r="E2" s="818"/>
      <c r="F2" s="818"/>
      <c r="G2" s="818"/>
      <c r="H2" s="818"/>
      <c r="I2" s="818"/>
      <c r="J2" s="818"/>
      <c r="K2" s="818"/>
      <c r="L2" s="818"/>
      <c r="M2" s="818"/>
      <c r="N2" s="818"/>
      <c r="O2" s="818" t="s">
        <v>157</v>
      </c>
      <c r="P2" s="818"/>
      <c r="Q2" s="818"/>
      <c r="R2" s="818"/>
      <c r="S2" s="818"/>
      <c r="T2" s="818"/>
      <c r="U2" s="818"/>
      <c r="V2" s="818"/>
      <c r="W2" s="818"/>
      <c r="X2" s="818"/>
      <c r="Y2" s="818"/>
      <c r="Z2" s="818"/>
      <c r="AA2" s="818"/>
      <c r="AB2" s="818"/>
    </row>
    <row r="3" spans="1:30">
      <c r="A3" s="818" t="s">
        <v>43</v>
      </c>
      <c r="B3" s="818"/>
      <c r="C3" s="818"/>
      <c r="D3" s="818"/>
      <c r="E3" s="818"/>
      <c r="F3" s="818"/>
      <c r="G3" s="818"/>
      <c r="H3" s="818"/>
      <c r="I3" s="818"/>
      <c r="J3" s="818"/>
      <c r="K3" s="818"/>
      <c r="L3" s="818"/>
      <c r="M3" s="818"/>
      <c r="N3" s="818"/>
      <c r="O3" s="818" t="s">
        <v>43</v>
      </c>
      <c r="P3" s="818"/>
      <c r="Q3" s="818"/>
      <c r="R3" s="818"/>
      <c r="S3" s="818"/>
      <c r="T3" s="818"/>
      <c r="U3" s="818"/>
      <c r="V3" s="818"/>
      <c r="W3" s="818"/>
      <c r="X3" s="818"/>
      <c r="Y3" s="818"/>
      <c r="Z3" s="818"/>
      <c r="AA3" s="818"/>
      <c r="AB3" s="818"/>
    </row>
    <row r="4" spans="1:30">
      <c r="A4" s="818" t="s">
        <v>44</v>
      </c>
      <c r="B4" s="818"/>
      <c r="C4" s="818"/>
      <c r="D4" s="818"/>
      <c r="E4" s="818"/>
      <c r="F4" s="818"/>
      <c r="G4" s="818"/>
      <c r="H4" s="818"/>
      <c r="I4" s="818"/>
      <c r="J4" s="818"/>
      <c r="K4" s="818"/>
      <c r="L4" s="818"/>
      <c r="M4" s="818"/>
      <c r="N4" s="818"/>
      <c r="O4" s="818" t="s">
        <v>44</v>
      </c>
      <c r="P4" s="818"/>
      <c r="Q4" s="818"/>
      <c r="R4" s="818"/>
      <c r="S4" s="818"/>
      <c r="T4" s="818"/>
      <c r="U4" s="818"/>
      <c r="V4" s="818"/>
      <c r="W4" s="818"/>
      <c r="X4" s="818"/>
      <c r="Y4" s="818"/>
      <c r="Z4" s="818"/>
      <c r="AA4" s="818"/>
      <c r="AB4" s="818"/>
      <c r="AD4" s="288" t="s">
        <v>211</v>
      </c>
    </row>
    <row r="5" spans="1:30">
      <c r="A5" s="818" t="s">
        <v>62</v>
      </c>
      <c r="B5" s="818"/>
      <c r="C5" s="818"/>
      <c r="D5" s="818"/>
      <c r="E5" s="818"/>
      <c r="F5" s="818"/>
      <c r="G5" s="818"/>
      <c r="H5" s="818"/>
      <c r="I5" s="818"/>
      <c r="J5" s="818"/>
      <c r="K5" s="818"/>
      <c r="L5" s="818"/>
      <c r="M5" s="818"/>
      <c r="N5" s="818"/>
      <c r="O5" s="818" t="s">
        <v>62</v>
      </c>
      <c r="P5" s="818"/>
      <c r="Q5" s="818"/>
      <c r="R5" s="818"/>
      <c r="S5" s="818"/>
      <c r="T5" s="818"/>
      <c r="U5" s="818"/>
      <c r="V5" s="818"/>
      <c r="W5" s="818"/>
      <c r="X5" s="818"/>
      <c r="Y5" s="818"/>
      <c r="Z5" s="818"/>
      <c r="AA5" s="818"/>
      <c r="AB5" s="818"/>
      <c r="AD5" s="288" t="s">
        <v>211</v>
      </c>
    </row>
    <row r="6" spans="1:30" ht="19.5" thickBot="1">
      <c r="A6" s="197"/>
      <c r="B6" s="292"/>
      <c r="C6" s="498" t="s">
        <v>142</v>
      </c>
      <c r="D6" s="293"/>
      <c r="E6" s="293"/>
      <c r="F6" s="294"/>
      <c r="G6" s="294"/>
      <c r="H6" s="293"/>
      <c r="I6" s="293"/>
      <c r="J6" s="292"/>
      <c r="K6" s="498" t="s">
        <v>142</v>
      </c>
      <c r="L6" s="292"/>
      <c r="M6" s="498" t="s">
        <v>142</v>
      </c>
      <c r="N6" s="197"/>
      <c r="O6" s="633"/>
      <c r="P6" s="294"/>
      <c r="Q6" s="294"/>
      <c r="R6" s="293"/>
      <c r="S6" s="293"/>
      <c r="T6" s="292"/>
      <c r="U6" s="498" t="s">
        <v>142</v>
      </c>
      <c r="V6" s="645"/>
      <c r="W6" s="498" t="s">
        <v>142</v>
      </c>
      <c r="X6" s="197"/>
      <c r="Y6" s="197"/>
      <c r="Z6" s="197"/>
      <c r="AA6" s="197"/>
      <c r="AD6" s="288" t="s">
        <v>211</v>
      </c>
    </row>
    <row r="7" spans="1:30" s="395" customFormat="1" ht="45.75" customHeight="1" thickBot="1">
      <c r="A7" s="394"/>
      <c r="B7" s="822" t="s">
        <v>270</v>
      </c>
      <c r="C7" s="823"/>
      <c r="D7" s="823"/>
      <c r="E7" s="823"/>
      <c r="F7" s="823"/>
      <c r="G7" s="823"/>
      <c r="H7" s="823"/>
      <c r="I7" s="823"/>
      <c r="J7" s="823"/>
      <c r="K7" s="823"/>
      <c r="L7" s="823"/>
      <c r="M7" s="823"/>
      <c r="N7" s="824"/>
      <c r="O7" s="832" t="s">
        <v>269</v>
      </c>
      <c r="P7" s="833"/>
      <c r="Q7" s="833"/>
      <c r="R7" s="833"/>
      <c r="S7" s="833"/>
      <c r="T7" s="833"/>
      <c r="U7" s="833"/>
      <c r="V7" s="833"/>
      <c r="W7" s="833"/>
      <c r="X7" s="833"/>
      <c r="Y7" s="833"/>
      <c r="Z7" s="834"/>
      <c r="AA7" s="629" t="s">
        <v>359</v>
      </c>
      <c r="AB7" s="825" t="s">
        <v>187</v>
      </c>
      <c r="AC7" s="826"/>
      <c r="AD7" s="447" t="s">
        <v>274</v>
      </c>
    </row>
    <row r="8" spans="1:30" s="384" customFormat="1" ht="65.25" customHeight="1" thickBot="1">
      <c r="A8" s="383"/>
      <c r="B8" s="829" t="s">
        <v>261</v>
      </c>
      <c r="C8" s="821"/>
      <c r="D8" s="830" t="s">
        <v>347</v>
      </c>
      <c r="E8" s="831"/>
      <c r="F8" s="556" t="s">
        <v>348</v>
      </c>
      <c r="G8" s="567" t="s">
        <v>349</v>
      </c>
      <c r="H8" s="835" t="s">
        <v>350</v>
      </c>
      <c r="I8" s="836"/>
      <c r="J8" s="835" t="s">
        <v>351</v>
      </c>
      <c r="K8" s="837"/>
      <c r="L8" s="835" t="s">
        <v>352</v>
      </c>
      <c r="M8" s="837"/>
      <c r="N8" s="623" t="s">
        <v>296</v>
      </c>
      <c r="O8" s="830" t="s">
        <v>261</v>
      </c>
      <c r="P8" s="821"/>
      <c r="Q8" s="556" t="s">
        <v>349</v>
      </c>
      <c r="R8" s="835" t="s">
        <v>350</v>
      </c>
      <c r="S8" s="836"/>
      <c r="T8" s="835" t="s">
        <v>351</v>
      </c>
      <c r="U8" s="837"/>
      <c r="V8" s="820" t="s">
        <v>352</v>
      </c>
      <c r="W8" s="821"/>
      <c r="X8" s="556" t="s">
        <v>309</v>
      </c>
      <c r="Y8" s="556" t="s">
        <v>271</v>
      </c>
      <c r="Z8" s="626" t="s">
        <v>296</v>
      </c>
      <c r="AA8" s="598" t="s">
        <v>358</v>
      </c>
      <c r="AB8" s="827"/>
      <c r="AC8" s="828"/>
      <c r="AD8" s="447" t="s">
        <v>274</v>
      </c>
    </row>
    <row r="9" spans="1:30" ht="16.5" thickBot="1">
      <c r="A9" s="297" t="s">
        <v>132</v>
      </c>
      <c r="B9" s="389" t="s">
        <v>38</v>
      </c>
      <c r="C9" s="391" t="s">
        <v>210</v>
      </c>
      <c r="D9" s="390" t="s">
        <v>38</v>
      </c>
      <c r="E9" s="391" t="s">
        <v>210</v>
      </c>
      <c r="F9" s="568" t="s">
        <v>210</v>
      </c>
      <c r="G9" s="555"/>
      <c r="H9" s="390" t="s">
        <v>38</v>
      </c>
      <c r="I9" s="559" t="s">
        <v>210</v>
      </c>
      <c r="J9" s="390" t="s">
        <v>38</v>
      </c>
      <c r="K9" s="391" t="s">
        <v>210</v>
      </c>
      <c r="L9" s="390" t="s">
        <v>38</v>
      </c>
      <c r="M9" s="391" t="s">
        <v>210</v>
      </c>
      <c r="N9" s="391" t="s">
        <v>210</v>
      </c>
      <c r="O9" s="634" t="s">
        <v>38</v>
      </c>
      <c r="P9" s="391" t="s">
        <v>210</v>
      </c>
      <c r="Q9" s="391" t="s">
        <v>210</v>
      </c>
      <c r="R9" s="390" t="s">
        <v>38</v>
      </c>
      <c r="S9" s="391" t="s">
        <v>210</v>
      </c>
      <c r="T9" s="390" t="s">
        <v>38</v>
      </c>
      <c r="U9" s="391" t="s">
        <v>210</v>
      </c>
      <c r="V9" s="655" t="s">
        <v>38</v>
      </c>
      <c r="W9" s="391" t="s">
        <v>210</v>
      </c>
      <c r="X9" s="391" t="s">
        <v>210</v>
      </c>
      <c r="Y9" s="391" t="s">
        <v>210</v>
      </c>
      <c r="Z9" s="595" t="s">
        <v>210</v>
      </c>
      <c r="AA9" s="599" t="s">
        <v>210</v>
      </c>
      <c r="AB9" s="398" t="s">
        <v>38</v>
      </c>
      <c r="AC9" s="392" t="s">
        <v>210</v>
      </c>
      <c r="AD9" s="447" t="s">
        <v>274</v>
      </c>
    </row>
    <row r="10" spans="1:30">
      <c r="A10" s="296" t="s">
        <v>98</v>
      </c>
      <c r="B10" s="569"/>
      <c r="C10" s="499"/>
      <c r="D10" s="300"/>
      <c r="E10" s="301"/>
      <c r="F10" s="301"/>
      <c r="G10" s="571"/>
      <c r="H10" s="577"/>
      <c r="I10" s="560"/>
      <c r="J10" s="584"/>
      <c r="K10" s="499"/>
      <c r="L10" s="584"/>
      <c r="M10" s="499"/>
      <c r="N10" s="301"/>
      <c r="O10" s="635">
        <v>1</v>
      </c>
      <c r="P10" s="299">
        <v>77</v>
      </c>
      <c r="Q10" s="301"/>
      <c r="R10" s="577"/>
      <c r="S10" s="301"/>
      <c r="T10" s="658">
        <v>1</v>
      </c>
      <c r="U10" s="659">
        <v>154</v>
      </c>
      <c r="V10" s="646">
        <v>2</v>
      </c>
      <c r="W10" s="659">
        <v>307</v>
      </c>
      <c r="X10" s="301"/>
      <c r="Y10" s="301"/>
      <c r="Z10" s="302"/>
      <c r="AA10" s="600"/>
      <c r="AB10" s="300">
        <f t="shared" ref="AB10:AB22" si="0">+D10+B10+O10+H10+J10+L10+R10+T10+V10</f>
        <v>4</v>
      </c>
      <c r="AC10" s="322">
        <f>+Z10+F10+E10+C10+P10+X10+W10+U10+S10+Q10+M10+K10+G10+Y10+I10+N10</f>
        <v>538</v>
      </c>
      <c r="AD10" s="447" t="s">
        <v>274</v>
      </c>
    </row>
    <row r="11" spans="1:30">
      <c r="A11" s="296" t="s">
        <v>99</v>
      </c>
      <c r="B11" s="400">
        <v>2</v>
      </c>
      <c r="C11" s="500">
        <v>133</v>
      </c>
      <c r="D11" s="300"/>
      <c r="E11" s="301"/>
      <c r="F11" s="301"/>
      <c r="G11" s="572"/>
      <c r="H11" s="577"/>
      <c r="I11" s="560"/>
      <c r="J11" s="585">
        <v>2</v>
      </c>
      <c r="K11" s="500">
        <v>267</v>
      </c>
      <c r="L11" s="585">
        <v>3</v>
      </c>
      <c r="M11" s="500">
        <v>401</v>
      </c>
      <c r="N11" s="301"/>
      <c r="O11" s="635"/>
      <c r="P11" s="299"/>
      <c r="Q11" s="301"/>
      <c r="R11" s="577"/>
      <c r="S11" s="301"/>
      <c r="T11" s="585"/>
      <c r="U11" s="500"/>
      <c r="V11" s="647"/>
      <c r="W11" s="500"/>
      <c r="X11" s="301"/>
      <c r="Y11" s="301"/>
      <c r="Z11" s="302"/>
      <c r="AA11" s="600"/>
      <c r="AB11" s="300">
        <f t="shared" si="0"/>
        <v>7</v>
      </c>
      <c r="AC11" s="302">
        <f t="shared" ref="AC11:AC22" si="1">+Z11+F11+E11+C11+P11+X11+W11+U11+S11+Q11+M11+K11+G11+Y11+I11+N11</f>
        <v>801</v>
      </c>
      <c r="AD11" s="447" t="s">
        <v>274</v>
      </c>
    </row>
    <row r="12" spans="1:30">
      <c r="A12" s="296" t="s">
        <v>100</v>
      </c>
      <c r="B12" s="406"/>
      <c r="C12" s="501"/>
      <c r="D12" s="300"/>
      <c r="E12" s="301"/>
      <c r="F12" s="301"/>
      <c r="G12" s="572"/>
      <c r="H12" s="577"/>
      <c r="I12" s="560"/>
      <c r="J12" s="586"/>
      <c r="K12" s="501"/>
      <c r="L12" s="586"/>
      <c r="M12" s="501"/>
      <c r="N12" s="301"/>
      <c r="O12" s="635">
        <v>2</v>
      </c>
      <c r="P12" s="299">
        <v>113</v>
      </c>
      <c r="Q12" s="301"/>
      <c r="R12" s="577"/>
      <c r="S12" s="301"/>
      <c r="T12" s="586">
        <v>2</v>
      </c>
      <c r="U12" s="656">
        <v>227</v>
      </c>
      <c r="V12" s="648">
        <v>4</v>
      </c>
      <c r="W12" s="656">
        <v>455</v>
      </c>
      <c r="X12" s="301"/>
      <c r="Y12" s="301"/>
      <c r="Z12" s="302"/>
      <c r="AA12" s="600"/>
      <c r="AB12" s="300">
        <f t="shared" si="0"/>
        <v>8</v>
      </c>
      <c r="AC12" s="302">
        <f t="shared" si="1"/>
        <v>795</v>
      </c>
      <c r="AD12" s="447" t="s">
        <v>274</v>
      </c>
    </row>
    <row r="13" spans="1:30">
      <c r="A13" s="296" t="s">
        <v>101</v>
      </c>
      <c r="B13" s="400">
        <v>7</v>
      </c>
      <c r="C13" s="500">
        <v>333</v>
      </c>
      <c r="D13" s="300">
        <v>25</v>
      </c>
      <c r="E13" s="301">
        <v>2507</v>
      </c>
      <c r="F13" s="301"/>
      <c r="G13" s="572"/>
      <c r="H13" s="577"/>
      <c r="I13" s="560"/>
      <c r="J13" s="585">
        <v>7</v>
      </c>
      <c r="K13" s="500">
        <v>673</v>
      </c>
      <c r="L13" s="585">
        <v>10</v>
      </c>
      <c r="M13" s="500">
        <v>962</v>
      </c>
      <c r="N13" s="405"/>
      <c r="O13" s="635">
        <v>8</v>
      </c>
      <c r="P13" s="299">
        <v>380</v>
      </c>
      <c r="Q13" s="301"/>
      <c r="R13" s="577"/>
      <c r="S13" s="301"/>
      <c r="T13" s="585">
        <v>8</v>
      </c>
      <c r="U13" s="500">
        <v>768</v>
      </c>
      <c r="V13" s="647">
        <v>50</v>
      </c>
      <c r="W13" s="500">
        <v>4810</v>
      </c>
      <c r="X13" s="405"/>
      <c r="Y13" s="405"/>
      <c r="Z13" s="606"/>
      <c r="AA13" s="601"/>
      <c r="AB13" s="300">
        <f t="shared" si="0"/>
        <v>115</v>
      </c>
      <c r="AC13" s="302">
        <f t="shared" si="1"/>
        <v>10433</v>
      </c>
      <c r="AD13" s="447" t="s">
        <v>274</v>
      </c>
    </row>
    <row r="14" spans="1:30">
      <c r="A14" s="296" t="s">
        <v>102</v>
      </c>
      <c r="B14" s="298">
        <v>15</v>
      </c>
      <c r="C14" s="502">
        <v>520</v>
      </c>
      <c r="D14" s="300"/>
      <c r="E14" s="301"/>
      <c r="F14" s="301"/>
      <c r="G14" s="572"/>
      <c r="H14" s="577"/>
      <c r="I14" s="560"/>
      <c r="J14" s="577">
        <v>14</v>
      </c>
      <c r="K14" s="502">
        <v>1133</v>
      </c>
      <c r="L14" s="577">
        <v>25</v>
      </c>
      <c r="M14" s="502">
        <v>2022</v>
      </c>
      <c r="N14" s="405"/>
      <c r="O14" s="635">
        <v>5</v>
      </c>
      <c r="P14" s="299">
        <v>240</v>
      </c>
      <c r="Q14" s="301"/>
      <c r="R14" s="577"/>
      <c r="S14" s="301"/>
      <c r="T14" s="577">
        <v>4</v>
      </c>
      <c r="U14" s="502">
        <v>324</v>
      </c>
      <c r="V14" s="649">
        <v>6</v>
      </c>
      <c r="W14" s="502">
        <v>485</v>
      </c>
      <c r="X14" s="405"/>
      <c r="Y14" s="405"/>
      <c r="Z14" s="606"/>
      <c r="AA14" s="601"/>
      <c r="AB14" s="300">
        <f t="shared" si="0"/>
        <v>69</v>
      </c>
      <c r="AC14" s="302">
        <f t="shared" si="1"/>
        <v>4724</v>
      </c>
      <c r="AD14" s="447" t="s">
        <v>274</v>
      </c>
    </row>
    <row r="15" spans="1:30">
      <c r="A15" s="296" t="s">
        <v>103</v>
      </c>
      <c r="B15" s="298">
        <v>43</v>
      </c>
      <c r="C15" s="502">
        <v>1440</v>
      </c>
      <c r="D15" s="300">
        <v>100</v>
      </c>
      <c r="E15" s="301">
        <v>7037</v>
      </c>
      <c r="F15" s="301"/>
      <c r="G15" s="572"/>
      <c r="H15" s="577"/>
      <c r="I15" s="560"/>
      <c r="J15" s="577">
        <v>38</v>
      </c>
      <c r="K15" s="502">
        <v>2560</v>
      </c>
      <c r="L15" s="577">
        <v>58</v>
      </c>
      <c r="M15" s="502">
        <v>3915</v>
      </c>
      <c r="N15" s="405"/>
      <c r="O15" s="635">
        <v>18</v>
      </c>
      <c r="P15" s="299">
        <v>536</v>
      </c>
      <c r="Q15" s="301"/>
      <c r="R15" s="577"/>
      <c r="S15" s="301"/>
      <c r="T15" s="577">
        <v>16</v>
      </c>
      <c r="U15" s="502">
        <v>1077</v>
      </c>
      <c r="V15" s="649">
        <v>50</v>
      </c>
      <c r="W15" s="502">
        <v>3375</v>
      </c>
      <c r="X15" s="405"/>
      <c r="Y15" s="405"/>
      <c r="Z15" s="606"/>
      <c r="AA15" s="601"/>
      <c r="AB15" s="300">
        <f t="shared" si="0"/>
        <v>323</v>
      </c>
      <c r="AC15" s="302">
        <f t="shared" si="1"/>
        <v>19940</v>
      </c>
      <c r="AD15" s="447" t="s">
        <v>274</v>
      </c>
    </row>
    <row r="16" spans="1:30">
      <c r="A16" s="296" t="s">
        <v>104</v>
      </c>
      <c r="B16" s="298">
        <v>0</v>
      </c>
      <c r="C16" s="502">
        <v>62</v>
      </c>
      <c r="D16" s="300"/>
      <c r="E16" s="301"/>
      <c r="F16" s="301"/>
      <c r="G16" s="573"/>
      <c r="H16" s="577"/>
      <c r="I16" s="560"/>
      <c r="J16" s="577"/>
      <c r="K16" s="502"/>
      <c r="L16" s="577"/>
      <c r="M16" s="502"/>
      <c r="N16" s="385"/>
      <c r="O16" s="636">
        <v>2</v>
      </c>
      <c r="P16" s="402"/>
      <c r="Q16" s="402"/>
      <c r="R16" s="577"/>
      <c r="S16" s="301"/>
      <c r="T16" s="577">
        <v>2</v>
      </c>
      <c r="U16" s="502">
        <v>126</v>
      </c>
      <c r="V16" s="649">
        <v>9</v>
      </c>
      <c r="W16" s="502">
        <v>569</v>
      </c>
      <c r="X16" s="385"/>
      <c r="Y16" s="385"/>
      <c r="Z16" s="312"/>
      <c r="AA16" s="600"/>
      <c r="AB16" s="300">
        <f t="shared" si="0"/>
        <v>13</v>
      </c>
      <c r="AC16" s="302">
        <f t="shared" si="1"/>
        <v>757</v>
      </c>
      <c r="AD16" s="447" t="s">
        <v>274</v>
      </c>
    </row>
    <row r="17" spans="1:30">
      <c r="A17" s="296" t="s">
        <v>105</v>
      </c>
      <c r="B17" s="298">
        <v>32</v>
      </c>
      <c r="C17" s="502">
        <v>741</v>
      </c>
      <c r="D17" s="300"/>
      <c r="E17" s="301"/>
      <c r="F17" s="301"/>
      <c r="G17" s="631"/>
      <c r="H17" s="577"/>
      <c r="I17" s="560"/>
      <c r="J17" s="577">
        <v>32</v>
      </c>
      <c r="K17" s="502">
        <v>1837</v>
      </c>
      <c r="L17" s="577">
        <v>58</v>
      </c>
      <c r="M17" s="502">
        <v>3331</v>
      </c>
      <c r="N17" s="405"/>
      <c r="O17" s="637">
        <v>16</v>
      </c>
      <c r="P17" s="403">
        <v>713</v>
      </c>
      <c r="Q17" s="403"/>
      <c r="R17" s="577"/>
      <c r="S17" s="301"/>
      <c r="T17" s="577">
        <v>19</v>
      </c>
      <c r="U17" s="502">
        <v>1090</v>
      </c>
      <c r="V17" s="649">
        <v>34</v>
      </c>
      <c r="W17" s="502">
        <v>1952</v>
      </c>
      <c r="X17" s="405"/>
      <c r="Y17" s="405"/>
      <c r="Z17" s="606"/>
      <c r="AA17" s="601"/>
      <c r="AB17" s="300">
        <f t="shared" si="0"/>
        <v>191</v>
      </c>
      <c r="AC17" s="302">
        <f t="shared" si="1"/>
        <v>9664</v>
      </c>
      <c r="AD17" s="447" t="s">
        <v>274</v>
      </c>
    </row>
    <row r="18" spans="1:30">
      <c r="A18" s="296" t="s">
        <v>106</v>
      </c>
      <c r="B18" s="298">
        <v>11</v>
      </c>
      <c r="C18" s="502">
        <v>1272</v>
      </c>
      <c r="D18" s="300"/>
      <c r="E18" s="301"/>
      <c r="F18" s="301"/>
      <c r="G18" s="631"/>
      <c r="H18" s="577"/>
      <c r="I18" s="560"/>
      <c r="J18" s="577"/>
      <c r="K18" s="502"/>
      <c r="L18" s="577">
        <v>4</v>
      </c>
      <c r="M18" s="502">
        <v>214</v>
      </c>
      <c r="N18" s="385"/>
      <c r="O18" s="638">
        <v>48</v>
      </c>
      <c r="P18" s="404"/>
      <c r="Q18" s="404"/>
      <c r="R18" s="577"/>
      <c r="S18" s="301"/>
      <c r="T18" s="577">
        <v>48</v>
      </c>
      <c r="U18" s="502">
        <v>2566</v>
      </c>
      <c r="V18" s="649">
        <v>196</v>
      </c>
      <c r="W18" s="502">
        <v>10482</v>
      </c>
      <c r="X18" s="385"/>
      <c r="Y18" s="385"/>
      <c r="Z18" s="312"/>
      <c r="AA18" s="600"/>
      <c r="AB18" s="300">
        <f t="shared" si="0"/>
        <v>307</v>
      </c>
      <c r="AC18" s="302">
        <f t="shared" si="1"/>
        <v>14534</v>
      </c>
      <c r="AD18" s="447" t="s">
        <v>274</v>
      </c>
    </row>
    <row r="19" spans="1:30">
      <c r="A19" s="296" t="s">
        <v>107</v>
      </c>
      <c r="B19" s="298">
        <v>4</v>
      </c>
      <c r="C19" s="502">
        <v>383</v>
      </c>
      <c r="D19" s="300"/>
      <c r="E19" s="301"/>
      <c r="F19" s="301"/>
      <c r="G19" s="572"/>
      <c r="H19" s="577"/>
      <c r="I19" s="560"/>
      <c r="J19" s="577">
        <v>15</v>
      </c>
      <c r="K19" s="502">
        <v>765</v>
      </c>
      <c r="L19" s="577">
        <v>23</v>
      </c>
      <c r="M19" s="502">
        <v>1172</v>
      </c>
      <c r="N19" s="405"/>
      <c r="O19" s="639">
        <f>111-15</f>
        <v>96</v>
      </c>
      <c r="P19" s="401">
        <v>2448</v>
      </c>
      <c r="Q19" s="596"/>
      <c r="R19" s="577"/>
      <c r="S19" s="301"/>
      <c r="T19" s="577">
        <v>102</v>
      </c>
      <c r="U19" s="502">
        <v>5199</v>
      </c>
      <c r="V19" s="649">
        <v>232</v>
      </c>
      <c r="W19" s="502">
        <v>11825</v>
      </c>
      <c r="X19" s="405"/>
      <c r="Y19" s="405"/>
      <c r="Z19" s="606"/>
      <c r="AA19" s="601"/>
      <c r="AB19" s="300">
        <f t="shared" si="0"/>
        <v>472</v>
      </c>
      <c r="AC19" s="302">
        <f t="shared" si="1"/>
        <v>21792</v>
      </c>
      <c r="AD19" s="447" t="s">
        <v>274</v>
      </c>
    </row>
    <row r="20" spans="1:30">
      <c r="A20" s="296" t="s">
        <v>108</v>
      </c>
      <c r="B20" s="298">
        <v>18</v>
      </c>
      <c r="C20" s="502">
        <v>420</v>
      </c>
      <c r="D20" s="300"/>
      <c r="E20" s="301"/>
      <c r="F20" s="301"/>
      <c r="G20" s="572"/>
      <c r="H20" s="577"/>
      <c r="I20" s="560"/>
      <c r="J20" s="577">
        <v>18</v>
      </c>
      <c r="K20" s="502">
        <v>847</v>
      </c>
      <c r="L20" s="577">
        <v>29</v>
      </c>
      <c r="M20" s="502">
        <v>1365</v>
      </c>
      <c r="N20" s="301"/>
      <c r="O20" s="635">
        <v>1</v>
      </c>
      <c r="P20" s="299">
        <v>24</v>
      </c>
      <c r="Q20" s="301"/>
      <c r="R20" s="577"/>
      <c r="S20" s="301"/>
      <c r="T20" s="577">
        <v>1</v>
      </c>
      <c r="U20" s="502">
        <v>47</v>
      </c>
      <c r="V20" s="649">
        <v>8</v>
      </c>
      <c r="W20" s="502">
        <v>377</v>
      </c>
      <c r="X20" s="301"/>
      <c r="Y20" s="301"/>
      <c r="Z20" s="302"/>
      <c r="AA20" s="600"/>
      <c r="AB20" s="300">
        <f t="shared" si="0"/>
        <v>75</v>
      </c>
      <c r="AC20" s="302">
        <f t="shared" si="1"/>
        <v>3080</v>
      </c>
      <c r="AD20" s="447" t="s">
        <v>274</v>
      </c>
    </row>
    <row r="21" spans="1:30">
      <c r="A21" s="296" t="s">
        <v>109</v>
      </c>
      <c r="B21" s="298"/>
      <c r="C21" s="502"/>
      <c r="D21" s="300"/>
      <c r="E21" s="301"/>
      <c r="F21" s="301"/>
      <c r="G21" s="572"/>
      <c r="H21" s="577"/>
      <c r="I21" s="560"/>
      <c r="J21" s="577"/>
      <c r="K21" s="502">
        <v>1482</v>
      </c>
      <c r="L21" s="577"/>
      <c r="M21" s="502"/>
      <c r="N21" s="301"/>
      <c r="O21" s="635"/>
      <c r="P21" s="299"/>
      <c r="Q21" s="301"/>
      <c r="R21" s="577"/>
      <c r="S21" s="301"/>
      <c r="T21" s="577"/>
      <c r="U21" s="502"/>
      <c r="V21" s="649">
        <v>4</v>
      </c>
      <c r="W21" s="502">
        <v>178</v>
      </c>
      <c r="X21" s="301"/>
      <c r="Y21" s="301"/>
      <c r="Z21" s="302"/>
      <c r="AA21" s="600"/>
      <c r="AB21" s="300">
        <f t="shared" si="0"/>
        <v>4</v>
      </c>
      <c r="AC21" s="312">
        <f t="shared" si="1"/>
        <v>1660</v>
      </c>
      <c r="AD21" s="447" t="s">
        <v>274</v>
      </c>
    </row>
    <row r="22" spans="1:30" ht="16.5" thickBot="1">
      <c r="A22" s="303" t="s">
        <v>195</v>
      </c>
      <c r="B22" s="397">
        <v>20</v>
      </c>
      <c r="C22" s="657">
        <v>775</v>
      </c>
      <c r="D22" s="306"/>
      <c r="E22" s="307"/>
      <c r="F22" s="307"/>
      <c r="G22" s="574"/>
      <c r="H22" s="578"/>
      <c r="I22" s="561"/>
      <c r="J22" s="587">
        <v>20</v>
      </c>
      <c r="K22" s="503"/>
      <c r="L22" s="587">
        <v>34</v>
      </c>
      <c r="M22" s="657">
        <v>2514</v>
      </c>
      <c r="N22" s="307"/>
      <c r="O22" s="640">
        <v>29</v>
      </c>
      <c r="P22" s="660">
        <v>1135</v>
      </c>
      <c r="Q22" s="307"/>
      <c r="R22" s="578"/>
      <c r="S22" s="307"/>
      <c r="T22" s="587">
        <v>29</v>
      </c>
      <c r="U22" s="657">
        <v>2199</v>
      </c>
      <c r="V22" s="650">
        <v>57</v>
      </c>
      <c r="W22" s="657">
        <v>4371</v>
      </c>
      <c r="X22" s="437"/>
      <c r="Y22" s="437"/>
      <c r="Z22" s="627"/>
      <c r="AA22" s="602"/>
      <c r="AB22" s="306">
        <f t="shared" si="0"/>
        <v>189</v>
      </c>
      <c r="AC22" s="399">
        <f t="shared" si="1"/>
        <v>10994</v>
      </c>
      <c r="AD22" s="447" t="s">
        <v>274</v>
      </c>
    </row>
    <row r="23" spans="1:30">
      <c r="A23" s="296" t="s">
        <v>110</v>
      </c>
      <c r="B23" s="298">
        <f t="shared" ref="B23:E23" si="2">SUM(B10:B22)</f>
        <v>152</v>
      </c>
      <c r="C23" s="504">
        <f t="shared" si="2"/>
        <v>6079</v>
      </c>
      <c r="D23" s="438">
        <f t="shared" si="2"/>
        <v>125</v>
      </c>
      <c r="E23" s="301">
        <f t="shared" si="2"/>
        <v>9544</v>
      </c>
      <c r="F23" s="301">
        <f t="shared" ref="F23" si="3">SUM(F10:F22)</f>
        <v>0</v>
      </c>
      <c r="G23" s="572">
        <v>0</v>
      </c>
      <c r="H23" s="579">
        <f t="shared" ref="H23:M23" si="4">SUM(H10:H22)</f>
        <v>0</v>
      </c>
      <c r="I23" s="560">
        <f t="shared" si="4"/>
        <v>0</v>
      </c>
      <c r="J23" s="577">
        <f t="shared" si="4"/>
        <v>146</v>
      </c>
      <c r="K23" s="502">
        <f t="shared" si="4"/>
        <v>9564</v>
      </c>
      <c r="L23" s="577">
        <f t="shared" si="4"/>
        <v>244</v>
      </c>
      <c r="M23" s="502">
        <f t="shared" si="4"/>
        <v>15896</v>
      </c>
      <c r="N23" s="301">
        <v>0</v>
      </c>
      <c r="O23" s="635">
        <f>SUM(O10:O22)</f>
        <v>226</v>
      </c>
      <c r="P23" s="299">
        <f>SUM(P10:P22)</f>
        <v>5666</v>
      </c>
      <c r="Q23" s="301">
        <f>SUM(Q10:Q22)</f>
        <v>0</v>
      </c>
      <c r="R23" s="579">
        <f t="shared" ref="R23:W23" si="5">SUM(R10:R22)</f>
        <v>0</v>
      </c>
      <c r="S23" s="301">
        <f t="shared" si="5"/>
        <v>0</v>
      </c>
      <c r="T23" s="577">
        <f t="shared" si="5"/>
        <v>232</v>
      </c>
      <c r="U23" s="502">
        <f t="shared" si="5"/>
        <v>13777</v>
      </c>
      <c r="V23" s="649">
        <f t="shared" si="5"/>
        <v>652</v>
      </c>
      <c r="W23" s="504">
        <f t="shared" si="5"/>
        <v>39186</v>
      </c>
      <c r="X23" s="301">
        <v>0</v>
      </c>
      <c r="Y23" s="301">
        <v>0</v>
      </c>
      <c r="Z23" s="302">
        <v>0</v>
      </c>
      <c r="AA23" s="600">
        <v>0</v>
      </c>
      <c r="AB23" s="300">
        <f>+D23+B23+O23+V23+T23+R23+L23+J23+H23</f>
        <v>1777</v>
      </c>
      <c r="AC23" s="439">
        <f>+Z23+F23+E23+C23+P23+X23+W23+U23+S23+Q23+M23+K23+G23+Y23+I23+N23</f>
        <v>99712</v>
      </c>
      <c r="AD23" s="447" t="s">
        <v>274</v>
      </c>
    </row>
    <row r="24" spans="1:30">
      <c r="A24" s="296" t="s">
        <v>120</v>
      </c>
      <c r="B24" s="298">
        <v>-77</v>
      </c>
      <c r="C24" s="504">
        <v>-3040</v>
      </c>
      <c r="D24" s="300">
        <v>0</v>
      </c>
      <c r="E24" s="299">
        <v>0</v>
      </c>
      <c r="F24" s="570">
        <f t="shared" ref="F24" si="6">+F23/-2</f>
        <v>0</v>
      </c>
      <c r="G24" s="572">
        <v>0</v>
      </c>
      <c r="H24" s="577">
        <v>0</v>
      </c>
      <c r="I24" s="560">
        <v>0</v>
      </c>
      <c r="J24" s="577"/>
      <c r="K24" s="502"/>
      <c r="L24" s="577"/>
      <c r="M24" s="502">
        <v>-5333</v>
      </c>
      <c r="N24" s="301">
        <v>0</v>
      </c>
      <c r="O24" s="635">
        <v>-112</v>
      </c>
      <c r="P24" s="299">
        <f t="shared" ref="P24:Q24" si="7">+P23/-2</f>
        <v>-2833</v>
      </c>
      <c r="Q24" s="301">
        <f t="shared" si="7"/>
        <v>0</v>
      </c>
      <c r="R24" s="577">
        <v>0</v>
      </c>
      <c r="S24" s="301">
        <v>0</v>
      </c>
      <c r="T24" s="577"/>
      <c r="U24" s="502"/>
      <c r="V24" s="649"/>
      <c r="W24" s="504">
        <v>-13144</v>
      </c>
      <c r="X24" s="301">
        <v>0</v>
      </c>
      <c r="Y24" s="301">
        <v>0</v>
      </c>
      <c r="Z24" s="302">
        <v>0</v>
      </c>
      <c r="AA24" s="600">
        <v>0</v>
      </c>
      <c r="AB24" s="300">
        <f>+D24+B24+O24</f>
        <v>-189</v>
      </c>
      <c r="AC24" s="440">
        <f t="shared" ref="AC24:AC26" si="8">+Z24+F24+E24+C24+P24+X24+W24+U24+S24+Q24+M24+K24+G24+Y24+I24</f>
        <v>-24350</v>
      </c>
      <c r="AD24" s="447" t="s">
        <v>274</v>
      </c>
    </row>
    <row r="25" spans="1:30">
      <c r="A25" s="296" t="s">
        <v>262</v>
      </c>
      <c r="B25" s="309"/>
      <c r="C25" s="505">
        <v>190</v>
      </c>
      <c r="D25" s="311"/>
      <c r="E25" s="385"/>
      <c r="F25" s="385"/>
      <c r="G25" s="630"/>
      <c r="H25" s="580"/>
      <c r="I25" s="562"/>
      <c r="J25" s="581"/>
      <c r="K25" s="588">
        <v>764</v>
      </c>
      <c r="L25" s="581"/>
      <c r="M25" s="588">
        <v>1008</v>
      </c>
      <c r="N25" s="385"/>
      <c r="O25" s="641"/>
      <c r="P25" s="310">
        <v>366</v>
      </c>
      <c r="Q25" s="385"/>
      <c r="R25" s="580"/>
      <c r="S25" s="385"/>
      <c r="T25" s="581"/>
      <c r="U25" s="588">
        <v>1544</v>
      </c>
      <c r="V25" s="651"/>
      <c r="W25" s="505">
        <v>3050</v>
      </c>
      <c r="X25" s="385"/>
      <c r="Y25" s="385"/>
      <c r="Z25" s="312"/>
      <c r="AA25" s="600"/>
      <c r="AB25" s="300">
        <f>+D25+B25+O25</f>
        <v>0</v>
      </c>
      <c r="AC25" s="440">
        <f t="shared" si="8"/>
        <v>6922</v>
      </c>
      <c r="AD25" s="447" t="s">
        <v>274</v>
      </c>
    </row>
    <row r="26" spans="1:30" ht="16.5" thickBot="1">
      <c r="A26" s="303" t="s">
        <v>253</v>
      </c>
      <c r="B26" s="304">
        <v>0</v>
      </c>
      <c r="C26" s="506">
        <v>2</v>
      </c>
      <c r="D26" s="486">
        <v>0</v>
      </c>
      <c r="E26" s="487">
        <v>0</v>
      </c>
      <c r="F26" s="487">
        <v>0</v>
      </c>
      <c r="G26" s="575"/>
      <c r="H26" s="578">
        <v>0</v>
      </c>
      <c r="I26" s="563">
        <v>0</v>
      </c>
      <c r="J26" s="578">
        <v>0</v>
      </c>
      <c r="K26" s="589">
        <v>11</v>
      </c>
      <c r="L26" s="578">
        <v>0</v>
      </c>
      <c r="M26" s="589"/>
      <c r="N26" s="487">
        <v>0</v>
      </c>
      <c r="O26" s="640"/>
      <c r="P26" s="485"/>
      <c r="Q26" s="487"/>
      <c r="R26" s="578">
        <v>0</v>
      </c>
      <c r="S26" s="487">
        <v>0</v>
      </c>
      <c r="T26" s="578">
        <v>0</v>
      </c>
      <c r="U26" s="589"/>
      <c r="V26" s="652">
        <v>0</v>
      </c>
      <c r="W26" s="506"/>
      <c r="X26" s="487">
        <v>0</v>
      </c>
      <c r="Y26" s="487">
        <v>0</v>
      </c>
      <c r="Z26" s="399">
        <v>0</v>
      </c>
      <c r="AA26" s="603">
        <v>0</v>
      </c>
      <c r="AB26" s="306">
        <f>+D26+B26+O26</f>
        <v>0</v>
      </c>
      <c r="AC26" s="399">
        <f t="shared" si="8"/>
        <v>13</v>
      </c>
      <c r="AD26" s="447" t="s">
        <v>274</v>
      </c>
    </row>
    <row r="27" spans="1:30">
      <c r="A27" s="295"/>
      <c r="B27" s="309"/>
      <c r="C27" s="507"/>
      <c r="D27" s="313"/>
      <c r="E27" s="315"/>
      <c r="F27" s="315"/>
      <c r="G27" s="573"/>
      <c r="H27" s="581"/>
      <c r="I27" s="564"/>
      <c r="J27" s="581"/>
      <c r="K27" s="590"/>
      <c r="L27" s="581"/>
      <c r="M27" s="590"/>
      <c r="N27" s="315"/>
      <c r="O27" s="641"/>
      <c r="P27" s="314"/>
      <c r="Q27" s="315"/>
      <c r="R27" s="581"/>
      <c r="S27" s="315"/>
      <c r="T27" s="581"/>
      <c r="U27" s="590"/>
      <c r="V27" s="651"/>
      <c r="W27" s="507"/>
      <c r="X27" s="315"/>
      <c r="Y27" s="315"/>
      <c r="Z27" s="316"/>
      <c r="AA27" s="604"/>
      <c r="AB27" s="313"/>
      <c r="AC27" s="316"/>
      <c r="AD27" s="447" t="s">
        <v>274</v>
      </c>
    </row>
    <row r="28" spans="1:30" ht="16.5" thickBot="1">
      <c r="A28" s="303" t="s">
        <v>254</v>
      </c>
      <c r="B28" s="489">
        <f>SUM(B23:B26)</f>
        <v>75</v>
      </c>
      <c r="C28" s="506">
        <f>SUM(C23:C27)</f>
        <v>3231</v>
      </c>
      <c r="D28" s="490">
        <f t="shared" ref="D28:E28" si="9">SUM(D23:D26)</f>
        <v>125</v>
      </c>
      <c r="E28" s="487">
        <f t="shared" si="9"/>
        <v>9544</v>
      </c>
      <c r="F28" s="487">
        <f t="shared" ref="F28" si="10">SUM(F23:F26)</f>
        <v>0</v>
      </c>
      <c r="G28" s="575">
        <v>1858</v>
      </c>
      <c r="H28" s="582">
        <v>200</v>
      </c>
      <c r="I28" s="563">
        <v>23934</v>
      </c>
      <c r="J28" s="582">
        <f>SUM(J23:J26)</f>
        <v>146</v>
      </c>
      <c r="K28" s="589">
        <f>SUM(K23:K27)</f>
        <v>10339</v>
      </c>
      <c r="L28" s="582">
        <f>SUM(L23:L26)</f>
        <v>244</v>
      </c>
      <c r="M28" s="589">
        <f>SUM(M23:M27)</f>
        <v>11571</v>
      </c>
      <c r="N28" s="487">
        <v>0</v>
      </c>
      <c r="O28" s="642">
        <f>SUM(O23:O26)</f>
        <v>114</v>
      </c>
      <c r="P28" s="485">
        <f>SUM(P23:P27)</f>
        <v>3199</v>
      </c>
      <c r="Q28" s="487">
        <v>1861</v>
      </c>
      <c r="R28" s="582">
        <v>1000</v>
      </c>
      <c r="S28" s="487">
        <v>49087</v>
      </c>
      <c r="T28" s="582">
        <f>SUM(T23:T26)</f>
        <v>232</v>
      </c>
      <c r="U28" s="589">
        <f>SUM(U23:U27)</f>
        <v>15321</v>
      </c>
      <c r="V28" s="653">
        <f>SUM(V23:V26)</f>
        <v>652</v>
      </c>
      <c r="W28" s="506">
        <f>SUM(W23:W27)</f>
        <v>29092</v>
      </c>
      <c r="X28" s="491">
        <v>0</v>
      </c>
      <c r="Y28" s="491">
        <v>0</v>
      </c>
      <c r="Z28" s="628">
        <v>0</v>
      </c>
      <c r="AA28" s="603">
        <v>3810</v>
      </c>
      <c r="AB28" s="492">
        <f>+D28+B28+O28+V28+T28+R28+L28+J28+H28</f>
        <v>2788</v>
      </c>
      <c r="AC28" s="399">
        <f>+Z28+F28+E28+C28+P28+X28+W28+U28+S28+Q28+M28+K28+G28+Y28+I28+AA28</f>
        <v>162847</v>
      </c>
      <c r="AD28" s="447" t="s">
        <v>274</v>
      </c>
    </row>
    <row r="29" spans="1:30">
      <c r="A29" s="296" t="s">
        <v>112</v>
      </c>
      <c r="B29" s="298"/>
      <c r="C29" s="508">
        <v>1090</v>
      </c>
      <c r="D29" s="300"/>
      <c r="E29" s="301">
        <v>4200</v>
      </c>
      <c r="F29" s="301"/>
      <c r="G29" s="572">
        <v>803</v>
      </c>
      <c r="H29" s="577"/>
      <c r="I29" s="560">
        <v>10257</v>
      </c>
      <c r="J29" s="577"/>
      <c r="K29" s="591">
        <v>4203</v>
      </c>
      <c r="L29" s="577"/>
      <c r="M29" s="591">
        <v>4641</v>
      </c>
      <c r="N29" s="301">
        <v>0</v>
      </c>
      <c r="O29" s="635"/>
      <c r="P29" s="488">
        <v>1472</v>
      </c>
      <c r="Q29" s="597">
        <v>803</v>
      </c>
      <c r="R29" s="577"/>
      <c r="S29" s="301">
        <v>21037</v>
      </c>
      <c r="T29" s="577"/>
      <c r="U29" s="591">
        <v>6061</v>
      </c>
      <c r="V29" s="649"/>
      <c r="W29" s="508">
        <v>11457</v>
      </c>
      <c r="X29" s="301">
        <v>0</v>
      </c>
      <c r="Y29" s="301">
        <v>0</v>
      </c>
      <c r="Z29" s="302">
        <v>0</v>
      </c>
      <c r="AA29" s="600">
        <v>1633</v>
      </c>
      <c r="AB29" s="300">
        <f t="shared" ref="AB29:AB38" si="11">+D29+B29+O29</f>
        <v>0</v>
      </c>
      <c r="AC29" s="302">
        <f>+Z29+F29+E29+C29+P29+X29+W29+U29+S29+Q29+M29+K29+G29+Y29+I29+N29+AA29</f>
        <v>67657</v>
      </c>
      <c r="AD29" s="447" t="s">
        <v>274</v>
      </c>
    </row>
    <row r="30" spans="1:30">
      <c r="A30" s="296" t="s">
        <v>111</v>
      </c>
      <c r="B30" s="298"/>
      <c r="C30" s="504">
        <v>16</v>
      </c>
      <c r="D30" s="300"/>
      <c r="E30" s="301">
        <v>85</v>
      </c>
      <c r="F30" s="301"/>
      <c r="G30" s="572"/>
      <c r="H30" s="577"/>
      <c r="I30" s="560"/>
      <c r="J30" s="577"/>
      <c r="K30" s="502">
        <v>272</v>
      </c>
      <c r="L30" s="577"/>
      <c r="M30" s="502">
        <v>52</v>
      </c>
      <c r="N30" s="301"/>
      <c r="O30" s="635"/>
      <c r="P30" s="299">
        <v>380</v>
      </c>
      <c r="Q30" s="301"/>
      <c r="R30" s="577"/>
      <c r="S30" s="301"/>
      <c r="T30" s="577"/>
      <c r="U30" s="502">
        <v>63</v>
      </c>
      <c r="V30" s="649"/>
      <c r="W30" s="504">
        <v>160</v>
      </c>
      <c r="X30" s="301"/>
      <c r="Y30" s="301"/>
      <c r="Z30" s="302"/>
      <c r="AA30" s="600"/>
      <c r="AB30" s="300">
        <f t="shared" si="11"/>
        <v>0</v>
      </c>
      <c r="AC30" s="302">
        <f t="shared" ref="AC30:AC38" si="12">+Z30+F30+E30+C30+P30+X30+W30+U30+S30+Q30+M30+K30+G30+Y30+I30+N30</f>
        <v>1028</v>
      </c>
      <c r="AD30" s="447" t="s">
        <v>274</v>
      </c>
    </row>
    <row r="31" spans="1:30">
      <c r="A31" s="296" t="s">
        <v>113</v>
      </c>
      <c r="B31" s="298"/>
      <c r="C31" s="504">
        <v>13</v>
      </c>
      <c r="D31" s="300"/>
      <c r="E31" s="301"/>
      <c r="F31" s="301"/>
      <c r="G31" s="572"/>
      <c r="H31" s="577"/>
      <c r="I31" s="560"/>
      <c r="J31" s="577"/>
      <c r="K31" s="502">
        <v>57</v>
      </c>
      <c r="L31" s="577"/>
      <c r="M31" s="502">
        <v>39</v>
      </c>
      <c r="N31" s="301"/>
      <c r="O31" s="635"/>
      <c r="P31" s="299">
        <v>17</v>
      </c>
      <c r="Q31" s="301"/>
      <c r="R31" s="577"/>
      <c r="S31" s="301"/>
      <c r="T31" s="577"/>
      <c r="U31" s="502">
        <v>72</v>
      </c>
      <c r="V31" s="649"/>
      <c r="W31" s="504">
        <v>51</v>
      </c>
      <c r="X31" s="301"/>
      <c r="Y31" s="301"/>
      <c r="Z31" s="302"/>
      <c r="AA31" s="600"/>
      <c r="AB31" s="300">
        <f t="shared" si="11"/>
        <v>0</v>
      </c>
      <c r="AC31" s="302">
        <f t="shared" si="12"/>
        <v>249</v>
      </c>
      <c r="AD31" s="447" t="s">
        <v>274</v>
      </c>
    </row>
    <row r="32" spans="1:30">
      <c r="A32" s="296" t="s">
        <v>114</v>
      </c>
      <c r="B32" s="298"/>
      <c r="C32" s="504"/>
      <c r="D32" s="300"/>
      <c r="E32" s="301"/>
      <c r="F32" s="301"/>
      <c r="G32" s="572"/>
      <c r="H32" s="577"/>
      <c r="I32" s="560"/>
      <c r="J32" s="577"/>
      <c r="K32" s="502">
        <v>37</v>
      </c>
      <c r="L32" s="577"/>
      <c r="M32" s="502"/>
      <c r="N32" s="301"/>
      <c r="O32" s="635"/>
      <c r="P32" s="299"/>
      <c r="Q32" s="301"/>
      <c r="R32" s="577"/>
      <c r="S32" s="301"/>
      <c r="T32" s="577"/>
      <c r="U32" s="502"/>
      <c r="V32" s="649"/>
      <c r="W32" s="504"/>
      <c r="X32" s="301"/>
      <c r="Y32" s="301"/>
      <c r="Z32" s="302"/>
      <c r="AA32" s="600"/>
      <c r="AB32" s="300">
        <f t="shared" si="11"/>
        <v>0</v>
      </c>
      <c r="AC32" s="302">
        <f t="shared" si="12"/>
        <v>37</v>
      </c>
      <c r="AD32" s="447" t="s">
        <v>274</v>
      </c>
    </row>
    <row r="33" spans="1:30">
      <c r="A33" s="296" t="s">
        <v>402</v>
      </c>
      <c r="B33" s="298"/>
      <c r="C33" s="504">
        <v>9</v>
      </c>
      <c r="D33" s="300"/>
      <c r="E33" s="301"/>
      <c r="F33" s="301"/>
      <c r="G33" s="572"/>
      <c r="H33" s="577"/>
      <c r="I33" s="560"/>
      <c r="J33" s="577"/>
      <c r="K33" s="502">
        <v>1856</v>
      </c>
      <c r="L33" s="577"/>
      <c r="M33" s="502">
        <v>25</v>
      </c>
      <c r="N33" s="301">
        <v>-2262</v>
      </c>
      <c r="O33" s="635"/>
      <c r="P33" s="299">
        <v>754</v>
      </c>
      <c r="Q33" s="301">
        <v>6324</v>
      </c>
      <c r="R33" s="577"/>
      <c r="S33" s="301"/>
      <c r="T33" s="577"/>
      <c r="U33" s="502">
        <f>3184-1856</f>
        <v>1328</v>
      </c>
      <c r="V33" s="649"/>
      <c r="W33" s="504">
        <v>2238</v>
      </c>
      <c r="X33" s="301"/>
      <c r="Y33" s="301"/>
      <c r="Z33" s="302">
        <v>-2739</v>
      </c>
      <c r="AA33" s="600"/>
      <c r="AB33" s="300">
        <f t="shared" si="11"/>
        <v>0</v>
      </c>
      <c r="AC33" s="302">
        <f>+Z33+F33+E33+C33+P33+X33+W33+U33+S33+Q33+M33+K33+G33+Y33+I33+N33</f>
        <v>7533</v>
      </c>
      <c r="AD33" s="447" t="s">
        <v>274</v>
      </c>
    </row>
    <row r="34" spans="1:30">
      <c r="A34" s="296" t="s">
        <v>115</v>
      </c>
      <c r="B34" s="298"/>
      <c r="C34" s="504">
        <v>0</v>
      </c>
      <c r="D34" s="300"/>
      <c r="E34" s="301"/>
      <c r="F34" s="301"/>
      <c r="G34" s="572"/>
      <c r="H34" s="577"/>
      <c r="I34" s="560"/>
      <c r="J34" s="577"/>
      <c r="K34" s="502"/>
      <c r="L34" s="577"/>
      <c r="M34" s="502">
        <v>0</v>
      </c>
      <c r="N34" s="301"/>
      <c r="O34" s="635"/>
      <c r="P34" s="299">
        <v>2</v>
      </c>
      <c r="Q34" s="301"/>
      <c r="R34" s="577"/>
      <c r="S34" s="301"/>
      <c r="T34" s="577"/>
      <c r="U34" s="502">
        <v>12</v>
      </c>
      <c r="V34" s="649"/>
      <c r="W34" s="504">
        <v>9</v>
      </c>
      <c r="X34" s="301"/>
      <c r="Y34" s="301"/>
      <c r="Z34" s="302"/>
      <c r="AA34" s="600"/>
      <c r="AB34" s="300">
        <f t="shared" si="11"/>
        <v>0</v>
      </c>
      <c r="AC34" s="302">
        <f t="shared" si="12"/>
        <v>23</v>
      </c>
      <c r="AD34" s="447" t="s">
        <v>274</v>
      </c>
    </row>
    <row r="35" spans="1:30">
      <c r="A35" s="296" t="s">
        <v>116</v>
      </c>
      <c r="B35" s="298"/>
      <c r="C35" s="504">
        <v>938</v>
      </c>
      <c r="D35" s="300"/>
      <c r="E35" s="301">
        <f>86+525+25</f>
        <v>636</v>
      </c>
      <c r="F35" s="301">
        <v>7248</v>
      </c>
      <c r="G35" s="572">
        <v>6208</v>
      </c>
      <c r="H35" s="577"/>
      <c r="I35" s="560"/>
      <c r="J35" s="577"/>
      <c r="K35" s="502">
        <v>4959</v>
      </c>
      <c r="L35" s="577"/>
      <c r="M35" s="502">
        <v>2781</v>
      </c>
      <c r="N35" s="301">
        <v>-5564</v>
      </c>
      <c r="O35" s="635"/>
      <c r="P35" s="299">
        <v>1092</v>
      </c>
      <c r="Q35" s="301"/>
      <c r="R35" s="577"/>
      <c r="S35" s="301"/>
      <c r="T35" s="577"/>
      <c r="U35" s="502">
        <v>354</v>
      </c>
      <c r="V35" s="649"/>
      <c r="W35" s="504">
        <v>885</v>
      </c>
      <c r="X35" s="301">
        <v>-6269</v>
      </c>
      <c r="Y35" s="301">
        <v>-1512</v>
      </c>
      <c r="Z35" s="302">
        <v>-6737</v>
      </c>
      <c r="AA35" s="600"/>
      <c r="AB35" s="300">
        <f t="shared" si="11"/>
        <v>0</v>
      </c>
      <c r="AC35" s="302">
        <f>+Z35+F35+E35+C35+P35+X35+W35+U35+S35+Q35+M35+K35+G35+Y35+I35+N35</f>
        <v>5019</v>
      </c>
      <c r="AD35" s="447" t="s">
        <v>274</v>
      </c>
    </row>
    <row r="36" spans="1:30">
      <c r="A36" s="296" t="s">
        <v>117</v>
      </c>
      <c r="B36" s="298"/>
      <c r="C36" s="504">
        <v>1027</v>
      </c>
      <c r="D36" s="300"/>
      <c r="E36" s="301">
        <v>63</v>
      </c>
      <c r="F36" s="301"/>
      <c r="G36" s="572">
        <v>8211</v>
      </c>
      <c r="H36" s="577"/>
      <c r="I36" s="560"/>
      <c r="J36" s="577"/>
      <c r="K36" s="502">
        <f>5341-3495</f>
        <v>1846</v>
      </c>
      <c r="L36" s="577"/>
      <c r="M36" s="502">
        <v>3051</v>
      </c>
      <c r="N36" s="301">
        <v>-10719</v>
      </c>
      <c r="O36" s="635"/>
      <c r="P36" s="299">
        <v>603</v>
      </c>
      <c r="Q36" s="301">
        <v>6298</v>
      </c>
      <c r="R36" s="577"/>
      <c r="S36" s="301"/>
      <c r="T36" s="577"/>
      <c r="U36" s="502">
        <f>169+3495</f>
        <v>3664</v>
      </c>
      <c r="V36" s="649"/>
      <c r="W36" s="504">
        <v>822</v>
      </c>
      <c r="X36" s="301"/>
      <c r="Y36" s="301"/>
      <c r="Z36" s="302">
        <v>-12979</v>
      </c>
      <c r="AA36" s="600"/>
      <c r="AB36" s="300">
        <f t="shared" si="11"/>
        <v>0</v>
      </c>
      <c r="AC36" s="302">
        <f>+Z36+F36+E36+C36+P36+X36+W36+U36+S36+Q36+M36+K36+G36+Y36+I36+N36</f>
        <v>1887</v>
      </c>
      <c r="AD36" s="447" t="s">
        <v>274</v>
      </c>
    </row>
    <row r="37" spans="1:30">
      <c r="A37" s="296" t="s">
        <v>118</v>
      </c>
      <c r="B37" s="298"/>
      <c r="C37" s="504">
        <v>2506</v>
      </c>
      <c r="D37" s="300"/>
      <c r="E37" s="301">
        <v>472</v>
      </c>
      <c r="F37" s="301"/>
      <c r="G37" s="572"/>
      <c r="H37" s="577"/>
      <c r="I37" s="560"/>
      <c r="J37" s="577"/>
      <c r="K37" s="502">
        <v>226</v>
      </c>
      <c r="L37" s="577"/>
      <c r="M37" s="502"/>
      <c r="N37" s="301"/>
      <c r="O37" s="635"/>
      <c r="P37" s="299">
        <v>6100</v>
      </c>
      <c r="Q37" s="301"/>
      <c r="R37" s="577"/>
      <c r="S37" s="301"/>
      <c r="T37" s="577"/>
      <c r="U37" s="502">
        <v>422</v>
      </c>
      <c r="V37" s="649"/>
      <c r="W37" s="504"/>
      <c r="X37" s="301"/>
      <c r="Y37" s="301"/>
      <c r="Z37" s="302"/>
      <c r="AA37" s="600"/>
      <c r="AB37" s="300">
        <f t="shared" si="11"/>
        <v>0</v>
      </c>
      <c r="AC37" s="302">
        <f t="shared" si="12"/>
        <v>9726</v>
      </c>
      <c r="AD37" s="447" t="s">
        <v>274</v>
      </c>
    </row>
    <row r="38" spans="1:30" ht="16.5" thickBot="1">
      <c r="A38" s="303" t="s">
        <v>263</v>
      </c>
      <c r="B38" s="304"/>
      <c r="C38" s="509">
        <v>1</v>
      </c>
      <c r="D38" s="306"/>
      <c r="E38" s="307"/>
      <c r="F38" s="307"/>
      <c r="G38" s="574"/>
      <c r="H38" s="578"/>
      <c r="I38" s="561"/>
      <c r="J38" s="578"/>
      <c r="K38" s="592">
        <v>7</v>
      </c>
      <c r="L38" s="578"/>
      <c r="M38" s="592">
        <v>5</v>
      </c>
      <c r="N38" s="307"/>
      <c r="O38" s="640"/>
      <c r="P38" s="305"/>
      <c r="Q38" s="307"/>
      <c r="R38" s="578"/>
      <c r="S38" s="307"/>
      <c r="T38" s="578"/>
      <c r="U38" s="592"/>
      <c r="V38" s="652"/>
      <c r="W38" s="509"/>
      <c r="X38" s="307"/>
      <c r="Y38" s="307"/>
      <c r="Z38" s="308"/>
      <c r="AA38" s="602"/>
      <c r="AB38" s="306">
        <f t="shared" si="11"/>
        <v>0</v>
      </c>
      <c r="AC38" s="308">
        <f t="shared" si="12"/>
        <v>13</v>
      </c>
      <c r="AD38" s="447" t="s">
        <v>274</v>
      </c>
    </row>
    <row r="39" spans="1:30" ht="16.5" thickBot="1">
      <c r="A39" s="317" t="s">
        <v>214</v>
      </c>
      <c r="B39" s="493">
        <f t="shared" ref="B39:G39" si="13">SUM(B28:B38)</f>
        <v>75</v>
      </c>
      <c r="C39" s="510">
        <f>SUM(C28:C38)</f>
        <v>8831</v>
      </c>
      <c r="D39" s="513">
        <f t="shared" si="13"/>
        <v>125</v>
      </c>
      <c r="E39" s="495">
        <f t="shared" si="13"/>
        <v>15000</v>
      </c>
      <c r="F39" s="495">
        <f t="shared" ref="F39" si="14">SUM(F28:F38)</f>
        <v>7248</v>
      </c>
      <c r="G39" s="576">
        <f t="shared" si="13"/>
        <v>17080</v>
      </c>
      <c r="H39" s="583">
        <f t="shared" ref="H39:J39" si="15">SUM(H28:H38)</f>
        <v>200</v>
      </c>
      <c r="I39" s="565">
        <f t="shared" si="15"/>
        <v>34191</v>
      </c>
      <c r="J39" s="593">
        <f t="shared" si="15"/>
        <v>146</v>
      </c>
      <c r="K39" s="594">
        <f>SUM(K28:K38)</f>
        <v>23802</v>
      </c>
      <c r="L39" s="593">
        <f t="shared" ref="L39" si="16">SUM(L28:L38)</f>
        <v>244</v>
      </c>
      <c r="M39" s="594">
        <f>SUM(M28:M38)</f>
        <v>22165</v>
      </c>
      <c r="N39" s="495">
        <f t="shared" ref="N39" si="17">SUM(N28:N38)</f>
        <v>-18545</v>
      </c>
      <c r="O39" s="643">
        <f t="shared" ref="O39:X39" si="18">SUM(O28:O38)</f>
        <v>114</v>
      </c>
      <c r="P39" s="494">
        <f t="shared" si="18"/>
        <v>13619</v>
      </c>
      <c r="Q39" s="495">
        <f t="shared" ref="Q39" si="19">SUM(Q28:Q38)</f>
        <v>15286</v>
      </c>
      <c r="R39" s="583">
        <f t="shared" ref="R39:T39" si="20">SUM(R28:R38)</f>
        <v>1000</v>
      </c>
      <c r="S39" s="495">
        <f t="shared" si="20"/>
        <v>70124</v>
      </c>
      <c r="T39" s="593">
        <f t="shared" si="20"/>
        <v>232</v>
      </c>
      <c r="U39" s="594">
        <f>SUM(U28:U38)</f>
        <v>27297</v>
      </c>
      <c r="V39" s="654">
        <f t="shared" ref="V39" si="21">SUM(V28:V38)</f>
        <v>652</v>
      </c>
      <c r="W39" s="510">
        <f>SUM(W28:W38)</f>
        <v>44714</v>
      </c>
      <c r="X39" s="495">
        <f t="shared" si="18"/>
        <v>-6269</v>
      </c>
      <c r="Y39" s="495">
        <f t="shared" ref="Y39" si="22">SUM(Y28:Y38)</f>
        <v>-1512</v>
      </c>
      <c r="Z39" s="496">
        <f t="shared" ref="Z39:AA39" si="23">SUM(Z28:Z38)</f>
        <v>-22455</v>
      </c>
      <c r="AA39" s="605">
        <f t="shared" si="23"/>
        <v>5443</v>
      </c>
      <c r="AB39" s="607">
        <f>SUM(AB28:AB38)</f>
        <v>2788</v>
      </c>
      <c r="AC39" s="496">
        <f>SUM(AC28:AC38)</f>
        <v>256019</v>
      </c>
      <c r="AD39" s="447" t="s">
        <v>275</v>
      </c>
    </row>
    <row r="40" spans="1:30">
      <c r="A40" s="318"/>
      <c r="B40" s="319"/>
      <c r="C40" s="511"/>
      <c r="D40" s="319"/>
      <c r="E40" s="320"/>
      <c r="F40" s="320"/>
      <c r="G40" s="320"/>
      <c r="H40" s="319"/>
      <c r="I40" s="566"/>
      <c r="J40" s="319"/>
      <c r="K40" s="511"/>
      <c r="L40" s="319"/>
      <c r="M40" s="511"/>
      <c r="N40" s="281"/>
      <c r="O40" s="644"/>
      <c r="P40" s="320"/>
      <c r="Q40" s="320"/>
      <c r="R40" s="319"/>
      <c r="S40" s="320"/>
      <c r="T40" s="319"/>
      <c r="U40" s="511"/>
      <c r="V40" s="644"/>
      <c r="W40" s="511"/>
      <c r="X40" s="281"/>
      <c r="Y40" s="281"/>
      <c r="Z40" s="281"/>
      <c r="AA40" s="281"/>
    </row>
    <row r="41" spans="1:30">
      <c r="A41" s="321"/>
      <c r="B41" s="319"/>
      <c r="C41" s="511"/>
      <c r="D41" s="319"/>
      <c r="E41" s="320"/>
      <c r="F41" s="320"/>
      <c r="G41" s="320"/>
      <c r="H41" s="319"/>
      <c r="I41" s="566"/>
      <c r="J41" s="319"/>
      <c r="K41" s="511"/>
      <c r="L41" s="319"/>
      <c r="M41" s="511"/>
      <c r="N41" s="281"/>
      <c r="O41" s="644"/>
      <c r="P41" s="320"/>
      <c r="Q41" s="320"/>
      <c r="R41" s="319"/>
      <c r="S41" s="320"/>
      <c r="T41" s="319"/>
      <c r="U41" s="511"/>
      <c r="V41" s="644"/>
      <c r="W41" s="511"/>
      <c r="X41" s="281"/>
      <c r="Y41" s="281"/>
      <c r="Z41" s="281"/>
      <c r="AA41" s="281"/>
      <c r="AC41" s="396" t="s">
        <v>142</v>
      </c>
    </row>
    <row r="42" spans="1:30">
      <c r="A42" s="321"/>
      <c r="B42" s="319"/>
      <c r="C42" s="511"/>
      <c r="D42" s="319"/>
      <c r="E42" s="320"/>
      <c r="F42" s="320"/>
      <c r="G42" s="320"/>
      <c r="H42" s="319"/>
      <c r="I42" s="566"/>
      <c r="J42" s="319"/>
      <c r="K42" s="511"/>
      <c r="L42" s="319"/>
      <c r="M42" s="511"/>
      <c r="N42" s="281"/>
      <c r="O42" s="644"/>
      <c r="P42" s="320"/>
      <c r="Q42" s="320"/>
      <c r="R42" s="319"/>
      <c r="S42" s="320"/>
      <c r="T42" s="319"/>
      <c r="U42" s="511"/>
      <c r="V42" s="644"/>
      <c r="W42" s="511"/>
      <c r="X42" s="281"/>
      <c r="Y42" s="281"/>
      <c r="Z42" s="281"/>
      <c r="AA42" s="281"/>
    </row>
    <row r="43" spans="1:30">
      <c r="A43" s="197"/>
      <c r="B43" s="323"/>
      <c r="C43" s="512"/>
      <c r="D43" s="323"/>
      <c r="E43" s="323"/>
      <c r="F43" s="323"/>
      <c r="G43" s="323"/>
      <c r="H43" s="323"/>
      <c r="I43" s="323"/>
      <c r="J43" s="323"/>
      <c r="K43" s="512"/>
      <c r="L43" s="323"/>
      <c r="M43" s="512"/>
      <c r="N43" s="281"/>
      <c r="O43" s="323"/>
      <c r="P43" s="323"/>
      <c r="Q43" s="323"/>
      <c r="R43" s="323"/>
      <c r="S43" s="323"/>
      <c r="T43" s="323"/>
      <c r="U43" s="512"/>
      <c r="V43" s="323"/>
      <c r="W43" s="512"/>
      <c r="X43" s="281"/>
      <c r="Y43" s="281"/>
      <c r="Z43" s="281"/>
      <c r="AA43" s="281"/>
      <c r="AC43" s="396" t="s">
        <v>142</v>
      </c>
    </row>
    <row r="47" spans="1:30">
      <c r="V47" s="632" t="s">
        <v>142</v>
      </c>
    </row>
  </sheetData>
  <mergeCells count="22">
    <mergeCell ref="V8:W8"/>
    <mergeCell ref="B7:N7"/>
    <mergeCell ref="AB7:AC8"/>
    <mergeCell ref="B8:C8"/>
    <mergeCell ref="D8:E8"/>
    <mergeCell ref="O8:P8"/>
    <mergeCell ref="O7:Z7"/>
    <mergeCell ref="R8:S8"/>
    <mergeCell ref="J8:K8"/>
    <mergeCell ref="H8:I8"/>
    <mergeCell ref="L8:M8"/>
    <mergeCell ref="T8:U8"/>
    <mergeCell ref="A2:N2"/>
    <mergeCell ref="A3:N3"/>
    <mergeCell ref="A4:N4"/>
    <mergeCell ref="A5:N5"/>
    <mergeCell ref="A1:E1"/>
    <mergeCell ref="O2:AB2"/>
    <mergeCell ref="O3:AB3"/>
    <mergeCell ref="O4:AB4"/>
    <mergeCell ref="O5:AB5"/>
    <mergeCell ref="O1:S1"/>
  </mergeCells>
  <phoneticPr fontId="0" type="noConversion"/>
  <pageMargins left="0" right="0.2" top="1" bottom="0.38" header="0" footer="0"/>
  <pageSetup scale="67" fitToWidth="2" pageOrder="overThenDown" orientation="landscape" r:id="rId1"/>
  <headerFooter scaleWithDoc="0" alignWithMargins="0">
    <oddFooter>&amp;CExhibit J:  Financial Analysis of Program Changes</oddFooter>
  </headerFooter>
  <colBreaks count="1" manualBreakCount="1">
    <brk id="14" max="38" man="1"/>
  </colBreaks>
</worksheet>
</file>

<file path=xl/worksheets/sheet11.xml><?xml version="1.0" encoding="utf-8"?>
<worksheet xmlns="http://schemas.openxmlformats.org/spreadsheetml/2006/main" xmlns:r="http://schemas.openxmlformats.org/officeDocument/2006/relationships">
  <dimension ref="A1:K139"/>
  <sheetViews>
    <sheetView view="pageBreakPreview" zoomScale="60" zoomScaleNormal="100" workbookViewId="0">
      <selection activeCell="O27" sqref="O27"/>
    </sheetView>
  </sheetViews>
  <sheetFormatPr defaultRowHeight="15.75"/>
  <cols>
    <col min="1" max="1" width="26.6640625" style="1" customWidth="1"/>
    <col min="2" max="2" width="8.33203125" style="1" customWidth="1"/>
    <col min="3" max="3" width="10" style="1" customWidth="1"/>
    <col min="4" max="4" width="7.77734375" style="1" customWidth="1"/>
    <col min="5" max="5" width="9.21875" style="1" customWidth="1"/>
    <col min="6" max="6" width="8" style="1" customWidth="1"/>
    <col min="7" max="7" width="9.5546875" style="1" customWidth="1"/>
    <col min="8" max="8" width="7.33203125" style="1" customWidth="1"/>
    <col min="9" max="9" width="15" style="1" customWidth="1"/>
    <col min="10" max="10" width="0.88671875" style="1" customWidth="1"/>
    <col min="11" max="16384" width="8.88671875" style="1"/>
  </cols>
  <sheetData>
    <row r="1" spans="1:11" ht="16.5" customHeight="1">
      <c r="A1" s="365" t="s">
        <v>134</v>
      </c>
      <c r="B1" s="354"/>
      <c r="J1" s="291" t="s">
        <v>211</v>
      </c>
      <c r="K1" s="290"/>
    </row>
    <row r="2" spans="1:11">
      <c r="A2" s="742" t="s">
        <v>163</v>
      </c>
      <c r="B2" s="742"/>
      <c r="C2" s="742"/>
      <c r="D2" s="742"/>
      <c r="E2" s="742"/>
      <c r="F2" s="742"/>
      <c r="G2" s="742"/>
      <c r="H2" s="742"/>
      <c r="I2" s="742"/>
      <c r="J2" s="291" t="s">
        <v>211</v>
      </c>
      <c r="K2" s="290"/>
    </row>
    <row r="3" spans="1:11">
      <c r="A3" s="742" t="s">
        <v>43</v>
      </c>
      <c r="B3" s="742"/>
      <c r="C3" s="742"/>
      <c r="D3" s="742"/>
      <c r="E3" s="742"/>
      <c r="F3" s="742"/>
      <c r="G3" s="742"/>
      <c r="H3" s="742"/>
      <c r="I3" s="742"/>
      <c r="J3" s="291" t="s">
        <v>211</v>
      </c>
      <c r="K3" s="290"/>
    </row>
    <row r="4" spans="1:11">
      <c r="A4" s="742" t="s">
        <v>44</v>
      </c>
      <c r="B4" s="742"/>
      <c r="C4" s="742"/>
      <c r="D4" s="742"/>
      <c r="E4" s="742"/>
      <c r="F4" s="742"/>
      <c r="G4" s="742"/>
      <c r="H4" s="742"/>
      <c r="I4" s="742"/>
      <c r="J4" s="291" t="s">
        <v>211</v>
      </c>
      <c r="K4" s="290"/>
    </row>
    <row r="5" spans="1:11">
      <c r="A5" s="742" t="s">
        <v>62</v>
      </c>
      <c r="B5" s="742"/>
      <c r="C5" s="742"/>
      <c r="D5" s="742"/>
      <c r="E5" s="742"/>
      <c r="F5" s="742"/>
      <c r="G5" s="742"/>
      <c r="H5" s="742"/>
      <c r="I5" s="742"/>
      <c r="J5" s="291" t="s">
        <v>211</v>
      </c>
      <c r="K5" s="290"/>
    </row>
    <row r="6" spans="1:11" ht="8.25" customHeight="1">
      <c r="A6" s="6"/>
      <c r="B6" s="6"/>
      <c r="C6" s="6"/>
      <c r="D6" s="6"/>
      <c r="E6" s="6"/>
      <c r="F6" s="6"/>
      <c r="G6" s="6"/>
      <c r="H6" s="6"/>
      <c r="I6" s="6"/>
      <c r="J6" s="291" t="s">
        <v>211</v>
      </c>
      <c r="K6" s="290"/>
    </row>
    <row r="7" spans="1:11" ht="51" customHeight="1">
      <c r="A7" s="139"/>
      <c r="B7" s="840" t="s">
        <v>403</v>
      </c>
      <c r="C7" s="840"/>
      <c r="D7" s="838" t="s">
        <v>330</v>
      </c>
      <c r="E7" s="839"/>
      <c r="F7" s="838" t="s">
        <v>220</v>
      </c>
      <c r="G7" s="839"/>
      <c r="H7" s="838" t="s">
        <v>164</v>
      </c>
      <c r="I7" s="839"/>
      <c r="J7" s="291" t="s">
        <v>211</v>
      </c>
      <c r="K7" s="290"/>
    </row>
    <row r="8" spans="1:11">
      <c r="A8" s="144" t="s">
        <v>40</v>
      </c>
      <c r="B8" s="147" t="s">
        <v>38</v>
      </c>
      <c r="C8" s="145" t="s">
        <v>25</v>
      </c>
      <c r="D8" s="147" t="s">
        <v>17</v>
      </c>
      <c r="E8" s="145" t="s">
        <v>25</v>
      </c>
      <c r="F8" s="147" t="s">
        <v>38</v>
      </c>
      <c r="G8" s="145" t="s">
        <v>25</v>
      </c>
      <c r="H8" s="147" t="s">
        <v>38</v>
      </c>
      <c r="I8" s="148" t="s">
        <v>25</v>
      </c>
      <c r="J8" s="291" t="s">
        <v>211</v>
      </c>
      <c r="K8" s="290"/>
    </row>
    <row r="9" spans="1:11">
      <c r="A9" s="19" t="s">
        <v>197</v>
      </c>
      <c r="B9" s="167">
        <v>91</v>
      </c>
      <c r="C9" s="168" t="s">
        <v>142</v>
      </c>
      <c r="D9" s="167">
        <v>91</v>
      </c>
      <c r="E9" s="168" t="s">
        <v>142</v>
      </c>
      <c r="F9" s="167">
        <f>+D9+1</f>
        <v>92</v>
      </c>
      <c r="G9" s="168" t="s">
        <v>142</v>
      </c>
      <c r="H9" s="364">
        <f>+F9-D9</f>
        <v>1</v>
      </c>
      <c r="I9" s="168"/>
      <c r="J9" s="291" t="s">
        <v>211</v>
      </c>
      <c r="K9" s="290"/>
    </row>
    <row r="10" spans="1:11">
      <c r="A10" s="19" t="s">
        <v>198</v>
      </c>
      <c r="B10" s="233">
        <v>469</v>
      </c>
      <c r="C10" s="168" t="s">
        <v>142</v>
      </c>
      <c r="D10" s="233">
        <v>469</v>
      </c>
      <c r="E10" s="168"/>
      <c r="F10" s="233">
        <f>469+7+3</f>
        <v>479</v>
      </c>
      <c r="G10" s="168"/>
      <c r="H10" s="236">
        <f t="shared" ref="H10:H22" si="0">+F10-D10</f>
        <v>10</v>
      </c>
      <c r="I10" s="168"/>
      <c r="J10" s="291" t="s">
        <v>211</v>
      </c>
      <c r="K10" s="290"/>
    </row>
    <row r="11" spans="1:11">
      <c r="A11" s="19" t="s">
        <v>199</v>
      </c>
      <c r="B11" s="233">
        <v>618</v>
      </c>
      <c r="C11" s="168" t="s">
        <v>142</v>
      </c>
      <c r="D11" s="233">
        <v>618</v>
      </c>
      <c r="E11" s="168"/>
      <c r="F11" s="233">
        <f>618+8</f>
        <v>626</v>
      </c>
      <c r="G11" s="168"/>
      <c r="H11" s="236">
        <f t="shared" si="0"/>
        <v>8</v>
      </c>
      <c r="I11" s="168"/>
      <c r="J11" s="291" t="s">
        <v>211</v>
      </c>
      <c r="K11" s="290"/>
    </row>
    <row r="12" spans="1:11">
      <c r="A12" s="19" t="s">
        <v>200</v>
      </c>
      <c r="B12" s="233">
        <v>1503</v>
      </c>
      <c r="C12" s="168" t="s">
        <v>142</v>
      </c>
      <c r="D12" s="233">
        <v>1503</v>
      </c>
      <c r="E12" s="168"/>
      <c r="F12" s="233">
        <f>1503+115</f>
        <v>1618</v>
      </c>
      <c r="G12" s="168"/>
      <c r="H12" s="236">
        <f t="shared" si="0"/>
        <v>115</v>
      </c>
      <c r="I12" s="168"/>
      <c r="J12" s="291" t="s">
        <v>211</v>
      </c>
      <c r="K12" s="290"/>
    </row>
    <row r="13" spans="1:11">
      <c r="A13" s="19" t="s">
        <v>201</v>
      </c>
      <c r="B13" s="233">
        <v>2328</v>
      </c>
      <c r="C13" s="168" t="s">
        <v>142</v>
      </c>
      <c r="D13" s="233">
        <v>2328</v>
      </c>
      <c r="E13" s="168"/>
      <c r="F13" s="233">
        <f>2328+69</f>
        <v>2397</v>
      </c>
      <c r="G13" s="168"/>
      <c r="H13" s="236">
        <f t="shared" si="0"/>
        <v>69</v>
      </c>
      <c r="I13" s="168"/>
      <c r="J13" s="291" t="s">
        <v>211</v>
      </c>
      <c r="K13" s="290"/>
    </row>
    <row r="14" spans="1:11">
      <c r="A14" s="19" t="s">
        <v>202</v>
      </c>
      <c r="B14" s="233">
        <v>6138</v>
      </c>
      <c r="C14" s="168" t="s">
        <v>142</v>
      </c>
      <c r="D14" s="233">
        <v>6138</v>
      </c>
      <c r="E14" s="168"/>
      <c r="F14" s="233">
        <f>6138+323</f>
        <v>6461</v>
      </c>
      <c r="G14" s="168"/>
      <c r="H14" s="236">
        <f t="shared" si="0"/>
        <v>323</v>
      </c>
      <c r="I14" s="168"/>
      <c r="J14" s="291" t="s">
        <v>211</v>
      </c>
      <c r="K14" s="290"/>
    </row>
    <row r="15" spans="1:11">
      <c r="A15" s="19" t="s">
        <v>203</v>
      </c>
      <c r="B15" s="233">
        <v>746</v>
      </c>
      <c r="C15" s="168" t="s">
        <v>142</v>
      </c>
      <c r="D15" s="233">
        <v>746</v>
      </c>
      <c r="E15" s="168"/>
      <c r="F15" s="233">
        <f>746+13</f>
        <v>759</v>
      </c>
      <c r="G15" s="168"/>
      <c r="H15" s="236">
        <f t="shared" si="0"/>
        <v>13</v>
      </c>
      <c r="I15" s="168"/>
      <c r="J15" s="291" t="s">
        <v>211</v>
      </c>
      <c r="K15" s="290"/>
    </row>
    <row r="16" spans="1:11">
      <c r="A16" s="19" t="s">
        <v>204</v>
      </c>
      <c r="B16" s="233">
        <v>3986</v>
      </c>
      <c r="C16" s="168" t="s">
        <v>142</v>
      </c>
      <c r="D16" s="233">
        <v>3986</v>
      </c>
      <c r="E16" s="168"/>
      <c r="F16" s="233">
        <f>3986+191</f>
        <v>4177</v>
      </c>
      <c r="G16" s="168"/>
      <c r="H16" s="236">
        <f t="shared" si="0"/>
        <v>191</v>
      </c>
      <c r="I16" s="168"/>
      <c r="J16" s="291" t="s">
        <v>211</v>
      </c>
      <c r="K16" s="290"/>
    </row>
    <row r="17" spans="1:11">
      <c r="A17" s="19" t="s">
        <v>205</v>
      </c>
      <c r="B17" s="233">
        <v>7362</v>
      </c>
      <c r="C17" s="168" t="s">
        <v>142</v>
      </c>
      <c r="D17" s="233">
        <v>7362</v>
      </c>
      <c r="E17" s="168"/>
      <c r="F17" s="233">
        <f>7362+307</f>
        <v>7669</v>
      </c>
      <c r="G17" s="168"/>
      <c r="H17" s="236">
        <f t="shared" si="0"/>
        <v>307</v>
      </c>
      <c r="I17" s="168"/>
      <c r="J17" s="291" t="s">
        <v>211</v>
      </c>
      <c r="K17" s="290"/>
    </row>
    <row r="18" spans="1:11">
      <c r="A18" s="19" t="s">
        <v>206</v>
      </c>
      <c r="B18" s="233">
        <v>11490</v>
      </c>
      <c r="C18" s="168" t="s">
        <v>142</v>
      </c>
      <c r="D18" s="233">
        <v>11490</v>
      </c>
      <c r="E18" s="168"/>
      <c r="F18" s="233">
        <f>11490+472</f>
        <v>11962</v>
      </c>
      <c r="G18" s="168"/>
      <c r="H18" s="236">
        <f t="shared" si="0"/>
        <v>472</v>
      </c>
      <c r="I18" s="168"/>
      <c r="J18" s="291" t="s">
        <v>211</v>
      </c>
      <c r="K18" s="290"/>
    </row>
    <row r="19" spans="1:11">
      <c r="A19" s="19" t="s">
        <v>207</v>
      </c>
      <c r="B19" s="233">
        <v>1147</v>
      </c>
      <c r="C19" s="168" t="s">
        <v>142</v>
      </c>
      <c r="D19" s="233">
        <v>1147</v>
      </c>
      <c r="E19" s="168"/>
      <c r="F19" s="233">
        <f>1147+75</f>
        <v>1222</v>
      </c>
      <c r="G19" s="168"/>
      <c r="H19" s="236">
        <f t="shared" si="0"/>
        <v>75</v>
      </c>
      <c r="I19" s="168"/>
      <c r="J19" s="291" t="s">
        <v>211</v>
      </c>
      <c r="K19" s="290"/>
    </row>
    <row r="20" spans="1:11">
      <c r="A20" s="19" t="s">
        <v>208</v>
      </c>
      <c r="B20" s="233">
        <f>202-40</f>
        <v>162</v>
      </c>
      <c r="C20" s="168" t="s">
        <v>142</v>
      </c>
      <c r="D20" s="233">
        <v>162</v>
      </c>
      <c r="E20" s="168"/>
      <c r="F20" s="233">
        <f>162+4</f>
        <v>166</v>
      </c>
      <c r="G20" s="168"/>
      <c r="H20" s="236">
        <f t="shared" si="0"/>
        <v>4</v>
      </c>
      <c r="I20" s="168"/>
      <c r="J20" s="291" t="s">
        <v>211</v>
      </c>
      <c r="K20" s="290"/>
    </row>
    <row r="21" spans="1:11">
      <c r="A21" s="19" t="s">
        <v>209</v>
      </c>
      <c r="B21" s="233">
        <f>97-15</f>
        <v>82</v>
      </c>
      <c r="C21" s="168" t="s">
        <v>142</v>
      </c>
      <c r="D21" s="233">
        <v>82</v>
      </c>
      <c r="E21" s="168"/>
      <c r="F21" s="233">
        <v>82</v>
      </c>
      <c r="G21" s="168"/>
      <c r="H21" s="236">
        <f t="shared" si="0"/>
        <v>0</v>
      </c>
      <c r="I21" s="168"/>
      <c r="J21" s="291" t="s">
        <v>211</v>
      </c>
      <c r="K21" s="290"/>
    </row>
    <row r="22" spans="1:11">
      <c r="A22" s="19" t="s">
        <v>127</v>
      </c>
      <c r="B22" s="233">
        <v>4157</v>
      </c>
      <c r="C22" s="168" t="s">
        <v>142</v>
      </c>
      <c r="D22" s="233">
        <v>4157</v>
      </c>
      <c r="E22" s="168"/>
      <c r="F22" s="233">
        <f>4157+189</f>
        <v>4346</v>
      </c>
      <c r="G22" s="168"/>
      <c r="H22" s="236">
        <f t="shared" si="0"/>
        <v>189</v>
      </c>
      <c r="I22" s="168"/>
      <c r="J22" s="291" t="s">
        <v>211</v>
      </c>
      <c r="K22" s="290"/>
    </row>
    <row r="23" spans="1:11" s="2" customFormat="1">
      <c r="A23" s="218" t="s">
        <v>128</v>
      </c>
      <c r="B23" s="240">
        <f>SUM(B9:B22)</f>
        <v>40279</v>
      </c>
      <c r="C23" s="242">
        <v>2513932</v>
      </c>
      <c r="D23" s="240">
        <f>SUM(D9:D22)</f>
        <v>40279</v>
      </c>
      <c r="E23" s="242">
        <v>2513932</v>
      </c>
      <c r="F23" s="240">
        <f>SUM(F9:F22)</f>
        <v>42056</v>
      </c>
      <c r="G23" s="242">
        <f>2513932+124390</f>
        <v>2638322</v>
      </c>
      <c r="H23" s="240">
        <f>SUM(H9:H22)</f>
        <v>1777</v>
      </c>
      <c r="I23" s="242">
        <f>+G23-E23</f>
        <v>124390</v>
      </c>
      <c r="J23" s="291" t="s">
        <v>211</v>
      </c>
      <c r="K23" s="290"/>
    </row>
    <row r="24" spans="1:11">
      <c r="A24" s="19" t="s">
        <v>165</v>
      </c>
      <c r="B24" s="233" t="s">
        <v>142</v>
      </c>
      <c r="C24" s="219">
        <v>149627</v>
      </c>
      <c r="D24" s="363"/>
      <c r="E24" s="219">
        <v>149627</v>
      </c>
      <c r="F24" s="363"/>
      <c r="G24" s="219">
        <v>149627</v>
      </c>
      <c r="H24" s="233" t="s">
        <v>142</v>
      </c>
      <c r="I24" s="168"/>
      <c r="J24" s="291" t="s">
        <v>211</v>
      </c>
      <c r="K24" s="290"/>
    </row>
    <row r="25" spans="1:11">
      <c r="A25" s="19" t="s">
        <v>166</v>
      </c>
      <c r="B25" s="233" t="s">
        <v>142</v>
      </c>
      <c r="C25" s="219">
        <v>62009</v>
      </c>
      <c r="D25" s="363"/>
      <c r="E25" s="219">
        <v>62009</v>
      </c>
      <c r="F25" s="363"/>
      <c r="G25" s="219">
        <v>62009</v>
      </c>
      <c r="H25" s="233" t="s">
        <v>142</v>
      </c>
      <c r="I25" s="168"/>
      <c r="J25" s="291" t="s">
        <v>211</v>
      </c>
      <c r="K25" s="290"/>
    </row>
    <row r="26" spans="1:11">
      <c r="A26" s="169" t="s">
        <v>167</v>
      </c>
      <c r="B26" s="243"/>
      <c r="C26" s="220">
        <v>8.9</v>
      </c>
      <c r="D26" s="243"/>
      <c r="E26" s="220">
        <v>8.9</v>
      </c>
      <c r="F26" s="243"/>
      <c r="G26" s="220">
        <v>8.9</v>
      </c>
      <c r="H26" s="243" t="s">
        <v>142</v>
      </c>
      <c r="I26" s="195"/>
      <c r="J26" s="291" t="s">
        <v>213</v>
      </c>
      <c r="K26" s="290"/>
    </row>
    <row r="27" spans="1:11">
      <c r="A27" s="6" t="s">
        <v>142</v>
      </c>
      <c r="B27" s="31"/>
      <c r="C27" s="31"/>
      <c r="D27" s="31"/>
      <c r="E27" s="31"/>
      <c r="F27" s="31"/>
      <c r="G27" s="31"/>
      <c r="H27" s="31"/>
      <c r="I27" s="31"/>
      <c r="J27" s="181"/>
      <c r="K27" s="181"/>
    </row>
    <row r="28" spans="1:11">
      <c r="A28" s="6"/>
      <c r="B28" s="31" t="s">
        <v>142</v>
      </c>
      <c r="C28" s="31" t="s">
        <v>142</v>
      </c>
      <c r="D28" s="31"/>
      <c r="E28" s="31"/>
      <c r="F28" s="31"/>
      <c r="G28" s="31"/>
      <c r="H28" s="31"/>
      <c r="I28" s="31"/>
      <c r="J28" s="181"/>
      <c r="K28" s="181"/>
    </row>
    <row r="29" spans="1:11">
      <c r="A29" s="6"/>
      <c r="B29" s="31"/>
      <c r="C29" s="31"/>
      <c r="D29" s="31"/>
      <c r="E29" s="31"/>
      <c r="F29" s="31"/>
      <c r="G29" s="31"/>
      <c r="H29" s="31"/>
      <c r="I29" s="31"/>
      <c r="J29" s="181"/>
      <c r="K29" s="181"/>
    </row>
    <row r="30" spans="1:11" s="6" customFormat="1">
      <c r="A30" s="177"/>
      <c r="B30" s="31"/>
      <c r="C30" s="31"/>
      <c r="D30" s="31"/>
      <c r="E30" s="31"/>
      <c r="F30" s="31"/>
      <c r="G30" s="31"/>
      <c r="H30" s="31"/>
      <c r="I30" s="31"/>
      <c r="J30" s="31"/>
      <c r="K30" s="31"/>
    </row>
    <row r="31" spans="1:11" s="6" customFormat="1">
      <c r="A31" s="177"/>
      <c r="B31" s="31"/>
      <c r="C31" s="31"/>
      <c r="D31" s="31"/>
      <c r="E31" s="31"/>
      <c r="F31" s="31"/>
      <c r="G31" s="31"/>
      <c r="H31" s="31"/>
      <c r="I31" s="31"/>
      <c r="J31" s="31"/>
      <c r="K31" s="31"/>
    </row>
    <row r="32" spans="1:11" s="6" customFormat="1">
      <c r="A32" s="177"/>
      <c r="B32" s="31"/>
      <c r="C32" s="31"/>
      <c r="D32" s="31"/>
      <c r="E32" s="31"/>
      <c r="F32" s="31"/>
      <c r="G32" s="31"/>
      <c r="H32" s="31"/>
      <c r="I32" s="31"/>
      <c r="J32" s="31"/>
      <c r="K32" s="31"/>
    </row>
    <row r="33" spans="1:11" s="6" customFormat="1">
      <c r="C33" s="179"/>
      <c r="D33" s="31"/>
      <c r="E33" s="31"/>
      <c r="F33" s="31"/>
      <c r="G33" s="31"/>
      <c r="H33" s="31"/>
      <c r="I33" s="31"/>
      <c r="J33" s="31"/>
      <c r="K33" s="31"/>
    </row>
    <row r="34" spans="1:11" s="6" customFormat="1">
      <c r="A34" s="177"/>
      <c r="C34" s="179"/>
      <c r="D34" s="31"/>
      <c r="E34" s="31"/>
      <c r="F34" s="31"/>
      <c r="G34" s="31"/>
      <c r="H34" s="31"/>
      <c r="I34" s="31"/>
      <c r="J34" s="31"/>
      <c r="K34" s="31"/>
    </row>
    <row r="35" spans="1:11" s="6" customFormat="1">
      <c r="C35" s="179"/>
      <c r="D35" s="31"/>
      <c r="E35" s="31"/>
      <c r="F35" s="31"/>
      <c r="G35" s="31"/>
      <c r="H35" s="31"/>
      <c r="I35" s="31"/>
      <c r="J35" s="31"/>
      <c r="K35" s="31"/>
    </row>
    <row r="36" spans="1:11" s="6" customFormat="1">
      <c r="C36" s="179"/>
      <c r="D36" s="31"/>
      <c r="E36" s="31"/>
      <c r="F36" s="31"/>
      <c r="G36" s="31"/>
      <c r="H36" s="31"/>
      <c r="I36" s="31"/>
      <c r="J36" s="31"/>
      <c r="K36" s="31"/>
    </row>
    <row r="37" spans="1:11" s="6" customFormat="1">
      <c r="B37" s="31"/>
      <c r="C37" s="31"/>
      <c r="D37" s="31"/>
      <c r="E37" s="31"/>
      <c r="F37" s="31"/>
      <c r="G37" s="31"/>
      <c r="H37" s="31"/>
      <c r="I37" s="31"/>
      <c r="J37" s="31"/>
      <c r="K37" s="31"/>
    </row>
    <row r="38" spans="1:11" s="6" customFormat="1">
      <c r="B38" s="177"/>
      <c r="C38" s="31"/>
      <c r="D38" s="31"/>
      <c r="E38" s="31"/>
      <c r="F38" s="31"/>
      <c r="G38" s="31"/>
      <c r="H38" s="31"/>
      <c r="I38" s="31"/>
      <c r="J38" s="31"/>
      <c r="K38" s="31"/>
    </row>
    <row r="39" spans="1:11" s="6" customFormat="1">
      <c r="B39" s="221"/>
      <c r="C39" s="31"/>
      <c r="D39" s="177"/>
      <c r="E39" s="31"/>
      <c r="F39" s="177"/>
      <c r="G39" s="31"/>
      <c r="H39" s="177"/>
      <c r="I39" s="31"/>
      <c r="J39" s="31"/>
      <c r="K39" s="31"/>
    </row>
    <row r="40" spans="1:11" s="6" customFormat="1">
      <c r="B40" s="212"/>
      <c r="C40" s="212"/>
      <c r="D40" s="212"/>
      <c r="E40" s="212"/>
      <c r="F40" s="212"/>
      <c r="G40" s="212"/>
      <c r="H40" s="212"/>
      <c r="I40" s="212"/>
      <c r="J40" s="31"/>
      <c r="K40" s="31"/>
    </row>
    <row r="41" spans="1:11" s="6" customFormat="1">
      <c r="B41" s="31"/>
      <c r="C41" s="31"/>
      <c r="D41" s="31"/>
      <c r="E41" s="31"/>
      <c r="F41" s="31"/>
      <c r="G41" s="31"/>
      <c r="H41" s="31"/>
      <c r="I41" s="31"/>
      <c r="J41" s="31"/>
      <c r="K41" s="31"/>
    </row>
    <row r="42" spans="1:11" s="6" customFormat="1">
      <c r="B42" s="31"/>
      <c r="C42" s="31"/>
      <c r="D42" s="31"/>
      <c r="E42" s="31"/>
      <c r="F42" s="31"/>
      <c r="G42" s="31"/>
      <c r="H42" s="222"/>
      <c r="I42" s="222"/>
      <c r="J42" s="31"/>
      <c r="K42" s="31"/>
    </row>
    <row r="43" spans="1:11" s="6" customFormat="1">
      <c r="B43" s="223"/>
      <c r="C43" s="31"/>
      <c r="D43" s="223"/>
      <c r="E43" s="31"/>
      <c r="F43" s="223"/>
      <c r="G43" s="31"/>
      <c r="H43" s="222"/>
      <c r="I43" s="222"/>
      <c r="J43" s="31"/>
      <c r="K43" s="31"/>
    </row>
    <row r="44" spans="1:11" s="6" customFormat="1">
      <c r="B44" s="223"/>
      <c r="C44" s="31"/>
      <c r="D44" s="223"/>
      <c r="E44" s="31"/>
      <c r="F44" s="223"/>
      <c r="G44" s="31"/>
      <c r="H44" s="222"/>
      <c r="I44" s="222"/>
      <c r="J44" s="31"/>
      <c r="K44" s="31"/>
    </row>
    <row r="45" spans="1:11" s="6" customFormat="1">
      <c r="A45" s="177"/>
      <c r="B45" s="207"/>
      <c r="C45" s="207"/>
      <c r="D45" s="207"/>
      <c r="E45" s="207"/>
      <c r="F45" s="207"/>
      <c r="G45" s="207"/>
      <c r="H45" s="207"/>
      <c r="I45" s="207"/>
      <c r="J45" s="31"/>
      <c r="K45" s="31"/>
    </row>
    <row r="46" spans="1:11" s="6" customFormat="1">
      <c r="B46" s="31"/>
      <c r="C46" s="31"/>
      <c r="D46" s="31"/>
      <c r="E46" s="31"/>
      <c r="F46" s="31"/>
      <c r="G46" s="31"/>
      <c r="H46" s="31"/>
      <c r="I46" s="31"/>
      <c r="J46" s="31"/>
      <c r="K46" s="31"/>
    </row>
    <row r="47" spans="1:11" s="6" customFormat="1">
      <c r="B47" s="31"/>
      <c r="C47" s="31"/>
      <c r="D47" s="31"/>
      <c r="E47" s="31"/>
      <c r="F47" s="31"/>
      <c r="G47" s="31"/>
      <c r="H47" s="31"/>
      <c r="I47" s="31"/>
      <c r="J47" s="31"/>
      <c r="K47" s="31"/>
    </row>
    <row r="48" spans="1:11" s="6" customFormat="1">
      <c r="B48" s="31"/>
      <c r="C48" s="31"/>
      <c r="D48" s="31"/>
      <c r="E48" s="31"/>
      <c r="F48" s="31"/>
      <c r="G48" s="31"/>
      <c r="H48" s="31"/>
      <c r="I48" s="31"/>
      <c r="J48" s="31"/>
      <c r="K48" s="31"/>
    </row>
    <row r="49" spans="1:11" s="6" customFormat="1">
      <c r="B49" s="31"/>
      <c r="C49" s="31"/>
      <c r="D49" s="31"/>
      <c r="E49" s="31"/>
      <c r="F49" s="31"/>
      <c r="G49" s="31"/>
      <c r="H49" s="31"/>
      <c r="I49" s="31"/>
      <c r="J49" s="31"/>
      <c r="K49" s="31"/>
    </row>
    <row r="50" spans="1:11" s="6" customFormat="1">
      <c r="B50" s="31"/>
      <c r="C50" s="31"/>
      <c r="D50" s="31"/>
      <c r="E50" s="31"/>
      <c r="F50" s="31"/>
      <c r="G50" s="31"/>
      <c r="H50" s="31"/>
      <c r="I50" s="222"/>
      <c r="J50" s="31"/>
      <c r="K50" s="31"/>
    </row>
    <row r="51" spans="1:11" s="6" customFormat="1">
      <c r="B51" s="31"/>
      <c r="C51" s="31"/>
      <c r="D51" s="31"/>
      <c r="E51" s="31"/>
      <c r="F51" s="31"/>
      <c r="G51" s="31"/>
      <c r="H51" s="31"/>
      <c r="I51" s="31"/>
      <c r="J51" s="31"/>
      <c r="K51" s="31"/>
    </row>
    <row r="52" spans="1:11" s="6" customFormat="1">
      <c r="B52" s="31"/>
      <c r="C52" s="31"/>
      <c r="D52" s="31"/>
      <c r="E52" s="31"/>
      <c r="F52" s="31"/>
      <c r="G52" s="31"/>
      <c r="H52" s="31"/>
      <c r="I52" s="222"/>
      <c r="J52" s="31"/>
      <c r="K52" s="31"/>
    </row>
    <row r="53" spans="1:11" s="6" customFormat="1">
      <c r="B53" s="31"/>
      <c r="C53" s="31"/>
      <c r="D53" s="31"/>
      <c r="E53" s="31"/>
      <c r="F53" s="31"/>
      <c r="G53" s="31"/>
      <c r="H53" s="31"/>
      <c r="I53" s="31"/>
      <c r="J53" s="31"/>
      <c r="K53" s="31"/>
    </row>
    <row r="54" spans="1:11" s="6" customFormat="1">
      <c r="B54" s="31"/>
      <c r="C54" s="31"/>
      <c r="D54" s="31"/>
      <c r="E54" s="31"/>
      <c r="F54" s="31"/>
      <c r="G54" s="31"/>
      <c r="H54" s="31"/>
      <c r="I54" s="31"/>
      <c r="J54" s="31"/>
      <c r="K54" s="31"/>
    </row>
    <row r="55" spans="1:11" s="6" customFormat="1">
      <c r="B55" s="31"/>
      <c r="C55" s="31"/>
      <c r="D55" s="31"/>
      <c r="E55" s="31"/>
      <c r="F55" s="31"/>
      <c r="G55" s="31"/>
      <c r="H55" s="31"/>
      <c r="I55" s="31"/>
      <c r="J55" s="31"/>
      <c r="K55" s="31"/>
    </row>
    <row r="56" spans="1:11" s="6" customFormat="1">
      <c r="B56" s="31"/>
      <c r="C56" s="31"/>
      <c r="D56" s="31"/>
      <c r="E56" s="31"/>
      <c r="F56" s="31"/>
      <c r="G56" s="31"/>
      <c r="H56" s="31"/>
      <c r="I56" s="31"/>
      <c r="J56" s="31"/>
      <c r="K56" s="31"/>
    </row>
    <row r="57" spans="1:11" s="6" customFormat="1">
      <c r="B57" s="31"/>
      <c r="C57" s="31"/>
      <c r="D57" s="31"/>
      <c r="E57" s="31"/>
      <c r="F57" s="31"/>
      <c r="G57" s="31"/>
      <c r="H57" s="31"/>
      <c r="I57" s="31"/>
      <c r="J57" s="31"/>
      <c r="K57" s="31"/>
    </row>
    <row r="58" spans="1:11" s="6" customFormat="1">
      <c r="B58" s="31"/>
      <c r="C58" s="31"/>
      <c r="D58" s="31"/>
      <c r="E58" s="222"/>
      <c r="F58" s="222"/>
      <c r="G58" s="222"/>
      <c r="H58" s="222"/>
      <c r="I58" s="222"/>
      <c r="J58" s="31"/>
      <c r="K58" s="31"/>
    </row>
    <row r="59" spans="1:11" s="6" customFormat="1">
      <c r="B59" s="31"/>
      <c r="C59" s="31"/>
      <c r="D59" s="31"/>
      <c r="E59" s="31"/>
      <c r="F59" s="31"/>
      <c r="G59" s="31"/>
      <c r="H59" s="31"/>
      <c r="I59" s="31"/>
      <c r="J59" s="31"/>
      <c r="K59" s="31"/>
    </row>
    <row r="60" spans="1:11" s="6" customFormat="1">
      <c r="B60" s="31"/>
      <c r="C60" s="31"/>
      <c r="D60" s="31"/>
      <c r="E60" s="31"/>
      <c r="F60" s="31"/>
      <c r="G60" s="31"/>
      <c r="H60" s="31"/>
      <c r="I60" s="222"/>
      <c r="J60" s="31"/>
      <c r="K60" s="31"/>
    </row>
    <row r="61" spans="1:11" s="6" customFormat="1">
      <c r="A61" s="177"/>
      <c r="B61" s="31"/>
      <c r="C61" s="31"/>
      <c r="D61" s="31"/>
      <c r="E61" s="31"/>
      <c r="F61" s="31"/>
      <c r="G61" s="31"/>
      <c r="H61" s="31"/>
      <c r="I61" s="31"/>
      <c r="J61" s="31"/>
      <c r="K61" s="31"/>
    </row>
    <row r="62" spans="1:11" s="6" customFormat="1">
      <c r="A62" s="224"/>
      <c r="B62" s="31"/>
      <c r="C62" s="31"/>
      <c r="D62" s="31"/>
      <c r="E62" s="31"/>
      <c r="F62" s="31"/>
      <c r="G62" s="31"/>
      <c r="H62" s="31"/>
      <c r="I62" s="31"/>
      <c r="J62" s="31"/>
      <c r="K62" s="31"/>
    </row>
    <row r="63" spans="1:11" s="6" customFormat="1">
      <c r="B63" s="31"/>
      <c r="C63" s="31"/>
      <c r="D63" s="31"/>
      <c r="E63" s="31"/>
      <c r="F63" s="31"/>
      <c r="G63" s="31"/>
      <c r="H63" s="31"/>
      <c r="I63" s="31"/>
      <c r="J63" s="31"/>
      <c r="K63" s="31"/>
    </row>
    <row r="64" spans="1:11" s="6" customFormat="1">
      <c r="B64" s="31"/>
      <c r="C64" s="31"/>
      <c r="D64" s="31"/>
      <c r="E64" s="31"/>
      <c r="F64" s="31"/>
      <c r="G64" s="31"/>
      <c r="H64" s="31"/>
      <c r="I64" s="31"/>
      <c r="J64" s="31"/>
      <c r="K64" s="31"/>
    </row>
    <row r="65" spans="1:11" s="6" customFormat="1">
      <c r="B65" s="31"/>
      <c r="C65" s="31"/>
      <c r="D65" s="31"/>
      <c r="E65" s="31"/>
      <c r="F65" s="31"/>
      <c r="G65" s="31"/>
      <c r="H65" s="31"/>
      <c r="I65" s="31"/>
      <c r="J65" s="31"/>
      <c r="K65" s="31"/>
    </row>
    <row r="66" spans="1:11" s="6" customFormat="1">
      <c r="B66" s="207"/>
      <c r="C66" s="31"/>
      <c r="D66" s="31"/>
      <c r="E66" s="31"/>
      <c r="F66" s="31"/>
      <c r="G66" s="31"/>
      <c r="H66" s="31"/>
      <c r="I66" s="31"/>
      <c r="J66" s="31"/>
      <c r="K66" s="31"/>
    </row>
    <row r="67" spans="1:11" s="6" customFormat="1">
      <c r="B67" s="31"/>
      <c r="C67" s="31"/>
      <c r="D67" s="31"/>
      <c r="E67" s="31"/>
      <c r="F67" s="31"/>
      <c r="G67" s="31"/>
      <c r="H67" s="31"/>
      <c r="I67" s="31"/>
      <c r="J67" s="31"/>
      <c r="K67" s="31"/>
    </row>
    <row r="68" spans="1:11" s="6" customFormat="1">
      <c r="B68" s="31"/>
      <c r="C68" s="31"/>
      <c r="D68" s="31"/>
      <c r="E68" s="31"/>
      <c r="F68" s="31"/>
      <c r="G68" s="31"/>
      <c r="H68" s="31"/>
      <c r="I68" s="31"/>
      <c r="J68" s="31"/>
      <c r="K68" s="31"/>
    </row>
    <row r="69" spans="1:11" s="6" customFormat="1">
      <c r="B69" s="31"/>
      <c r="C69" s="31"/>
      <c r="D69" s="31"/>
      <c r="E69" s="31"/>
      <c r="F69" s="31"/>
      <c r="G69" s="31"/>
      <c r="H69" s="31"/>
      <c r="I69" s="31"/>
      <c r="J69" s="31"/>
      <c r="K69" s="31"/>
    </row>
    <row r="70" spans="1:11" s="6" customFormat="1">
      <c r="B70" s="31"/>
      <c r="C70" s="31"/>
      <c r="D70" s="31"/>
      <c r="E70" s="31"/>
      <c r="F70" s="31"/>
      <c r="G70" s="31"/>
      <c r="H70" s="31"/>
      <c r="I70" s="31"/>
      <c r="J70" s="31"/>
      <c r="K70" s="31"/>
    </row>
    <row r="71" spans="1:11" s="6" customFormat="1">
      <c r="B71" s="31"/>
      <c r="C71" s="31"/>
      <c r="D71" s="31"/>
      <c r="E71" s="31"/>
      <c r="F71" s="31"/>
      <c r="G71" s="31"/>
      <c r="H71" s="31"/>
      <c r="I71" s="31"/>
      <c r="J71" s="31"/>
      <c r="K71" s="31"/>
    </row>
    <row r="72" spans="1:11" s="6" customFormat="1">
      <c r="A72" s="221"/>
      <c r="B72" s="31"/>
      <c r="C72" s="31"/>
      <c r="D72" s="31"/>
      <c r="E72" s="31"/>
      <c r="F72" s="31"/>
      <c r="G72" s="31"/>
      <c r="H72" s="31"/>
      <c r="I72" s="31"/>
      <c r="J72" s="31"/>
      <c r="K72" s="31"/>
    </row>
    <row r="73" spans="1:11" s="6" customFormat="1">
      <c r="B73" s="223"/>
      <c r="C73" s="225"/>
      <c r="D73" s="223"/>
      <c r="E73" s="31"/>
      <c r="F73" s="223"/>
      <c r="G73" s="31"/>
      <c r="H73" s="223"/>
      <c r="I73" s="31"/>
      <c r="J73" s="31"/>
      <c r="K73" s="31"/>
    </row>
    <row r="74" spans="1:11" s="6" customFormat="1">
      <c r="B74" s="223"/>
      <c r="C74" s="225"/>
      <c r="D74" s="223"/>
      <c r="E74" s="31"/>
      <c r="F74" s="223"/>
      <c r="G74" s="31"/>
      <c r="H74" s="223"/>
      <c r="I74" s="31"/>
      <c r="J74" s="31"/>
      <c r="K74" s="31"/>
    </row>
    <row r="75" spans="1:11" s="6" customFormat="1">
      <c r="B75" s="222"/>
      <c r="C75" s="225"/>
      <c r="D75" s="222"/>
      <c r="E75" s="31"/>
      <c r="F75" s="222"/>
      <c r="G75" s="31"/>
      <c r="H75" s="222"/>
      <c r="I75" s="31"/>
      <c r="J75" s="31"/>
      <c r="K75" s="31"/>
    </row>
    <row r="76" spans="1:11" s="6" customFormat="1">
      <c r="B76" s="222"/>
      <c r="C76" s="225"/>
      <c r="D76" s="222"/>
      <c r="E76" s="31"/>
      <c r="F76" s="222"/>
      <c r="G76" s="31"/>
      <c r="H76" s="222"/>
      <c r="I76" s="31"/>
      <c r="J76" s="31"/>
      <c r="K76" s="31"/>
    </row>
    <row r="77" spans="1:11" s="6" customFormat="1">
      <c r="B77" s="222"/>
      <c r="C77" s="226"/>
      <c r="D77" s="222"/>
      <c r="E77" s="223"/>
      <c r="F77" s="222"/>
      <c r="G77" s="223"/>
      <c r="H77" s="222"/>
      <c r="I77" s="223"/>
      <c r="J77" s="31"/>
      <c r="K77" s="31"/>
    </row>
    <row r="78" spans="1:11" s="6" customFormat="1">
      <c r="B78" s="222"/>
      <c r="C78" s="222"/>
      <c r="D78" s="222"/>
      <c r="E78" s="223"/>
      <c r="F78" s="222"/>
      <c r="G78" s="223"/>
      <c r="H78" s="222"/>
      <c r="I78" s="223"/>
      <c r="J78" s="31"/>
      <c r="K78" s="31"/>
    </row>
    <row r="79" spans="1:11" s="6" customFormat="1">
      <c r="B79" s="222"/>
      <c r="C79" s="222"/>
      <c r="D79" s="222"/>
      <c r="E79" s="223"/>
      <c r="F79" s="222"/>
      <c r="G79" s="223"/>
      <c r="H79" s="222"/>
      <c r="I79" s="223"/>
      <c r="J79" s="31"/>
      <c r="K79" s="31"/>
    </row>
    <row r="80" spans="1:11" s="6" customFormat="1">
      <c r="B80" s="222"/>
      <c r="C80" s="222"/>
      <c r="D80" s="222"/>
      <c r="E80" s="223"/>
      <c r="F80" s="222"/>
      <c r="G80" s="223"/>
      <c r="H80" s="222"/>
      <c r="I80" s="223"/>
      <c r="J80" s="31"/>
      <c r="K80" s="31"/>
    </row>
    <row r="81" spans="1:11" s="6" customFormat="1">
      <c r="B81" s="223"/>
      <c r="C81" s="31"/>
      <c r="D81" s="223"/>
      <c r="E81" s="31"/>
      <c r="F81" s="223"/>
      <c r="G81" s="31"/>
      <c r="H81" s="223"/>
      <c r="I81" s="31"/>
      <c r="J81" s="31"/>
      <c r="K81" s="31"/>
    </row>
    <row r="82" spans="1:11" s="6" customFormat="1">
      <c r="A82" s="177"/>
      <c r="B82" s="207"/>
      <c r="C82" s="207"/>
      <c r="D82" s="207"/>
      <c r="E82" s="207"/>
      <c r="F82" s="207"/>
      <c r="G82" s="207"/>
      <c r="H82" s="207"/>
      <c r="I82" s="207"/>
      <c r="J82" s="31"/>
      <c r="K82" s="31"/>
    </row>
    <row r="83" spans="1:11" s="6" customFormat="1">
      <c r="B83" s="31"/>
      <c r="C83" s="31"/>
      <c r="D83" s="31"/>
      <c r="E83" s="31"/>
      <c r="F83" s="31"/>
      <c r="G83" s="31"/>
      <c r="H83" s="31"/>
      <c r="I83" s="31"/>
      <c r="J83" s="31"/>
      <c r="K83" s="31"/>
    </row>
    <row r="84" spans="1:11" s="6" customFormat="1">
      <c r="B84" s="31"/>
      <c r="C84" s="31"/>
      <c r="D84" s="31"/>
      <c r="E84" s="31"/>
      <c r="F84" s="31"/>
      <c r="G84" s="223"/>
      <c r="H84" s="31"/>
      <c r="I84" s="31"/>
      <c r="J84" s="31"/>
      <c r="K84" s="31"/>
    </row>
    <row r="85" spans="1:11" s="6" customFormat="1">
      <c r="B85" s="31"/>
      <c r="C85" s="31"/>
      <c r="D85" s="31"/>
      <c r="E85" s="223"/>
      <c r="F85" s="222"/>
      <c r="G85" s="223"/>
      <c r="H85" s="31"/>
      <c r="I85" s="31"/>
      <c r="J85" s="31"/>
      <c r="K85" s="31"/>
    </row>
    <row r="86" spans="1:11" s="6" customFormat="1">
      <c r="B86" s="31"/>
      <c r="C86" s="31"/>
      <c r="D86" s="31"/>
      <c r="E86" s="223"/>
      <c r="F86" s="222"/>
      <c r="G86" s="223"/>
      <c r="H86" s="31"/>
      <c r="I86" s="31"/>
      <c r="J86" s="31"/>
      <c r="K86" s="31"/>
    </row>
    <row r="87" spans="1:11" s="6" customFormat="1">
      <c r="B87" s="31"/>
      <c r="C87" s="31"/>
      <c r="D87" s="31"/>
      <c r="E87" s="223"/>
      <c r="F87" s="222"/>
      <c r="G87" s="223"/>
      <c r="H87" s="31"/>
      <c r="I87" s="31"/>
      <c r="J87" s="31"/>
      <c r="K87" s="31"/>
    </row>
    <row r="88" spans="1:11" s="6" customFormat="1">
      <c r="B88" s="31"/>
      <c r="C88" s="31"/>
      <c r="D88" s="31"/>
      <c r="E88" s="223"/>
      <c r="F88" s="222"/>
      <c r="G88" s="223"/>
      <c r="H88" s="31"/>
      <c r="I88" s="31"/>
      <c r="J88" s="31"/>
      <c r="K88" s="31"/>
    </row>
    <row r="89" spans="1:11" s="6" customFormat="1">
      <c r="B89" s="31"/>
      <c r="C89" s="31"/>
      <c r="D89" s="31"/>
      <c r="E89" s="31"/>
      <c r="F89" s="31"/>
      <c r="G89" s="31"/>
      <c r="H89" s="31"/>
      <c r="I89" s="31"/>
      <c r="J89" s="31"/>
      <c r="K89" s="31"/>
    </row>
    <row r="90" spans="1:11" s="6" customFormat="1"/>
    <row r="91" spans="1:11" s="6" customFormat="1">
      <c r="B91" s="212"/>
      <c r="C91" s="31"/>
      <c r="D91" s="31"/>
      <c r="E91" s="31"/>
      <c r="F91" s="31"/>
      <c r="G91" s="31"/>
      <c r="H91" s="222"/>
      <c r="I91" s="31"/>
    </row>
    <row r="92" spans="1:11" s="6" customFormat="1"/>
    <row r="93" spans="1:11" s="6" customFormat="1"/>
    <row r="94" spans="1:11" s="6" customFormat="1"/>
    <row r="95" spans="1:11" s="6" customFormat="1"/>
    <row r="96" spans="1:11"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sheetData>
  <mergeCells count="8">
    <mergeCell ref="H7:I7"/>
    <mergeCell ref="A2:I2"/>
    <mergeCell ref="A3:I3"/>
    <mergeCell ref="A4:I4"/>
    <mergeCell ref="A5:I5"/>
    <mergeCell ref="B7:C7"/>
    <mergeCell ref="D7:E7"/>
    <mergeCell ref="F7:G7"/>
  </mergeCells>
  <phoneticPr fontId="1" type="noConversion"/>
  <pageMargins left="0.75" right="0.6" top="1" bottom="0.56000000000000005" header="0.5" footer="0.17"/>
  <pageSetup orientation="landscape" r:id="rId1"/>
  <headerFooter scaleWithDoc="0" alignWithMargins="0">
    <oddFooter>&amp;CExhibit K:  Summary of Requirements by Grade</oddFooter>
  </headerFooter>
</worksheet>
</file>

<file path=xl/worksheets/sheet12.xml><?xml version="1.0" encoding="utf-8"?>
<worksheet xmlns="http://schemas.openxmlformats.org/spreadsheetml/2006/main" xmlns:r="http://schemas.openxmlformats.org/officeDocument/2006/relationships">
  <dimension ref="A1:K56"/>
  <sheetViews>
    <sheetView zoomScaleNormal="100" workbookViewId="0">
      <selection activeCell="M47" sqref="M47"/>
    </sheetView>
  </sheetViews>
  <sheetFormatPr defaultRowHeight="15.75"/>
  <cols>
    <col min="1" max="1" width="33.77734375" style="1" customWidth="1"/>
    <col min="2" max="2" width="7.6640625" style="1" customWidth="1"/>
    <col min="3" max="3" width="9.77734375" style="1" customWidth="1"/>
    <col min="4" max="4" width="9" style="1" customWidth="1"/>
    <col min="5" max="5" width="9.77734375" style="1" customWidth="1"/>
    <col min="6" max="6" width="7.33203125" style="1" customWidth="1"/>
    <col min="7" max="7" width="10.44140625" style="1" customWidth="1"/>
    <col min="8" max="8" width="8.21875" style="1" customWidth="1"/>
    <col min="9" max="9" width="10" style="1" customWidth="1"/>
    <col min="10" max="10" width="0.44140625" style="1" customWidth="1"/>
    <col min="11" max="16384" width="8.88671875" style="1"/>
  </cols>
  <sheetData>
    <row r="1" spans="1:11">
      <c r="A1" s="756" t="s">
        <v>193</v>
      </c>
      <c r="B1" s="756"/>
      <c r="C1" s="181"/>
      <c r="D1" s="181"/>
      <c r="E1" s="181" t="s">
        <v>137</v>
      </c>
      <c r="F1" s="181"/>
      <c r="G1" s="181" t="s">
        <v>137</v>
      </c>
      <c r="H1" s="181"/>
      <c r="I1" s="181"/>
      <c r="J1" s="291" t="s">
        <v>211</v>
      </c>
      <c r="K1" s="290"/>
    </row>
    <row r="2" spans="1:11">
      <c r="A2" s="742" t="s">
        <v>168</v>
      </c>
      <c r="B2" s="742"/>
      <c r="C2" s="742"/>
      <c r="D2" s="742"/>
      <c r="E2" s="742"/>
      <c r="F2" s="742"/>
      <c r="G2" s="742"/>
      <c r="H2" s="742"/>
      <c r="I2" s="742"/>
      <c r="J2" s="291" t="s">
        <v>211</v>
      </c>
      <c r="K2" s="290"/>
    </row>
    <row r="3" spans="1:11">
      <c r="A3" s="742" t="s">
        <v>43</v>
      </c>
      <c r="B3" s="742"/>
      <c r="C3" s="742"/>
      <c r="D3" s="742"/>
      <c r="E3" s="742"/>
      <c r="F3" s="742"/>
      <c r="G3" s="742"/>
      <c r="H3" s="742"/>
      <c r="I3" s="742"/>
      <c r="J3" s="291" t="s">
        <v>211</v>
      </c>
      <c r="K3" s="290"/>
    </row>
    <row r="4" spans="1:11">
      <c r="A4" s="742" t="s">
        <v>44</v>
      </c>
      <c r="B4" s="742"/>
      <c r="C4" s="742"/>
      <c r="D4" s="742"/>
      <c r="E4" s="742"/>
      <c r="F4" s="742"/>
      <c r="G4" s="742"/>
      <c r="H4" s="742"/>
      <c r="I4" s="742"/>
      <c r="J4" s="291" t="s">
        <v>211</v>
      </c>
      <c r="K4" s="290"/>
    </row>
    <row r="5" spans="1:11">
      <c r="A5" s="742" t="s">
        <v>62</v>
      </c>
      <c r="B5" s="742"/>
      <c r="C5" s="742"/>
      <c r="D5" s="742"/>
      <c r="E5" s="742"/>
      <c r="F5" s="742"/>
      <c r="G5" s="742"/>
      <c r="H5" s="742"/>
      <c r="I5" s="742"/>
      <c r="J5" s="291" t="s">
        <v>211</v>
      </c>
      <c r="K5" s="290"/>
    </row>
    <row r="6" spans="1:11" ht="9.75" customHeight="1">
      <c r="A6" s="6"/>
      <c r="B6" s="31"/>
      <c r="C6" s="31"/>
      <c r="D6" s="31"/>
      <c r="E6" s="31"/>
      <c r="F6" s="31"/>
      <c r="G6" s="31"/>
      <c r="H6" s="31"/>
      <c r="I6" s="31"/>
      <c r="J6" s="291" t="s">
        <v>211</v>
      </c>
      <c r="K6" s="290"/>
    </row>
    <row r="7" spans="1:11" ht="7.5" customHeight="1">
      <c r="A7" s="165"/>
      <c r="B7" s="778" t="s">
        <v>331</v>
      </c>
      <c r="C7" s="780"/>
      <c r="D7" s="841" t="s">
        <v>260</v>
      </c>
      <c r="E7" s="842"/>
      <c r="F7" s="778" t="s">
        <v>220</v>
      </c>
      <c r="G7" s="780"/>
      <c r="H7" s="778" t="s">
        <v>249</v>
      </c>
      <c r="I7" s="780"/>
      <c r="J7" s="291" t="s">
        <v>211</v>
      </c>
      <c r="K7" s="290"/>
    </row>
    <row r="8" spans="1:11">
      <c r="A8" s="157"/>
      <c r="B8" s="775"/>
      <c r="C8" s="777"/>
      <c r="D8" s="843"/>
      <c r="E8" s="844"/>
      <c r="F8" s="775"/>
      <c r="G8" s="777"/>
      <c r="H8" s="775"/>
      <c r="I8" s="777"/>
      <c r="J8" s="291" t="s">
        <v>211</v>
      </c>
      <c r="K8" s="290"/>
    </row>
    <row r="9" spans="1:11">
      <c r="A9" s="170" t="s">
        <v>41</v>
      </c>
      <c r="B9" s="228" t="s">
        <v>24</v>
      </c>
      <c r="C9" s="229" t="s">
        <v>25</v>
      </c>
      <c r="D9" s="230" t="s">
        <v>24</v>
      </c>
      <c r="E9" s="231" t="s">
        <v>25</v>
      </c>
      <c r="F9" s="230" t="s">
        <v>24</v>
      </c>
      <c r="G9" s="232" t="s">
        <v>25</v>
      </c>
      <c r="H9" s="230" t="s">
        <v>24</v>
      </c>
      <c r="I9" s="232" t="s">
        <v>25</v>
      </c>
      <c r="J9" s="291" t="s">
        <v>211</v>
      </c>
      <c r="K9" s="290"/>
    </row>
    <row r="10" spans="1:11">
      <c r="A10" s="157" t="s">
        <v>121</v>
      </c>
      <c r="B10" s="167">
        <v>35524</v>
      </c>
      <c r="C10" s="70">
        <f>2247694-61912</f>
        <v>2185782</v>
      </c>
      <c r="D10" s="167">
        <v>35524</v>
      </c>
      <c r="E10" s="70">
        <v>2185782</v>
      </c>
      <c r="F10" s="167">
        <v>39104</v>
      </c>
      <c r="G10" s="227">
        <f>2476665-61+3-65350</f>
        <v>2411257</v>
      </c>
      <c r="H10" s="167">
        <f t="shared" ref="H10:I13" si="0">+F10-D10</f>
        <v>3580</v>
      </c>
      <c r="I10" s="227">
        <f t="shared" si="0"/>
        <v>225475</v>
      </c>
      <c r="J10" s="291" t="s">
        <v>211</v>
      </c>
      <c r="K10" s="290"/>
    </row>
    <row r="11" spans="1:11">
      <c r="A11" s="157" t="s">
        <v>122</v>
      </c>
      <c r="B11" s="233">
        <v>158</v>
      </c>
      <c r="C11" s="31">
        <v>5073</v>
      </c>
      <c r="D11" s="233">
        <v>158</v>
      </c>
      <c r="E11" s="31">
        <v>5073</v>
      </c>
      <c r="F11" s="233">
        <v>158</v>
      </c>
      <c r="G11" s="168">
        <f>5012+61</f>
        <v>5073</v>
      </c>
      <c r="H11" s="234">
        <v>0</v>
      </c>
      <c r="I11" s="235">
        <f t="shared" si="0"/>
        <v>0</v>
      </c>
      <c r="J11" s="291" t="s">
        <v>211</v>
      </c>
      <c r="K11" s="290"/>
    </row>
    <row r="12" spans="1:11">
      <c r="A12" s="157" t="s">
        <v>119</v>
      </c>
      <c r="B12" s="236">
        <v>0</v>
      </c>
      <c r="C12" s="31">
        <v>223358</v>
      </c>
      <c r="D12" s="236">
        <v>0</v>
      </c>
      <c r="E12" s="31">
        <v>223358</v>
      </c>
      <c r="F12" s="236">
        <v>0</v>
      </c>
      <c r="G12" s="168">
        <v>242675</v>
      </c>
      <c r="H12" s="234">
        <f t="shared" si="0"/>
        <v>0</v>
      </c>
      <c r="I12" s="235">
        <f t="shared" si="0"/>
        <v>19317</v>
      </c>
      <c r="J12" s="291" t="s">
        <v>211</v>
      </c>
      <c r="K12" s="290"/>
    </row>
    <row r="13" spans="1:11">
      <c r="A13" s="157" t="s">
        <v>123</v>
      </c>
      <c r="B13" s="237">
        <v>0</v>
      </c>
      <c r="C13" s="184">
        <v>0</v>
      </c>
      <c r="D13" s="237">
        <v>0</v>
      </c>
      <c r="E13" s="184">
        <v>0</v>
      </c>
      <c r="F13" s="237">
        <v>0</v>
      </c>
      <c r="G13" s="195">
        <v>0</v>
      </c>
      <c r="H13" s="238">
        <f t="shared" si="0"/>
        <v>0</v>
      </c>
      <c r="I13" s="239">
        <f t="shared" si="0"/>
        <v>0</v>
      </c>
      <c r="J13" s="291" t="s">
        <v>211</v>
      </c>
      <c r="K13" s="290"/>
    </row>
    <row r="14" spans="1:11">
      <c r="A14" s="217" t="s">
        <v>124</v>
      </c>
      <c r="B14" s="240">
        <f t="shared" ref="B14:I14" si="1">SUM(B10:B13)</f>
        <v>35682</v>
      </c>
      <c r="C14" s="241">
        <f t="shared" si="1"/>
        <v>2414213</v>
      </c>
      <c r="D14" s="240">
        <f t="shared" si="1"/>
        <v>35682</v>
      </c>
      <c r="E14" s="241">
        <f t="shared" si="1"/>
        <v>2414213</v>
      </c>
      <c r="F14" s="240">
        <f t="shared" si="1"/>
        <v>39262</v>
      </c>
      <c r="G14" s="242">
        <f t="shared" si="1"/>
        <v>2659005</v>
      </c>
      <c r="H14" s="240">
        <f t="shared" si="1"/>
        <v>3580</v>
      </c>
      <c r="I14" s="242">
        <f t="shared" si="1"/>
        <v>244792</v>
      </c>
      <c r="J14" s="291" t="s">
        <v>211</v>
      </c>
      <c r="K14" s="290"/>
    </row>
    <row r="15" spans="1:11">
      <c r="A15" s="157" t="s">
        <v>169</v>
      </c>
      <c r="B15" s="233" t="s">
        <v>142</v>
      </c>
      <c r="C15" s="31" t="s">
        <v>142</v>
      </c>
      <c r="D15" s="233"/>
      <c r="E15" s="31" t="s">
        <v>142</v>
      </c>
      <c r="F15" s="233"/>
      <c r="G15" s="168" t="s">
        <v>142</v>
      </c>
      <c r="H15" s="233"/>
      <c r="I15" s="168"/>
      <c r="J15" s="291" t="s">
        <v>211</v>
      </c>
      <c r="K15" s="290"/>
    </row>
    <row r="16" spans="1:11">
      <c r="A16" s="157" t="s">
        <v>170</v>
      </c>
      <c r="B16" s="233"/>
      <c r="C16" s="31">
        <f>1160282-27185</f>
        <v>1133097</v>
      </c>
      <c r="D16" s="233" t="s">
        <v>142</v>
      </c>
      <c r="E16" s="31">
        <v>1133097</v>
      </c>
      <c r="F16" s="233" t="s">
        <v>142</v>
      </c>
      <c r="G16" s="168">
        <f>1319111-26420-2000</f>
        <v>1290691</v>
      </c>
      <c r="H16" s="233"/>
      <c r="I16" s="168">
        <f t="shared" ref="I16:I29" si="2">+G16-E16</f>
        <v>157594</v>
      </c>
      <c r="J16" s="291" t="s">
        <v>211</v>
      </c>
      <c r="K16" s="290"/>
    </row>
    <row r="17" spans="1:11">
      <c r="A17" s="157" t="s">
        <v>171</v>
      </c>
      <c r="B17" s="233"/>
      <c r="C17" s="31">
        <v>1841</v>
      </c>
      <c r="D17" s="233"/>
      <c r="E17" s="31">
        <v>1841</v>
      </c>
      <c r="F17" s="233"/>
      <c r="G17" s="168">
        <v>1100</v>
      </c>
      <c r="H17" s="233"/>
      <c r="I17" s="30">
        <f t="shared" si="2"/>
        <v>-741</v>
      </c>
      <c r="J17" s="291" t="s">
        <v>211</v>
      </c>
      <c r="K17" s="290"/>
    </row>
    <row r="18" spans="1:11">
      <c r="A18" s="157" t="s">
        <v>172</v>
      </c>
      <c r="B18" s="233"/>
      <c r="C18" s="31">
        <v>33671</v>
      </c>
      <c r="D18" s="233" t="s">
        <v>142</v>
      </c>
      <c r="E18" s="31">
        <v>33671</v>
      </c>
      <c r="F18" s="233" t="s">
        <v>142</v>
      </c>
      <c r="G18" s="168">
        <v>38201</v>
      </c>
      <c r="H18" s="233"/>
      <c r="I18" s="168">
        <f t="shared" si="2"/>
        <v>4530</v>
      </c>
      <c r="J18" s="291" t="s">
        <v>211</v>
      </c>
      <c r="K18" s="290"/>
    </row>
    <row r="19" spans="1:11">
      <c r="A19" s="157" t="s">
        <v>173</v>
      </c>
      <c r="B19" s="233"/>
      <c r="C19" s="31">
        <v>8905</v>
      </c>
      <c r="D19" s="233" t="s">
        <v>142</v>
      </c>
      <c r="E19" s="31">
        <v>8905</v>
      </c>
      <c r="F19" s="233" t="s">
        <v>142</v>
      </c>
      <c r="G19" s="168">
        <v>15002</v>
      </c>
      <c r="H19" s="233"/>
      <c r="I19" s="235">
        <f t="shared" si="2"/>
        <v>6097</v>
      </c>
      <c r="J19" s="291" t="s">
        <v>211</v>
      </c>
      <c r="K19" s="290"/>
    </row>
    <row r="20" spans="1:11">
      <c r="A20" s="157" t="s">
        <v>174</v>
      </c>
      <c r="B20" s="233"/>
      <c r="C20" s="31">
        <v>19674</v>
      </c>
      <c r="D20" s="233"/>
      <c r="E20" s="31">
        <v>19674</v>
      </c>
      <c r="F20" s="233"/>
      <c r="G20" s="168">
        <v>23116</v>
      </c>
      <c r="H20" s="233"/>
      <c r="I20" s="168">
        <f t="shared" si="2"/>
        <v>3442</v>
      </c>
      <c r="J20" s="291" t="s">
        <v>211</v>
      </c>
      <c r="K20" s="290"/>
    </row>
    <row r="21" spans="1:11">
      <c r="A21" s="157" t="s">
        <v>175</v>
      </c>
      <c r="B21" s="233"/>
      <c r="C21" s="31">
        <v>2145</v>
      </c>
      <c r="D21" s="233" t="s">
        <v>142</v>
      </c>
      <c r="E21" s="31">
        <v>2145</v>
      </c>
      <c r="F21" s="233" t="s">
        <v>142</v>
      </c>
      <c r="G21" s="168">
        <v>1704</v>
      </c>
      <c r="H21" s="233"/>
      <c r="I21" s="235">
        <f t="shared" si="2"/>
        <v>-441</v>
      </c>
      <c r="J21" s="291" t="s">
        <v>211</v>
      </c>
      <c r="K21" s="290"/>
    </row>
    <row r="22" spans="1:11">
      <c r="A22" s="157" t="s">
        <v>178</v>
      </c>
      <c r="B22" s="233"/>
      <c r="C22" s="31">
        <v>258191</v>
      </c>
      <c r="D22" s="233"/>
      <c r="E22" s="31">
        <v>258191</v>
      </c>
      <c r="F22" s="233"/>
      <c r="G22" s="168">
        <v>301243</v>
      </c>
      <c r="H22" s="233"/>
      <c r="I22" s="168">
        <f t="shared" si="2"/>
        <v>43052</v>
      </c>
      <c r="J22" s="291" t="s">
        <v>211</v>
      </c>
      <c r="K22" s="290"/>
    </row>
    <row r="23" spans="1:11">
      <c r="A23" s="157" t="s">
        <v>176</v>
      </c>
      <c r="B23" s="233"/>
      <c r="C23" s="31">
        <v>200</v>
      </c>
      <c r="D23" s="233"/>
      <c r="E23" s="31">
        <v>1205</v>
      </c>
      <c r="F23" s="233"/>
      <c r="G23" s="168">
        <f>1239-500</f>
        <v>739</v>
      </c>
      <c r="H23" s="233"/>
      <c r="I23" s="168">
        <f t="shared" si="2"/>
        <v>-466</v>
      </c>
      <c r="J23" s="291" t="s">
        <v>211</v>
      </c>
      <c r="K23" s="290"/>
    </row>
    <row r="24" spans="1:11">
      <c r="A24" s="157" t="s">
        <v>177</v>
      </c>
      <c r="B24" s="233" t="s">
        <v>142</v>
      </c>
      <c r="C24" s="31">
        <v>1463459</v>
      </c>
      <c r="D24" s="233" t="s">
        <v>142</v>
      </c>
      <c r="E24" s="31">
        <f>1518000+20311</f>
        <v>1538311</v>
      </c>
      <c r="F24" s="233" t="s">
        <v>142</v>
      </c>
      <c r="G24" s="168">
        <f>1603398+500</f>
        <v>1603898</v>
      </c>
      <c r="H24" s="233" t="s">
        <v>142</v>
      </c>
      <c r="I24" s="168">
        <f t="shared" si="2"/>
        <v>65587</v>
      </c>
      <c r="J24" s="291" t="s">
        <v>211</v>
      </c>
      <c r="K24" s="290"/>
    </row>
    <row r="25" spans="1:11">
      <c r="A25" s="157" t="s">
        <v>179</v>
      </c>
      <c r="B25" s="233" t="s">
        <v>142</v>
      </c>
      <c r="C25" s="31">
        <v>529000</v>
      </c>
      <c r="D25" s="233"/>
      <c r="E25" s="31">
        <v>583000</v>
      </c>
      <c r="F25" s="233"/>
      <c r="G25" s="168">
        <v>641995</v>
      </c>
      <c r="H25" s="233" t="s">
        <v>142</v>
      </c>
      <c r="I25" s="168">
        <f t="shared" si="2"/>
        <v>58995</v>
      </c>
      <c r="J25" s="291" t="s">
        <v>211</v>
      </c>
      <c r="K25" s="290"/>
    </row>
    <row r="26" spans="1:11">
      <c r="A26" s="157" t="s">
        <v>180</v>
      </c>
      <c r="B26" s="233"/>
      <c r="C26" s="31">
        <v>57963</v>
      </c>
      <c r="D26" s="233"/>
      <c r="E26" s="31">
        <v>34000</v>
      </c>
      <c r="F26" s="233"/>
      <c r="G26" s="168">
        <v>44109</v>
      </c>
      <c r="H26" s="233"/>
      <c r="I26" s="168">
        <f t="shared" si="2"/>
        <v>10109</v>
      </c>
      <c r="J26" s="291" t="s">
        <v>211</v>
      </c>
      <c r="K26" s="290"/>
    </row>
    <row r="27" spans="1:11">
      <c r="A27" s="157" t="s">
        <v>181</v>
      </c>
      <c r="B27" s="233"/>
      <c r="C27" s="325">
        <v>13382</v>
      </c>
      <c r="D27" s="233"/>
      <c r="E27" s="325">
        <v>0</v>
      </c>
      <c r="F27" s="234"/>
      <c r="G27" s="235">
        <v>0</v>
      </c>
      <c r="H27" s="234"/>
      <c r="I27" s="235">
        <f t="shared" si="2"/>
        <v>0</v>
      </c>
      <c r="J27" s="291" t="s">
        <v>211</v>
      </c>
      <c r="K27" s="290"/>
    </row>
    <row r="28" spans="1:11">
      <c r="A28" s="157" t="s">
        <v>182</v>
      </c>
      <c r="B28" s="233"/>
      <c r="C28" s="31">
        <v>6304</v>
      </c>
      <c r="D28" s="233"/>
      <c r="E28" s="31">
        <v>6504</v>
      </c>
      <c r="F28" s="233"/>
      <c r="G28" s="168">
        <v>7131</v>
      </c>
      <c r="H28" s="233" t="s">
        <v>142</v>
      </c>
      <c r="I28" s="168">
        <f t="shared" si="2"/>
        <v>627</v>
      </c>
      <c r="J28" s="291" t="s">
        <v>211</v>
      </c>
      <c r="K28" s="290"/>
    </row>
    <row r="29" spans="1:11">
      <c r="A29" s="170" t="s">
        <v>0</v>
      </c>
      <c r="B29" s="243"/>
      <c r="C29" s="184">
        <v>3193</v>
      </c>
      <c r="D29" s="243"/>
      <c r="E29" s="184">
        <v>3193</v>
      </c>
      <c r="F29" s="243"/>
      <c r="G29" s="195">
        <v>2562</v>
      </c>
      <c r="H29" s="243"/>
      <c r="I29" s="62">
        <f t="shared" si="2"/>
        <v>-631</v>
      </c>
      <c r="J29" s="291" t="s">
        <v>211</v>
      </c>
      <c r="K29" s="290"/>
    </row>
    <row r="30" spans="1:11">
      <c r="A30" s="144" t="s">
        <v>126</v>
      </c>
      <c r="B30" s="244"/>
      <c r="C30" s="245">
        <f>SUM(C14:C29)</f>
        <v>5945238</v>
      </c>
      <c r="D30" s="244"/>
      <c r="E30" s="245">
        <f>SUM(E14:E29)</f>
        <v>6037950</v>
      </c>
      <c r="F30" s="244"/>
      <c r="G30" s="246">
        <f>SUM(G14:G29)</f>
        <v>6630496</v>
      </c>
      <c r="H30" s="244"/>
      <c r="I30" s="246">
        <f>SUM(I14:I29)</f>
        <v>592546</v>
      </c>
      <c r="J30" s="291" t="s">
        <v>211</v>
      </c>
      <c r="K30" s="290"/>
    </row>
    <row r="31" spans="1:11">
      <c r="A31" s="224" t="s">
        <v>2</v>
      </c>
      <c r="B31" s="31"/>
      <c r="C31" s="31"/>
      <c r="D31" s="31"/>
      <c r="E31" s="31"/>
      <c r="F31" s="31"/>
      <c r="G31" s="31"/>
      <c r="H31" s="31"/>
      <c r="I31" s="31"/>
      <c r="J31" s="291" t="s">
        <v>211</v>
      </c>
      <c r="K31" s="290"/>
    </row>
    <row r="32" spans="1:11">
      <c r="A32" s="208" t="s">
        <v>186</v>
      </c>
      <c r="B32" s="208"/>
      <c r="C32" s="181"/>
      <c r="D32" s="181"/>
      <c r="E32" s="181"/>
      <c r="F32" s="181"/>
      <c r="G32" s="181"/>
      <c r="H32" s="181"/>
      <c r="I32" s="181"/>
      <c r="J32" s="291" t="s">
        <v>211</v>
      </c>
      <c r="K32" s="290"/>
    </row>
    <row r="33" spans="1:11" ht="10.5" customHeight="1">
      <c r="B33" s="181"/>
      <c r="C33" s="181"/>
      <c r="D33" s="181"/>
      <c r="E33" s="181"/>
      <c r="F33" s="181"/>
      <c r="G33" s="181"/>
      <c r="H33" s="181"/>
      <c r="I33" s="181"/>
      <c r="J33" s="291" t="s">
        <v>211</v>
      </c>
      <c r="K33" s="290"/>
    </row>
    <row r="34" spans="1:11" ht="6.75" customHeight="1">
      <c r="A34" s="407"/>
      <c r="B34" s="778" t="s">
        <v>331</v>
      </c>
      <c r="C34" s="780"/>
      <c r="D34" s="841" t="s">
        <v>260</v>
      </c>
      <c r="E34" s="842"/>
      <c r="F34" s="778" t="s">
        <v>220</v>
      </c>
      <c r="G34" s="780"/>
      <c r="H34" s="778" t="s">
        <v>249</v>
      </c>
      <c r="I34" s="780"/>
      <c r="J34" s="291" t="s">
        <v>211</v>
      </c>
      <c r="K34" s="290"/>
    </row>
    <row r="35" spans="1:11">
      <c r="A35" s="19"/>
      <c r="B35" s="775"/>
      <c r="C35" s="777"/>
      <c r="D35" s="843"/>
      <c r="E35" s="844"/>
      <c r="F35" s="775"/>
      <c r="G35" s="777"/>
      <c r="H35" s="775"/>
      <c r="I35" s="777"/>
      <c r="J35" s="291" t="s">
        <v>211</v>
      </c>
      <c r="K35" s="290"/>
    </row>
    <row r="36" spans="1:11">
      <c r="A36" s="169" t="s">
        <v>41</v>
      </c>
      <c r="B36" s="228" t="s">
        <v>24</v>
      </c>
      <c r="C36" s="229" t="s">
        <v>25</v>
      </c>
      <c r="D36" s="230" t="s">
        <v>24</v>
      </c>
      <c r="E36" s="231" t="s">
        <v>25</v>
      </c>
      <c r="F36" s="230" t="s">
        <v>24</v>
      </c>
      <c r="G36" s="232" t="s">
        <v>25</v>
      </c>
      <c r="H36" s="230" t="s">
        <v>24</v>
      </c>
      <c r="I36" s="232" t="s">
        <v>25</v>
      </c>
      <c r="J36" s="291" t="s">
        <v>211</v>
      </c>
      <c r="K36" s="290"/>
    </row>
    <row r="37" spans="1:11">
      <c r="A37" s="247" t="s">
        <v>3</v>
      </c>
      <c r="B37" s="167"/>
      <c r="C37" s="168"/>
      <c r="D37" s="167"/>
      <c r="E37" s="168"/>
      <c r="F37" s="167"/>
      <c r="G37" s="168"/>
      <c r="H37" s="167"/>
      <c r="I37" s="168"/>
      <c r="J37" s="291" t="s">
        <v>211</v>
      </c>
      <c r="K37" s="290"/>
    </row>
    <row r="38" spans="1:11">
      <c r="A38" s="19" t="s">
        <v>4</v>
      </c>
      <c r="B38" s="237">
        <v>0</v>
      </c>
      <c r="C38" s="249">
        <v>61912</v>
      </c>
      <c r="D38" s="237">
        <v>0</v>
      </c>
      <c r="E38" s="195">
        <v>61912</v>
      </c>
      <c r="F38" s="237">
        <v>0</v>
      </c>
      <c r="G38" s="195">
        <v>65350</v>
      </c>
      <c r="H38" s="237">
        <v>0</v>
      </c>
      <c r="I38" s="195">
        <f>+G38-E38</f>
        <v>3438</v>
      </c>
      <c r="J38" s="291" t="s">
        <v>211</v>
      </c>
      <c r="K38" s="290"/>
    </row>
    <row r="39" spans="1:11">
      <c r="A39" s="19" t="s">
        <v>5</v>
      </c>
      <c r="B39" s="236">
        <v>0</v>
      </c>
      <c r="C39" s="250">
        <f>+C38</f>
        <v>61912</v>
      </c>
      <c r="D39" s="236">
        <v>0</v>
      </c>
      <c r="E39" s="168">
        <f>+E38</f>
        <v>61912</v>
      </c>
      <c r="F39" s="236">
        <v>0</v>
      </c>
      <c r="G39" s="168">
        <f>+G38</f>
        <v>65350</v>
      </c>
      <c r="H39" s="236">
        <v>0</v>
      </c>
      <c r="I39" s="168">
        <f>+I38</f>
        <v>3438</v>
      </c>
      <c r="J39" s="291" t="s">
        <v>211</v>
      </c>
      <c r="K39" s="290"/>
    </row>
    <row r="40" spans="1:11">
      <c r="A40" s="19" t="s">
        <v>141</v>
      </c>
      <c r="B40" s="234"/>
      <c r="C40" s="250" t="s">
        <v>142</v>
      </c>
      <c r="D40" s="234"/>
      <c r="E40" s="168" t="s">
        <v>142</v>
      </c>
      <c r="F40" s="234"/>
      <c r="G40" s="168" t="s">
        <v>142</v>
      </c>
      <c r="H40" s="234"/>
      <c r="I40" s="168"/>
      <c r="J40" s="291" t="s">
        <v>211</v>
      </c>
      <c r="K40" s="290"/>
    </row>
    <row r="41" spans="1:11">
      <c r="A41" s="19" t="s">
        <v>1</v>
      </c>
      <c r="B41" s="234"/>
      <c r="C41" s="250">
        <v>27185</v>
      </c>
      <c r="D41" s="234"/>
      <c r="E41" s="168">
        <v>27185</v>
      </c>
      <c r="F41" s="234"/>
      <c r="G41" s="168">
        <v>28420</v>
      </c>
      <c r="H41" s="234"/>
      <c r="I41" s="168">
        <f>+G41-E41</f>
        <v>1235</v>
      </c>
      <c r="J41" s="291" t="s">
        <v>211</v>
      </c>
      <c r="K41" s="290"/>
    </row>
    <row r="42" spans="1:11">
      <c r="A42" s="19" t="s">
        <v>172</v>
      </c>
      <c r="B42" s="234"/>
      <c r="C42" s="235">
        <v>62</v>
      </c>
      <c r="D42" s="234"/>
      <c r="E42" s="210">
        <v>0</v>
      </c>
      <c r="F42" s="234"/>
      <c r="G42" s="210">
        <v>0</v>
      </c>
      <c r="H42" s="234"/>
      <c r="I42" s="210">
        <f>+G42-E42</f>
        <v>0</v>
      </c>
      <c r="J42" s="291" t="s">
        <v>211</v>
      </c>
      <c r="K42" s="290"/>
    </row>
    <row r="43" spans="1:11">
      <c r="A43" s="19" t="s">
        <v>173</v>
      </c>
      <c r="B43" s="234"/>
      <c r="C43" s="235">
        <v>372</v>
      </c>
      <c r="D43" s="234"/>
      <c r="E43" s="210">
        <v>0</v>
      </c>
      <c r="F43" s="234"/>
      <c r="G43" s="210">
        <v>0</v>
      </c>
      <c r="H43" s="234"/>
      <c r="I43" s="210">
        <f>+G43-E43</f>
        <v>0</v>
      </c>
      <c r="J43" s="291" t="s">
        <v>211</v>
      </c>
      <c r="K43" s="290"/>
    </row>
    <row r="44" spans="1:11">
      <c r="A44" s="19" t="s">
        <v>177</v>
      </c>
      <c r="B44" s="234"/>
      <c r="C44" s="235">
        <v>57</v>
      </c>
      <c r="D44" s="234"/>
      <c r="E44" s="210">
        <v>0</v>
      </c>
      <c r="F44" s="234"/>
      <c r="G44" s="210">
        <v>0</v>
      </c>
      <c r="H44" s="234"/>
      <c r="I44" s="210">
        <f>+G44-E44</f>
        <v>0</v>
      </c>
      <c r="J44" s="291" t="s">
        <v>211</v>
      </c>
      <c r="K44" s="290"/>
    </row>
    <row r="45" spans="1:11">
      <c r="A45" s="19" t="s">
        <v>179</v>
      </c>
      <c r="B45" s="238"/>
      <c r="C45" s="239">
        <v>0</v>
      </c>
      <c r="D45" s="238"/>
      <c r="E45" s="248">
        <v>0</v>
      </c>
      <c r="F45" s="238"/>
      <c r="G45" s="248">
        <v>0</v>
      </c>
      <c r="H45" s="238"/>
      <c r="I45" s="248">
        <f>+G45-E45</f>
        <v>0</v>
      </c>
      <c r="J45" s="291" t="s">
        <v>211</v>
      </c>
      <c r="K45" s="290"/>
    </row>
    <row r="46" spans="1:11">
      <c r="A46" s="19" t="s">
        <v>255</v>
      </c>
      <c r="B46" s="237">
        <v>0</v>
      </c>
      <c r="C46" s="195">
        <f>SUM(C39:C45)</f>
        <v>89588</v>
      </c>
      <c r="D46" s="237">
        <v>0</v>
      </c>
      <c r="E46" s="195">
        <f>SUM(E39:E45)</f>
        <v>89097</v>
      </c>
      <c r="F46" s="237">
        <v>0</v>
      </c>
      <c r="G46" s="195">
        <f>SUM(G39:G45)</f>
        <v>93770</v>
      </c>
      <c r="H46" s="237">
        <v>0</v>
      </c>
      <c r="I46" s="195">
        <f>SUM(I39:I45)</f>
        <v>4673</v>
      </c>
      <c r="J46" s="291" t="s">
        <v>211</v>
      </c>
      <c r="K46" s="290"/>
    </row>
    <row r="47" spans="1:11">
      <c r="A47" s="146" t="s">
        <v>6</v>
      </c>
      <c r="B47" s="158">
        <f>+B14</f>
        <v>35682</v>
      </c>
      <c r="C47" s="188">
        <f>+C30+C46</f>
        <v>6034826</v>
      </c>
      <c r="D47" s="158">
        <f>+D14</f>
        <v>35682</v>
      </c>
      <c r="E47" s="188">
        <f>+E30+E46</f>
        <v>6127047</v>
      </c>
      <c r="F47" s="158">
        <f>+F14</f>
        <v>39262</v>
      </c>
      <c r="G47" s="188">
        <f>+G30+G46</f>
        <v>6724266</v>
      </c>
      <c r="H47" s="158">
        <f>+H14</f>
        <v>3580</v>
      </c>
      <c r="I47" s="188">
        <f>+I30+I46</f>
        <v>597219</v>
      </c>
      <c r="J47" s="291" t="s">
        <v>211</v>
      </c>
      <c r="K47" s="290"/>
    </row>
    <row r="48" spans="1:11" ht="6" customHeight="1">
      <c r="A48" s="6" t="s">
        <v>142</v>
      </c>
      <c r="B48" s="6"/>
      <c r="C48" s="6"/>
      <c r="D48" s="166"/>
      <c r="E48" s="166"/>
      <c r="F48" s="166"/>
      <c r="G48" s="166" t="s">
        <v>142</v>
      </c>
      <c r="H48" s="166"/>
      <c r="I48" s="166"/>
      <c r="J48" s="291" t="s">
        <v>211</v>
      </c>
      <c r="K48" s="290"/>
    </row>
    <row r="49" spans="1:11">
      <c r="A49" s="174" t="s">
        <v>125</v>
      </c>
      <c r="B49" s="230" t="s">
        <v>142</v>
      </c>
      <c r="C49" s="245" t="s">
        <v>142</v>
      </c>
      <c r="D49" s="244">
        <v>136</v>
      </c>
      <c r="E49" s="245" t="s">
        <v>142</v>
      </c>
      <c r="F49" s="244">
        <v>136</v>
      </c>
      <c r="G49" s="246" t="s">
        <v>142</v>
      </c>
      <c r="H49" s="252">
        <f>+F49</f>
        <v>136</v>
      </c>
      <c r="I49" s="246" t="s">
        <v>142</v>
      </c>
      <c r="J49" s="291" t="s">
        <v>213</v>
      </c>
      <c r="K49" s="290"/>
    </row>
    <row r="50" spans="1:11">
      <c r="A50" s="6"/>
      <c r="B50" s="6"/>
      <c r="C50" s="6"/>
      <c r="D50" s="6"/>
      <c r="E50" s="6"/>
      <c r="F50" s="6"/>
      <c r="G50" s="6"/>
      <c r="H50" s="6"/>
      <c r="I50" s="6"/>
    </row>
    <row r="51" spans="1:11">
      <c r="C51" s="1" t="s">
        <v>142</v>
      </c>
    </row>
    <row r="54" spans="1:11">
      <c r="C54" s="409" t="s">
        <v>142</v>
      </c>
    </row>
    <row r="56" spans="1:11">
      <c r="C56" s="514" t="s">
        <v>142</v>
      </c>
    </row>
  </sheetData>
  <mergeCells count="13">
    <mergeCell ref="B34:C35"/>
    <mergeCell ref="D34:E35"/>
    <mergeCell ref="F34:G35"/>
    <mergeCell ref="H34:I35"/>
    <mergeCell ref="A2:I2"/>
    <mergeCell ref="A3:I3"/>
    <mergeCell ref="A4:I4"/>
    <mergeCell ref="A5:I5"/>
    <mergeCell ref="A1:B1"/>
    <mergeCell ref="B7:C8"/>
    <mergeCell ref="D7:E8"/>
    <mergeCell ref="F7:G8"/>
    <mergeCell ref="H7:I8"/>
  </mergeCells>
  <phoneticPr fontId="0" type="noConversion"/>
  <pageMargins left="0.75" right="0.75" top="1" bottom="0.65" header="0.5" footer="0.3"/>
  <pageSetup scale="94" fitToHeight="2" orientation="landscape" r:id="rId1"/>
  <headerFooter scaleWithDoc="0" alignWithMargins="0">
    <oddFooter>&amp;CExhibit L:  Summary of Requirements by Object Class</oddFooter>
  </headerFooter>
  <rowBreaks count="1" manualBreakCount="1">
    <brk id="31" max="9" man="1"/>
  </rowBreaks>
</worksheet>
</file>

<file path=xl/worksheets/sheet13.xml><?xml version="1.0" encoding="utf-8"?>
<worksheet xmlns="http://schemas.openxmlformats.org/spreadsheetml/2006/main" xmlns:r="http://schemas.openxmlformats.org/officeDocument/2006/relationships">
  <dimension ref="A1:L27"/>
  <sheetViews>
    <sheetView view="pageBreakPreview" zoomScale="70" zoomScaleNormal="100" zoomScaleSheetLayoutView="70" workbookViewId="0">
      <selection activeCell="A24" sqref="A24:XFD24"/>
    </sheetView>
  </sheetViews>
  <sheetFormatPr defaultRowHeight="15.75"/>
  <cols>
    <col min="1" max="1" width="20.77734375" style="1" customWidth="1"/>
    <col min="2" max="2" width="6.88671875" style="1" customWidth="1"/>
    <col min="3" max="3" width="6.77734375" style="1" customWidth="1"/>
    <col min="4" max="4" width="10.21875" style="1" customWidth="1"/>
    <col min="5" max="5" width="6.88671875" style="1" customWidth="1"/>
    <col min="6" max="6" width="6.5546875" style="1" customWidth="1"/>
    <col min="7" max="7" width="9.77734375" style="1" customWidth="1"/>
    <col min="8" max="8" width="8" style="1" customWidth="1"/>
    <col min="9" max="9" width="7.77734375" style="1" customWidth="1"/>
    <col min="10" max="10" width="10.5546875" style="1" customWidth="1"/>
    <col min="11" max="11" width="0.77734375" style="1" customWidth="1"/>
    <col min="12" max="16384" width="8.88671875" style="1"/>
  </cols>
  <sheetData>
    <row r="1" spans="1:12">
      <c r="A1" s="2" t="s">
        <v>299</v>
      </c>
      <c r="K1" s="288" t="s">
        <v>211</v>
      </c>
      <c r="L1" s="290"/>
    </row>
    <row r="2" spans="1:12">
      <c r="A2" s="742" t="s">
        <v>235</v>
      </c>
      <c r="B2" s="742"/>
      <c r="C2" s="742"/>
      <c r="D2" s="742"/>
      <c r="E2" s="742"/>
      <c r="F2" s="742"/>
      <c r="G2" s="742"/>
      <c r="H2" s="742"/>
      <c r="I2" s="742"/>
      <c r="J2" s="742"/>
      <c r="K2" s="288" t="s">
        <v>211</v>
      </c>
      <c r="L2" s="290"/>
    </row>
    <row r="3" spans="1:12">
      <c r="A3" s="742" t="s">
        <v>43</v>
      </c>
      <c r="B3" s="742"/>
      <c r="C3" s="742"/>
      <c r="D3" s="742"/>
      <c r="E3" s="742"/>
      <c r="F3" s="742"/>
      <c r="G3" s="742"/>
      <c r="H3" s="742"/>
      <c r="I3" s="742"/>
      <c r="J3" s="742"/>
      <c r="K3" s="288" t="s">
        <v>211</v>
      </c>
      <c r="L3" s="290"/>
    </row>
    <row r="4" spans="1:12">
      <c r="A4" s="742" t="s">
        <v>44</v>
      </c>
      <c r="B4" s="742"/>
      <c r="C4" s="742"/>
      <c r="D4" s="742"/>
      <c r="E4" s="742"/>
      <c r="F4" s="742"/>
      <c r="G4" s="742"/>
      <c r="H4" s="742"/>
      <c r="I4" s="742"/>
      <c r="J4" s="742"/>
      <c r="K4" s="288" t="s">
        <v>211</v>
      </c>
      <c r="L4" s="290"/>
    </row>
    <row r="5" spans="1:12" ht="6.75" customHeight="1" thickBot="1">
      <c r="A5" s="6"/>
      <c r="B5" s="6"/>
      <c r="C5" s="6"/>
      <c r="D5" s="6"/>
      <c r="E5" s="6"/>
      <c r="F5" s="6"/>
      <c r="G5" s="6"/>
      <c r="H5" s="6"/>
      <c r="I5" s="6"/>
      <c r="J5" s="6"/>
      <c r="K5" s="288" t="s">
        <v>211</v>
      </c>
      <c r="L5" s="290"/>
    </row>
    <row r="6" spans="1:12">
      <c r="A6" s="12"/>
      <c r="B6" s="845" t="s">
        <v>377</v>
      </c>
      <c r="C6" s="846"/>
      <c r="D6" s="847"/>
      <c r="E6" s="845" t="s">
        <v>378</v>
      </c>
      <c r="F6" s="846"/>
      <c r="G6" s="847"/>
      <c r="H6" s="730" t="s">
        <v>220</v>
      </c>
      <c r="I6" s="731"/>
      <c r="J6" s="732"/>
      <c r="K6" s="288" t="s">
        <v>211</v>
      </c>
      <c r="L6" s="290"/>
    </row>
    <row r="7" spans="1:12">
      <c r="A7" s="11"/>
      <c r="B7" s="848"/>
      <c r="C7" s="849"/>
      <c r="D7" s="850"/>
      <c r="E7" s="848"/>
      <c r="F7" s="849"/>
      <c r="G7" s="850"/>
      <c r="H7" s="851"/>
      <c r="I7" s="852"/>
      <c r="J7" s="853"/>
      <c r="K7" s="288" t="s">
        <v>211</v>
      </c>
      <c r="L7" s="290"/>
    </row>
    <row r="8" spans="1:12" ht="16.5" thickBot="1">
      <c r="A8" s="8" t="s">
        <v>138</v>
      </c>
      <c r="B8" s="254" t="s">
        <v>38</v>
      </c>
      <c r="C8" s="255" t="s">
        <v>216</v>
      </c>
      <c r="D8" s="211" t="s">
        <v>139</v>
      </c>
      <c r="E8" s="254" t="s">
        <v>38</v>
      </c>
      <c r="F8" s="256" t="s">
        <v>216</v>
      </c>
      <c r="G8" s="213" t="s">
        <v>139</v>
      </c>
      <c r="H8" s="254" t="s">
        <v>38</v>
      </c>
      <c r="I8" s="255" t="s">
        <v>216</v>
      </c>
      <c r="J8" s="211" t="s">
        <v>140</v>
      </c>
      <c r="K8" s="288" t="s">
        <v>211</v>
      </c>
      <c r="L8" s="290"/>
    </row>
    <row r="9" spans="1:12">
      <c r="A9" s="11"/>
      <c r="B9" s="20" t="s">
        <v>142</v>
      </c>
      <c r="C9" s="19" t="s">
        <v>142</v>
      </c>
      <c r="D9" s="28"/>
      <c r="E9" s="20"/>
      <c r="F9" s="18" t="s">
        <v>142</v>
      </c>
      <c r="G9" s="6"/>
      <c r="H9" s="20"/>
      <c r="I9" s="19"/>
      <c r="J9" s="28"/>
      <c r="K9" s="288" t="s">
        <v>211</v>
      </c>
      <c r="L9" s="290"/>
    </row>
    <row r="10" spans="1:12">
      <c r="A10" s="11" t="s">
        <v>44</v>
      </c>
      <c r="B10" s="257">
        <v>40279</v>
      </c>
      <c r="C10" s="203">
        <v>35682</v>
      </c>
      <c r="D10" s="258">
        <v>6086231</v>
      </c>
      <c r="E10" s="257">
        <v>40279</v>
      </c>
      <c r="F10" s="61">
        <v>35682</v>
      </c>
      <c r="G10" s="152">
        <v>6086231</v>
      </c>
      <c r="H10" s="257">
        <v>42056</v>
      </c>
      <c r="I10" s="203">
        <v>39262</v>
      </c>
      <c r="J10" s="258">
        <v>6724266</v>
      </c>
      <c r="K10" s="288" t="s">
        <v>211</v>
      </c>
      <c r="L10" s="290"/>
    </row>
    <row r="11" spans="1:12">
      <c r="A11" s="11" t="s">
        <v>192</v>
      </c>
      <c r="B11" s="20">
        <v>0</v>
      </c>
      <c r="C11" s="19">
        <v>0</v>
      </c>
      <c r="D11" s="259">
        <v>20000</v>
      </c>
      <c r="E11" s="20" t="s">
        <v>142</v>
      </c>
      <c r="F11" s="18" t="s">
        <v>142</v>
      </c>
      <c r="G11" s="31" t="s">
        <v>142</v>
      </c>
      <c r="H11" s="20" t="s">
        <v>142</v>
      </c>
      <c r="I11" s="19" t="s">
        <v>142</v>
      </c>
      <c r="J11" s="259" t="s">
        <v>142</v>
      </c>
      <c r="K11" s="288" t="s">
        <v>211</v>
      </c>
      <c r="L11" s="290"/>
    </row>
    <row r="12" spans="1:12">
      <c r="A12" s="11" t="s">
        <v>142</v>
      </c>
      <c r="B12" s="260" t="s">
        <v>142</v>
      </c>
      <c r="C12" s="169" t="s">
        <v>142</v>
      </c>
      <c r="D12" s="261" t="s">
        <v>142</v>
      </c>
      <c r="E12" s="20"/>
      <c r="F12" s="18"/>
      <c r="G12" s="31"/>
      <c r="H12" s="20"/>
      <c r="I12" s="19"/>
      <c r="J12" s="259"/>
      <c r="K12" s="288" t="s">
        <v>211</v>
      </c>
      <c r="L12" s="290"/>
    </row>
    <row r="13" spans="1:12">
      <c r="A13" s="11" t="s">
        <v>183</v>
      </c>
      <c r="B13" s="257">
        <f>SUM(B10:B12)</f>
        <v>40279</v>
      </c>
      <c r="C13" s="203">
        <f>SUM(C10:C12)</f>
        <v>35682</v>
      </c>
      <c r="D13" s="258">
        <f>SUM(D10:D12)</f>
        <v>6106231</v>
      </c>
      <c r="E13" s="20"/>
      <c r="F13" s="18"/>
      <c r="G13" s="31"/>
      <c r="H13" s="20"/>
      <c r="I13" s="19"/>
      <c r="J13" s="259"/>
      <c r="K13" s="288" t="s">
        <v>211</v>
      </c>
      <c r="L13" s="290"/>
    </row>
    <row r="14" spans="1:12">
      <c r="A14" s="11"/>
      <c r="B14" s="20"/>
      <c r="C14" s="19"/>
      <c r="D14" s="259"/>
      <c r="E14" s="20"/>
      <c r="F14" s="18"/>
      <c r="G14" s="31"/>
      <c r="H14" s="20"/>
      <c r="I14" s="19"/>
      <c r="J14" s="259"/>
      <c r="K14" s="288" t="s">
        <v>211</v>
      </c>
      <c r="L14" s="290"/>
    </row>
    <row r="15" spans="1:12">
      <c r="A15" s="11" t="s">
        <v>302</v>
      </c>
      <c r="B15" s="20">
        <v>284</v>
      </c>
      <c r="C15" s="19">
        <v>268</v>
      </c>
      <c r="D15" s="259">
        <v>99155</v>
      </c>
      <c r="E15" s="20">
        <v>284</v>
      </c>
      <c r="F15" s="18">
        <v>268</v>
      </c>
      <c r="G15" s="31">
        <v>99155</v>
      </c>
      <c r="H15" s="20">
        <v>275</v>
      </c>
      <c r="I15" s="19">
        <v>256</v>
      </c>
      <c r="J15" s="259">
        <v>99394</v>
      </c>
      <c r="K15" s="288" t="s">
        <v>211</v>
      </c>
      <c r="L15" s="290"/>
    </row>
    <row r="16" spans="1:12">
      <c r="A16" s="11" t="s">
        <v>301</v>
      </c>
      <c r="B16" s="20" t="s">
        <v>142</v>
      </c>
      <c r="C16" s="19"/>
      <c r="D16" s="259" t="s">
        <v>142</v>
      </c>
      <c r="E16" s="20" t="s">
        <v>142</v>
      </c>
      <c r="F16" s="18"/>
      <c r="G16" s="6" t="s">
        <v>142</v>
      </c>
      <c r="H16" s="260" t="s">
        <v>142</v>
      </c>
      <c r="I16" s="169"/>
      <c r="J16" s="414">
        <v>-35000</v>
      </c>
      <c r="K16" s="288" t="s">
        <v>211</v>
      </c>
      <c r="L16" s="290"/>
    </row>
    <row r="17" spans="1:12">
      <c r="A17" s="11" t="s">
        <v>303</v>
      </c>
      <c r="B17" s="20"/>
      <c r="C17" s="19"/>
      <c r="D17" s="259"/>
      <c r="E17" s="20"/>
      <c r="F17" s="516"/>
      <c r="G17" s="515"/>
      <c r="H17" s="20"/>
      <c r="I17" s="19"/>
      <c r="J17" s="259">
        <f>SUM(J15:J16)</f>
        <v>64394</v>
      </c>
      <c r="K17" s="288" t="s">
        <v>211</v>
      </c>
      <c r="L17" s="290"/>
    </row>
    <row r="18" spans="1:12">
      <c r="A18" s="11"/>
      <c r="B18" s="20"/>
      <c r="C18" s="19"/>
      <c r="D18" s="259"/>
      <c r="E18" s="20"/>
      <c r="F18" s="516"/>
      <c r="G18" s="515"/>
      <c r="H18" s="20"/>
      <c r="I18" s="19"/>
      <c r="J18" s="28"/>
      <c r="K18" s="288" t="s">
        <v>211</v>
      </c>
      <c r="L18" s="290"/>
    </row>
    <row r="19" spans="1:12">
      <c r="A19" s="11" t="s">
        <v>65</v>
      </c>
      <c r="B19" s="257">
        <v>2075</v>
      </c>
      <c r="C19" s="203">
        <v>1931</v>
      </c>
      <c r="D19" s="29">
        <v>0</v>
      </c>
      <c r="E19" s="257">
        <v>2075</v>
      </c>
      <c r="F19" s="61">
        <v>1931</v>
      </c>
      <c r="G19" s="32">
        <v>0</v>
      </c>
      <c r="H19" s="257">
        <v>1950</v>
      </c>
      <c r="I19" s="203">
        <v>1806</v>
      </c>
      <c r="J19" s="29">
        <v>0</v>
      </c>
      <c r="K19" s="288" t="s">
        <v>211</v>
      </c>
      <c r="L19" s="290"/>
    </row>
    <row r="20" spans="1:12">
      <c r="A20" s="11"/>
      <c r="B20" s="20"/>
      <c r="C20" s="19"/>
      <c r="D20" s="28"/>
      <c r="E20" s="20"/>
      <c r="F20" s="18"/>
      <c r="G20" s="32"/>
      <c r="H20" s="20"/>
      <c r="I20" s="19"/>
      <c r="J20" s="29" t="s">
        <v>142</v>
      </c>
      <c r="K20" s="288" t="s">
        <v>211</v>
      </c>
      <c r="L20" s="290"/>
    </row>
    <row r="21" spans="1:12">
      <c r="A21" s="11" t="s">
        <v>145</v>
      </c>
      <c r="B21" s="20">
        <v>714</v>
      </c>
      <c r="C21" s="19">
        <v>712</v>
      </c>
      <c r="D21" s="29">
        <v>0</v>
      </c>
      <c r="E21" s="20">
        <v>714</v>
      </c>
      <c r="F21" s="18">
        <v>712</v>
      </c>
      <c r="G21" s="32">
        <v>0</v>
      </c>
      <c r="H21" s="20">
        <v>733</v>
      </c>
      <c r="I21" s="19">
        <v>730</v>
      </c>
      <c r="J21" s="29">
        <v>0</v>
      </c>
      <c r="K21" s="288" t="s">
        <v>211</v>
      </c>
      <c r="L21" s="290"/>
    </row>
    <row r="22" spans="1:12" ht="16.5" thickBot="1">
      <c r="A22" s="8"/>
      <c r="B22" s="26"/>
      <c r="C22" s="24"/>
      <c r="D22" s="10"/>
      <c r="E22" s="26"/>
      <c r="F22" s="23"/>
      <c r="G22" s="9"/>
      <c r="H22" s="26"/>
      <c r="I22" s="24"/>
      <c r="J22" s="10"/>
      <c r="K22" s="288" t="s">
        <v>211</v>
      </c>
      <c r="L22" s="290"/>
    </row>
    <row r="23" spans="1:12" ht="16.5" thickBot="1">
      <c r="A23" s="8" t="s">
        <v>146</v>
      </c>
      <c r="B23" s="262">
        <f>+B10+B11+B15+B19+B21</f>
        <v>43352</v>
      </c>
      <c r="C23" s="263">
        <f>+C10+C11+C15+C19+C21</f>
        <v>38593</v>
      </c>
      <c r="D23" s="25">
        <f>SUM(D13:D21)</f>
        <v>6205386</v>
      </c>
      <c r="E23" s="262">
        <f t="shared" ref="E23:G23" si="0">SUM(E10:E21)</f>
        <v>43352</v>
      </c>
      <c r="F23" s="27">
        <f t="shared" si="0"/>
        <v>38593</v>
      </c>
      <c r="G23" s="523">
        <f t="shared" si="0"/>
        <v>6185386</v>
      </c>
      <c r="H23" s="51">
        <f t="shared" ref="H23:I23" si="1">+H10+H17+H19+H21</f>
        <v>44739</v>
      </c>
      <c r="I23" s="25">
        <f t="shared" si="1"/>
        <v>41798</v>
      </c>
      <c r="J23" s="25">
        <f>+J10+J17+J19+J21</f>
        <v>6788660</v>
      </c>
      <c r="K23" s="288" t="s">
        <v>211</v>
      </c>
      <c r="L23" s="290"/>
    </row>
    <row r="24" spans="1:12">
      <c r="A24" s="1" t="s">
        <v>217</v>
      </c>
      <c r="H24" s="1" t="s">
        <v>142</v>
      </c>
      <c r="I24" s="1" t="s">
        <v>142</v>
      </c>
      <c r="J24" s="1" t="s">
        <v>142</v>
      </c>
      <c r="K24" s="288" t="s">
        <v>211</v>
      </c>
      <c r="L24" s="290"/>
    </row>
    <row r="25" spans="1:12">
      <c r="A25" s="1" t="s">
        <v>313</v>
      </c>
      <c r="K25" s="288" t="s">
        <v>213</v>
      </c>
      <c r="L25" s="290"/>
    </row>
    <row r="26" spans="1:12">
      <c r="A26" s="1" t="s">
        <v>142</v>
      </c>
    </row>
    <row r="27" spans="1:12">
      <c r="A27" s="1" t="s">
        <v>142</v>
      </c>
    </row>
  </sheetData>
  <mergeCells count="6">
    <mergeCell ref="A2:J2"/>
    <mergeCell ref="A3:J3"/>
    <mergeCell ref="A4:J4"/>
    <mergeCell ref="B6:D7"/>
    <mergeCell ref="E6:G7"/>
    <mergeCell ref="H6:J7"/>
  </mergeCells>
  <phoneticPr fontId="0" type="noConversion"/>
  <pageMargins left="0.73" right="0.52" top="1" bottom="1" header="0.5" footer="0.5"/>
  <pageSetup orientation="landscape" r:id="rId1"/>
  <headerFooter scaleWithDoc="0" alignWithMargins="0">
    <oddFooter>&amp;CExhibit N:  Summary by Appropriation</oddFooter>
  </headerFooter>
</worksheet>
</file>

<file path=xl/worksheets/sheet14.xml><?xml version="1.0" encoding="utf-8"?>
<worksheet xmlns="http://schemas.openxmlformats.org/spreadsheetml/2006/main" xmlns:r="http://schemas.openxmlformats.org/officeDocument/2006/relationships">
  <sheetPr>
    <pageSetUpPr fitToPage="1"/>
  </sheetPr>
  <dimension ref="A1:G54"/>
  <sheetViews>
    <sheetView view="pageBreakPreview" zoomScale="70" zoomScaleNormal="100" zoomScaleSheetLayoutView="70" workbookViewId="0">
      <selection activeCell="B38" sqref="B38"/>
    </sheetView>
  </sheetViews>
  <sheetFormatPr defaultRowHeight="15.75"/>
  <cols>
    <col min="1" max="1" width="28.6640625" style="1" customWidth="1"/>
    <col min="2" max="2" width="28.5546875" style="1" customWidth="1"/>
    <col min="3" max="3" width="8.88671875" style="1"/>
    <col min="4" max="4" width="8.77734375" style="1" customWidth="1"/>
    <col min="5" max="5" width="13.33203125" style="196" customWidth="1"/>
    <col min="6" max="6" width="0.6640625" style="1" customWidth="1"/>
    <col min="7" max="16384" width="8.88671875" style="1"/>
  </cols>
  <sheetData>
    <row r="1" spans="1:6">
      <c r="A1" s="2" t="s">
        <v>300</v>
      </c>
      <c r="F1" s="288" t="s">
        <v>211</v>
      </c>
    </row>
    <row r="2" spans="1:6">
      <c r="A2" s="742" t="s">
        <v>256</v>
      </c>
      <c r="B2" s="742"/>
      <c r="C2" s="742"/>
      <c r="D2" s="742"/>
      <c r="E2" s="742"/>
      <c r="F2" s="288" t="s">
        <v>211</v>
      </c>
    </row>
    <row r="3" spans="1:6">
      <c r="A3" s="742" t="s">
        <v>218</v>
      </c>
      <c r="B3" s="742"/>
      <c r="C3" s="742"/>
      <c r="D3" s="742"/>
      <c r="E3" s="742"/>
      <c r="F3" s="288" t="s">
        <v>211</v>
      </c>
    </row>
    <row r="4" spans="1:6">
      <c r="A4" s="742" t="s">
        <v>44</v>
      </c>
      <c r="B4" s="742"/>
      <c r="C4" s="742"/>
      <c r="D4" s="742"/>
      <c r="E4" s="742"/>
      <c r="F4" s="288" t="s">
        <v>211</v>
      </c>
    </row>
    <row r="5" spans="1:6">
      <c r="A5" s="742" t="s">
        <v>129</v>
      </c>
      <c r="B5" s="742"/>
      <c r="C5" s="742"/>
      <c r="D5" s="742"/>
      <c r="E5" s="742"/>
      <c r="F5" s="288" t="s">
        <v>211</v>
      </c>
    </row>
    <row r="6" spans="1:6" ht="6" customHeight="1" thickBot="1">
      <c r="A6" s="6"/>
      <c r="B6" s="6"/>
      <c r="C6" s="6"/>
      <c r="D6" s="7"/>
      <c r="E6" s="197" t="s">
        <v>142</v>
      </c>
      <c r="F6" s="288" t="s">
        <v>211</v>
      </c>
    </row>
    <row r="7" spans="1:6">
      <c r="A7" s="214"/>
      <c r="B7" s="13"/>
      <c r="C7" s="265" t="s">
        <v>14</v>
      </c>
      <c r="D7" s="266" t="s">
        <v>136</v>
      </c>
      <c r="E7" s="267" t="s">
        <v>25</v>
      </c>
      <c r="F7" s="288" t="s">
        <v>211</v>
      </c>
    </row>
    <row r="8" spans="1:6" ht="16.5" thickBot="1">
      <c r="A8" s="268" t="s">
        <v>381</v>
      </c>
      <c r="B8" s="10"/>
      <c r="C8" s="262">
        <v>40279</v>
      </c>
      <c r="D8" s="263">
        <v>35682</v>
      </c>
      <c r="E8" s="269">
        <v>6086231</v>
      </c>
      <c r="F8" s="288" t="s">
        <v>211</v>
      </c>
    </row>
    <row r="9" spans="1:6">
      <c r="A9" s="215" t="s">
        <v>229</v>
      </c>
      <c r="B9" s="28"/>
      <c r="C9" s="20"/>
      <c r="D9" s="19"/>
      <c r="E9" s="270"/>
      <c r="F9" s="288" t="s">
        <v>211</v>
      </c>
    </row>
    <row r="10" spans="1:6">
      <c r="A10" s="429" t="s">
        <v>281</v>
      </c>
      <c r="B10" s="28"/>
      <c r="C10" s="20"/>
      <c r="D10" s="19"/>
      <c r="E10" s="270"/>
      <c r="F10" s="288" t="s">
        <v>211</v>
      </c>
    </row>
    <row r="11" spans="1:6">
      <c r="A11" s="215" t="s">
        <v>282</v>
      </c>
      <c r="B11" s="28"/>
      <c r="C11" s="20"/>
      <c r="D11" s="19"/>
      <c r="E11" s="270">
        <v>697</v>
      </c>
      <c r="F11" s="288" t="s">
        <v>211</v>
      </c>
    </row>
    <row r="12" spans="1:6">
      <c r="A12" s="215" t="s">
        <v>283</v>
      </c>
      <c r="B12" s="28"/>
      <c r="C12" s="20"/>
      <c r="D12" s="19"/>
      <c r="E12" s="270">
        <v>-1102</v>
      </c>
      <c r="F12" s="288" t="s">
        <v>211</v>
      </c>
    </row>
    <row r="13" spans="1:6">
      <c r="A13" s="215" t="s">
        <v>284</v>
      </c>
      <c r="B13" s="28"/>
      <c r="C13" s="20"/>
      <c r="D13" s="19"/>
      <c r="E13" s="274">
        <v>-71</v>
      </c>
      <c r="F13" s="288" t="s">
        <v>211</v>
      </c>
    </row>
    <row r="14" spans="1:6">
      <c r="A14" s="469" t="s">
        <v>285</v>
      </c>
      <c r="B14" s="28"/>
      <c r="C14" s="20"/>
      <c r="D14" s="19"/>
      <c r="E14" s="270">
        <f>SUM(E11:E13)</f>
        <v>-476</v>
      </c>
      <c r="F14" s="288" t="s">
        <v>211</v>
      </c>
    </row>
    <row r="15" spans="1:6">
      <c r="A15" s="429" t="s">
        <v>8</v>
      </c>
      <c r="B15" s="28"/>
      <c r="C15" s="20"/>
      <c r="D15" s="19"/>
      <c r="E15" s="270"/>
      <c r="F15" s="288" t="s">
        <v>211</v>
      </c>
    </row>
    <row r="16" spans="1:6">
      <c r="A16" s="271" t="s">
        <v>383</v>
      </c>
      <c r="B16" s="28"/>
      <c r="C16" s="272">
        <v>0</v>
      </c>
      <c r="D16" s="273">
        <v>0</v>
      </c>
      <c r="E16" s="270">
        <v>17164</v>
      </c>
      <c r="F16" s="288" t="s">
        <v>211</v>
      </c>
    </row>
    <row r="17" spans="1:6">
      <c r="A17" s="271" t="s">
        <v>384</v>
      </c>
      <c r="B17" s="28"/>
      <c r="C17" s="272">
        <v>0</v>
      </c>
      <c r="D17" s="273">
        <v>0</v>
      </c>
      <c r="E17" s="270">
        <v>34339</v>
      </c>
      <c r="F17" s="288" t="s">
        <v>211</v>
      </c>
    </row>
    <row r="18" spans="1:6">
      <c r="A18" s="271" t="s">
        <v>385</v>
      </c>
      <c r="B18" s="28"/>
      <c r="C18" s="20">
        <v>0</v>
      </c>
      <c r="D18" s="19">
        <v>0</v>
      </c>
      <c r="E18" s="270">
        <v>35553</v>
      </c>
      <c r="F18" s="288" t="s">
        <v>211</v>
      </c>
    </row>
    <row r="19" spans="1:6">
      <c r="A19" s="271" t="s">
        <v>386</v>
      </c>
      <c r="B19" s="28"/>
      <c r="C19" s="272">
        <v>0</v>
      </c>
      <c r="D19" s="273">
        <v>0</v>
      </c>
      <c r="E19" s="270">
        <v>71230</v>
      </c>
      <c r="F19" s="288" t="s">
        <v>211</v>
      </c>
    </row>
    <row r="20" spans="1:6">
      <c r="A20" s="271" t="s">
        <v>387</v>
      </c>
      <c r="B20" s="28"/>
      <c r="C20" s="272">
        <v>0</v>
      </c>
      <c r="D20" s="273">
        <v>0</v>
      </c>
      <c r="E20" s="270">
        <v>50947</v>
      </c>
      <c r="F20" s="288" t="s">
        <v>211</v>
      </c>
    </row>
    <row r="21" spans="1:6">
      <c r="A21" s="271" t="s">
        <v>388</v>
      </c>
      <c r="B21" s="28"/>
      <c r="C21" s="272">
        <v>0</v>
      </c>
      <c r="D21" s="273">
        <v>0</v>
      </c>
      <c r="E21" s="270">
        <v>29449</v>
      </c>
      <c r="F21" s="288" t="s">
        <v>211</v>
      </c>
    </row>
    <row r="22" spans="1:6">
      <c r="A22" s="271" t="s">
        <v>293</v>
      </c>
      <c r="B22" s="28"/>
      <c r="C22" s="272">
        <v>0</v>
      </c>
      <c r="D22" s="273">
        <v>0</v>
      </c>
      <c r="E22" s="270">
        <v>23388</v>
      </c>
      <c r="F22" s="288" t="s">
        <v>211</v>
      </c>
    </row>
    <row r="23" spans="1:6">
      <c r="A23" s="271" t="s">
        <v>389</v>
      </c>
      <c r="B23" s="28"/>
      <c r="C23" s="272">
        <v>0</v>
      </c>
      <c r="D23" s="273">
        <v>0</v>
      </c>
      <c r="E23" s="270">
        <v>6341</v>
      </c>
      <c r="F23" s="288" t="s">
        <v>211</v>
      </c>
    </row>
    <row r="24" spans="1:6" s="196" customFormat="1">
      <c r="A24" s="417" t="s">
        <v>390</v>
      </c>
      <c r="B24" s="418"/>
      <c r="C24" s="419">
        <v>0</v>
      </c>
      <c r="D24" s="204">
        <v>0</v>
      </c>
      <c r="E24" s="270">
        <v>2144</v>
      </c>
      <c r="F24" s="288" t="s">
        <v>211</v>
      </c>
    </row>
    <row r="25" spans="1:6" s="196" customFormat="1">
      <c r="A25" s="417" t="s">
        <v>356</v>
      </c>
      <c r="B25" s="418"/>
      <c r="C25" s="419">
        <v>0</v>
      </c>
      <c r="D25" s="204">
        <v>0</v>
      </c>
      <c r="E25" s="270">
        <v>5801</v>
      </c>
      <c r="F25" s="288" t="s">
        <v>211</v>
      </c>
    </row>
    <row r="26" spans="1:6" s="196" customFormat="1">
      <c r="A26" s="417" t="s">
        <v>391</v>
      </c>
      <c r="B26" s="418"/>
      <c r="C26" s="419">
        <v>0</v>
      </c>
      <c r="D26" s="204">
        <v>0</v>
      </c>
      <c r="E26" s="270">
        <v>-803</v>
      </c>
      <c r="F26" s="288" t="s">
        <v>211</v>
      </c>
    </row>
    <row r="27" spans="1:6">
      <c r="A27" s="271" t="s">
        <v>357</v>
      </c>
      <c r="B27" s="6"/>
      <c r="C27" s="253">
        <v>0</v>
      </c>
      <c r="D27" s="170">
        <v>0</v>
      </c>
      <c r="E27" s="274">
        <v>7135</v>
      </c>
      <c r="F27" s="288" t="s">
        <v>211</v>
      </c>
    </row>
    <row r="28" spans="1:6">
      <c r="A28" s="328" t="s">
        <v>288</v>
      </c>
      <c r="B28" s="28"/>
      <c r="C28" s="527">
        <f t="shared" ref="C28:D28" si="0">SUM(C16:C27)</f>
        <v>0</v>
      </c>
      <c r="D28" s="528">
        <f t="shared" si="0"/>
        <v>0</v>
      </c>
      <c r="E28" s="526">
        <f>SUM(E16:E27)</f>
        <v>282688</v>
      </c>
      <c r="F28" s="288" t="s">
        <v>211</v>
      </c>
    </row>
    <row r="29" spans="1:6">
      <c r="A29" s="271" t="s">
        <v>316</v>
      </c>
      <c r="B29" s="28"/>
      <c r="C29" s="272">
        <v>0</v>
      </c>
      <c r="D29" s="273">
        <v>426</v>
      </c>
      <c r="E29" s="270">
        <f>33200-1512+2855+6</f>
        <v>34549</v>
      </c>
      <c r="F29" s="288" t="s">
        <v>211</v>
      </c>
    </row>
    <row r="30" spans="1:6">
      <c r="A30" s="271" t="s">
        <v>317</v>
      </c>
      <c r="B30" s="28"/>
      <c r="C30" s="20">
        <v>0</v>
      </c>
      <c r="D30" s="19">
        <v>189</v>
      </c>
      <c r="E30" s="270">
        <v>16700</v>
      </c>
      <c r="F30" s="288" t="s">
        <v>211</v>
      </c>
    </row>
    <row r="31" spans="1:6">
      <c r="A31" s="271" t="s">
        <v>318</v>
      </c>
      <c r="B31" s="28"/>
      <c r="C31" s="20">
        <v>0</v>
      </c>
      <c r="D31" s="19">
        <v>177</v>
      </c>
      <c r="E31" s="270">
        <v>27400</v>
      </c>
      <c r="F31" s="288" t="s">
        <v>211</v>
      </c>
    </row>
    <row r="32" spans="1:6">
      <c r="A32" s="271" t="s">
        <v>379</v>
      </c>
      <c r="B32" s="28"/>
      <c r="C32" s="253"/>
      <c r="D32" s="169">
        <v>0</v>
      </c>
      <c r="E32" s="277">
        <v>21155</v>
      </c>
      <c r="F32" s="288" t="s">
        <v>211</v>
      </c>
    </row>
    <row r="33" spans="1:7">
      <c r="A33" s="328" t="s">
        <v>289</v>
      </c>
      <c r="B33" s="28"/>
      <c r="C33" s="222">
        <f>SUM(C29:C31)</f>
        <v>0</v>
      </c>
      <c r="D33" s="525">
        <f>SUM(D29:D32)</f>
        <v>792</v>
      </c>
      <c r="E33" s="276">
        <f>SUM(E29:E32)</f>
        <v>99804</v>
      </c>
      <c r="F33" s="288" t="s">
        <v>211</v>
      </c>
      <c r="G33" s="426"/>
    </row>
    <row r="34" spans="1:7" ht="16.5" thickBot="1">
      <c r="A34" s="430" t="s">
        <v>9</v>
      </c>
      <c r="B34" s="28"/>
      <c r="C34" s="330">
        <f>+C28+C33</f>
        <v>0</v>
      </c>
      <c r="D34" s="329">
        <f>+D28+D33</f>
        <v>792</v>
      </c>
      <c r="E34" s="466">
        <f>+E28+E33+E14</f>
        <v>382016</v>
      </c>
      <c r="F34" s="288" t="s">
        <v>211</v>
      </c>
    </row>
    <row r="35" spans="1:7" ht="16.5" thickBot="1">
      <c r="A35" s="431" t="s">
        <v>219</v>
      </c>
      <c r="B35" s="420"/>
      <c r="C35" s="337">
        <f>+C8+C34</f>
        <v>40279</v>
      </c>
      <c r="D35" s="338">
        <f>+D8+D34</f>
        <v>36474</v>
      </c>
      <c r="E35" s="467">
        <f>+E8+E34</f>
        <v>6468247</v>
      </c>
      <c r="F35" s="288" t="s">
        <v>211</v>
      </c>
    </row>
    <row r="36" spans="1:7">
      <c r="A36" s="429" t="s">
        <v>187</v>
      </c>
      <c r="B36" s="28"/>
      <c r="C36" s="272"/>
      <c r="D36" s="273"/>
      <c r="E36" s="270"/>
      <c r="F36" s="288" t="s">
        <v>211</v>
      </c>
    </row>
    <row r="37" spans="1:7">
      <c r="A37" s="429" t="s">
        <v>188</v>
      </c>
      <c r="B37" s="28"/>
      <c r="C37" s="272"/>
      <c r="D37" s="273"/>
      <c r="E37" s="270"/>
      <c r="F37" s="288" t="s">
        <v>211</v>
      </c>
    </row>
    <row r="38" spans="1:7">
      <c r="A38" s="215" t="s">
        <v>294</v>
      </c>
      <c r="B38" s="28"/>
      <c r="C38" s="20">
        <v>0</v>
      </c>
      <c r="D38" s="273">
        <v>0</v>
      </c>
      <c r="E38" s="270">
        <v>32366</v>
      </c>
      <c r="F38" s="288" t="s">
        <v>211</v>
      </c>
    </row>
    <row r="39" spans="1:7">
      <c r="A39" s="215" t="s">
        <v>406</v>
      </c>
      <c r="B39" s="28"/>
      <c r="C39" s="20">
        <v>378</v>
      </c>
      <c r="D39" s="273">
        <v>378</v>
      </c>
      <c r="E39" s="270">
        <v>51099</v>
      </c>
      <c r="F39" s="288" t="s">
        <v>211</v>
      </c>
    </row>
    <row r="40" spans="1:7">
      <c r="A40" s="215" t="s">
        <v>404</v>
      </c>
      <c r="B40" s="28"/>
      <c r="C40" s="20">
        <v>896</v>
      </c>
      <c r="D40" s="273">
        <v>896</v>
      </c>
      <c r="E40" s="270">
        <v>66879</v>
      </c>
      <c r="F40" s="288" t="s">
        <v>211</v>
      </c>
    </row>
    <row r="41" spans="1:7">
      <c r="A41" s="215" t="s">
        <v>405</v>
      </c>
      <c r="B41" s="28"/>
      <c r="C41" s="20">
        <v>378</v>
      </c>
      <c r="D41" s="273">
        <v>189</v>
      </c>
      <c r="E41" s="270">
        <v>22450</v>
      </c>
      <c r="F41" s="288" t="s">
        <v>211</v>
      </c>
    </row>
    <row r="42" spans="1:7">
      <c r="A42" s="215" t="s">
        <v>319</v>
      </c>
      <c r="B42" s="28"/>
      <c r="C42" s="20">
        <v>0</v>
      </c>
      <c r="D42" s="558">
        <v>1200</v>
      </c>
      <c r="E42" s="270">
        <v>109758</v>
      </c>
      <c r="F42" s="288" t="s">
        <v>211</v>
      </c>
    </row>
    <row r="43" spans="1:7">
      <c r="A43" s="215" t="s">
        <v>380</v>
      </c>
      <c r="B43" s="28"/>
      <c r="C43" s="386"/>
      <c r="D43" s="387"/>
      <c r="E43" s="388"/>
      <c r="F43" s="288" t="s">
        <v>211</v>
      </c>
    </row>
    <row r="44" spans="1:7">
      <c r="A44" s="215" t="s">
        <v>280</v>
      </c>
      <c r="B44" s="28"/>
      <c r="C44" s="20">
        <v>125</v>
      </c>
      <c r="D44" s="273">
        <v>125</v>
      </c>
      <c r="E44" s="428">
        <v>15000</v>
      </c>
      <c r="F44" s="288" t="s">
        <v>211</v>
      </c>
    </row>
    <row r="45" spans="1:7">
      <c r="A45" s="215" t="s">
        <v>264</v>
      </c>
      <c r="B45" s="28"/>
      <c r="C45" s="260">
        <v>0</v>
      </c>
      <c r="D45" s="251">
        <v>0</v>
      </c>
      <c r="E45" s="393">
        <v>7248</v>
      </c>
      <c r="F45" s="288" t="s">
        <v>211</v>
      </c>
    </row>
    <row r="46" spans="1:7">
      <c r="A46" s="469" t="s">
        <v>287</v>
      </c>
      <c r="B46" s="28"/>
      <c r="C46" s="279">
        <f>SUM(C38:C45)</f>
        <v>1777</v>
      </c>
      <c r="D46" s="275">
        <f>SUM(D38:D45)</f>
        <v>2788</v>
      </c>
      <c r="E46" s="270">
        <f>SUM(E38:E45)</f>
        <v>304800</v>
      </c>
      <c r="F46" s="288" t="s">
        <v>211</v>
      </c>
    </row>
    <row r="47" spans="1:7">
      <c r="A47" s="429" t="s">
        <v>286</v>
      </c>
      <c r="B47" s="427"/>
      <c r="C47" s="20"/>
      <c r="D47" s="275"/>
      <c r="E47" s="270"/>
      <c r="F47" s="288" t="s">
        <v>211</v>
      </c>
      <c r="G47" s="426"/>
    </row>
    <row r="48" spans="1:7">
      <c r="A48" s="215" t="s">
        <v>310</v>
      </c>
      <c r="B48" s="28"/>
      <c r="C48" s="20"/>
      <c r="D48" s="275"/>
      <c r="E48" s="270">
        <v>-6269</v>
      </c>
      <c r="F48" s="288" t="s">
        <v>211</v>
      </c>
      <c r="G48" s="427"/>
    </row>
    <row r="49" spans="1:7">
      <c r="A49" s="215" t="s">
        <v>314</v>
      </c>
      <c r="B49" s="465"/>
      <c r="C49" s="20"/>
      <c r="D49" s="468"/>
      <c r="E49" s="270">
        <v>-41000</v>
      </c>
      <c r="F49" s="288" t="s">
        <v>211</v>
      </c>
      <c r="G49" s="465"/>
    </row>
    <row r="50" spans="1:7">
      <c r="A50" s="215" t="s">
        <v>315</v>
      </c>
      <c r="B50" s="522"/>
      <c r="C50" s="260"/>
      <c r="D50" s="557"/>
      <c r="E50" s="274">
        <v>-1512</v>
      </c>
      <c r="F50" s="288" t="s">
        <v>211</v>
      </c>
      <c r="G50" s="522"/>
    </row>
    <row r="51" spans="1:7" ht="14.25" customHeight="1">
      <c r="A51" s="469" t="s">
        <v>290</v>
      </c>
      <c r="B51" s="28"/>
      <c r="C51" s="20">
        <f>SUM(C47:C47)</f>
        <v>0</v>
      </c>
      <c r="D51" s="273">
        <f>SUM(D47:D47)</f>
        <v>0</v>
      </c>
      <c r="E51" s="270">
        <f>SUM(E48:E50)</f>
        <v>-48781</v>
      </c>
      <c r="F51" s="288" t="s">
        <v>211</v>
      </c>
      <c r="G51" s="426"/>
    </row>
    <row r="52" spans="1:7" ht="16.5" thickBot="1">
      <c r="A52" s="215" t="s">
        <v>291</v>
      </c>
      <c r="B52" s="28"/>
      <c r="C52" s="257">
        <f>+C46+C51</f>
        <v>1777</v>
      </c>
      <c r="D52" s="61">
        <f>+D46</f>
        <v>2788</v>
      </c>
      <c r="E52" s="276">
        <f>+E46+E51</f>
        <v>256019</v>
      </c>
      <c r="F52" s="288" t="s">
        <v>211</v>
      </c>
      <c r="G52" s="426"/>
    </row>
    <row r="53" spans="1:7" ht="16.5" thickBot="1">
      <c r="A53" s="216" t="s">
        <v>292</v>
      </c>
      <c r="B53" s="10"/>
      <c r="C53" s="278">
        <f>+C35+C52</f>
        <v>42056</v>
      </c>
      <c r="D53" s="278">
        <f>+D35+D52</f>
        <v>39262</v>
      </c>
      <c r="E53" s="51">
        <f>+E35+E52</f>
        <v>6724266</v>
      </c>
      <c r="F53" s="288" t="s">
        <v>211</v>
      </c>
      <c r="G53" s="426"/>
    </row>
    <row r="54" spans="1:7">
      <c r="A54" s="6" t="s">
        <v>135</v>
      </c>
      <c r="B54" s="6"/>
      <c r="C54" s="6"/>
      <c r="D54" s="6"/>
      <c r="E54" s="197"/>
      <c r="F54" s="288" t="s">
        <v>213</v>
      </c>
    </row>
  </sheetData>
  <mergeCells count="4">
    <mergeCell ref="A2:E2"/>
    <mergeCell ref="A4:E4"/>
    <mergeCell ref="A3:E3"/>
    <mergeCell ref="A5:E5"/>
  </mergeCells>
  <phoneticPr fontId="0" type="noConversion"/>
  <pageMargins left="1.44" right="1.1299999999999999" top="1" bottom="0.4" header="0.5" footer="0.18"/>
  <pageSetup scale="61" orientation="landscape" r:id="rId1"/>
  <headerFooter scaleWithDoc="0" alignWithMargins="0">
    <oddFooter>&amp;CExhibit O: Summary of Change</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AF92"/>
  <sheetViews>
    <sheetView tabSelected="1" showOutlineSymbols="0" view="pageBreakPreview" topLeftCell="A7" zoomScale="75" zoomScaleNormal="75" zoomScaleSheetLayoutView="75" workbookViewId="0">
      <selection activeCell="B34" sqref="B34:U34"/>
    </sheetView>
  </sheetViews>
  <sheetFormatPr defaultRowHeight="15"/>
  <cols>
    <col min="2" max="2" width="6.44140625" customWidth="1"/>
    <col min="3" max="3" width="7.6640625" customWidth="1"/>
    <col min="4" max="4" width="8.21875" customWidth="1"/>
    <col min="5" max="5" width="7.21875" customWidth="1"/>
    <col min="7" max="7" width="7.21875" customWidth="1"/>
    <col min="8" max="8" width="7.109375" customWidth="1"/>
    <col min="9" max="9" width="9.109375" customWidth="1"/>
    <col min="10" max="10" width="5.6640625" customWidth="1"/>
    <col min="11" max="11" width="6.77734375" customWidth="1"/>
    <col min="12" max="12" width="9" bestFit="1" customWidth="1"/>
    <col min="13" max="13" width="7.6640625" customWidth="1"/>
    <col min="14" max="14" width="7.109375" customWidth="1"/>
    <col min="15" max="15" width="9.109375" customWidth="1"/>
    <col min="16" max="16" width="6.109375" customWidth="1"/>
    <col min="17" max="17" width="6.5546875" customWidth="1"/>
    <col min="18" max="18" width="7.5546875" customWidth="1"/>
    <col min="19" max="19" width="5.77734375" customWidth="1"/>
    <col min="20" max="20" width="5.44140625" customWidth="1"/>
    <col min="21" max="21" width="8.21875" customWidth="1"/>
    <col min="22" max="22" width="7.77734375" customWidth="1"/>
    <col min="23" max="23" width="8.21875" customWidth="1"/>
    <col min="24" max="24" width="10.77734375" customWidth="1"/>
    <col min="25" max="25" width="1.109375" customWidth="1"/>
  </cols>
  <sheetData>
    <row r="1" spans="1:28" ht="22.5" customHeight="1">
      <c r="A1" s="676" t="s">
        <v>143</v>
      </c>
      <c r="B1" s="676"/>
      <c r="C1" s="676"/>
      <c r="D1" s="676"/>
      <c r="Y1" s="291" t="s">
        <v>211</v>
      </c>
    </row>
    <row r="2" spans="1:28" ht="18.75">
      <c r="J2" s="677" t="s">
        <v>236</v>
      </c>
      <c r="K2" s="677"/>
      <c r="L2" s="677"/>
      <c r="M2" s="36"/>
      <c r="Y2" s="291" t="s">
        <v>211</v>
      </c>
      <c r="Z2" s="290"/>
    </row>
    <row r="3" spans="1:28" ht="18.75">
      <c r="A3" s="37"/>
      <c r="B3" s="37"/>
      <c r="C3" s="37"/>
      <c r="D3" s="37"/>
      <c r="E3" s="37"/>
      <c r="F3" s="37"/>
      <c r="G3" s="37"/>
      <c r="H3" s="37"/>
      <c r="I3" s="37"/>
      <c r="J3" s="677" t="s">
        <v>43</v>
      </c>
      <c r="K3" s="677"/>
      <c r="L3" s="677"/>
      <c r="M3" s="35"/>
      <c r="N3" s="37"/>
      <c r="O3" s="37"/>
      <c r="P3" s="37"/>
      <c r="Q3" s="37"/>
      <c r="R3" s="37"/>
      <c r="S3" s="37"/>
      <c r="T3" s="37"/>
      <c r="U3" s="37"/>
      <c r="V3" s="37"/>
      <c r="W3" s="37"/>
      <c r="X3" s="37"/>
      <c r="Y3" s="291" t="s">
        <v>211</v>
      </c>
      <c r="Z3" s="290"/>
      <c r="AA3" s="37"/>
      <c r="AB3" s="37"/>
    </row>
    <row r="4" spans="1:28" ht="18.75">
      <c r="A4" s="37"/>
      <c r="B4" s="37"/>
      <c r="C4" s="37"/>
      <c r="D4" s="37"/>
      <c r="E4" s="37"/>
      <c r="F4" s="37"/>
      <c r="G4" s="37"/>
      <c r="H4" s="37"/>
      <c r="I4" s="37"/>
      <c r="J4" s="677" t="s">
        <v>44</v>
      </c>
      <c r="K4" s="677"/>
      <c r="L4" s="677"/>
      <c r="M4" s="35"/>
      <c r="N4" s="37"/>
      <c r="O4" s="37"/>
      <c r="P4" s="37"/>
      <c r="Q4" s="37"/>
      <c r="R4" s="37"/>
      <c r="S4" s="37"/>
      <c r="T4" s="37"/>
      <c r="U4" s="37"/>
      <c r="V4" s="37"/>
      <c r="W4" s="37"/>
      <c r="X4" s="37"/>
      <c r="Y4" s="291" t="s">
        <v>211</v>
      </c>
      <c r="Z4" s="290"/>
      <c r="AA4" s="37"/>
      <c r="AB4" s="37"/>
    </row>
    <row r="5" spans="1:28" ht="15.75">
      <c r="A5" s="37"/>
      <c r="B5" s="37"/>
      <c r="C5" s="37"/>
      <c r="D5" s="37"/>
      <c r="E5" s="37"/>
      <c r="F5" s="37"/>
      <c r="G5" s="37"/>
      <c r="H5" s="37"/>
      <c r="I5" s="37"/>
      <c r="J5" s="677" t="s">
        <v>62</v>
      </c>
      <c r="K5" s="677"/>
      <c r="L5" s="677"/>
      <c r="M5" s="34"/>
      <c r="N5" s="37"/>
      <c r="O5" s="37"/>
      <c r="P5" s="37"/>
      <c r="Q5" s="37"/>
      <c r="R5" s="37"/>
      <c r="S5" s="37"/>
      <c r="T5" s="37"/>
      <c r="U5" s="37"/>
      <c r="V5" s="663" t="s">
        <v>220</v>
      </c>
      <c r="W5" s="664"/>
      <c r="X5" s="665"/>
      <c r="Y5" s="291" t="s">
        <v>211</v>
      </c>
      <c r="Z5" s="290"/>
      <c r="AA5" s="37"/>
      <c r="AB5" s="37"/>
    </row>
    <row r="6" spans="1:28" ht="15" customHeight="1">
      <c r="A6" s="37"/>
      <c r="B6" s="37"/>
      <c r="C6" s="37"/>
      <c r="D6" s="37"/>
      <c r="E6" s="37"/>
      <c r="F6" s="37"/>
      <c r="G6" s="37"/>
      <c r="H6" s="37"/>
      <c r="I6" s="37"/>
      <c r="J6" s="37"/>
      <c r="K6" s="37"/>
      <c r="L6" s="37"/>
      <c r="M6" s="37"/>
      <c r="N6" s="37"/>
      <c r="O6" s="37"/>
      <c r="P6" s="37"/>
      <c r="Q6" s="37"/>
      <c r="R6" s="37"/>
      <c r="S6" s="37"/>
      <c r="T6" s="37"/>
      <c r="U6" s="37"/>
      <c r="V6" s="39" t="s">
        <v>147</v>
      </c>
      <c r="W6" s="39" t="s">
        <v>24</v>
      </c>
      <c r="X6" s="39" t="s">
        <v>25</v>
      </c>
      <c r="Y6" s="291" t="s">
        <v>211</v>
      </c>
      <c r="Z6" s="290"/>
      <c r="AA6" s="37"/>
      <c r="AB6" s="37"/>
    </row>
    <row r="7" spans="1:28" ht="15.75">
      <c r="A7" s="671" t="s">
        <v>221</v>
      </c>
      <c r="B7" s="669"/>
      <c r="C7" s="669"/>
      <c r="D7" s="669"/>
      <c r="E7" s="669"/>
      <c r="F7" s="669"/>
      <c r="G7" s="669"/>
      <c r="H7" s="669"/>
      <c r="I7" s="669"/>
      <c r="J7" s="669"/>
      <c r="K7" s="669"/>
      <c r="L7" s="669"/>
      <c r="M7" s="669"/>
      <c r="N7" s="669"/>
      <c r="O7" s="669"/>
      <c r="P7" s="669"/>
      <c r="Q7" s="669"/>
      <c r="R7" s="669"/>
      <c r="S7" s="669"/>
      <c r="T7" s="669"/>
      <c r="U7" s="670"/>
      <c r="V7" s="40">
        <v>40279</v>
      </c>
      <c r="W7" s="40">
        <v>35682</v>
      </c>
      <c r="X7" s="615">
        <v>6086231</v>
      </c>
      <c r="Y7" s="291" t="s">
        <v>211</v>
      </c>
      <c r="Z7" s="290"/>
      <c r="AA7" s="37"/>
    </row>
    <row r="8" spans="1:28" ht="15.75">
      <c r="A8" s="666" t="s">
        <v>189</v>
      </c>
      <c r="B8" s="667"/>
      <c r="C8" s="667"/>
      <c r="D8" s="667"/>
      <c r="E8" s="667"/>
      <c r="F8" s="667"/>
      <c r="G8" s="667"/>
      <c r="H8" s="667"/>
      <c r="I8" s="667"/>
      <c r="J8" s="667"/>
      <c r="K8" s="667"/>
      <c r="L8" s="667"/>
      <c r="M8" s="667"/>
      <c r="N8" s="667"/>
      <c r="O8" s="667"/>
      <c r="P8" s="667"/>
      <c r="Q8" s="667"/>
      <c r="R8" s="667"/>
      <c r="S8" s="667"/>
      <c r="T8" s="667"/>
      <c r="U8" s="668"/>
      <c r="V8" s="42">
        <v>0</v>
      </c>
      <c r="W8" s="42">
        <v>0</v>
      </c>
      <c r="X8" s="42">
        <v>20000</v>
      </c>
      <c r="Y8" s="291" t="s">
        <v>211</v>
      </c>
      <c r="Z8" s="290"/>
      <c r="AA8" s="37"/>
    </row>
    <row r="9" spans="1:28" ht="15.75">
      <c r="A9" s="450"/>
      <c r="B9" s="669" t="s">
        <v>222</v>
      </c>
      <c r="C9" s="669"/>
      <c r="D9" s="669"/>
      <c r="E9" s="669"/>
      <c r="F9" s="669"/>
      <c r="G9" s="669"/>
      <c r="H9" s="669"/>
      <c r="I9" s="669"/>
      <c r="J9" s="669"/>
      <c r="K9" s="669"/>
      <c r="L9" s="669"/>
      <c r="M9" s="669"/>
      <c r="N9" s="669"/>
      <c r="O9" s="669"/>
      <c r="P9" s="669"/>
      <c r="Q9" s="669"/>
      <c r="R9" s="669"/>
      <c r="S9" s="669"/>
      <c r="T9" s="669"/>
      <c r="U9" s="670"/>
      <c r="V9" s="43">
        <v>40279</v>
      </c>
      <c r="W9" s="43">
        <v>35682</v>
      </c>
      <c r="X9" s="43">
        <v>6106231</v>
      </c>
      <c r="Y9" s="291" t="s">
        <v>211</v>
      </c>
      <c r="Z9" s="290"/>
      <c r="AA9" s="37"/>
    </row>
    <row r="10" spans="1:28" ht="15.75">
      <c r="A10" s="671" t="s">
        <v>332</v>
      </c>
      <c r="B10" s="669"/>
      <c r="C10" s="669"/>
      <c r="D10" s="669"/>
      <c r="E10" s="669"/>
      <c r="F10" s="669"/>
      <c r="G10" s="669"/>
      <c r="H10" s="669"/>
      <c r="I10" s="669"/>
      <c r="J10" s="669"/>
      <c r="K10" s="669"/>
      <c r="L10" s="669"/>
      <c r="M10" s="669"/>
      <c r="N10" s="669"/>
      <c r="O10" s="669"/>
      <c r="P10" s="669"/>
      <c r="Q10" s="669"/>
      <c r="R10" s="669"/>
      <c r="S10" s="669"/>
      <c r="T10" s="669"/>
      <c r="U10" s="670"/>
      <c r="V10" s="44">
        <v>40279</v>
      </c>
      <c r="W10" s="44">
        <v>35682</v>
      </c>
      <c r="X10" s="44">
        <v>6086231</v>
      </c>
      <c r="Y10" s="291" t="s">
        <v>211</v>
      </c>
      <c r="Z10" s="290"/>
      <c r="AA10" s="37"/>
    </row>
    <row r="11" spans="1:28" ht="15.75">
      <c r="A11" s="666" t="s">
        <v>360</v>
      </c>
      <c r="B11" s="667"/>
      <c r="C11" s="667"/>
      <c r="D11" s="667"/>
      <c r="E11" s="667"/>
      <c r="F11" s="667"/>
      <c r="G11" s="667"/>
      <c r="H11" s="667"/>
      <c r="I11" s="667"/>
      <c r="J11" s="667"/>
      <c r="K11" s="667"/>
      <c r="L11" s="667"/>
      <c r="M11" s="667"/>
      <c r="N11" s="667"/>
      <c r="O11" s="667"/>
      <c r="P11" s="667"/>
      <c r="Q11" s="667"/>
      <c r="R11" s="667"/>
      <c r="S11" s="667"/>
      <c r="T11" s="667"/>
      <c r="U11" s="668"/>
      <c r="V11" s="44">
        <v>0</v>
      </c>
      <c r="W11" s="44">
        <v>0</v>
      </c>
      <c r="X11" s="44">
        <v>0</v>
      </c>
      <c r="Y11" s="291" t="s">
        <v>211</v>
      </c>
      <c r="Z11" s="290"/>
      <c r="AA11" s="37"/>
    </row>
    <row r="12" spans="1:28" ht="15.75">
      <c r="A12" s="450"/>
      <c r="B12" s="669" t="s">
        <v>361</v>
      </c>
      <c r="C12" s="669"/>
      <c r="D12" s="669"/>
      <c r="E12" s="669"/>
      <c r="F12" s="669"/>
      <c r="G12" s="669"/>
      <c r="H12" s="669"/>
      <c r="I12" s="669"/>
      <c r="J12" s="669"/>
      <c r="K12" s="669"/>
      <c r="L12" s="669"/>
      <c r="M12" s="669"/>
      <c r="N12" s="669"/>
      <c r="O12" s="669"/>
      <c r="P12" s="669"/>
      <c r="Q12" s="669"/>
      <c r="R12" s="669"/>
      <c r="S12" s="669"/>
      <c r="T12" s="669"/>
      <c r="U12" s="670"/>
      <c r="V12" s="43">
        <f>SUM(V10:V11)</f>
        <v>40279</v>
      </c>
      <c r="W12" s="43">
        <f>SUM(W10:W11)</f>
        <v>35682</v>
      </c>
      <c r="X12" s="43">
        <f>SUM(X10:X11)</f>
        <v>6086231</v>
      </c>
      <c r="Y12" s="291" t="s">
        <v>211</v>
      </c>
      <c r="Z12" s="290"/>
      <c r="AA12" s="45"/>
      <c r="AB12" s="46"/>
    </row>
    <row r="13" spans="1:28" ht="15.75">
      <c r="A13" s="666" t="s">
        <v>322</v>
      </c>
      <c r="B13" s="667"/>
      <c r="C13" s="667"/>
      <c r="D13" s="667"/>
      <c r="E13" s="667"/>
      <c r="F13" s="667"/>
      <c r="G13" s="667"/>
      <c r="H13" s="667"/>
      <c r="I13" s="667"/>
      <c r="J13" s="667"/>
      <c r="K13" s="667"/>
      <c r="L13" s="667"/>
      <c r="M13" s="667"/>
      <c r="N13" s="667"/>
      <c r="O13" s="667"/>
      <c r="P13" s="667"/>
      <c r="Q13" s="667"/>
      <c r="R13" s="667"/>
      <c r="S13" s="667"/>
      <c r="T13" s="667"/>
      <c r="U13" s="668"/>
      <c r="V13" s="47"/>
      <c r="W13" s="47"/>
      <c r="X13" s="432"/>
      <c r="Y13" s="291" t="s">
        <v>211</v>
      </c>
      <c r="Z13" s="290"/>
    </row>
    <row r="14" spans="1:28" ht="15.75">
      <c r="A14" s="610"/>
      <c r="B14" s="667" t="s">
        <v>341</v>
      </c>
      <c r="C14" s="667"/>
      <c r="D14" s="667"/>
      <c r="E14" s="667"/>
      <c r="F14" s="667"/>
      <c r="G14" s="667"/>
      <c r="H14" s="667"/>
      <c r="I14" s="667"/>
      <c r="J14" s="667"/>
      <c r="K14" s="667"/>
      <c r="L14" s="667"/>
      <c r="M14" s="667"/>
      <c r="N14" s="667"/>
      <c r="O14" s="667"/>
      <c r="P14" s="667"/>
      <c r="Q14" s="667"/>
      <c r="R14" s="667"/>
      <c r="S14" s="667"/>
      <c r="T14" s="667"/>
      <c r="U14" s="668"/>
      <c r="V14" s="609"/>
      <c r="W14" s="47"/>
      <c r="X14" s="432"/>
      <c r="Y14" s="291" t="s">
        <v>211</v>
      </c>
      <c r="Z14" s="290"/>
    </row>
    <row r="15" spans="1:28" ht="15.75">
      <c r="A15" s="551"/>
      <c r="B15" s="608"/>
      <c r="C15" s="667" t="s">
        <v>362</v>
      </c>
      <c r="D15" s="667"/>
      <c r="E15" s="667"/>
      <c r="F15" s="667"/>
      <c r="G15" s="667"/>
      <c r="H15" s="667"/>
      <c r="I15" s="667"/>
      <c r="J15" s="667"/>
      <c r="K15" s="667"/>
      <c r="L15" s="667"/>
      <c r="M15" s="667"/>
      <c r="N15" s="667"/>
      <c r="O15" s="667"/>
      <c r="P15" s="667"/>
      <c r="Q15" s="667"/>
      <c r="R15" s="667"/>
      <c r="S15" s="667"/>
      <c r="T15" s="667"/>
      <c r="U15" s="668"/>
      <c r="V15" s="552">
        <v>0</v>
      </c>
      <c r="W15" s="47">
        <v>0</v>
      </c>
      <c r="X15" s="432">
        <v>-1102</v>
      </c>
      <c r="Y15" s="291" t="s">
        <v>211</v>
      </c>
      <c r="Z15" s="290"/>
    </row>
    <row r="16" spans="1:28" ht="15.75">
      <c r="A16" s="610"/>
      <c r="B16" s="608"/>
      <c r="C16" s="667" t="s">
        <v>363</v>
      </c>
      <c r="D16" s="667"/>
      <c r="E16" s="667"/>
      <c r="F16" s="667"/>
      <c r="G16" s="667"/>
      <c r="H16" s="667"/>
      <c r="I16" s="667"/>
      <c r="J16" s="667"/>
      <c r="K16" s="667"/>
      <c r="L16" s="667"/>
      <c r="M16" s="667"/>
      <c r="N16" s="667"/>
      <c r="O16" s="667"/>
      <c r="P16" s="667"/>
      <c r="Q16" s="667"/>
      <c r="R16" s="667"/>
      <c r="S16" s="667"/>
      <c r="T16" s="667"/>
      <c r="U16" s="668"/>
      <c r="V16" s="609">
        <v>0</v>
      </c>
      <c r="W16" s="47">
        <v>0</v>
      </c>
      <c r="X16" s="432">
        <v>-71</v>
      </c>
      <c r="Y16" s="291" t="s">
        <v>211</v>
      </c>
      <c r="Z16" s="290"/>
    </row>
    <row r="17" spans="1:27" ht="15.75">
      <c r="A17" s="610"/>
      <c r="B17" s="608"/>
      <c r="C17" s="667" t="s">
        <v>364</v>
      </c>
      <c r="D17" s="667"/>
      <c r="E17" s="667"/>
      <c r="F17" s="667"/>
      <c r="G17" s="667"/>
      <c r="H17" s="667"/>
      <c r="I17" s="667"/>
      <c r="J17" s="667"/>
      <c r="K17" s="667"/>
      <c r="L17" s="667"/>
      <c r="M17" s="667"/>
      <c r="N17" s="667"/>
      <c r="O17" s="667"/>
      <c r="P17" s="667"/>
      <c r="Q17" s="667"/>
      <c r="R17" s="667"/>
      <c r="S17" s="667"/>
      <c r="T17" s="667"/>
      <c r="U17" s="668"/>
      <c r="V17" s="609">
        <v>0</v>
      </c>
      <c r="W17" s="47">
        <v>0</v>
      </c>
      <c r="X17" s="432">
        <v>697</v>
      </c>
      <c r="Y17" s="291" t="s">
        <v>211</v>
      </c>
      <c r="Z17" s="290"/>
    </row>
    <row r="18" spans="1:27" ht="15.75">
      <c r="A18" s="459"/>
      <c r="B18" s="667" t="s">
        <v>144</v>
      </c>
      <c r="C18" s="667"/>
      <c r="D18" s="667"/>
      <c r="E18" s="667"/>
      <c r="F18" s="667"/>
      <c r="G18" s="667"/>
      <c r="H18" s="667"/>
      <c r="I18" s="667"/>
      <c r="J18" s="667"/>
      <c r="K18" s="667"/>
      <c r="L18" s="667"/>
      <c r="M18" s="667"/>
      <c r="N18" s="667"/>
      <c r="O18" s="667"/>
      <c r="P18" s="667"/>
      <c r="Q18" s="667"/>
      <c r="R18" s="667"/>
      <c r="S18" s="667"/>
      <c r="T18" s="667"/>
      <c r="U18" s="668"/>
      <c r="V18" s="40" t="s">
        <v>142</v>
      </c>
      <c r="W18" s="40" t="s">
        <v>142</v>
      </c>
      <c r="X18" s="48" t="s">
        <v>142</v>
      </c>
      <c r="Y18" s="291" t="s">
        <v>211</v>
      </c>
      <c r="Z18" s="290"/>
      <c r="AA18" s="37"/>
    </row>
    <row r="19" spans="1:27" ht="15.75">
      <c r="A19" s="532"/>
      <c r="B19" s="531"/>
      <c r="C19" s="667" t="s">
        <v>323</v>
      </c>
      <c r="D19" s="667"/>
      <c r="E19" s="667"/>
      <c r="F19" s="667"/>
      <c r="G19" s="667"/>
      <c r="H19" s="667"/>
      <c r="I19" s="667"/>
      <c r="J19" s="667"/>
      <c r="K19" s="667"/>
      <c r="L19" s="667"/>
      <c r="M19" s="667"/>
      <c r="N19" s="667"/>
      <c r="O19" s="667"/>
      <c r="P19" s="667"/>
      <c r="Q19" s="667"/>
      <c r="R19" s="667"/>
      <c r="S19" s="667"/>
      <c r="T19" s="667"/>
      <c r="U19" s="668"/>
      <c r="V19" s="40">
        <v>0</v>
      </c>
      <c r="W19" s="40">
        <v>426</v>
      </c>
      <c r="X19" s="614">
        <v>127946</v>
      </c>
      <c r="Y19" s="291" t="s">
        <v>211</v>
      </c>
      <c r="Z19" s="290"/>
      <c r="AA19" s="37"/>
    </row>
    <row r="20" spans="1:27" ht="15.75">
      <c r="A20" s="532"/>
      <c r="B20" s="531"/>
      <c r="C20" s="667" t="s">
        <v>324</v>
      </c>
      <c r="D20" s="667"/>
      <c r="E20" s="667"/>
      <c r="F20" s="667"/>
      <c r="G20" s="667"/>
      <c r="H20" s="667"/>
      <c r="I20" s="667"/>
      <c r="J20" s="667"/>
      <c r="K20" s="667"/>
      <c r="L20" s="667"/>
      <c r="M20" s="667"/>
      <c r="N20" s="667"/>
      <c r="O20" s="667"/>
      <c r="P20" s="667"/>
      <c r="Q20" s="667"/>
      <c r="R20" s="667"/>
      <c r="S20" s="667"/>
      <c r="T20" s="667"/>
      <c r="U20" s="668"/>
      <c r="V20" s="456">
        <v>0</v>
      </c>
      <c r="W20" s="54">
        <v>0</v>
      </c>
      <c r="X20" s="533">
        <v>30530</v>
      </c>
      <c r="Y20" s="291" t="s">
        <v>211</v>
      </c>
      <c r="Z20" s="290"/>
      <c r="AA20" s="37"/>
    </row>
    <row r="21" spans="1:27" ht="15.75">
      <c r="A21" s="535"/>
      <c r="C21" s="674" t="s">
        <v>325</v>
      </c>
      <c r="D21" s="674"/>
      <c r="E21" s="674"/>
      <c r="F21" s="674"/>
      <c r="G21" s="674"/>
      <c r="H21" s="674"/>
      <c r="I21" s="674"/>
      <c r="J21" s="674"/>
      <c r="K21" s="674"/>
      <c r="L21" s="674"/>
      <c r="M21" s="674"/>
      <c r="N21" s="674"/>
      <c r="O21" s="674"/>
      <c r="P21" s="674"/>
      <c r="Q21" s="674"/>
      <c r="R21" s="674"/>
      <c r="S21" s="674"/>
      <c r="T21" s="674"/>
      <c r="U21" s="675"/>
      <c r="V21" s="534">
        <v>0</v>
      </c>
      <c r="W21" s="173">
        <v>366</v>
      </c>
      <c r="X21" s="44">
        <v>224016</v>
      </c>
      <c r="Y21" s="291" t="s">
        <v>211</v>
      </c>
    </row>
    <row r="22" spans="1:27" ht="15.75">
      <c r="A22" s="611"/>
      <c r="B22" s="625"/>
      <c r="C22" s="166"/>
      <c r="D22" s="674" t="s">
        <v>365</v>
      </c>
      <c r="E22" s="674"/>
      <c r="F22" s="674"/>
      <c r="G22" s="674"/>
      <c r="H22" s="674"/>
      <c r="I22" s="674"/>
      <c r="J22" s="674"/>
      <c r="K22" s="674"/>
      <c r="L22" s="674"/>
      <c r="M22" s="674"/>
      <c r="N22" s="674"/>
      <c r="O22" s="674"/>
      <c r="P22" s="674"/>
      <c r="Q22" s="674"/>
      <c r="R22" s="674"/>
      <c r="S22" s="674"/>
      <c r="T22" s="674"/>
      <c r="U22" s="675"/>
      <c r="V22" s="613">
        <f>SUM(V19:V21)</f>
        <v>0</v>
      </c>
      <c r="W22" s="612">
        <f>SUM(W19:W21)</f>
        <v>792</v>
      </c>
      <c r="X22" s="612">
        <f>SUM(X19:X21)</f>
        <v>382492</v>
      </c>
      <c r="Y22" s="291" t="s">
        <v>211</v>
      </c>
    </row>
    <row r="23" spans="1:27" ht="16.5" thickBot="1">
      <c r="A23" s="340"/>
      <c r="B23" s="672" t="s">
        <v>333</v>
      </c>
      <c r="C23" s="672"/>
      <c r="D23" s="672"/>
      <c r="E23" s="672"/>
      <c r="F23" s="672"/>
      <c r="G23" s="672"/>
      <c r="H23" s="672"/>
      <c r="I23" s="672"/>
      <c r="J23" s="672"/>
      <c r="K23" s="672"/>
      <c r="L23" s="672"/>
      <c r="M23" s="672"/>
      <c r="N23" s="672"/>
      <c r="O23" s="672"/>
      <c r="P23" s="672"/>
      <c r="Q23" s="672"/>
      <c r="R23" s="672"/>
      <c r="S23" s="672"/>
      <c r="T23" s="672"/>
      <c r="U23" s="673"/>
      <c r="V23" s="475">
        <f>SUM(V15:V21)</f>
        <v>0</v>
      </c>
      <c r="W23" s="475">
        <f>SUM(W15:W21)</f>
        <v>792</v>
      </c>
      <c r="X23" s="475">
        <f>SUM(X15:X21)</f>
        <v>382016</v>
      </c>
      <c r="Y23" s="291" t="s">
        <v>211</v>
      </c>
      <c r="Z23" s="290"/>
    </row>
    <row r="24" spans="1:27" ht="16.5" thickBot="1">
      <c r="A24" s="680" t="s">
        <v>223</v>
      </c>
      <c r="B24" s="681"/>
      <c r="C24" s="681"/>
      <c r="D24" s="681"/>
      <c r="E24" s="681"/>
      <c r="F24" s="681"/>
      <c r="G24" s="681"/>
      <c r="H24" s="681"/>
      <c r="I24" s="681"/>
      <c r="J24" s="681"/>
      <c r="K24" s="681"/>
      <c r="L24" s="681"/>
      <c r="M24" s="681"/>
      <c r="N24" s="681"/>
      <c r="O24" s="681"/>
      <c r="P24" s="681"/>
      <c r="Q24" s="681"/>
      <c r="R24" s="681"/>
      <c r="S24" s="681"/>
      <c r="T24" s="681"/>
      <c r="U24" s="682"/>
      <c r="V24" s="476">
        <f>+V23+V12</f>
        <v>40279</v>
      </c>
      <c r="W24" s="476">
        <f>+W23+W12</f>
        <v>36474</v>
      </c>
      <c r="X24" s="476">
        <f>+X23+X12</f>
        <v>6468247</v>
      </c>
      <c r="Y24" s="291" t="s">
        <v>211</v>
      </c>
      <c r="Z24" s="290"/>
    </row>
    <row r="25" spans="1:27" ht="15.75">
      <c r="A25" s="683" t="s">
        <v>187</v>
      </c>
      <c r="B25" s="684"/>
      <c r="C25" s="684"/>
      <c r="D25" s="684"/>
      <c r="E25" s="684"/>
      <c r="F25" s="684"/>
      <c r="G25" s="684"/>
      <c r="H25" s="684"/>
      <c r="I25" s="684"/>
      <c r="J25" s="684"/>
      <c r="K25" s="684"/>
      <c r="L25" s="684"/>
      <c r="M25" s="684"/>
      <c r="N25" s="684"/>
      <c r="O25" s="684"/>
      <c r="P25" s="684"/>
      <c r="Q25" s="684"/>
      <c r="R25" s="684"/>
      <c r="S25" s="684"/>
      <c r="T25" s="684"/>
      <c r="U25" s="685"/>
      <c r="V25" s="342"/>
      <c r="W25" s="342"/>
      <c r="X25" s="342"/>
      <c r="Y25" s="291" t="s">
        <v>211</v>
      </c>
      <c r="Z25" s="290"/>
    </row>
    <row r="26" spans="1:27" ht="15.75">
      <c r="A26" s="52"/>
      <c r="B26" s="667" t="s">
        <v>334</v>
      </c>
      <c r="C26" s="667"/>
      <c r="D26" s="667"/>
      <c r="E26" s="667"/>
      <c r="F26" s="667"/>
      <c r="G26" s="667"/>
      <c r="H26" s="667"/>
      <c r="I26" s="667"/>
      <c r="J26" s="667"/>
      <c r="K26" s="667"/>
      <c r="L26" s="667"/>
      <c r="M26" s="667"/>
      <c r="N26" s="667"/>
      <c r="O26" s="667"/>
      <c r="P26" s="667"/>
      <c r="Q26" s="667"/>
      <c r="R26" s="667"/>
      <c r="S26" s="667"/>
      <c r="T26" s="667"/>
      <c r="U26" s="668"/>
      <c r="V26" s="475"/>
      <c r="W26" s="54"/>
      <c r="X26" s="55"/>
      <c r="Y26" s="291" t="s">
        <v>211</v>
      </c>
      <c r="Z26" s="290"/>
    </row>
    <row r="27" spans="1:27" ht="15.75">
      <c r="A27" s="524"/>
      <c r="B27" s="50"/>
      <c r="C27" s="661" t="s">
        <v>320</v>
      </c>
      <c r="D27" s="661"/>
      <c r="E27" s="661"/>
      <c r="F27" s="661"/>
      <c r="G27" s="661"/>
      <c r="H27" s="661"/>
      <c r="I27" s="661"/>
      <c r="J27" s="661"/>
      <c r="K27" s="661"/>
      <c r="L27" s="661"/>
      <c r="M27" s="661"/>
      <c r="N27" s="661"/>
      <c r="O27" s="661"/>
      <c r="P27" s="661"/>
      <c r="Q27" s="661"/>
      <c r="R27" s="661"/>
      <c r="S27" s="661"/>
      <c r="T27" s="661"/>
      <c r="U27" s="662"/>
      <c r="V27" s="42">
        <v>0</v>
      </c>
      <c r="W27" s="42">
        <v>0</v>
      </c>
      <c r="X27" s="49">
        <v>32366</v>
      </c>
      <c r="Y27" s="291" t="s">
        <v>211</v>
      </c>
      <c r="Z27" s="290"/>
    </row>
    <row r="28" spans="1:27" ht="15.75">
      <c r="A28" s="451"/>
      <c r="B28" s="50"/>
      <c r="C28" s="661" t="s">
        <v>342</v>
      </c>
      <c r="D28" s="661"/>
      <c r="E28" s="661"/>
      <c r="F28" s="661"/>
      <c r="G28" s="661"/>
      <c r="H28" s="661"/>
      <c r="I28" s="661"/>
      <c r="J28" s="661"/>
      <c r="K28" s="661"/>
      <c r="L28" s="661"/>
      <c r="M28" s="661"/>
      <c r="N28" s="661"/>
      <c r="O28" s="661"/>
      <c r="P28" s="661"/>
      <c r="Q28" s="661"/>
      <c r="R28" s="661"/>
      <c r="S28" s="661"/>
      <c r="T28" s="661"/>
      <c r="U28" s="662"/>
      <c r="V28" s="42">
        <v>378</v>
      </c>
      <c r="W28" s="42">
        <v>189</v>
      </c>
      <c r="X28" s="49">
        <v>22450</v>
      </c>
      <c r="Y28" s="291" t="s">
        <v>211</v>
      </c>
      <c r="Z28" s="290"/>
    </row>
    <row r="29" spans="1:27" ht="15.75">
      <c r="A29" s="524"/>
      <c r="B29" s="50"/>
      <c r="C29" s="661" t="s">
        <v>343</v>
      </c>
      <c r="D29" s="661"/>
      <c r="E29" s="661"/>
      <c r="F29" s="661"/>
      <c r="G29" s="661"/>
      <c r="H29" s="661"/>
      <c r="I29" s="661"/>
      <c r="J29" s="661"/>
      <c r="K29" s="661"/>
      <c r="L29" s="661"/>
      <c r="M29" s="661"/>
      <c r="N29" s="661"/>
      <c r="O29" s="661"/>
      <c r="P29" s="661"/>
      <c r="Q29" s="661"/>
      <c r="R29" s="661"/>
      <c r="S29" s="661"/>
      <c r="T29" s="661"/>
      <c r="U29" s="662"/>
      <c r="V29" s="42">
        <v>378</v>
      </c>
      <c r="W29" s="42">
        <v>378</v>
      </c>
      <c r="X29" s="49">
        <v>51099</v>
      </c>
      <c r="Y29" s="291" t="s">
        <v>211</v>
      </c>
      <c r="Z29" s="290"/>
    </row>
    <row r="30" spans="1:27" ht="15.75">
      <c r="A30" s="524"/>
      <c r="B30" s="50"/>
      <c r="C30" s="661" t="s">
        <v>366</v>
      </c>
      <c r="D30" s="661"/>
      <c r="E30" s="661"/>
      <c r="F30" s="661"/>
      <c r="G30" s="661"/>
      <c r="H30" s="661"/>
      <c r="I30" s="661"/>
      <c r="J30" s="661"/>
      <c r="K30" s="661"/>
      <c r="L30" s="661"/>
      <c r="M30" s="661"/>
      <c r="N30" s="661"/>
      <c r="O30" s="661"/>
      <c r="P30" s="661"/>
      <c r="Q30" s="661"/>
      <c r="R30" s="661"/>
      <c r="S30" s="661"/>
      <c r="T30" s="661"/>
      <c r="U30" s="662"/>
      <c r="V30" s="42">
        <v>896</v>
      </c>
      <c r="W30" s="42">
        <v>896</v>
      </c>
      <c r="X30" s="49">
        <v>66879</v>
      </c>
      <c r="Y30" s="291" t="s">
        <v>211</v>
      </c>
      <c r="Z30" s="290"/>
    </row>
    <row r="31" spans="1:27" ht="15.75">
      <c r="A31" s="524"/>
      <c r="B31" s="50"/>
      <c r="C31" s="661" t="s">
        <v>321</v>
      </c>
      <c r="D31" s="661"/>
      <c r="E31" s="661"/>
      <c r="F31" s="661"/>
      <c r="G31" s="661"/>
      <c r="H31" s="661"/>
      <c r="I31" s="661"/>
      <c r="J31" s="661"/>
      <c r="K31" s="661"/>
      <c r="L31" s="661"/>
      <c r="M31" s="661"/>
      <c r="N31" s="661"/>
      <c r="O31" s="661"/>
      <c r="P31" s="661"/>
      <c r="Q31" s="661"/>
      <c r="R31" s="661"/>
      <c r="S31" s="661"/>
      <c r="T31" s="661"/>
      <c r="U31" s="662"/>
      <c r="V31" s="42">
        <v>0</v>
      </c>
      <c r="W31" s="42">
        <v>1200</v>
      </c>
      <c r="X31" s="49">
        <v>109758</v>
      </c>
      <c r="Y31" s="291" t="s">
        <v>211</v>
      </c>
      <c r="Z31" s="290"/>
    </row>
    <row r="32" spans="1:27" ht="16.5" thickBot="1">
      <c r="A32" s="551"/>
      <c r="B32" s="553"/>
      <c r="C32" s="661" t="s">
        <v>344</v>
      </c>
      <c r="D32" s="661"/>
      <c r="E32" s="661"/>
      <c r="F32" s="661"/>
      <c r="G32" s="661"/>
      <c r="H32" s="661"/>
      <c r="I32" s="661"/>
      <c r="J32" s="661"/>
      <c r="K32" s="661"/>
      <c r="L32" s="661"/>
      <c r="M32" s="661"/>
      <c r="N32" s="661"/>
      <c r="O32" s="661"/>
      <c r="P32" s="661"/>
      <c r="Q32" s="661"/>
      <c r="R32" s="661"/>
      <c r="S32" s="661"/>
      <c r="T32" s="661"/>
      <c r="U32" s="662"/>
      <c r="V32" s="618">
        <v>125</v>
      </c>
      <c r="W32" s="618">
        <v>125</v>
      </c>
      <c r="X32" s="619">
        <f>15000+7248</f>
        <v>22248</v>
      </c>
      <c r="Y32" s="291" t="s">
        <v>211</v>
      </c>
      <c r="Z32" s="290"/>
    </row>
    <row r="33" spans="1:32" ht="15.75">
      <c r="A33" s="459"/>
      <c r="B33" s="457"/>
      <c r="C33" s="448"/>
      <c r="D33" s="661" t="s">
        <v>335</v>
      </c>
      <c r="E33" s="661"/>
      <c r="F33" s="661"/>
      <c r="G33" s="661"/>
      <c r="H33" s="661"/>
      <c r="I33" s="661"/>
      <c r="J33" s="661"/>
      <c r="K33" s="661"/>
      <c r="L33" s="661"/>
      <c r="M33" s="661"/>
      <c r="N33" s="661"/>
      <c r="O33" s="661"/>
      <c r="P33" s="661"/>
      <c r="Q33" s="661"/>
      <c r="R33" s="661"/>
      <c r="S33" s="661"/>
      <c r="T33" s="661"/>
      <c r="U33" s="662"/>
      <c r="V33" s="477">
        <f>SUM(V27:V32)</f>
        <v>1777</v>
      </c>
      <c r="W33" s="477">
        <f>SUM(W27:W32)</f>
        <v>2788</v>
      </c>
      <c r="X33" s="477">
        <f>SUM(X27:X32)</f>
        <v>304800</v>
      </c>
      <c r="Y33" s="291" t="s">
        <v>211</v>
      </c>
      <c r="Z33" s="290"/>
    </row>
    <row r="34" spans="1:32" ht="15.75">
      <c r="A34" s="459"/>
      <c r="B34" s="678" t="s">
        <v>336</v>
      </c>
      <c r="C34" s="678"/>
      <c r="D34" s="678"/>
      <c r="E34" s="678"/>
      <c r="F34" s="678"/>
      <c r="G34" s="678"/>
      <c r="H34" s="678"/>
      <c r="I34" s="678"/>
      <c r="J34" s="678"/>
      <c r="K34" s="678"/>
      <c r="L34" s="678"/>
      <c r="M34" s="678"/>
      <c r="N34" s="678"/>
      <c r="O34" s="678"/>
      <c r="P34" s="678"/>
      <c r="Q34" s="678"/>
      <c r="R34" s="678"/>
      <c r="S34" s="678"/>
      <c r="T34" s="678"/>
      <c r="U34" s="679"/>
      <c r="V34" s="42"/>
      <c r="W34" s="42"/>
      <c r="X34" s="56"/>
      <c r="Y34" s="291" t="s">
        <v>211</v>
      </c>
      <c r="Z34" s="290"/>
    </row>
    <row r="35" spans="1:32" ht="15.75">
      <c r="A35" s="459"/>
      <c r="B35" s="457"/>
      <c r="C35" s="661" t="s">
        <v>337</v>
      </c>
      <c r="D35" s="661"/>
      <c r="E35" s="661"/>
      <c r="F35" s="661"/>
      <c r="G35" s="661"/>
      <c r="H35" s="661"/>
      <c r="I35" s="661"/>
      <c r="J35" s="661"/>
      <c r="K35" s="661"/>
      <c r="L35" s="661"/>
      <c r="M35" s="661"/>
      <c r="N35" s="661"/>
      <c r="O35" s="661"/>
      <c r="P35" s="661"/>
      <c r="Q35" s="661"/>
      <c r="R35" s="661"/>
      <c r="S35" s="661"/>
      <c r="T35" s="661"/>
      <c r="U35" s="662"/>
      <c r="V35" s="42">
        <v>0</v>
      </c>
      <c r="W35" s="42">
        <v>0</v>
      </c>
      <c r="X35" s="56">
        <v>-6269</v>
      </c>
      <c r="Y35" s="291" t="s">
        <v>211</v>
      </c>
      <c r="Z35" s="290"/>
    </row>
    <row r="36" spans="1:32" ht="15.75">
      <c r="A36" s="470"/>
      <c r="B36" s="471"/>
      <c r="C36" s="661" t="s">
        <v>338</v>
      </c>
      <c r="D36" s="661"/>
      <c r="E36" s="661"/>
      <c r="F36" s="661"/>
      <c r="G36" s="661"/>
      <c r="H36" s="661"/>
      <c r="I36" s="661"/>
      <c r="J36" s="661"/>
      <c r="K36" s="661"/>
      <c r="L36" s="661"/>
      <c r="M36" s="661"/>
      <c r="N36" s="661"/>
      <c r="O36" s="661"/>
      <c r="P36" s="661"/>
      <c r="Q36" s="661"/>
      <c r="R36" s="661"/>
      <c r="S36" s="661"/>
      <c r="T36" s="661"/>
      <c r="U36" s="662"/>
      <c r="V36" s="42">
        <v>0</v>
      </c>
      <c r="W36" s="42">
        <v>0</v>
      </c>
      <c r="X36" s="56">
        <v>-1512</v>
      </c>
      <c r="Y36" s="291" t="s">
        <v>211</v>
      </c>
      <c r="Z36" s="290"/>
    </row>
    <row r="37" spans="1:32" ht="16.5" thickBot="1">
      <c r="A37" s="459"/>
      <c r="B37" s="457"/>
      <c r="C37" s="661" t="s">
        <v>367</v>
      </c>
      <c r="D37" s="661"/>
      <c r="E37" s="661"/>
      <c r="F37" s="661"/>
      <c r="G37" s="661"/>
      <c r="H37" s="661"/>
      <c r="I37" s="661"/>
      <c r="J37" s="661"/>
      <c r="K37" s="661"/>
      <c r="L37" s="661"/>
      <c r="M37" s="661"/>
      <c r="N37" s="661"/>
      <c r="O37" s="661"/>
      <c r="P37" s="661"/>
      <c r="Q37" s="661"/>
      <c r="R37" s="661"/>
      <c r="S37" s="661"/>
      <c r="T37" s="661"/>
      <c r="U37" s="662"/>
      <c r="V37" s="529">
        <v>0</v>
      </c>
      <c r="W37" s="529">
        <v>0</v>
      </c>
      <c r="X37" s="530">
        <v>-41000</v>
      </c>
      <c r="Y37" s="291" t="s">
        <v>211</v>
      </c>
      <c r="Z37" s="290"/>
    </row>
    <row r="38" spans="1:32" ht="16.5" thickBot="1">
      <c r="A38" s="473"/>
      <c r="B38" s="474"/>
      <c r="C38" s="472"/>
      <c r="D38" s="661" t="s">
        <v>339</v>
      </c>
      <c r="E38" s="661"/>
      <c r="F38" s="661"/>
      <c r="G38" s="661"/>
      <c r="H38" s="661"/>
      <c r="I38" s="661"/>
      <c r="J38" s="661"/>
      <c r="K38" s="661"/>
      <c r="L38" s="661"/>
      <c r="M38" s="661"/>
      <c r="N38" s="661"/>
      <c r="O38" s="661"/>
      <c r="P38" s="661"/>
      <c r="Q38" s="661"/>
      <c r="R38" s="661"/>
      <c r="S38" s="661"/>
      <c r="T38" s="661"/>
      <c r="U38" s="662"/>
      <c r="V38" s="57">
        <f>SUM(V35:V37)</f>
        <v>0</v>
      </c>
      <c r="W38" s="338">
        <f>SUM(W35:W37)</f>
        <v>0</v>
      </c>
      <c r="X38" s="617">
        <f>SUM(X35:X37)</f>
        <v>-48781</v>
      </c>
      <c r="Y38" s="291" t="s">
        <v>211</v>
      </c>
      <c r="Z38" s="290"/>
    </row>
    <row r="39" spans="1:32" ht="16.5" thickBot="1">
      <c r="A39" s="340"/>
      <c r="B39" s="686" t="s">
        <v>55</v>
      </c>
      <c r="C39" s="686"/>
      <c r="D39" s="686"/>
      <c r="E39" s="686"/>
      <c r="F39" s="686"/>
      <c r="G39" s="686"/>
      <c r="H39" s="686"/>
      <c r="I39" s="686"/>
      <c r="J39" s="686"/>
      <c r="K39" s="686"/>
      <c r="L39" s="686"/>
      <c r="M39" s="686"/>
      <c r="N39" s="686"/>
      <c r="O39" s="686"/>
      <c r="P39" s="686"/>
      <c r="Q39" s="686"/>
      <c r="R39" s="686"/>
      <c r="S39" s="686"/>
      <c r="T39" s="686"/>
      <c r="U39" s="686"/>
      <c r="V39" s="616">
        <f>+V33+V38</f>
        <v>1777</v>
      </c>
      <c r="W39" s="55">
        <f>+W33+W38</f>
        <v>2788</v>
      </c>
      <c r="X39" s="55">
        <f>+X33+X38</f>
        <v>256019</v>
      </c>
      <c r="Y39" s="291" t="s">
        <v>211</v>
      </c>
      <c r="Z39" s="290"/>
    </row>
    <row r="40" spans="1:32" ht="16.5" thickBot="1">
      <c r="A40" s="680" t="s">
        <v>224</v>
      </c>
      <c r="B40" s="681"/>
      <c r="C40" s="681"/>
      <c r="D40" s="681"/>
      <c r="E40" s="681"/>
      <c r="F40" s="681"/>
      <c r="G40" s="681"/>
      <c r="H40" s="681"/>
      <c r="I40" s="681"/>
      <c r="J40" s="681"/>
      <c r="K40" s="681"/>
      <c r="L40" s="681"/>
      <c r="M40" s="681"/>
      <c r="N40" s="681"/>
      <c r="O40" s="681"/>
      <c r="P40" s="681"/>
      <c r="Q40" s="681"/>
      <c r="R40" s="681"/>
      <c r="S40" s="681"/>
      <c r="T40" s="681"/>
      <c r="U40" s="708"/>
      <c r="V40" s="58">
        <f>+V39+V24</f>
        <v>42056</v>
      </c>
      <c r="W40" s="58">
        <f>+W39+W24</f>
        <v>39262</v>
      </c>
      <c r="X40" s="58">
        <f>+X39+X24</f>
        <v>6724266</v>
      </c>
      <c r="Y40" s="291" t="s">
        <v>211</v>
      </c>
      <c r="Z40" s="290"/>
      <c r="AA40" s="45"/>
      <c r="AB40" s="45"/>
      <c r="AC40" s="46"/>
      <c r="AD40" s="46"/>
      <c r="AE40" s="46"/>
      <c r="AF40" s="46"/>
    </row>
    <row r="41" spans="1:32" ht="15.75">
      <c r="A41" s="687" t="s">
        <v>225</v>
      </c>
      <c r="B41" s="688"/>
      <c r="C41" s="688"/>
      <c r="D41" s="688"/>
      <c r="E41" s="688"/>
      <c r="F41" s="688"/>
      <c r="G41" s="688"/>
      <c r="H41" s="688"/>
      <c r="I41" s="688"/>
      <c r="J41" s="688"/>
      <c r="K41" s="688"/>
      <c r="L41" s="688"/>
      <c r="M41" s="688"/>
      <c r="N41" s="688"/>
      <c r="O41" s="688"/>
      <c r="P41" s="688"/>
      <c r="Q41" s="688"/>
      <c r="R41" s="688"/>
      <c r="S41" s="688"/>
      <c r="T41" s="688"/>
      <c r="U41" s="689"/>
      <c r="V41" s="341">
        <f>-V12+V40</f>
        <v>1777</v>
      </c>
      <c r="W41" s="341">
        <f>-W12+W40</f>
        <v>3580</v>
      </c>
      <c r="X41" s="341">
        <f>-X12+X40</f>
        <v>638035</v>
      </c>
      <c r="Y41" s="291" t="s">
        <v>211</v>
      </c>
      <c r="Z41" s="290"/>
    </row>
    <row r="42" spans="1:32" ht="6" customHeight="1">
      <c r="A42" s="41"/>
      <c r="B42" s="37"/>
      <c r="C42" s="37"/>
      <c r="D42" s="37"/>
      <c r="E42" s="37"/>
      <c r="F42" s="37"/>
      <c r="G42" s="37"/>
      <c r="H42" s="37"/>
      <c r="I42" s="37"/>
      <c r="J42" s="37"/>
      <c r="K42" s="37"/>
      <c r="L42" s="37"/>
      <c r="M42" s="37"/>
      <c r="N42" s="37"/>
      <c r="O42" s="37"/>
      <c r="P42" s="37"/>
      <c r="Q42" s="37"/>
      <c r="S42" s="41"/>
      <c r="V42" s="454"/>
      <c r="W42" s="454"/>
      <c r="X42" s="454"/>
      <c r="Y42" s="291" t="s">
        <v>211</v>
      </c>
      <c r="Z42" s="290"/>
    </row>
    <row r="43" spans="1:32">
      <c r="A43" s="717"/>
      <c r="B43" s="718"/>
      <c r="C43" s="719"/>
      <c r="D43" s="693" t="s">
        <v>258</v>
      </c>
      <c r="E43" s="694"/>
      <c r="F43" s="695"/>
      <c r="G43" s="699" t="s">
        <v>327</v>
      </c>
      <c r="H43" s="694"/>
      <c r="I43" s="695"/>
      <c r="J43" s="699" t="s">
        <v>257</v>
      </c>
      <c r="K43" s="694"/>
      <c r="L43" s="695"/>
      <c r="M43" s="701" t="s">
        <v>223</v>
      </c>
      <c r="N43" s="702"/>
      <c r="O43" s="703"/>
      <c r="P43" s="724" t="s">
        <v>228</v>
      </c>
      <c r="Q43" s="725"/>
      <c r="R43" s="726"/>
      <c r="S43" s="701" t="s">
        <v>227</v>
      </c>
      <c r="T43" s="702"/>
      <c r="U43" s="723"/>
      <c r="V43" s="712" t="s">
        <v>226</v>
      </c>
      <c r="W43" s="713"/>
      <c r="X43" s="714"/>
      <c r="Y43" s="291" t="s">
        <v>211</v>
      </c>
      <c r="Z43" s="290"/>
    </row>
    <row r="44" spans="1:32" ht="15.75">
      <c r="A44" s="720"/>
      <c r="B44" s="721"/>
      <c r="C44" s="722"/>
      <c r="D44" s="696"/>
      <c r="E44" s="697"/>
      <c r="F44" s="698"/>
      <c r="G44" s="700"/>
      <c r="H44" s="697"/>
      <c r="I44" s="698"/>
      <c r="J44" s="700"/>
      <c r="K44" s="697"/>
      <c r="L44" s="698"/>
      <c r="M44" s="704"/>
      <c r="N44" s="705"/>
      <c r="O44" s="706"/>
      <c r="P44" s="727"/>
      <c r="Q44" s="728"/>
      <c r="R44" s="729"/>
      <c r="S44" s="704"/>
      <c r="T44" s="705"/>
      <c r="U44" s="716"/>
      <c r="V44" s="715"/>
      <c r="W44" s="705"/>
      <c r="X44" s="716"/>
      <c r="Y44" s="291" t="s">
        <v>211</v>
      </c>
      <c r="Z44" s="290"/>
      <c r="AA44" s="37"/>
      <c r="AB44" s="37"/>
    </row>
    <row r="45" spans="1:32" ht="15.75">
      <c r="A45" s="453" t="s">
        <v>340</v>
      </c>
      <c r="B45" s="60"/>
      <c r="C45" s="61"/>
      <c r="D45" s="538" t="s">
        <v>11</v>
      </c>
      <c r="E45" s="538" t="s">
        <v>13</v>
      </c>
      <c r="F45" s="64" t="s">
        <v>12</v>
      </c>
      <c r="G45" s="542" t="s">
        <v>14</v>
      </c>
      <c r="H45" s="545" t="s">
        <v>15</v>
      </c>
      <c r="I45" s="65" t="s">
        <v>12</v>
      </c>
      <c r="J45" s="546" t="s">
        <v>16</v>
      </c>
      <c r="K45" s="538" t="s">
        <v>15</v>
      </c>
      <c r="L45" s="63" t="s">
        <v>12</v>
      </c>
      <c r="M45" s="40" t="s">
        <v>14</v>
      </c>
      <c r="N45" s="40" t="s">
        <v>15</v>
      </c>
      <c r="O45" s="449" t="s">
        <v>12</v>
      </c>
      <c r="P45" s="40" t="s">
        <v>17</v>
      </c>
      <c r="Q45" s="40" t="s">
        <v>13</v>
      </c>
      <c r="R45" s="449" t="s">
        <v>12</v>
      </c>
      <c r="S45" s="40" t="s">
        <v>14</v>
      </c>
      <c r="T45" s="40" t="s">
        <v>18</v>
      </c>
      <c r="U45" s="449" t="s">
        <v>133</v>
      </c>
      <c r="V45" s="550" t="s">
        <v>14</v>
      </c>
      <c r="W45" s="550" t="s">
        <v>24</v>
      </c>
      <c r="X45" s="458" t="s">
        <v>25</v>
      </c>
      <c r="Y45" s="291" t="s">
        <v>211</v>
      </c>
      <c r="Z45" s="290"/>
      <c r="AA45" s="37"/>
      <c r="AB45" s="37"/>
    </row>
    <row r="46" spans="1:32" ht="15.75">
      <c r="A46" s="707" t="s">
        <v>56</v>
      </c>
      <c r="B46" s="672"/>
      <c r="C46" s="673"/>
      <c r="D46" s="539">
        <v>14705</v>
      </c>
      <c r="E46" s="539">
        <v>12631</v>
      </c>
      <c r="F46" s="41">
        <v>2215992</v>
      </c>
      <c r="G46" s="543">
        <v>14705</v>
      </c>
      <c r="H46" s="543">
        <v>12631</v>
      </c>
      <c r="I46" s="452">
        <v>2215992</v>
      </c>
      <c r="J46" s="547">
        <v>0</v>
      </c>
      <c r="K46" s="57">
        <v>205</v>
      </c>
      <c r="L46" s="66">
        <v>153549</v>
      </c>
      <c r="M46" s="543">
        <f>+J46+G46</f>
        <v>14705</v>
      </c>
      <c r="N46" s="543">
        <f>+K46+H46</f>
        <v>12836</v>
      </c>
      <c r="O46" s="452">
        <f>+L46+I46</f>
        <v>2369541</v>
      </c>
      <c r="P46" s="543">
        <v>667</v>
      </c>
      <c r="Q46" s="543">
        <v>790</v>
      </c>
      <c r="R46" s="452">
        <f>109772+18545</f>
        <v>128317</v>
      </c>
      <c r="S46" s="543">
        <v>0</v>
      </c>
      <c r="T46" s="543">
        <v>0</v>
      </c>
      <c r="U46" s="478">
        <v>-18545</v>
      </c>
      <c r="V46" s="543">
        <f>+S46+P46+M46</f>
        <v>15372</v>
      </c>
      <c r="W46" s="543">
        <f>+T46+Q46+N46</f>
        <v>13626</v>
      </c>
      <c r="X46" s="452">
        <f>+U46+R46+O46</f>
        <v>2479313</v>
      </c>
      <c r="Y46" s="291" t="s">
        <v>211</v>
      </c>
      <c r="Z46" s="290"/>
      <c r="AA46" s="37"/>
      <c r="AB46" s="37"/>
    </row>
    <row r="47" spans="1:32" ht="15.75">
      <c r="A47" s="690" t="s">
        <v>57</v>
      </c>
      <c r="B47" s="691"/>
      <c r="C47" s="692"/>
      <c r="D47" s="539">
        <v>23868</v>
      </c>
      <c r="E47" s="539">
        <v>21345</v>
      </c>
      <c r="F47" s="41">
        <v>2708651</v>
      </c>
      <c r="G47" s="539">
        <v>23868</v>
      </c>
      <c r="H47" s="539">
        <v>21345</v>
      </c>
      <c r="I47" s="455">
        <v>2708651</v>
      </c>
      <c r="J47" s="547">
        <v>0</v>
      </c>
      <c r="K47" s="57">
        <v>587</v>
      </c>
      <c r="L47" s="66">
        <v>139110</v>
      </c>
      <c r="M47" s="539">
        <f t="shared" ref="M47:M49" si="0">+J47+G47</f>
        <v>23868</v>
      </c>
      <c r="N47" s="539">
        <f t="shared" ref="N47:N49" si="1">+K47+H47</f>
        <v>21932</v>
      </c>
      <c r="O47" s="455">
        <f t="shared" ref="O47:O49" si="2">+L47+I47</f>
        <v>2847761</v>
      </c>
      <c r="P47" s="539">
        <v>1110</v>
      </c>
      <c r="Q47" s="539">
        <v>1998</v>
      </c>
      <c r="R47" s="455">
        <f>140804+30236</f>
        <v>171040</v>
      </c>
      <c r="S47" s="539">
        <v>0</v>
      </c>
      <c r="T47" s="539">
        <v>0</v>
      </c>
      <c r="U47" s="479">
        <f>-1512-6269-22455</f>
        <v>-30236</v>
      </c>
      <c r="V47" s="539">
        <f t="shared" ref="V47:V49" si="3">+S47+P47+M47</f>
        <v>24978</v>
      </c>
      <c r="W47" s="539">
        <f t="shared" ref="W47:W49" si="4">+T47+Q47+N47</f>
        <v>23930</v>
      </c>
      <c r="X47" s="455">
        <f t="shared" ref="X47" si="5">+U47+R47+O47</f>
        <v>2988565</v>
      </c>
      <c r="Y47" s="291" t="s">
        <v>211</v>
      </c>
      <c r="Z47" s="290"/>
      <c r="AA47" s="37"/>
      <c r="AB47" s="41" t="s">
        <v>142</v>
      </c>
      <c r="AC47" s="41" t="s">
        <v>142</v>
      </c>
      <c r="AD47" s="41" t="s">
        <v>142</v>
      </c>
      <c r="AE47" s="37"/>
      <c r="AF47" s="37"/>
    </row>
    <row r="48" spans="1:32" ht="15.75">
      <c r="A48" s="690" t="s">
        <v>58</v>
      </c>
      <c r="B48" s="691"/>
      <c r="C48" s="692"/>
      <c r="D48" s="539">
        <v>413</v>
      </c>
      <c r="E48" s="539">
        <v>413</v>
      </c>
      <c r="F48" s="455">
        <v>981112</v>
      </c>
      <c r="G48" s="537">
        <v>413</v>
      </c>
      <c r="H48" s="539">
        <v>413</v>
      </c>
      <c r="I48" s="455">
        <v>961112</v>
      </c>
      <c r="J48" s="547">
        <v>0</v>
      </c>
      <c r="K48" s="57">
        <v>0</v>
      </c>
      <c r="L48" s="66">
        <v>73083</v>
      </c>
      <c r="M48" s="539">
        <f t="shared" si="0"/>
        <v>413</v>
      </c>
      <c r="N48" s="539">
        <f t="shared" si="1"/>
        <v>413</v>
      </c>
      <c r="O48" s="455">
        <f t="shared" si="2"/>
        <v>1034195</v>
      </c>
      <c r="P48" s="539">
        <v>0</v>
      </c>
      <c r="Q48" s="539">
        <v>0</v>
      </c>
      <c r="R48" s="455">
        <v>0</v>
      </c>
      <c r="S48" s="539">
        <v>0</v>
      </c>
      <c r="T48" s="539">
        <v>0</v>
      </c>
      <c r="U48" s="479">
        <v>0</v>
      </c>
      <c r="V48" s="539">
        <f t="shared" si="3"/>
        <v>413</v>
      </c>
      <c r="W48" s="539">
        <f t="shared" si="4"/>
        <v>413</v>
      </c>
      <c r="X48" s="455">
        <f>+U48+R48+O48</f>
        <v>1034195</v>
      </c>
      <c r="Y48" s="291" t="s">
        <v>211</v>
      </c>
      <c r="Z48" s="290"/>
      <c r="AA48" s="37"/>
      <c r="AB48" s="37"/>
      <c r="AC48" s="37"/>
      <c r="AD48" s="37"/>
      <c r="AE48" s="37"/>
      <c r="AF48" s="37"/>
    </row>
    <row r="49" spans="1:32" ht="15.75">
      <c r="A49" s="690" t="s">
        <v>237</v>
      </c>
      <c r="B49" s="691"/>
      <c r="C49" s="692"/>
      <c r="D49" s="540">
        <v>1293</v>
      </c>
      <c r="E49" s="540">
        <v>1293</v>
      </c>
      <c r="F49" s="41">
        <v>200476</v>
      </c>
      <c r="G49" s="54">
        <v>1293</v>
      </c>
      <c r="H49" s="54">
        <v>1293</v>
      </c>
      <c r="I49" s="456">
        <v>200476</v>
      </c>
      <c r="J49" s="547">
        <v>0</v>
      </c>
      <c r="K49" s="57">
        <v>0</v>
      </c>
      <c r="L49" s="66">
        <v>16274</v>
      </c>
      <c r="M49" s="539">
        <f t="shared" si="0"/>
        <v>1293</v>
      </c>
      <c r="N49" s="54">
        <f t="shared" si="1"/>
        <v>1293</v>
      </c>
      <c r="O49" s="456">
        <f t="shared" si="2"/>
        <v>216750</v>
      </c>
      <c r="P49" s="54">
        <v>0</v>
      </c>
      <c r="Q49" s="54">
        <v>0</v>
      </c>
      <c r="R49" s="456">
        <v>5443</v>
      </c>
      <c r="S49" s="54">
        <v>0</v>
      </c>
      <c r="T49" s="54">
        <v>0</v>
      </c>
      <c r="U49" s="480">
        <v>0</v>
      </c>
      <c r="V49" s="54">
        <f t="shared" si="3"/>
        <v>1293</v>
      </c>
      <c r="W49" s="54">
        <f t="shared" si="4"/>
        <v>1293</v>
      </c>
      <c r="X49" s="456">
        <f>+U49+R49+O49</f>
        <v>222193</v>
      </c>
      <c r="Y49" s="291" t="s">
        <v>211</v>
      </c>
      <c r="Z49" s="290"/>
      <c r="AA49" s="37"/>
      <c r="AB49" s="37"/>
      <c r="AC49" s="37"/>
      <c r="AD49" s="37"/>
      <c r="AE49" s="37"/>
      <c r="AF49" s="37"/>
    </row>
    <row r="50" spans="1:32" ht="15.75">
      <c r="A50" s="67"/>
      <c r="B50" s="710" t="s">
        <v>45</v>
      </c>
      <c r="C50" s="711"/>
      <c r="D50" s="339">
        <f>SUM(D46:D49)</f>
        <v>40279</v>
      </c>
      <c r="E50" s="339">
        <f t="shared" ref="E50:X50" si="6">SUM(E46:E49)</f>
        <v>35682</v>
      </c>
      <c r="F50" s="339">
        <f t="shared" si="6"/>
        <v>6106231</v>
      </c>
      <c r="G50" s="544">
        <f t="shared" si="6"/>
        <v>40279</v>
      </c>
      <c r="H50" s="544">
        <f t="shared" si="6"/>
        <v>35682</v>
      </c>
      <c r="I50" s="541">
        <f t="shared" si="6"/>
        <v>6086231</v>
      </c>
      <c r="J50" s="544">
        <f t="shared" si="6"/>
        <v>0</v>
      </c>
      <c r="K50" s="544">
        <f t="shared" si="6"/>
        <v>792</v>
      </c>
      <c r="L50" s="541">
        <f t="shared" si="6"/>
        <v>382016</v>
      </c>
      <c r="M50" s="544">
        <f t="shared" si="6"/>
        <v>40279</v>
      </c>
      <c r="N50" s="544">
        <f t="shared" si="6"/>
        <v>36474</v>
      </c>
      <c r="O50" s="541">
        <f t="shared" si="6"/>
        <v>6468247</v>
      </c>
      <c r="P50" s="544">
        <f t="shared" si="6"/>
        <v>1777</v>
      </c>
      <c r="Q50" s="544">
        <f t="shared" si="6"/>
        <v>2788</v>
      </c>
      <c r="R50" s="541">
        <f t="shared" si="6"/>
        <v>304800</v>
      </c>
      <c r="S50" s="544">
        <f t="shared" si="6"/>
        <v>0</v>
      </c>
      <c r="T50" s="544">
        <f t="shared" si="6"/>
        <v>0</v>
      </c>
      <c r="U50" s="549">
        <f t="shared" si="6"/>
        <v>-48781</v>
      </c>
      <c r="V50" s="544">
        <f t="shared" si="6"/>
        <v>42056</v>
      </c>
      <c r="W50" s="544">
        <f t="shared" si="6"/>
        <v>39262</v>
      </c>
      <c r="X50" s="536">
        <f t="shared" si="6"/>
        <v>6724266</v>
      </c>
      <c r="Y50" s="291" t="s">
        <v>211</v>
      </c>
      <c r="Z50" s="290"/>
      <c r="AA50" s="37"/>
    </row>
    <row r="51" spans="1:32" ht="15.75">
      <c r="A51" s="67" t="s">
        <v>10</v>
      </c>
      <c r="B51" s="53"/>
      <c r="C51" s="62"/>
      <c r="D51" s="44"/>
      <c r="E51" s="44">
        <v>136</v>
      </c>
      <c r="F51" s="62"/>
      <c r="G51" s="377"/>
      <c r="H51" s="377">
        <v>136</v>
      </c>
      <c r="I51" s="62"/>
      <c r="J51" s="548"/>
      <c r="K51" s="42">
        <v>0</v>
      </c>
      <c r="L51" s="62"/>
      <c r="M51" s="377"/>
      <c r="N51" s="377">
        <v>136</v>
      </c>
      <c r="O51" s="62"/>
      <c r="P51" s="377"/>
      <c r="Q51" s="377">
        <v>0</v>
      </c>
      <c r="R51" s="62"/>
      <c r="S51" s="377"/>
      <c r="T51" s="377">
        <v>0</v>
      </c>
      <c r="U51" s="195"/>
      <c r="V51" s="377"/>
      <c r="W51" s="377">
        <v>136</v>
      </c>
      <c r="X51" s="62"/>
      <c r="Y51" s="291" t="s">
        <v>211</v>
      </c>
      <c r="Z51" s="290"/>
      <c r="AA51" s="37"/>
      <c r="AC51" s="41" t="s">
        <v>142</v>
      </c>
      <c r="AD51" s="41" t="s">
        <v>142</v>
      </c>
    </row>
    <row r="52" spans="1:32" ht="15.75">
      <c r="A52" s="671" t="s">
        <v>45</v>
      </c>
      <c r="B52" s="669"/>
      <c r="C52" s="670"/>
      <c r="D52" s="459">
        <f>SUM(D50:D51)</f>
        <v>40279</v>
      </c>
      <c r="E52" s="470">
        <f t="shared" ref="E52:F52" si="7">SUM(E50:E51)</f>
        <v>35818</v>
      </c>
      <c r="F52" s="470">
        <f t="shared" si="7"/>
        <v>6106231</v>
      </c>
      <c r="G52" s="459">
        <f>SUM(G50:G51)</f>
        <v>40279</v>
      </c>
      <c r="H52" s="470">
        <f t="shared" ref="H52:X52" si="8">SUM(H50:H51)</f>
        <v>35818</v>
      </c>
      <c r="I52" s="470">
        <f t="shared" si="8"/>
        <v>6086231</v>
      </c>
      <c r="J52" s="470">
        <f t="shared" si="8"/>
        <v>0</v>
      </c>
      <c r="K52" s="470">
        <f t="shared" si="8"/>
        <v>792</v>
      </c>
      <c r="L52" s="470">
        <f t="shared" si="8"/>
        <v>382016</v>
      </c>
      <c r="M52" s="470">
        <f t="shared" si="8"/>
        <v>40279</v>
      </c>
      <c r="N52" s="470">
        <f t="shared" si="8"/>
        <v>36610</v>
      </c>
      <c r="O52" s="470">
        <f t="shared" si="8"/>
        <v>6468247</v>
      </c>
      <c r="P52" s="470">
        <f t="shared" si="8"/>
        <v>1777</v>
      </c>
      <c r="Q52" s="470">
        <f t="shared" si="8"/>
        <v>2788</v>
      </c>
      <c r="R52" s="470">
        <f t="shared" si="8"/>
        <v>304800</v>
      </c>
      <c r="S52" s="470">
        <f t="shared" si="8"/>
        <v>0</v>
      </c>
      <c r="T52" s="470">
        <f t="shared" si="8"/>
        <v>0</v>
      </c>
      <c r="U52" s="481">
        <f t="shared" si="8"/>
        <v>-48781</v>
      </c>
      <c r="V52" s="470">
        <f t="shared" si="8"/>
        <v>42056</v>
      </c>
      <c r="W52" s="470">
        <f t="shared" si="8"/>
        <v>39398</v>
      </c>
      <c r="X52" s="40">
        <f t="shared" si="8"/>
        <v>6724266</v>
      </c>
      <c r="Y52" s="291" t="s">
        <v>211</v>
      </c>
      <c r="Z52" s="290"/>
      <c r="AA52" s="37"/>
      <c r="AC52" s="37"/>
    </row>
    <row r="53" spans="1:32" ht="16.5" customHeight="1">
      <c r="A53" s="709" t="s">
        <v>326</v>
      </c>
      <c r="B53" s="709"/>
      <c r="C53" s="709"/>
      <c r="D53" s="709"/>
      <c r="E53" s="709"/>
      <c r="F53" s="709"/>
      <c r="G53" s="709"/>
      <c r="H53" s="709"/>
      <c r="I53" s="709"/>
      <c r="J53" s="709"/>
      <c r="K53" s="709"/>
      <c r="L53" s="709"/>
      <c r="M53" s="709"/>
      <c r="N53" s="709"/>
      <c r="O53" s="709"/>
      <c r="P53" s="709"/>
      <c r="Q53" s="709"/>
      <c r="R53" s="709"/>
      <c r="S53" s="709"/>
      <c r="T53" s="709"/>
      <c r="U53" s="709"/>
      <c r="V53" s="709"/>
      <c r="W53" s="709"/>
      <c r="X53" s="709"/>
      <c r="Y53" s="291" t="s">
        <v>213</v>
      </c>
      <c r="Z53" s="37"/>
      <c r="AA53" s="37"/>
    </row>
    <row r="54" spans="1:32" ht="15.7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row>
    <row r="55" spans="1:32" ht="15.7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row>
    <row r="56" spans="1:32" ht="15.7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row>
    <row r="57" spans="1:32" ht="15.7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row>
    <row r="58" spans="1:32" ht="15.7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row>
    <row r="59" spans="1:32" ht="15.7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row>
    <row r="60" spans="1:32" ht="15.7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row>
    <row r="61" spans="1:32" ht="15.7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row>
    <row r="62" spans="1:32" ht="15.7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row>
    <row r="63" spans="1:32" ht="15.7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row>
    <row r="64" spans="1:32" ht="15.7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row>
    <row r="65" spans="1:28" ht="15.7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row>
    <row r="66" spans="1:28" ht="15.7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row>
    <row r="67" spans="1:28" ht="15.7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row>
    <row r="68" spans="1:28" ht="15.7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row>
    <row r="69" spans="1:28" ht="15.7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row>
    <row r="70" spans="1:28" ht="15.7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row>
    <row r="71" spans="1:28" ht="15.7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row>
    <row r="72" spans="1:28" ht="15.7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row>
    <row r="73" spans="1:28" ht="15.7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row>
    <row r="74" spans="1:28" ht="15.7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row>
    <row r="75" spans="1:28" ht="15.7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row>
    <row r="76" spans="1:28" ht="15.7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row>
    <row r="77" spans="1:28" ht="15.7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row>
    <row r="78" spans="1:28" ht="15.7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row>
    <row r="79" spans="1:28" ht="15.7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row>
    <row r="80" spans="1:28" ht="15.7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28" ht="15.7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row>
    <row r="82" spans="1:28" ht="15.7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row>
    <row r="83" spans="1:28" ht="15.7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row>
    <row r="84" spans="1:28" ht="15.7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row>
    <row r="85" spans="1:28" ht="15.7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row>
    <row r="86" spans="1:28" ht="15.7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row>
    <row r="87" spans="1:28" ht="15.7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row>
    <row r="88" spans="1:28" ht="15.7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row>
    <row r="89" spans="1:28" ht="15.7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row>
    <row r="90" spans="1:28" ht="15.7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row>
    <row r="91" spans="1:28" ht="15.7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row>
    <row r="92" spans="1:28" ht="15.7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row>
  </sheetData>
  <mergeCells count="56">
    <mergeCell ref="D33:U33"/>
    <mergeCell ref="D38:U38"/>
    <mergeCell ref="C29:U29"/>
    <mergeCell ref="C30:U30"/>
    <mergeCell ref="C31:U31"/>
    <mergeCell ref="C36:U36"/>
    <mergeCell ref="A53:X53"/>
    <mergeCell ref="B50:C50"/>
    <mergeCell ref="A52:C52"/>
    <mergeCell ref="V43:X44"/>
    <mergeCell ref="A43:C44"/>
    <mergeCell ref="A49:C49"/>
    <mergeCell ref="S43:U44"/>
    <mergeCell ref="P43:R44"/>
    <mergeCell ref="B39:U39"/>
    <mergeCell ref="A41:U41"/>
    <mergeCell ref="A48:C48"/>
    <mergeCell ref="D43:F44"/>
    <mergeCell ref="G43:I44"/>
    <mergeCell ref="J43:L44"/>
    <mergeCell ref="M43:O44"/>
    <mergeCell ref="A46:C46"/>
    <mergeCell ref="A47:C47"/>
    <mergeCell ref="A40:U40"/>
    <mergeCell ref="A1:D1"/>
    <mergeCell ref="J5:L5"/>
    <mergeCell ref="B12:U12"/>
    <mergeCell ref="C37:U37"/>
    <mergeCell ref="B26:U26"/>
    <mergeCell ref="B34:U34"/>
    <mergeCell ref="C28:U28"/>
    <mergeCell ref="C35:U35"/>
    <mergeCell ref="C32:U32"/>
    <mergeCell ref="B18:U18"/>
    <mergeCell ref="A24:U24"/>
    <mergeCell ref="A25:U25"/>
    <mergeCell ref="J2:L2"/>
    <mergeCell ref="J3:L3"/>
    <mergeCell ref="J4:L4"/>
    <mergeCell ref="C21:U21"/>
    <mergeCell ref="C27:U27"/>
    <mergeCell ref="V5:X5"/>
    <mergeCell ref="A8:U8"/>
    <mergeCell ref="B9:U9"/>
    <mergeCell ref="A10:U10"/>
    <mergeCell ref="A11:U11"/>
    <mergeCell ref="A7:U7"/>
    <mergeCell ref="C19:U19"/>
    <mergeCell ref="C20:U20"/>
    <mergeCell ref="A13:U13"/>
    <mergeCell ref="B23:U23"/>
    <mergeCell ref="B14:U14"/>
    <mergeCell ref="C15:U15"/>
    <mergeCell ref="C16:U16"/>
    <mergeCell ref="C17:U17"/>
    <mergeCell ref="D22:U22"/>
  </mergeCells>
  <phoneticPr fontId="0" type="noConversion"/>
  <pageMargins left="0.7" right="0.2" top="1" bottom="0.5" header="0.3" footer="0.3"/>
  <pageSetup scale="58" orientation="landscape" r:id="rId1"/>
  <headerFooter scaleWithDoc="0" alignWithMargins="0">
    <oddFooter xml:space="preserve">&amp;CExhibit B: Summary of Requirements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X30"/>
  <sheetViews>
    <sheetView view="pageBreakPreview" zoomScale="60" zoomScaleNormal="75" workbookViewId="0">
      <selection activeCell="L9" sqref="L9"/>
    </sheetView>
  </sheetViews>
  <sheetFormatPr defaultRowHeight="15.75"/>
  <cols>
    <col min="1" max="1" width="39.44140625" style="1" customWidth="1"/>
    <col min="2" max="2" width="27.77734375" style="1" customWidth="1"/>
    <col min="3" max="3" width="4.6640625" style="1" customWidth="1"/>
    <col min="4" max="4" width="4.44140625" style="1" customWidth="1"/>
    <col min="5" max="5" width="4.88671875" style="1" customWidth="1"/>
    <col min="6" max="6" width="8.77734375" style="409" customWidth="1"/>
    <col min="7" max="7" width="5.33203125" style="1" customWidth="1"/>
    <col min="8" max="8" width="5" style="1" customWidth="1"/>
    <col min="9" max="9" width="6" style="1" customWidth="1"/>
    <col min="10" max="10" width="9.109375" style="1" customWidth="1"/>
    <col min="11" max="11" width="4.21875" style="1" customWidth="1"/>
    <col min="12" max="12" width="4.33203125" style="1" customWidth="1"/>
    <col min="13" max="13" width="4" style="1" customWidth="1"/>
    <col min="14" max="14" width="6.6640625" style="1" customWidth="1"/>
    <col min="15" max="15" width="4.33203125" style="1" customWidth="1"/>
    <col min="16" max="16" width="4.109375" style="1" customWidth="1"/>
    <col min="17" max="17" width="3.77734375" style="1" customWidth="1"/>
    <col min="18" max="18" width="7.6640625" style="1" customWidth="1"/>
    <col min="19" max="19" width="5.21875" style="1" customWidth="1"/>
    <col min="20" max="20" width="4.21875" style="1" customWidth="1"/>
    <col min="21" max="21" width="5.109375" style="1" customWidth="1"/>
    <col min="22" max="22" width="7.77734375" style="1" customWidth="1"/>
    <col min="23" max="23" width="0.88671875" style="1" customWidth="1"/>
    <col min="24" max="16384" width="8.88671875" style="1"/>
  </cols>
  <sheetData>
    <row r="1" spans="1:24">
      <c r="A1" s="2" t="s">
        <v>19</v>
      </c>
      <c r="W1" s="291" t="s">
        <v>211</v>
      </c>
      <c r="X1" s="290"/>
    </row>
    <row r="2" spans="1:24">
      <c r="B2" s="742" t="s">
        <v>243</v>
      </c>
      <c r="C2" s="742"/>
      <c r="D2" s="742"/>
      <c r="E2" s="742"/>
      <c r="F2" s="742"/>
      <c r="G2" s="742"/>
      <c r="H2" s="742"/>
      <c r="W2" s="291" t="s">
        <v>211</v>
      </c>
      <c r="X2" s="290"/>
    </row>
    <row r="3" spans="1:24">
      <c r="B3" s="742" t="s">
        <v>43</v>
      </c>
      <c r="C3" s="742"/>
      <c r="D3" s="742"/>
      <c r="E3" s="742"/>
      <c r="F3" s="742"/>
      <c r="G3" s="742"/>
      <c r="H3" s="742"/>
      <c r="W3" s="291" t="s">
        <v>211</v>
      </c>
      <c r="X3" s="290"/>
    </row>
    <row r="4" spans="1:24">
      <c r="B4" s="742" t="s">
        <v>44</v>
      </c>
      <c r="C4" s="742"/>
      <c r="D4" s="742"/>
      <c r="E4" s="742"/>
      <c r="F4" s="742"/>
      <c r="G4" s="742"/>
      <c r="H4" s="742"/>
      <c r="W4" s="291" t="s">
        <v>211</v>
      </c>
      <c r="X4" s="290"/>
    </row>
    <row r="5" spans="1:24">
      <c r="B5" s="742" t="s">
        <v>62</v>
      </c>
      <c r="C5" s="742"/>
      <c r="D5" s="742"/>
      <c r="E5" s="742"/>
      <c r="F5" s="742"/>
      <c r="G5" s="742"/>
      <c r="H5" s="742"/>
      <c r="W5" s="291" t="s">
        <v>211</v>
      </c>
      <c r="X5" s="290"/>
    </row>
    <row r="6" spans="1:24" ht="16.5" thickBot="1">
      <c r="A6" s="6" t="s">
        <v>142</v>
      </c>
      <c r="B6" s="6"/>
      <c r="C6" s="6"/>
      <c r="D6" s="6"/>
      <c r="E6" s="6"/>
      <c r="F6" s="410"/>
      <c r="G6" s="6"/>
      <c r="H6" s="6"/>
      <c r="I6" s="6"/>
      <c r="J6" s="6"/>
      <c r="K6" s="6"/>
      <c r="L6" s="6"/>
      <c r="M6" s="6"/>
      <c r="N6" s="6"/>
      <c r="O6" s="6"/>
      <c r="P6" s="6"/>
      <c r="Q6" s="6"/>
      <c r="R6" s="6"/>
      <c r="S6" s="6"/>
      <c r="T6" s="6"/>
      <c r="U6" s="6"/>
      <c r="V6" s="6"/>
      <c r="W6" s="291" t="s">
        <v>211</v>
      </c>
      <c r="X6" s="290"/>
    </row>
    <row r="7" spans="1:24">
      <c r="A7" s="12" t="s">
        <v>142</v>
      </c>
      <c r="B7" s="343" t="s">
        <v>20</v>
      </c>
      <c r="C7" s="730" t="s">
        <v>142</v>
      </c>
      <c r="D7" s="731"/>
      <c r="E7" s="731"/>
      <c r="F7" s="732"/>
      <c r="G7" s="730" t="s">
        <v>238</v>
      </c>
      <c r="H7" s="731"/>
      <c r="I7" s="731"/>
      <c r="J7" s="732"/>
      <c r="K7" s="730" t="s">
        <v>142</v>
      </c>
      <c r="L7" s="731"/>
      <c r="M7" s="731"/>
      <c r="N7" s="732"/>
      <c r="O7" s="730" t="s">
        <v>240</v>
      </c>
      <c r="P7" s="731"/>
      <c r="Q7" s="731"/>
      <c r="R7" s="732"/>
      <c r="S7" s="730" t="s">
        <v>142</v>
      </c>
      <c r="T7" s="731"/>
      <c r="U7" s="731"/>
      <c r="V7" s="732"/>
      <c r="W7" s="291" t="s">
        <v>211</v>
      </c>
      <c r="X7" s="290"/>
    </row>
    <row r="8" spans="1:24" ht="16.5" thickBot="1">
      <c r="A8" s="8" t="s">
        <v>21</v>
      </c>
      <c r="B8" s="344" t="s">
        <v>22</v>
      </c>
      <c r="C8" s="733" t="s">
        <v>241</v>
      </c>
      <c r="D8" s="734"/>
      <c r="E8" s="734"/>
      <c r="F8" s="735"/>
      <c r="G8" s="733" t="s">
        <v>242</v>
      </c>
      <c r="H8" s="734"/>
      <c r="I8" s="734"/>
      <c r="J8" s="735"/>
      <c r="K8" s="733" t="s">
        <v>185</v>
      </c>
      <c r="L8" s="734"/>
      <c r="M8" s="734"/>
      <c r="N8" s="735"/>
      <c r="O8" s="733" t="s">
        <v>242</v>
      </c>
      <c r="P8" s="734"/>
      <c r="Q8" s="734"/>
      <c r="R8" s="735"/>
      <c r="S8" s="733" t="s">
        <v>239</v>
      </c>
      <c r="T8" s="734"/>
      <c r="U8" s="734"/>
      <c r="V8" s="735"/>
      <c r="W8" s="291" t="s">
        <v>211</v>
      </c>
      <c r="X8" s="290"/>
    </row>
    <row r="9" spans="1:24" ht="32.25" customHeight="1">
      <c r="A9" s="11" t="s">
        <v>142</v>
      </c>
      <c r="B9" s="11"/>
      <c r="C9" s="14" t="s">
        <v>17</v>
      </c>
      <c r="D9" s="345" t="s">
        <v>23</v>
      </c>
      <c r="E9" s="15" t="s">
        <v>24</v>
      </c>
      <c r="F9" s="411" t="s">
        <v>25</v>
      </c>
      <c r="G9" s="17" t="s">
        <v>17</v>
      </c>
      <c r="H9" s="345" t="s">
        <v>23</v>
      </c>
      <c r="I9" s="15" t="s">
        <v>24</v>
      </c>
      <c r="J9" s="16" t="s">
        <v>25</v>
      </c>
      <c r="K9" s="17" t="s">
        <v>17</v>
      </c>
      <c r="L9" s="345" t="s">
        <v>23</v>
      </c>
      <c r="M9" s="15" t="s">
        <v>24</v>
      </c>
      <c r="N9" s="16" t="s">
        <v>25</v>
      </c>
      <c r="O9" s="17" t="s">
        <v>17</v>
      </c>
      <c r="P9" s="345" t="s">
        <v>23</v>
      </c>
      <c r="Q9" s="15" t="s">
        <v>24</v>
      </c>
      <c r="R9" s="16" t="s">
        <v>25</v>
      </c>
      <c r="S9" s="17" t="s">
        <v>17</v>
      </c>
      <c r="T9" s="345" t="s">
        <v>23</v>
      </c>
      <c r="U9" s="15" t="s">
        <v>24</v>
      </c>
      <c r="V9" s="16" t="s">
        <v>25</v>
      </c>
      <c r="W9" s="291" t="s">
        <v>211</v>
      </c>
      <c r="X9" s="290"/>
    </row>
    <row r="10" spans="1:24">
      <c r="A10" s="11" t="s">
        <v>320</v>
      </c>
      <c r="B10" s="11" t="s">
        <v>244</v>
      </c>
      <c r="C10" s="61">
        <v>0</v>
      </c>
      <c r="D10" s="346">
        <v>0</v>
      </c>
      <c r="E10" s="346">
        <v>0</v>
      </c>
      <c r="F10" s="412">
        <f>4020+6208+1550+1049+796+796+1858+803</f>
        <v>17080</v>
      </c>
      <c r="G10" s="348">
        <v>0</v>
      </c>
      <c r="H10" s="346">
        <v>0</v>
      </c>
      <c r="I10" s="203">
        <v>0</v>
      </c>
      <c r="J10" s="21">
        <f>6324+6298+1861+803</f>
        <v>15286</v>
      </c>
      <c r="K10" s="257">
        <v>0</v>
      </c>
      <c r="L10" s="203">
        <v>0</v>
      </c>
      <c r="M10" s="203">
        <v>0</v>
      </c>
      <c r="N10" s="21">
        <v>0</v>
      </c>
      <c r="O10" s="257">
        <v>0</v>
      </c>
      <c r="P10" s="203">
        <v>0</v>
      </c>
      <c r="Q10" s="203">
        <v>0</v>
      </c>
      <c r="R10" s="21">
        <v>0</v>
      </c>
      <c r="S10" s="257">
        <f t="shared" ref="S10" si="0">+K10+G10+C10</f>
        <v>0</v>
      </c>
      <c r="T10" s="203">
        <f t="shared" ref="T10" si="1">+L10+H10+D10</f>
        <v>0</v>
      </c>
      <c r="U10" s="203">
        <f t="shared" ref="U10" si="2">+M10+I10+E10</f>
        <v>0</v>
      </c>
      <c r="V10" s="349">
        <f>+N10+J10+F10+R10</f>
        <v>32366</v>
      </c>
      <c r="W10" s="291" t="s">
        <v>211</v>
      </c>
      <c r="X10" s="290"/>
    </row>
    <row r="11" spans="1:24">
      <c r="A11" s="11" t="s">
        <v>368</v>
      </c>
      <c r="B11" s="11" t="s">
        <v>244</v>
      </c>
      <c r="C11" s="61">
        <v>152</v>
      </c>
      <c r="D11" s="346">
        <v>25</v>
      </c>
      <c r="E11" s="346">
        <v>75</v>
      </c>
      <c r="F11" s="412">
        <v>8831</v>
      </c>
      <c r="G11" s="348">
        <v>226</v>
      </c>
      <c r="H11" s="346">
        <v>146</v>
      </c>
      <c r="I11" s="203">
        <v>114</v>
      </c>
      <c r="J11" s="21">
        <v>13619</v>
      </c>
      <c r="K11" s="257">
        <v>0</v>
      </c>
      <c r="L11" s="203">
        <v>0</v>
      </c>
      <c r="M11" s="203">
        <v>0</v>
      </c>
      <c r="N11" s="21">
        <v>0</v>
      </c>
      <c r="O11" s="257">
        <v>0</v>
      </c>
      <c r="P11" s="203">
        <v>0</v>
      </c>
      <c r="Q11" s="203">
        <v>0</v>
      </c>
      <c r="R11" s="21">
        <v>0</v>
      </c>
      <c r="S11" s="257">
        <f t="shared" ref="S11:U15" si="3">+K11+G11+C11</f>
        <v>378</v>
      </c>
      <c r="T11" s="203">
        <f t="shared" si="3"/>
        <v>171</v>
      </c>
      <c r="U11" s="203">
        <f t="shared" si="3"/>
        <v>189</v>
      </c>
      <c r="V11" s="349">
        <f t="shared" ref="V11:V16" si="4">+N11+J11+F11+R11</f>
        <v>22450</v>
      </c>
      <c r="W11" s="291" t="s">
        <v>211</v>
      </c>
      <c r="X11" s="290"/>
    </row>
    <row r="12" spans="1:24">
      <c r="A12" s="11" t="s">
        <v>369</v>
      </c>
      <c r="B12" s="11" t="s">
        <v>244</v>
      </c>
      <c r="C12" s="61">
        <v>146</v>
      </c>
      <c r="D12" s="346">
        <v>25</v>
      </c>
      <c r="E12" s="203">
        <v>146</v>
      </c>
      <c r="F12" s="413">
        <v>23802</v>
      </c>
      <c r="G12" s="257">
        <v>232</v>
      </c>
      <c r="H12" s="346">
        <v>152</v>
      </c>
      <c r="I12" s="203">
        <v>232</v>
      </c>
      <c r="J12" s="21">
        <v>27297</v>
      </c>
      <c r="K12" s="257">
        <v>0</v>
      </c>
      <c r="L12" s="203">
        <v>0</v>
      </c>
      <c r="M12" s="203">
        <v>0</v>
      </c>
      <c r="N12" s="21">
        <v>0</v>
      </c>
      <c r="O12" s="257">
        <v>0</v>
      </c>
      <c r="P12" s="203">
        <v>0</v>
      </c>
      <c r="Q12" s="203">
        <v>0</v>
      </c>
      <c r="R12" s="21">
        <v>0</v>
      </c>
      <c r="S12" s="257">
        <f t="shared" ref="S12" si="5">+K12+G12+C12</f>
        <v>378</v>
      </c>
      <c r="T12" s="203">
        <f t="shared" ref="T12" si="6">+L12+H12+D12</f>
        <v>177</v>
      </c>
      <c r="U12" s="203">
        <f t="shared" ref="U12" si="7">+M12+I12+E12</f>
        <v>378</v>
      </c>
      <c r="V12" s="349">
        <f t="shared" si="4"/>
        <v>51099</v>
      </c>
      <c r="W12" s="291" t="s">
        <v>211</v>
      </c>
      <c r="X12" s="290"/>
    </row>
    <row r="13" spans="1:24">
      <c r="A13" s="11" t="s">
        <v>382</v>
      </c>
      <c r="B13" s="11" t="s">
        <v>244</v>
      </c>
      <c r="C13" s="61">
        <v>244</v>
      </c>
      <c r="D13" s="346">
        <v>29</v>
      </c>
      <c r="E13" s="203">
        <v>244</v>
      </c>
      <c r="F13" s="413">
        <v>22165</v>
      </c>
      <c r="G13" s="257">
        <v>652</v>
      </c>
      <c r="H13" s="346">
        <v>446</v>
      </c>
      <c r="I13" s="203">
        <v>652</v>
      </c>
      <c r="J13" s="21">
        <v>44714</v>
      </c>
      <c r="K13" s="257">
        <v>0</v>
      </c>
      <c r="L13" s="203">
        <v>0</v>
      </c>
      <c r="M13" s="203">
        <v>0</v>
      </c>
      <c r="N13" s="21">
        <v>0</v>
      </c>
      <c r="O13" s="257">
        <v>0</v>
      </c>
      <c r="P13" s="203">
        <v>0</v>
      </c>
      <c r="Q13" s="203">
        <v>0</v>
      </c>
      <c r="R13" s="21">
        <v>0</v>
      </c>
      <c r="S13" s="257">
        <f t="shared" ref="S13:S14" si="8">+K13+G13+C13</f>
        <v>896</v>
      </c>
      <c r="T13" s="203">
        <f t="shared" ref="T13:T14" si="9">+L13+H13+D13</f>
        <v>475</v>
      </c>
      <c r="U13" s="203">
        <f t="shared" ref="U13:U14" si="10">+M13+I13+E13</f>
        <v>896</v>
      </c>
      <c r="V13" s="349">
        <f t="shared" si="4"/>
        <v>66879</v>
      </c>
      <c r="W13" s="291" t="s">
        <v>211</v>
      </c>
      <c r="X13" s="290"/>
    </row>
    <row r="14" spans="1:24">
      <c r="A14" s="11" t="s">
        <v>321</v>
      </c>
      <c r="B14" s="11" t="s">
        <v>241</v>
      </c>
      <c r="C14" s="61">
        <v>0</v>
      </c>
      <c r="D14" s="346">
        <v>0</v>
      </c>
      <c r="E14" s="203">
        <v>200</v>
      </c>
      <c r="F14" s="413">
        <v>34191</v>
      </c>
      <c r="G14" s="257">
        <v>0</v>
      </c>
      <c r="H14" s="346">
        <v>0</v>
      </c>
      <c r="I14" s="203">
        <v>1000</v>
      </c>
      <c r="J14" s="21">
        <v>70124</v>
      </c>
      <c r="K14" s="257">
        <v>0</v>
      </c>
      <c r="L14" s="203">
        <v>0</v>
      </c>
      <c r="M14" s="203">
        <v>0</v>
      </c>
      <c r="N14" s="21">
        <v>0</v>
      </c>
      <c r="O14" s="257">
        <v>0</v>
      </c>
      <c r="P14" s="203">
        <v>0</v>
      </c>
      <c r="Q14" s="203">
        <v>0</v>
      </c>
      <c r="R14" s="21">
        <v>5443</v>
      </c>
      <c r="S14" s="257">
        <f t="shared" si="8"/>
        <v>0</v>
      </c>
      <c r="T14" s="203">
        <f t="shared" si="9"/>
        <v>0</v>
      </c>
      <c r="U14" s="203">
        <f t="shared" si="10"/>
        <v>1200</v>
      </c>
      <c r="V14" s="349">
        <f t="shared" si="4"/>
        <v>109758</v>
      </c>
      <c r="W14" s="291" t="s">
        <v>211</v>
      </c>
      <c r="X14" s="290"/>
    </row>
    <row r="15" spans="1:24">
      <c r="A15" s="11" t="s">
        <v>370</v>
      </c>
      <c r="B15" s="11" t="s">
        <v>241</v>
      </c>
      <c r="C15" s="61">
        <v>125</v>
      </c>
      <c r="D15" s="203">
        <v>0</v>
      </c>
      <c r="E15" s="203">
        <v>125</v>
      </c>
      <c r="F15" s="413">
        <v>15000</v>
      </c>
      <c r="G15" s="257">
        <v>0</v>
      </c>
      <c r="H15" s="203">
        <v>0</v>
      </c>
      <c r="I15" s="203">
        <v>0</v>
      </c>
      <c r="J15" s="21">
        <v>0</v>
      </c>
      <c r="K15" s="257">
        <v>0</v>
      </c>
      <c r="L15" s="203">
        <v>0</v>
      </c>
      <c r="M15" s="203">
        <v>0</v>
      </c>
      <c r="N15" s="21">
        <v>0</v>
      </c>
      <c r="O15" s="257">
        <v>0</v>
      </c>
      <c r="P15" s="203">
        <v>0</v>
      </c>
      <c r="Q15" s="203">
        <v>0</v>
      </c>
      <c r="R15" s="21">
        <v>0</v>
      </c>
      <c r="S15" s="257">
        <f t="shared" si="3"/>
        <v>125</v>
      </c>
      <c r="T15" s="203">
        <f t="shared" si="3"/>
        <v>0</v>
      </c>
      <c r="U15" s="203">
        <f t="shared" si="3"/>
        <v>125</v>
      </c>
      <c r="V15" s="349">
        <f t="shared" si="4"/>
        <v>15000</v>
      </c>
      <c r="W15" s="291" t="s">
        <v>211</v>
      </c>
      <c r="X15" s="290"/>
    </row>
    <row r="16" spans="1:24">
      <c r="A16" s="11" t="s">
        <v>371</v>
      </c>
      <c r="B16" s="11" t="s">
        <v>241</v>
      </c>
      <c r="C16" s="61">
        <v>0</v>
      </c>
      <c r="D16" s="203">
        <v>0</v>
      </c>
      <c r="E16" s="203">
        <v>0</v>
      </c>
      <c r="F16" s="413">
        <v>7248</v>
      </c>
      <c r="G16" s="257">
        <v>0</v>
      </c>
      <c r="H16" s="203">
        <v>0</v>
      </c>
      <c r="I16" s="203">
        <v>0</v>
      </c>
      <c r="J16" s="21">
        <v>0</v>
      </c>
      <c r="K16" s="257">
        <v>0</v>
      </c>
      <c r="L16" s="203">
        <v>0</v>
      </c>
      <c r="M16" s="203">
        <v>0</v>
      </c>
      <c r="N16" s="21">
        <v>0</v>
      </c>
      <c r="O16" s="257">
        <v>0</v>
      </c>
      <c r="P16" s="203">
        <v>0</v>
      </c>
      <c r="Q16" s="203">
        <v>0</v>
      </c>
      <c r="R16" s="21">
        <v>0</v>
      </c>
      <c r="S16" s="257">
        <f t="shared" ref="S16:U16" si="11">+K16+G16+C16</f>
        <v>0</v>
      </c>
      <c r="T16" s="203">
        <f t="shared" si="11"/>
        <v>0</v>
      </c>
      <c r="U16" s="203">
        <f t="shared" si="11"/>
        <v>0</v>
      </c>
      <c r="V16" s="349">
        <f t="shared" si="4"/>
        <v>7248</v>
      </c>
      <c r="W16" s="291" t="s">
        <v>211</v>
      </c>
      <c r="X16" s="290"/>
    </row>
    <row r="17" spans="1:24">
      <c r="A17" s="11" t="s">
        <v>142</v>
      </c>
      <c r="B17" s="11" t="s">
        <v>142</v>
      </c>
      <c r="C17" s="376" t="s">
        <v>142</v>
      </c>
      <c r="D17" s="377" t="s">
        <v>142</v>
      </c>
      <c r="E17" s="377" t="s">
        <v>142</v>
      </c>
      <c r="F17" s="414" t="s">
        <v>142</v>
      </c>
      <c r="G17" s="376" t="s">
        <v>142</v>
      </c>
      <c r="H17" s="377" t="s">
        <v>142</v>
      </c>
      <c r="I17" s="377" t="s">
        <v>142</v>
      </c>
      <c r="J17" s="378" t="s">
        <v>142</v>
      </c>
      <c r="K17" s="376" t="s">
        <v>142</v>
      </c>
      <c r="L17" s="377" t="s">
        <v>142</v>
      </c>
      <c r="M17" s="377" t="s">
        <v>142</v>
      </c>
      <c r="N17" s="378" t="s">
        <v>142</v>
      </c>
      <c r="O17" s="376" t="s">
        <v>142</v>
      </c>
      <c r="P17" s="377" t="s">
        <v>142</v>
      </c>
      <c r="Q17" s="377" t="s">
        <v>142</v>
      </c>
      <c r="R17" s="378" t="s">
        <v>142</v>
      </c>
      <c r="S17" s="376" t="s">
        <v>142</v>
      </c>
      <c r="T17" s="377" t="s">
        <v>142</v>
      </c>
      <c r="U17" s="377" t="s">
        <v>142</v>
      </c>
      <c r="V17" s="379" t="s">
        <v>142</v>
      </c>
      <c r="W17" s="291"/>
      <c r="X17" s="290"/>
    </row>
    <row r="18" spans="1:24" ht="16.5" thickBot="1">
      <c r="A18" s="8" t="s">
        <v>26</v>
      </c>
      <c r="B18" s="8"/>
      <c r="C18" s="27">
        <f>SUM(C11:C16)</f>
        <v>667</v>
      </c>
      <c r="D18" s="27">
        <f>SUM(D11:D16)</f>
        <v>79</v>
      </c>
      <c r="E18" s="27">
        <f>SUM(E11:E16)</f>
        <v>790</v>
      </c>
      <c r="F18" s="408">
        <f>SUM(F10:F16)</f>
        <v>128317</v>
      </c>
      <c r="G18" s="27">
        <f t="shared" ref="G18:U18" si="12">SUM(G11:G16)</f>
        <v>1110</v>
      </c>
      <c r="H18" s="27">
        <f t="shared" si="12"/>
        <v>744</v>
      </c>
      <c r="I18" s="27">
        <f t="shared" si="12"/>
        <v>1998</v>
      </c>
      <c r="J18" s="347">
        <f>SUM(J10:J16)</f>
        <v>171040</v>
      </c>
      <c r="K18" s="27">
        <f t="shared" si="12"/>
        <v>0</v>
      </c>
      <c r="L18" s="27">
        <f t="shared" si="12"/>
        <v>0</v>
      </c>
      <c r="M18" s="27">
        <f t="shared" si="12"/>
        <v>0</v>
      </c>
      <c r="N18" s="347">
        <f t="shared" si="12"/>
        <v>0</v>
      </c>
      <c r="O18" s="27">
        <f t="shared" si="12"/>
        <v>0</v>
      </c>
      <c r="P18" s="27">
        <f t="shared" si="12"/>
        <v>0</v>
      </c>
      <c r="Q18" s="27">
        <f t="shared" si="12"/>
        <v>0</v>
      </c>
      <c r="R18" s="347">
        <f t="shared" si="12"/>
        <v>5443</v>
      </c>
      <c r="S18" s="27">
        <f t="shared" si="12"/>
        <v>1777</v>
      </c>
      <c r="T18" s="27">
        <f t="shared" si="12"/>
        <v>823</v>
      </c>
      <c r="U18" s="27">
        <f t="shared" si="12"/>
        <v>2788</v>
      </c>
      <c r="V18" s="347">
        <f>SUM(V10:V17)</f>
        <v>304800</v>
      </c>
      <c r="W18" s="291" t="s">
        <v>211</v>
      </c>
      <c r="X18" s="290"/>
    </row>
    <row r="19" spans="1:24" ht="6" customHeight="1" thickBot="1">
      <c r="A19" s="6"/>
      <c r="B19" s="6"/>
      <c r="C19" s="60"/>
      <c r="D19" s="60"/>
      <c r="E19" s="60"/>
      <c r="F19" s="410"/>
      <c r="G19" s="60"/>
      <c r="H19" s="60"/>
      <c r="I19" s="60"/>
      <c r="J19" s="60"/>
      <c r="K19" s="60"/>
      <c r="L19" s="60"/>
      <c r="M19" s="60"/>
      <c r="N19" s="60"/>
      <c r="O19" s="60"/>
      <c r="P19" s="60"/>
      <c r="Q19" s="60"/>
      <c r="R19" s="60"/>
      <c r="S19" s="60"/>
      <c r="T19" s="60"/>
      <c r="U19" s="60"/>
      <c r="V19" s="60"/>
      <c r="W19" s="291" t="s">
        <v>211</v>
      </c>
      <c r="X19" s="290"/>
    </row>
    <row r="20" spans="1:24">
      <c r="A20" s="12"/>
      <c r="B20" s="343" t="s">
        <v>20</v>
      </c>
      <c r="C20" s="739" t="s">
        <v>142</v>
      </c>
      <c r="D20" s="740"/>
      <c r="E20" s="740"/>
      <c r="F20" s="741"/>
      <c r="G20" s="739" t="s">
        <v>238</v>
      </c>
      <c r="H20" s="740"/>
      <c r="I20" s="740"/>
      <c r="J20" s="741"/>
      <c r="K20" s="739" t="s">
        <v>142</v>
      </c>
      <c r="L20" s="740"/>
      <c r="M20" s="740"/>
      <c r="N20" s="741"/>
      <c r="O20" s="739" t="s">
        <v>240</v>
      </c>
      <c r="P20" s="740"/>
      <c r="Q20" s="740"/>
      <c r="R20" s="741"/>
      <c r="S20" s="739"/>
      <c r="T20" s="740"/>
      <c r="U20" s="740"/>
      <c r="V20" s="741"/>
      <c r="W20" s="291" t="s">
        <v>211</v>
      </c>
      <c r="X20" s="290"/>
    </row>
    <row r="21" spans="1:24" ht="16.5" thickBot="1">
      <c r="A21" s="8" t="s">
        <v>148</v>
      </c>
      <c r="B21" s="344" t="s">
        <v>22</v>
      </c>
      <c r="C21" s="736" t="s">
        <v>241</v>
      </c>
      <c r="D21" s="737"/>
      <c r="E21" s="737"/>
      <c r="F21" s="738"/>
      <c r="G21" s="736" t="s">
        <v>242</v>
      </c>
      <c r="H21" s="737"/>
      <c r="I21" s="737"/>
      <c r="J21" s="738"/>
      <c r="K21" s="736" t="s">
        <v>185</v>
      </c>
      <c r="L21" s="737"/>
      <c r="M21" s="737"/>
      <c r="N21" s="738"/>
      <c r="O21" s="736" t="s">
        <v>242</v>
      </c>
      <c r="P21" s="737"/>
      <c r="Q21" s="737"/>
      <c r="R21" s="738"/>
      <c r="S21" s="736" t="s">
        <v>28</v>
      </c>
      <c r="T21" s="737"/>
      <c r="U21" s="737"/>
      <c r="V21" s="738"/>
      <c r="W21" s="291" t="s">
        <v>211</v>
      </c>
      <c r="X21" s="290"/>
    </row>
    <row r="22" spans="1:24" ht="31.5">
      <c r="A22" s="12"/>
      <c r="B22" s="12"/>
      <c r="C22" s="350" t="s">
        <v>17</v>
      </c>
      <c r="D22" s="351" t="s">
        <v>23</v>
      </c>
      <c r="E22" s="352" t="s">
        <v>24</v>
      </c>
      <c r="F22" s="411" t="s">
        <v>25</v>
      </c>
      <c r="G22" s="350" t="s">
        <v>17</v>
      </c>
      <c r="H22" s="351" t="s">
        <v>23</v>
      </c>
      <c r="I22" s="352" t="s">
        <v>24</v>
      </c>
      <c r="J22" s="353" t="s">
        <v>25</v>
      </c>
      <c r="K22" s="350" t="s">
        <v>17</v>
      </c>
      <c r="L22" s="351" t="s">
        <v>23</v>
      </c>
      <c r="M22" s="352" t="s">
        <v>24</v>
      </c>
      <c r="N22" s="353" t="s">
        <v>25</v>
      </c>
      <c r="O22" s="350" t="s">
        <v>17</v>
      </c>
      <c r="P22" s="351" t="s">
        <v>23</v>
      </c>
      <c r="Q22" s="352" t="s">
        <v>24</v>
      </c>
      <c r="R22" s="353" t="s">
        <v>25</v>
      </c>
      <c r="S22" s="350" t="s">
        <v>17</v>
      </c>
      <c r="T22" s="351" t="s">
        <v>23</v>
      </c>
      <c r="U22" s="352" t="s">
        <v>24</v>
      </c>
      <c r="V22" s="353" t="s">
        <v>25</v>
      </c>
      <c r="W22" s="291" t="s">
        <v>211</v>
      </c>
      <c r="X22" s="290"/>
    </row>
    <row r="23" spans="1:24">
      <c r="A23" s="11" t="s">
        <v>306</v>
      </c>
      <c r="B23" s="11" t="s">
        <v>304</v>
      </c>
      <c r="C23" s="61">
        <v>0</v>
      </c>
      <c r="D23" s="203">
        <v>0</v>
      </c>
      <c r="E23" s="203">
        <v>0</v>
      </c>
      <c r="F23" s="413">
        <v>0</v>
      </c>
      <c r="G23" s="257">
        <v>0</v>
      </c>
      <c r="H23" s="203">
        <v>0</v>
      </c>
      <c r="I23" s="203">
        <v>0</v>
      </c>
      <c r="J23" s="21">
        <v>-6269</v>
      </c>
      <c r="K23" s="257">
        <v>0</v>
      </c>
      <c r="L23" s="203">
        <v>0</v>
      </c>
      <c r="M23" s="203">
        <v>0</v>
      </c>
      <c r="N23" s="61">
        <v>0</v>
      </c>
      <c r="O23" s="257">
        <v>0</v>
      </c>
      <c r="P23" s="203">
        <v>0</v>
      </c>
      <c r="Q23" s="203">
        <v>0</v>
      </c>
      <c r="R23" s="61">
        <v>0</v>
      </c>
      <c r="S23" s="257">
        <f t="shared" ref="S23:U24" si="13">+K23+G23+C23</f>
        <v>0</v>
      </c>
      <c r="T23" s="203">
        <f t="shared" si="13"/>
        <v>0</v>
      </c>
      <c r="U23" s="203">
        <f t="shared" si="13"/>
        <v>0</v>
      </c>
      <c r="V23" s="22">
        <f t="shared" ref="V23:V25" si="14">+N23+J23+F23+R23</f>
        <v>-6269</v>
      </c>
      <c r="W23" s="291" t="s">
        <v>211</v>
      </c>
      <c r="X23" s="290"/>
    </row>
    <row r="24" spans="1:24">
      <c r="A24" s="11" t="s">
        <v>311</v>
      </c>
      <c r="B24" s="11" t="s">
        <v>244</v>
      </c>
      <c r="C24" s="61"/>
      <c r="D24" s="203">
        <v>0</v>
      </c>
      <c r="E24" s="203">
        <v>0</v>
      </c>
      <c r="F24" s="483">
        <v>-18545</v>
      </c>
      <c r="G24" s="257">
        <v>0</v>
      </c>
      <c r="H24" s="203">
        <v>0</v>
      </c>
      <c r="I24" s="203">
        <v>0</v>
      </c>
      <c r="J24" s="21">
        <v>-22455</v>
      </c>
      <c r="K24" s="257">
        <v>0</v>
      </c>
      <c r="L24" s="203">
        <v>0</v>
      </c>
      <c r="M24" s="203">
        <v>0</v>
      </c>
      <c r="N24" s="61">
        <v>0</v>
      </c>
      <c r="O24" s="257">
        <v>0</v>
      </c>
      <c r="P24" s="203">
        <v>0</v>
      </c>
      <c r="Q24" s="203">
        <v>0</v>
      </c>
      <c r="R24" s="61">
        <v>0</v>
      </c>
      <c r="S24" s="257">
        <f t="shared" si="13"/>
        <v>0</v>
      </c>
      <c r="T24" s="203">
        <f t="shared" si="13"/>
        <v>0</v>
      </c>
      <c r="U24" s="203">
        <f t="shared" si="13"/>
        <v>0</v>
      </c>
      <c r="V24" s="22">
        <f t="shared" si="14"/>
        <v>-41000</v>
      </c>
      <c r="W24" s="291" t="s">
        <v>211</v>
      </c>
      <c r="X24" s="290"/>
    </row>
    <row r="25" spans="1:24">
      <c r="A25" s="11" t="s">
        <v>276</v>
      </c>
      <c r="B25" s="11" t="s">
        <v>304</v>
      </c>
      <c r="C25" s="376"/>
      <c r="D25" s="377"/>
      <c r="E25" s="62"/>
      <c r="F25" s="414"/>
      <c r="G25" s="376"/>
      <c r="H25" s="62"/>
      <c r="I25" s="62"/>
      <c r="J25" s="378">
        <v>-1512</v>
      </c>
      <c r="K25" s="376">
        <v>0</v>
      </c>
      <c r="L25" s="62">
        <v>0</v>
      </c>
      <c r="M25" s="62">
        <v>0</v>
      </c>
      <c r="N25" s="378">
        <v>0</v>
      </c>
      <c r="O25" s="376"/>
      <c r="P25" s="62"/>
      <c r="Q25" s="62"/>
      <c r="R25" s="378"/>
      <c r="S25" s="376"/>
      <c r="T25" s="62"/>
      <c r="U25" s="62"/>
      <c r="V25" s="378">
        <f t="shared" si="14"/>
        <v>-1512</v>
      </c>
      <c r="W25" s="291" t="s">
        <v>211</v>
      </c>
      <c r="X25" s="290"/>
    </row>
    <row r="26" spans="1:24" ht="16.5" thickBot="1">
      <c r="A26" s="8" t="s">
        <v>28</v>
      </c>
      <c r="B26" s="8"/>
      <c r="C26" s="262">
        <v>0</v>
      </c>
      <c r="D26" s="264">
        <v>0</v>
      </c>
      <c r="E26" s="27">
        <v>0</v>
      </c>
      <c r="F26" s="347">
        <f>SUM(F23:F25)</f>
        <v>-18545</v>
      </c>
      <c r="G26" s="262">
        <v>0</v>
      </c>
      <c r="H26" s="27">
        <v>0</v>
      </c>
      <c r="I26" s="27">
        <v>0</v>
      </c>
      <c r="J26" s="25">
        <f>SUM(J23:J25)</f>
        <v>-30236</v>
      </c>
      <c r="K26" s="262">
        <v>0</v>
      </c>
      <c r="L26" s="27">
        <v>0</v>
      </c>
      <c r="M26" s="27">
        <f>+M23</f>
        <v>0</v>
      </c>
      <c r="N26" s="25">
        <f>SUM(N23:N25)</f>
        <v>0</v>
      </c>
      <c r="O26" s="262">
        <v>0</v>
      </c>
      <c r="P26" s="27">
        <v>0</v>
      </c>
      <c r="Q26" s="27">
        <f>+Q23</f>
        <v>0</v>
      </c>
      <c r="R26" s="25">
        <f>+R23</f>
        <v>0</v>
      </c>
      <c r="S26" s="262">
        <v>0</v>
      </c>
      <c r="T26" s="27">
        <v>0</v>
      </c>
      <c r="U26" s="27">
        <f>+U23</f>
        <v>0</v>
      </c>
      <c r="V26" s="25">
        <f>SUM(V23:V25)</f>
        <v>-48781</v>
      </c>
      <c r="W26" s="291" t="s">
        <v>213</v>
      </c>
      <c r="X26" s="290"/>
    </row>
    <row r="27" spans="1:24">
      <c r="A27" s="6"/>
      <c r="B27" s="6"/>
      <c r="C27" s="6"/>
      <c r="D27" s="6"/>
      <c r="E27" s="6"/>
      <c r="F27" s="410"/>
      <c r="G27" s="6"/>
      <c r="H27" s="6"/>
      <c r="I27" s="6"/>
      <c r="J27" s="6"/>
      <c r="K27" s="6"/>
      <c r="L27" s="6"/>
      <c r="M27" s="31"/>
      <c r="N27" s="280"/>
      <c r="O27" s="6"/>
      <c r="P27" s="6"/>
      <c r="Q27" s="31"/>
      <c r="R27" s="32"/>
      <c r="S27" s="32"/>
      <c r="T27" s="32"/>
      <c r="U27" s="32"/>
      <c r="V27" s="32"/>
      <c r="W27" s="6"/>
    </row>
    <row r="28" spans="1:24">
      <c r="N28" s="6" t="s">
        <v>142</v>
      </c>
      <c r="V28" s="289"/>
    </row>
    <row r="29" spans="1:24">
      <c r="N29" s="60"/>
    </row>
    <row r="30" spans="1:24">
      <c r="N30" s="6"/>
    </row>
  </sheetData>
  <mergeCells count="24">
    <mergeCell ref="B2:H2"/>
    <mergeCell ref="B3:H3"/>
    <mergeCell ref="B4:H4"/>
    <mergeCell ref="B5:H5"/>
    <mergeCell ref="G21:J21"/>
    <mergeCell ref="C7:F7"/>
    <mergeCell ref="G7:J7"/>
    <mergeCell ref="K21:N21"/>
    <mergeCell ref="S21:V21"/>
    <mergeCell ref="O21:R21"/>
    <mergeCell ref="C8:F8"/>
    <mergeCell ref="C21:F21"/>
    <mergeCell ref="S20:V20"/>
    <mergeCell ref="O20:R20"/>
    <mergeCell ref="K20:N20"/>
    <mergeCell ref="G20:J20"/>
    <mergeCell ref="G8:J8"/>
    <mergeCell ref="C20:F20"/>
    <mergeCell ref="S7:V7"/>
    <mergeCell ref="O7:R7"/>
    <mergeCell ref="K7:N7"/>
    <mergeCell ref="K8:N8"/>
    <mergeCell ref="O8:R8"/>
    <mergeCell ref="S8:V8"/>
  </mergeCells>
  <phoneticPr fontId="0" type="noConversion"/>
  <pageMargins left="0.33" right="0.2" top="1" bottom="1" header="0.28999999999999998" footer="0.5"/>
  <pageSetup scale="63" orientation="landscape" r:id="rId1"/>
  <headerFooter scaleWithDoc="0" alignWithMargins="0">
    <oddFooter>&amp;CExhibit C:  Program Increases/Offsets by Decision Unit</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EA24"/>
  <sheetViews>
    <sheetView view="pageBreakPreview" zoomScale="60" zoomScaleNormal="75" workbookViewId="0">
      <selection sqref="A1:G1"/>
    </sheetView>
  </sheetViews>
  <sheetFormatPr defaultRowHeight="15.75"/>
  <cols>
    <col min="1" max="1" width="35.88671875" style="1" customWidth="1"/>
    <col min="2" max="2" width="0.88671875" style="1" customWidth="1"/>
    <col min="3" max="3" width="7.44140625" style="1" customWidth="1"/>
    <col min="4" max="4" width="9.44140625" style="1" customWidth="1"/>
    <col min="5" max="5" width="0.88671875" style="1" customWidth="1"/>
    <col min="6" max="6" width="7.33203125" style="1" customWidth="1"/>
    <col min="7" max="7" width="9.109375" style="1" customWidth="1"/>
    <col min="8" max="8" width="0.88671875" style="1" customWidth="1"/>
    <col min="9" max="9" width="6.88671875" style="1" customWidth="1"/>
    <col min="10" max="10" width="10.109375" style="1" bestFit="1" customWidth="1"/>
    <col min="11" max="11" width="6.109375" style="1" customWidth="1"/>
    <col min="12" max="12" width="9" style="1" customWidth="1"/>
    <col min="13" max="14" width="6.77734375" style="1" customWidth="1"/>
    <col min="15" max="15" width="7.88671875" style="1" customWidth="1"/>
    <col min="16" max="16" width="9" style="1" customWidth="1"/>
    <col min="17" max="17" width="0.88671875" style="1" customWidth="1"/>
    <col min="18" max="16384" width="8.88671875" style="1"/>
  </cols>
  <sheetData>
    <row r="1" spans="1:131">
      <c r="A1" s="756" t="s">
        <v>29</v>
      </c>
      <c r="B1" s="756"/>
      <c r="C1" s="756"/>
      <c r="D1" s="756"/>
      <c r="E1" s="756"/>
      <c r="F1" s="756"/>
      <c r="G1" s="756"/>
      <c r="H1" s="74"/>
      <c r="I1" s="74"/>
      <c r="J1" s="74"/>
      <c r="K1" s="74"/>
      <c r="L1" s="74"/>
      <c r="M1" s="74"/>
      <c r="N1" s="74"/>
      <c r="O1" s="74"/>
      <c r="P1" s="74"/>
      <c r="Q1" s="291" t="s">
        <v>211</v>
      </c>
      <c r="R1" s="290"/>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row>
    <row r="2" spans="1:131">
      <c r="A2" s="742" t="s">
        <v>307</v>
      </c>
      <c r="B2" s="742"/>
      <c r="C2" s="742"/>
      <c r="D2" s="742"/>
      <c r="E2" s="742"/>
      <c r="F2" s="742"/>
      <c r="G2" s="742"/>
      <c r="H2" s="742"/>
      <c r="I2" s="742"/>
      <c r="J2" s="742"/>
      <c r="K2" s="742"/>
      <c r="L2" s="742"/>
      <c r="M2" s="742"/>
      <c r="N2" s="742"/>
      <c r="O2" s="742"/>
      <c r="P2" s="742"/>
      <c r="Q2" s="291" t="s">
        <v>211</v>
      </c>
      <c r="R2" s="290"/>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row>
    <row r="3" spans="1:131">
      <c r="A3" s="742" t="s">
        <v>43</v>
      </c>
      <c r="B3" s="742"/>
      <c r="C3" s="742"/>
      <c r="D3" s="742"/>
      <c r="E3" s="742"/>
      <c r="F3" s="742"/>
      <c r="G3" s="742"/>
      <c r="H3" s="742"/>
      <c r="I3" s="742"/>
      <c r="J3" s="742"/>
      <c r="K3" s="742"/>
      <c r="L3" s="742"/>
      <c r="M3" s="742"/>
      <c r="N3" s="742"/>
      <c r="O3" s="742"/>
      <c r="P3" s="742"/>
      <c r="Q3" s="291" t="s">
        <v>211</v>
      </c>
      <c r="R3" s="290"/>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row>
    <row r="4" spans="1:131">
      <c r="A4" s="742" t="s">
        <v>44</v>
      </c>
      <c r="B4" s="742"/>
      <c r="C4" s="742"/>
      <c r="D4" s="742"/>
      <c r="E4" s="742"/>
      <c r="F4" s="742"/>
      <c r="G4" s="742"/>
      <c r="H4" s="742"/>
      <c r="I4" s="742"/>
      <c r="J4" s="742"/>
      <c r="K4" s="742"/>
      <c r="L4" s="742"/>
      <c r="M4" s="742"/>
      <c r="N4" s="742"/>
      <c r="O4" s="742"/>
      <c r="P4" s="742"/>
      <c r="Q4" s="291" t="s">
        <v>211</v>
      </c>
      <c r="R4" s="290"/>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row>
    <row r="5" spans="1:131">
      <c r="A5" s="742" t="s">
        <v>62</v>
      </c>
      <c r="B5" s="742"/>
      <c r="C5" s="742"/>
      <c r="D5" s="742"/>
      <c r="E5" s="742"/>
      <c r="F5" s="742"/>
      <c r="G5" s="742"/>
      <c r="H5" s="742"/>
      <c r="I5" s="742"/>
      <c r="J5" s="742"/>
      <c r="K5" s="742"/>
      <c r="L5" s="742"/>
      <c r="M5" s="742"/>
      <c r="N5" s="742"/>
      <c r="O5" s="742"/>
      <c r="P5" s="742"/>
      <c r="Q5" s="291" t="s">
        <v>211</v>
      </c>
      <c r="R5" s="290"/>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row>
    <row r="6" spans="1:131" ht="16.5" thickBot="1">
      <c r="A6" s="75" t="s">
        <v>142</v>
      </c>
      <c r="B6" s="75"/>
      <c r="C6" s="75"/>
      <c r="D6" s="75"/>
      <c r="E6" s="75"/>
      <c r="F6" s="75"/>
      <c r="G6" s="75"/>
      <c r="H6" s="75"/>
      <c r="I6" s="75"/>
      <c r="J6" s="75"/>
      <c r="K6" s="75"/>
      <c r="L6" s="75"/>
      <c r="M6" s="75"/>
      <c r="N6" s="75"/>
      <c r="O6" s="75"/>
      <c r="P6" s="75"/>
      <c r="Q6" s="291" t="s">
        <v>211</v>
      </c>
      <c r="R6" s="290"/>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row>
    <row r="7" spans="1:131">
      <c r="A7" s="75"/>
      <c r="B7" s="75"/>
      <c r="C7" s="743" t="s">
        <v>230</v>
      </c>
      <c r="D7" s="744"/>
      <c r="E7" s="76"/>
      <c r="F7" s="750" t="s">
        <v>372</v>
      </c>
      <c r="G7" s="751"/>
      <c r="H7" s="76"/>
      <c r="I7" s="743">
        <v>2012</v>
      </c>
      <c r="J7" s="744"/>
      <c r="K7" s="747">
        <v>2012</v>
      </c>
      <c r="L7" s="748"/>
      <c r="M7" s="748"/>
      <c r="N7" s="749"/>
      <c r="O7" s="743">
        <v>2012</v>
      </c>
      <c r="P7" s="744"/>
      <c r="Q7" s="291" t="s">
        <v>211</v>
      </c>
      <c r="R7" s="290"/>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74"/>
      <c r="DX7" s="74"/>
      <c r="DY7" s="74"/>
      <c r="DZ7" s="74"/>
      <c r="EA7" s="74"/>
    </row>
    <row r="8" spans="1:131" ht="16.5" thickBot="1">
      <c r="A8" s="75"/>
      <c r="B8" s="75"/>
      <c r="C8" s="745" t="s">
        <v>158</v>
      </c>
      <c r="D8" s="746"/>
      <c r="E8" s="76"/>
      <c r="F8" s="752"/>
      <c r="G8" s="753"/>
      <c r="H8" s="76"/>
      <c r="I8" s="79" t="s">
        <v>30</v>
      </c>
      <c r="J8" s="78"/>
      <c r="K8" s="754" t="s">
        <v>156</v>
      </c>
      <c r="L8" s="755"/>
      <c r="M8" s="754" t="s">
        <v>373</v>
      </c>
      <c r="N8" s="755"/>
      <c r="O8" s="745" t="s">
        <v>374</v>
      </c>
      <c r="P8" s="746"/>
      <c r="Q8" s="291" t="s">
        <v>211</v>
      </c>
      <c r="R8" s="290"/>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row>
    <row r="9" spans="1:131">
      <c r="A9" s="75"/>
      <c r="B9" s="75"/>
      <c r="C9" s="80" t="s">
        <v>31</v>
      </c>
      <c r="D9" s="81" t="s">
        <v>142</v>
      </c>
      <c r="E9" s="82"/>
      <c r="F9" s="80" t="s">
        <v>31</v>
      </c>
      <c r="G9" s="81" t="s">
        <v>142</v>
      </c>
      <c r="H9" s="82"/>
      <c r="I9" s="80" t="s">
        <v>31</v>
      </c>
      <c r="J9" s="81" t="s">
        <v>142</v>
      </c>
      <c r="K9" s="80" t="s">
        <v>31</v>
      </c>
      <c r="L9" s="81" t="s">
        <v>142</v>
      </c>
      <c r="M9" s="80" t="s">
        <v>31</v>
      </c>
      <c r="N9" s="81" t="s">
        <v>142</v>
      </c>
      <c r="O9" s="83" t="s">
        <v>31</v>
      </c>
      <c r="P9" s="81" t="s">
        <v>142</v>
      </c>
      <c r="Q9" s="291" t="s">
        <v>211</v>
      </c>
      <c r="R9" s="290"/>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row>
    <row r="10" spans="1:131">
      <c r="A10" s="75"/>
      <c r="B10" s="75"/>
      <c r="C10" s="84" t="s">
        <v>32</v>
      </c>
      <c r="D10" s="81" t="s">
        <v>33</v>
      </c>
      <c r="E10" s="82"/>
      <c r="F10" s="84" t="s">
        <v>32</v>
      </c>
      <c r="G10" s="81" t="s">
        <v>33</v>
      </c>
      <c r="H10" s="82"/>
      <c r="I10" s="84" t="s">
        <v>32</v>
      </c>
      <c r="J10" s="81" t="s">
        <v>33</v>
      </c>
      <c r="K10" s="84" t="s">
        <v>32</v>
      </c>
      <c r="L10" s="81" t="s">
        <v>33</v>
      </c>
      <c r="M10" s="84" t="s">
        <v>32</v>
      </c>
      <c r="N10" s="81" t="s">
        <v>33</v>
      </c>
      <c r="O10" s="85" t="s">
        <v>32</v>
      </c>
      <c r="P10" s="81" t="s">
        <v>33</v>
      </c>
      <c r="Q10" s="291" t="s">
        <v>211</v>
      </c>
      <c r="R10" s="290"/>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row>
    <row r="11" spans="1:131">
      <c r="A11" s="75"/>
      <c r="B11" s="75"/>
      <c r="C11" s="84" t="s">
        <v>34</v>
      </c>
      <c r="D11" s="81" t="s">
        <v>25</v>
      </c>
      <c r="E11" s="82"/>
      <c r="F11" s="84" t="s">
        <v>34</v>
      </c>
      <c r="G11" s="81" t="s">
        <v>25</v>
      </c>
      <c r="H11" s="82"/>
      <c r="I11" s="84" t="s">
        <v>34</v>
      </c>
      <c r="J11" s="81" t="s">
        <v>25</v>
      </c>
      <c r="K11" s="84" t="s">
        <v>34</v>
      </c>
      <c r="L11" s="81" t="s">
        <v>25</v>
      </c>
      <c r="M11" s="84" t="s">
        <v>34</v>
      </c>
      <c r="N11" s="81" t="s">
        <v>25</v>
      </c>
      <c r="O11" s="85" t="s">
        <v>34</v>
      </c>
      <c r="P11" s="81" t="s">
        <v>25</v>
      </c>
      <c r="Q11" s="291" t="s">
        <v>211</v>
      </c>
      <c r="R11" s="290"/>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row>
    <row r="12" spans="1:131" ht="16.5" thickBot="1">
      <c r="A12" s="76" t="s">
        <v>149</v>
      </c>
      <c r="B12" s="76"/>
      <c r="C12" s="86" t="s">
        <v>24</v>
      </c>
      <c r="D12" s="87" t="s">
        <v>35</v>
      </c>
      <c r="E12" s="82"/>
      <c r="F12" s="86" t="s">
        <v>24</v>
      </c>
      <c r="G12" s="87" t="s">
        <v>35</v>
      </c>
      <c r="H12" s="82"/>
      <c r="I12" s="86" t="s">
        <v>24</v>
      </c>
      <c r="J12" s="87" t="s">
        <v>35</v>
      </c>
      <c r="K12" s="86" t="s">
        <v>24</v>
      </c>
      <c r="L12" s="87" t="s">
        <v>35</v>
      </c>
      <c r="M12" s="86" t="s">
        <v>24</v>
      </c>
      <c r="N12" s="88" t="s">
        <v>35</v>
      </c>
      <c r="O12" s="89" t="s">
        <v>24</v>
      </c>
      <c r="P12" s="88" t="s">
        <v>35</v>
      </c>
      <c r="Q12" s="291" t="s">
        <v>211</v>
      </c>
      <c r="R12" s="290"/>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row>
    <row r="13" spans="1:131" ht="45.75" customHeight="1">
      <c r="A13" s="90" t="s">
        <v>150</v>
      </c>
      <c r="B13" s="91"/>
      <c r="C13" s="84"/>
      <c r="D13" s="81"/>
      <c r="E13" s="82"/>
      <c r="F13" s="84"/>
      <c r="G13" s="81"/>
      <c r="H13" s="82"/>
      <c r="I13" s="84"/>
      <c r="J13" s="81"/>
      <c r="K13" s="84"/>
      <c r="L13" s="81"/>
      <c r="M13" s="92"/>
      <c r="N13" s="81"/>
      <c r="O13" s="85"/>
      <c r="P13" s="81"/>
      <c r="Q13" s="291" t="s">
        <v>211</v>
      </c>
      <c r="R13" s="290"/>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row>
    <row r="14" spans="1:131" ht="30.75" thickBot="1">
      <c r="A14" s="93" t="s">
        <v>151</v>
      </c>
      <c r="B14" s="93"/>
      <c r="C14" s="94">
        <v>71</v>
      </c>
      <c r="D14" s="95">
        <v>9400</v>
      </c>
      <c r="E14" s="96"/>
      <c r="F14" s="97">
        <v>71</v>
      </c>
      <c r="G14" s="98">
        <v>9400</v>
      </c>
      <c r="H14" s="99"/>
      <c r="I14" s="97">
        <v>71</v>
      </c>
      <c r="J14" s="98">
        <v>9400</v>
      </c>
      <c r="K14" s="100">
        <v>0</v>
      </c>
      <c r="L14" s="101">
        <v>0</v>
      </c>
      <c r="M14" s="100">
        <v>0</v>
      </c>
      <c r="N14" s="102">
        <v>0</v>
      </c>
      <c r="O14" s="103">
        <f t="shared" ref="O14:P14" si="0">+I14+K14+M14</f>
        <v>71</v>
      </c>
      <c r="P14" s="98">
        <f t="shared" si="0"/>
        <v>9400</v>
      </c>
      <c r="Q14" s="291" t="s">
        <v>211</v>
      </c>
      <c r="R14" s="290"/>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row>
    <row r="15" spans="1:131" ht="16.5" thickBot="1">
      <c r="A15" s="77" t="s">
        <v>152</v>
      </c>
      <c r="B15" s="104"/>
      <c r="C15" s="105">
        <f>SUM(C14)</f>
        <v>71</v>
      </c>
      <c r="D15" s="106">
        <f t="shared" ref="D15:P15" si="1">SUM(D14)</f>
        <v>9400</v>
      </c>
      <c r="E15" s="96"/>
      <c r="F15" s="107">
        <f t="shared" si="1"/>
        <v>71</v>
      </c>
      <c r="G15" s="108">
        <f t="shared" si="1"/>
        <v>9400</v>
      </c>
      <c r="H15" s="109"/>
      <c r="I15" s="110">
        <f t="shared" si="1"/>
        <v>71</v>
      </c>
      <c r="J15" s="108">
        <f t="shared" si="1"/>
        <v>9400</v>
      </c>
      <c r="K15" s="111">
        <f t="shared" si="1"/>
        <v>0</v>
      </c>
      <c r="L15" s="112">
        <f t="shared" si="1"/>
        <v>0</v>
      </c>
      <c r="M15" s="113">
        <f t="shared" si="1"/>
        <v>0</v>
      </c>
      <c r="N15" s="112">
        <f t="shared" si="1"/>
        <v>0</v>
      </c>
      <c r="O15" s="114">
        <f t="shared" si="1"/>
        <v>71</v>
      </c>
      <c r="P15" s="115">
        <f t="shared" si="1"/>
        <v>9400</v>
      </c>
      <c r="Q15" s="291" t="s">
        <v>211</v>
      </c>
      <c r="R15" s="290"/>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row>
    <row r="16" spans="1:131" ht="29.25">
      <c r="A16" s="91" t="s">
        <v>159</v>
      </c>
      <c r="B16" s="116"/>
      <c r="C16" s="117"/>
      <c r="D16" s="95"/>
      <c r="E16" s="96"/>
      <c r="F16" s="118"/>
      <c r="G16" s="119"/>
      <c r="H16" s="109"/>
      <c r="I16" s="120"/>
      <c r="J16" s="119"/>
      <c r="K16" s="121"/>
      <c r="L16" s="95"/>
      <c r="M16" s="117"/>
      <c r="N16" s="95"/>
      <c r="O16" s="122"/>
      <c r="P16" s="119"/>
      <c r="Q16" s="291" t="s">
        <v>211</v>
      </c>
      <c r="R16" s="290"/>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row>
    <row r="17" spans="1:131" ht="58.5" customHeight="1">
      <c r="A17" s="93" t="s">
        <v>215</v>
      </c>
      <c r="B17" s="93"/>
      <c r="C17" s="123">
        <v>33206</v>
      </c>
      <c r="D17" s="124">
        <v>5532391</v>
      </c>
      <c r="E17" s="99"/>
      <c r="F17" s="123">
        <v>33206</v>
      </c>
      <c r="G17" s="124">
        <v>5512391</v>
      </c>
      <c r="H17" s="99"/>
      <c r="I17" s="123">
        <f>33845+136</f>
        <v>33981</v>
      </c>
      <c r="J17" s="124">
        <v>5868866</v>
      </c>
      <c r="K17" s="123">
        <v>2599</v>
      </c>
      <c r="L17" s="124">
        <f>212735+46900+16101</f>
        <v>275736</v>
      </c>
      <c r="M17" s="125">
        <v>0</v>
      </c>
      <c r="N17" s="95">
        <v>-47276</v>
      </c>
      <c r="O17" s="126">
        <v>36580</v>
      </c>
      <c r="P17" s="124">
        <v>6097326</v>
      </c>
      <c r="Q17" s="291" t="s">
        <v>211</v>
      </c>
      <c r="R17" s="290"/>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row>
    <row r="18" spans="1:131" ht="60" customHeight="1" thickBot="1">
      <c r="A18" s="93" t="s">
        <v>153</v>
      </c>
      <c r="B18" s="93"/>
      <c r="C18" s="97">
        <v>2541</v>
      </c>
      <c r="D18" s="98">
        <v>564440</v>
      </c>
      <c r="E18" s="99"/>
      <c r="F18" s="97">
        <v>2541</v>
      </c>
      <c r="G18" s="98">
        <v>564440</v>
      </c>
      <c r="H18" s="99"/>
      <c r="I18" s="97">
        <v>2558</v>
      </c>
      <c r="J18" s="98">
        <v>589981</v>
      </c>
      <c r="K18" s="100">
        <v>189</v>
      </c>
      <c r="L18" s="98">
        <v>29064</v>
      </c>
      <c r="M18" s="127">
        <v>0</v>
      </c>
      <c r="N18" s="521">
        <f>-1062-443</f>
        <v>-1505</v>
      </c>
      <c r="O18" s="103">
        <v>2747</v>
      </c>
      <c r="P18" s="98">
        <v>617540</v>
      </c>
      <c r="Q18" s="291" t="s">
        <v>211</v>
      </c>
      <c r="R18" s="290"/>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row>
    <row r="19" spans="1:131" ht="16.5" thickBot="1">
      <c r="A19" s="77" t="s">
        <v>154</v>
      </c>
      <c r="B19" s="116"/>
      <c r="C19" s="97">
        <f>SUM(C17:C18)</f>
        <v>35747</v>
      </c>
      <c r="D19" s="103">
        <f t="shared" ref="D19:P19" si="2">SUM(D17:D18)</f>
        <v>6096831</v>
      </c>
      <c r="E19" s="126"/>
      <c r="F19" s="97">
        <f t="shared" si="2"/>
        <v>35747</v>
      </c>
      <c r="G19" s="103">
        <f t="shared" si="2"/>
        <v>6076831</v>
      </c>
      <c r="H19" s="126"/>
      <c r="I19" s="97">
        <f t="shared" si="2"/>
        <v>36539</v>
      </c>
      <c r="J19" s="103">
        <f t="shared" si="2"/>
        <v>6458847</v>
      </c>
      <c r="K19" s="128">
        <f t="shared" si="2"/>
        <v>2788</v>
      </c>
      <c r="L19" s="103">
        <f t="shared" si="2"/>
        <v>304800</v>
      </c>
      <c r="M19" s="97">
        <f t="shared" si="2"/>
        <v>0</v>
      </c>
      <c r="N19" s="101">
        <f t="shared" si="2"/>
        <v>-48781</v>
      </c>
      <c r="O19" s="97">
        <f t="shared" si="2"/>
        <v>39327</v>
      </c>
      <c r="P19" s="98">
        <f t="shared" si="2"/>
        <v>6714866</v>
      </c>
      <c r="Q19" s="291" t="s">
        <v>211</v>
      </c>
      <c r="R19" s="290"/>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row>
    <row r="20" spans="1:131" ht="6.75" customHeight="1" thickBot="1">
      <c r="A20" s="129" t="s">
        <v>142</v>
      </c>
      <c r="B20" s="75"/>
      <c r="C20" s="130" t="s">
        <v>142</v>
      </c>
      <c r="D20" s="131" t="s">
        <v>142</v>
      </c>
      <c r="E20" s="132"/>
      <c r="F20" s="133" t="s">
        <v>142</v>
      </c>
      <c r="G20" s="131" t="s">
        <v>142</v>
      </c>
      <c r="H20" s="132"/>
      <c r="I20" s="133" t="s">
        <v>142</v>
      </c>
      <c r="J20" s="129" t="s">
        <v>142</v>
      </c>
      <c r="K20" s="131" t="s">
        <v>142</v>
      </c>
      <c r="L20" s="129" t="s">
        <v>142</v>
      </c>
      <c r="M20" s="129" t="s">
        <v>142</v>
      </c>
      <c r="N20" s="129" t="s">
        <v>142</v>
      </c>
      <c r="O20" s="133" t="s">
        <v>142</v>
      </c>
      <c r="P20" s="133" t="s">
        <v>142</v>
      </c>
      <c r="Q20" s="75" t="s">
        <v>142</v>
      </c>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row>
    <row r="21" spans="1:131" s="2" customFormat="1" ht="16.5" thickBot="1">
      <c r="A21" s="77" t="s">
        <v>155</v>
      </c>
      <c r="B21" s="116"/>
      <c r="C21" s="134">
        <f>+C15+C19</f>
        <v>35818</v>
      </c>
      <c r="D21" s="134">
        <f t="shared" ref="D21:P21" si="3">+D15+D19</f>
        <v>6106231</v>
      </c>
      <c r="E21" s="135"/>
      <c r="F21" s="134">
        <f t="shared" si="3"/>
        <v>35818</v>
      </c>
      <c r="G21" s="134">
        <f t="shared" si="3"/>
        <v>6086231</v>
      </c>
      <c r="H21" s="135"/>
      <c r="I21" s="134">
        <f t="shared" si="3"/>
        <v>36610</v>
      </c>
      <c r="J21" s="134">
        <f t="shared" si="3"/>
        <v>6468247</v>
      </c>
      <c r="K21" s="134">
        <f t="shared" si="3"/>
        <v>2788</v>
      </c>
      <c r="L21" s="134">
        <f t="shared" si="3"/>
        <v>304800</v>
      </c>
      <c r="M21" s="134">
        <f t="shared" si="3"/>
        <v>0</v>
      </c>
      <c r="N21" s="136">
        <f t="shared" si="3"/>
        <v>-48781</v>
      </c>
      <c r="O21" s="134">
        <f t="shared" si="3"/>
        <v>39398</v>
      </c>
      <c r="P21" s="137">
        <f t="shared" si="3"/>
        <v>6724266</v>
      </c>
      <c r="Q21" s="291" t="s">
        <v>213</v>
      </c>
      <c r="R21" s="290"/>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c r="CN21" s="138"/>
      <c r="CO21" s="138"/>
      <c r="CP21" s="138"/>
      <c r="CQ21" s="138"/>
      <c r="CR21" s="138"/>
      <c r="CS21" s="138"/>
      <c r="CT21" s="138"/>
      <c r="CU21" s="138"/>
      <c r="CV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DU21" s="138"/>
      <c r="DV21" s="138"/>
      <c r="DW21" s="138"/>
      <c r="DX21" s="138"/>
      <c r="DY21" s="138"/>
      <c r="DZ21" s="138"/>
      <c r="EA21" s="138"/>
    </row>
    <row r="22" spans="1:131">
      <c r="A22" s="75"/>
      <c r="B22" s="75"/>
      <c r="C22" s="75"/>
      <c r="D22" s="75"/>
      <c r="E22" s="75"/>
      <c r="F22" s="75"/>
      <c r="G22" s="75"/>
      <c r="H22" s="75"/>
      <c r="I22" s="75"/>
      <c r="J22" s="75"/>
      <c r="K22" s="75"/>
      <c r="L22" s="75"/>
      <c r="M22" s="75"/>
      <c r="N22" s="75"/>
      <c r="O22" s="75"/>
      <c r="P22" s="75"/>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row>
    <row r="23" spans="1:131">
      <c r="E23" s="6"/>
      <c r="F23" s="1" t="s">
        <v>142</v>
      </c>
    </row>
    <row r="24" spans="1:131">
      <c r="D24" s="1" t="s">
        <v>142</v>
      </c>
      <c r="G24" s="1" t="s">
        <v>142</v>
      </c>
    </row>
  </sheetData>
  <mergeCells count="14">
    <mergeCell ref="A2:P2"/>
    <mergeCell ref="A3:P3"/>
    <mergeCell ref="A4:P4"/>
    <mergeCell ref="A5:P5"/>
    <mergeCell ref="A1:G1"/>
    <mergeCell ref="O7:P7"/>
    <mergeCell ref="C7:D7"/>
    <mergeCell ref="C8:D8"/>
    <mergeCell ref="I7:J7"/>
    <mergeCell ref="K7:N7"/>
    <mergeCell ref="F7:G8"/>
    <mergeCell ref="K8:L8"/>
    <mergeCell ref="M8:N8"/>
    <mergeCell ref="O8:P8"/>
  </mergeCells>
  <phoneticPr fontId="0" type="noConversion"/>
  <pageMargins left="0.4" right="0.24" top="1" bottom="1" header="0.5" footer="0.5"/>
  <pageSetup scale="81" orientation="landscape" r:id="rId1"/>
  <headerFooter alignWithMargins="0">
    <oddFooter>&amp;CExhibit D:  Resources by DOJ Strategic Goal and Strategic Objective</oddFooter>
  </headerFooter>
  <ignoredErrors>
    <ignoredError sqref="O15:P15" formula="1"/>
  </ignoredErrors>
</worksheet>
</file>

<file path=xl/worksheets/sheet5.xml><?xml version="1.0" encoding="utf-8"?>
<worksheet xmlns="http://schemas.openxmlformats.org/spreadsheetml/2006/main" xmlns:r="http://schemas.openxmlformats.org/officeDocument/2006/relationships">
  <dimension ref="A1:W48"/>
  <sheetViews>
    <sheetView view="pageBreakPreview" zoomScaleNormal="100" zoomScaleSheetLayoutView="100" workbookViewId="0">
      <selection activeCell="A2" sqref="A2:XFD2"/>
    </sheetView>
  </sheetViews>
  <sheetFormatPr defaultRowHeight="15"/>
  <cols>
    <col min="1" max="1" width="34.44140625" customWidth="1"/>
    <col min="2" max="2" width="9.5546875" customWidth="1"/>
    <col min="3" max="3" width="13.109375" customWidth="1"/>
    <col min="4" max="4" width="10.33203125" customWidth="1"/>
    <col min="5" max="5" width="27.33203125" customWidth="1"/>
    <col min="6" max="6" width="5.88671875" style="3" customWidth="1"/>
    <col min="7" max="7" width="6.21875" style="3" customWidth="1"/>
    <col min="8" max="8" width="9.33203125" style="372" customWidth="1"/>
    <col min="9" max="9" width="1.33203125" customWidth="1"/>
    <col min="10" max="10" width="6.44140625" style="283" customWidth="1"/>
    <col min="256" max="256" width="33.44140625" customWidth="1"/>
    <col min="257" max="257" width="9.5546875" customWidth="1"/>
    <col min="258" max="258" width="13.109375" customWidth="1"/>
    <col min="259" max="259" width="10.33203125" customWidth="1"/>
    <col min="260" max="260" width="9.5546875" customWidth="1"/>
    <col min="261" max="261" width="16.77734375" customWidth="1"/>
    <col min="262" max="262" width="7.6640625" customWidth="1"/>
    <col min="263" max="263" width="7.77734375" customWidth="1"/>
    <col min="264" max="264" width="12.109375" customWidth="1"/>
    <col min="266" max="266" width="6.44140625" customWidth="1"/>
    <col min="512" max="512" width="33.44140625" customWidth="1"/>
    <col min="513" max="513" width="9.5546875" customWidth="1"/>
    <col min="514" max="514" width="13.109375" customWidth="1"/>
    <col min="515" max="515" width="10.33203125" customWidth="1"/>
    <col min="516" max="516" width="9.5546875" customWidth="1"/>
    <col min="517" max="517" width="16.77734375" customWidth="1"/>
    <col min="518" max="518" width="7.6640625" customWidth="1"/>
    <col min="519" max="519" width="7.77734375" customWidth="1"/>
    <col min="520" max="520" width="12.109375" customWidth="1"/>
    <col min="522" max="522" width="6.44140625" customWidth="1"/>
    <col min="768" max="768" width="33.44140625" customWidth="1"/>
    <col min="769" max="769" width="9.5546875" customWidth="1"/>
    <col min="770" max="770" width="13.109375" customWidth="1"/>
    <col min="771" max="771" width="10.33203125" customWidth="1"/>
    <col min="772" max="772" width="9.5546875" customWidth="1"/>
    <col min="773" max="773" width="16.77734375" customWidth="1"/>
    <col min="774" max="774" width="7.6640625" customWidth="1"/>
    <col min="775" max="775" width="7.77734375" customWidth="1"/>
    <col min="776" max="776" width="12.109375" customWidth="1"/>
    <col min="778" max="778" width="6.44140625" customWidth="1"/>
    <col min="1024" max="1024" width="33.44140625" customWidth="1"/>
    <col min="1025" max="1025" width="9.5546875" customWidth="1"/>
    <col min="1026" max="1026" width="13.109375" customWidth="1"/>
    <col min="1027" max="1027" width="10.33203125" customWidth="1"/>
    <col min="1028" max="1028" width="9.5546875" customWidth="1"/>
    <col min="1029" max="1029" width="16.77734375" customWidth="1"/>
    <col min="1030" max="1030" width="7.6640625" customWidth="1"/>
    <col min="1031" max="1031" width="7.77734375" customWidth="1"/>
    <col min="1032" max="1032" width="12.109375" customWidth="1"/>
    <col min="1034" max="1034" width="6.44140625" customWidth="1"/>
    <col min="1280" max="1280" width="33.44140625" customWidth="1"/>
    <col min="1281" max="1281" width="9.5546875" customWidth="1"/>
    <col min="1282" max="1282" width="13.109375" customWidth="1"/>
    <col min="1283" max="1283" width="10.33203125" customWidth="1"/>
    <col min="1284" max="1284" width="9.5546875" customWidth="1"/>
    <col min="1285" max="1285" width="16.77734375" customWidth="1"/>
    <col min="1286" max="1286" width="7.6640625" customWidth="1"/>
    <col min="1287" max="1287" width="7.77734375" customWidth="1"/>
    <col min="1288" max="1288" width="12.109375" customWidth="1"/>
    <col min="1290" max="1290" width="6.44140625" customWidth="1"/>
    <col min="1536" max="1536" width="33.44140625" customWidth="1"/>
    <col min="1537" max="1537" width="9.5546875" customWidth="1"/>
    <col min="1538" max="1538" width="13.109375" customWidth="1"/>
    <col min="1539" max="1539" width="10.33203125" customWidth="1"/>
    <col min="1540" max="1540" width="9.5546875" customWidth="1"/>
    <col min="1541" max="1541" width="16.77734375" customWidth="1"/>
    <col min="1542" max="1542" width="7.6640625" customWidth="1"/>
    <col min="1543" max="1543" width="7.77734375" customWidth="1"/>
    <col min="1544" max="1544" width="12.109375" customWidth="1"/>
    <col min="1546" max="1546" width="6.44140625" customWidth="1"/>
    <col min="1792" max="1792" width="33.44140625" customWidth="1"/>
    <col min="1793" max="1793" width="9.5546875" customWidth="1"/>
    <col min="1794" max="1794" width="13.109375" customWidth="1"/>
    <col min="1795" max="1795" width="10.33203125" customWidth="1"/>
    <col min="1796" max="1796" width="9.5546875" customWidth="1"/>
    <col min="1797" max="1797" width="16.77734375" customWidth="1"/>
    <col min="1798" max="1798" width="7.6640625" customWidth="1"/>
    <col min="1799" max="1799" width="7.77734375" customWidth="1"/>
    <col min="1800" max="1800" width="12.109375" customWidth="1"/>
    <col min="1802" max="1802" width="6.44140625" customWidth="1"/>
    <col min="2048" max="2048" width="33.44140625" customWidth="1"/>
    <col min="2049" max="2049" width="9.5546875" customWidth="1"/>
    <col min="2050" max="2050" width="13.109375" customWidth="1"/>
    <col min="2051" max="2051" width="10.33203125" customWidth="1"/>
    <col min="2052" max="2052" width="9.5546875" customWidth="1"/>
    <col min="2053" max="2053" width="16.77734375" customWidth="1"/>
    <col min="2054" max="2054" width="7.6640625" customWidth="1"/>
    <col min="2055" max="2055" width="7.77734375" customWidth="1"/>
    <col min="2056" max="2056" width="12.109375" customWidth="1"/>
    <col min="2058" max="2058" width="6.44140625" customWidth="1"/>
    <col min="2304" max="2304" width="33.44140625" customWidth="1"/>
    <col min="2305" max="2305" width="9.5546875" customWidth="1"/>
    <col min="2306" max="2306" width="13.109375" customWidth="1"/>
    <col min="2307" max="2307" width="10.33203125" customWidth="1"/>
    <col min="2308" max="2308" width="9.5546875" customWidth="1"/>
    <col min="2309" max="2309" width="16.77734375" customWidth="1"/>
    <col min="2310" max="2310" width="7.6640625" customWidth="1"/>
    <col min="2311" max="2311" width="7.77734375" customWidth="1"/>
    <col min="2312" max="2312" width="12.109375" customWidth="1"/>
    <col min="2314" max="2314" width="6.44140625" customWidth="1"/>
    <col min="2560" max="2560" width="33.44140625" customWidth="1"/>
    <col min="2561" max="2561" width="9.5546875" customWidth="1"/>
    <col min="2562" max="2562" width="13.109375" customWidth="1"/>
    <col min="2563" max="2563" width="10.33203125" customWidth="1"/>
    <col min="2564" max="2564" width="9.5546875" customWidth="1"/>
    <col min="2565" max="2565" width="16.77734375" customWidth="1"/>
    <col min="2566" max="2566" width="7.6640625" customWidth="1"/>
    <col min="2567" max="2567" width="7.77734375" customWidth="1"/>
    <col min="2568" max="2568" width="12.109375" customWidth="1"/>
    <col min="2570" max="2570" width="6.44140625" customWidth="1"/>
    <col min="2816" max="2816" width="33.44140625" customWidth="1"/>
    <col min="2817" max="2817" width="9.5546875" customWidth="1"/>
    <col min="2818" max="2818" width="13.109375" customWidth="1"/>
    <col min="2819" max="2819" width="10.33203125" customWidth="1"/>
    <col min="2820" max="2820" width="9.5546875" customWidth="1"/>
    <col min="2821" max="2821" width="16.77734375" customWidth="1"/>
    <col min="2822" max="2822" width="7.6640625" customWidth="1"/>
    <col min="2823" max="2823" width="7.77734375" customWidth="1"/>
    <col min="2824" max="2824" width="12.109375" customWidth="1"/>
    <col min="2826" max="2826" width="6.44140625" customWidth="1"/>
    <col min="3072" max="3072" width="33.44140625" customWidth="1"/>
    <col min="3073" max="3073" width="9.5546875" customWidth="1"/>
    <col min="3074" max="3074" width="13.109375" customWidth="1"/>
    <col min="3075" max="3075" width="10.33203125" customWidth="1"/>
    <col min="3076" max="3076" width="9.5546875" customWidth="1"/>
    <col min="3077" max="3077" width="16.77734375" customWidth="1"/>
    <col min="3078" max="3078" width="7.6640625" customWidth="1"/>
    <col min="3079" max="3079" width="7.77734375" customWidth="1"/>
    <col min="3080" max="3080" width="12.109375" customWidth="1"/>
    <col min="3082" max="3082" width="6.44140625" customWidth="1"/>
    <col min="3328" max="3328" width="33.44140625" customWidth="1"/>
    <col min="3329" max="3329" width="9.5546875" customWidth="1"/>
    <col min="3330" max="3330" width="13.109375" customWidth="1"/>
    <col min="3331" max="3331" width="10.33203125" customWidth="1"/>
    <col min="3332" max="3332" width="9.5546875" customWidth="1"/>
    <col min="3333" max="3333" width="16.77734375" customWidth="1"/>
    <col min="3334" max="3334" width="7.6640625" customWidth="1"/>
    <col min="3335" max="3335" width="7.77734375" customWidth="1"/>
    <col min="3336" max="3336" width="12.109375" customWidth="1"/>
    <col min="3338" max="3338" width="6.44140625" customWidth="1"/>
    <col min="3584" max="3584" width="33.44140625" customWidth="1"/>
    <col min="3585" max="3585" width="9.5546875" customWidth="1"/>
    <col min="3586" max="3586" width="13.109375" customWidth="1"/>
    <col min="3587" max="3587" width="10.33203125" customWidth="1"/>
    <col min="3588" max="3588" width="9.5546875" customWidth="1"/>
    <col min="3589" max="3589" width="16.77734375" customWidth="1"/>
    <col min="3590" max="3590" width="7.6640625" customWidth="1"/>
    <col min="3591" max="3591" width="7.77734375" customWidth="1"/>
    <col min="3592" max="3592" width="12.109375" customWidth="1"/>
    <col min="3594" max="3594" width="6.44140625" customWidth="1"/>
    <col min="3840" max="3840" width="33.44140625" customWidth="1"/>
    <col min="3841" max="3841" width="9.5546875" customWidth="1"/>
    <col min="3842" max="3842" width="13.109375" customWidth="1"/>
    <col min="3843" max="3843" width="10.33203125" customWidth="1"/>
    <col min="3844" max="3844" width="9.5546875" customWidth="1"/>
    <col min="3845" max="3845" width="16.77734375" customWidth="1"/>
    <col min="3846" max="3846" width="7.6640625" customWidth="1"/>
    <col min="3847" max="3847" width="7.77734375" customWidth="1"/>
    <col min="3848" max="3848" width="12.109375" customWidth="1"/>
    <col min="3850" max="3850" width="6.44140625" customWidth="1"/>
    <col min="4096" max="4096" width="33.44140625" customWidth="1"/>
    <col min="4097" max="4097" width="9.5546875" customWidth="1"/>
    <col min="4098" max="4098" width="13.109375" customWidth="1"/>
    <col min="4099" max="4099" width="10.33203125" customWidth="1"/>
    <col min="4100" max="4100" width="9.5546875" customWidth="1"/>
    <col min="4101" max="4101" width="16.77734375" customWidth="1"/>
    <col min="4102" max="4102" width="7.6640625" customWidth="1"/>
    <col min="4103" max="4103" width="7.77734375" customWidth="1"/>
    <col min="4104" max="4104" width="12.109375" customWidth="1"/>
    <col min="4106" max="4106" width="6.44140625" customWidth="1"/>
    <col min="4352" max="4352" width="33.44140625" customWidth="1"/>
    <col min="4353" max="4353" width="9.5546875" customWidth="1"/>
    <col min="4354" max="4354" width="13.109375" customWidth="1"/>
    <col min="4355" max="4355" width="10.33203125" customWidth="1"/>
    <col min="4356" max="4356" width="9.5546875" customWidth="1"/>
    <col min="4357" max="4357" width="16.77734375" customWidth="1"/>
    <col min="4358" max="4358" width="7.6640625" customWidth="1"/>
    <col min="4359" max="4359" width="7.77734375" customWidth="1"/>
    <col min="4360" max="4360" width="12.109375" customWidth="1"/>
    <col min="4362" max="4362" width="6.44140625" customWidth="1"/>
    <col min="4608" max="4608" width="33.44140625" customWidth="1"/>
    <col min="4609" max="4609" width="9.5546875" customWidth="1"/>
    <col min="4610" max="4610" width="13.109375" customWidth="1"/>
    <col min="4611" max="4611" width="10.33203125" customWidth="1"/>
    <col min="4612" max="4612" width="9.5546875" customWidth="1"/>
    <col min="4613" max="4613" width="16.77734375" customWidth="1"/>
    <col min="4614" max="4614" width="7.6640625" customWidth="1"/>
    <col min="4615" max="4615" width="7.77734375" customWidth="1"/>
    <col min="4616" max="4616" width="12.109375" customWidth="1"/>
    <col min="4618" max="4618" width="6.44140625" customWidth="1"/>
    <col min="4864" max="4864" width="33.44140625" customWidth="1"/>
    <col min="4865" max="4865" width="9.5546875" customWidth="1"/>
    <col min="4866" max="4866" width="13.109375" customWidth="1"/>
    <col min="4867" max="4867" width="10.33203125" customWidth="1"/>
    <col min="4868" max="4868" width="9.5546875" customWidth="1"/>
    <col min="4869" max="4869" width="16.77734375" customWidth="1"/>
    <col min="4870" max="4870" width="7.6640625" customWidth="1"/>
    <col min="4871" max="4871" width="7.77734375" customWidth="1"/>
    <col min="4872" max="4872" width="12.109375" customWidth="1"/>
    <col min="4874" max="4874" width="6.44140625" customWidth="1"/>
    <col min="5120" max="5120" width="33.44140625" customWidth="1"/>
    <col min="5121" max="5121" width="9.5546875" customWidth="1"/>
    <col min="5122" max="5122" width="13.109375" customWidth="1"/>
    <col min="5123" max="5123" width="10.33203125" customWidth="1"/>
    <col min="5124" max="5124" width="9.5546875" customWidth="1"/>
    <col min="5125" max="5125" width="16.77734375" customWidth="1"/>
    <col min="5126" max="5126" width="7.6640625" customWidth="1"/>
    <col min="5127" max="5127" width="7.77734375" customWidth="1"/>
    <col min="5128" max="5128" width="12.109375" customWidth="1"/>
    <col min="5130" max="5130" width="6.44140625" customWidth="1"/>
    <col min="5376" max="5376" width="33.44140625" customWidth="1"/>
    <col min="5377" max="5377" width="9.5546875" customWidth="1"/>
    <col min="5378" max="5378" width="13.109375" customWidth="1"/>
    <col min="5379" max="5379" width="10.33203125" customWidth="1"/>
    <col min="5380" max="5380" width="9.5546875" customWidth="1"/>
    <col min="5381" max="5381" width="16.77734375" customWidth="1"/>
    <col min="5382" max="5382" width="7.6640625" customWidth="1"/>
    <col min="5383" max="5383" width="7.77734375" customWidth="1"/>
    <col min="5384" max="5384" width="12.109375" customWidth="1"/>
    <col min="5386" max="5386" width="6.44140625" customWidth="1"/>
    <col min="5632" max="5632" width="33.44140625" customWidth="1"/>
    <col min="5633" max="5633" width="9.5546875" customWidth="1"/>
    <col min="5634" max="5634" width="13.109375" customWidth="1"/>
    <col min="5635" max="5635" width="10.33203125" customWidth="1"/>
    <col min="5636" max="5636" width="9.5546875" customWidth="1"/>
    <col min="5637" max="5637" width="16.77734375" customWidth="1"/>
    <col min="5638" max="5638" width="7.6640625" customWidth="1"/>
    <col min="5639" max="5639" width="7.77734375" customWidth="1"/>
    <col min="5640" max="5640" width="12.109375" customWidth="1"/>
    <col min="5642" max="5642" width="6.44140625" customWidth="1"/>
    <col min="5888" max="5888" width="33.44140625" customWidth="1"/>
    <col min="5889" max="5889" width="9.5546875" customWidth="1"/>
    <col min="5890" max="5890" width="13.109375" customWidth="1"/>
    <col min="5891" max="5891" width="10.33203125" customWidth="1"/>
    <col min="5892" max="5892" width="9.5546875" customWidth="1"/>
    <col min="5893" max="5893" width="16.77734375" customWidth="1"/>
    <col min="5894" max="5894" width="7.6640625" customWidth="1"/>
    <col min="5895" max="5895" width="7.77734375" customWidth="1"/>
    <col min="5896" max="5896" width="12.109375" customWidth="1"/>
    <col min="5898" max="5898" width="6.44140625" customWidth="1"/>
    <col min="6144" max="6144" width="33.44140625" customWidth="1"/>
    <col min="6145" max="6145" width="9.5546875" customWidth="1"/>
    <col min="6146" max="6146" width="13.109375" customWidth="1"/>
    <col min="6147" max="6147" width="10.33203125" customWidth="1"/>
    <col min="6148" max="6148" width="9.5546875" customWidth="1"/>
    <col min="6149" max="6149" width="16.77734375" customWidth="1"/>
    <col min="6150" max="6150" width="7.6640625" customWidth="1"/>
    <col min="6151" max="6151" width="7.77734375" customWidth="1"/>
    <col min="6152" max="6152" width="12.109375" customWidth="1"/>
    <col min="6154" max="6154" width="6.44140625" customWidth="1"/>
    <col min="6400" max="6400" width="33.44140625" customWidth="1"/>
    <col min="6401" max="6401" width="9.5546875" customWidth="1"/>
    <col min="6402" max="6402" width="13.109375" customWidth="1"/>
    <col min="6403" max="6403" width="10.33203125" customWidth="1"/>
    <col min="6404" max="6404" width="9.5546875" customWidth="1"/>
    <col min="6405" max="6405" width="16.77734375" customWidth="1"/>
    <col min="6406" max="6406" width="7.6640625" customWidth="1"/>
    <col min="6407" max="6407" width="7.77734375" customWidth="1"/>
    <col min="6408" max="6408" width="12.109375" customWidth="1"/>
    <col min="6410" max="6410" width="6.44140625" customWidth="1"/>
    <col min="6656" max="6656" width="33.44140625" customWidth="1"/>
    <col min="6657" max="6657" width="9.5546875" customWidth="1"/>
    <col min="6658" max="6658" width="13.109375" customWidth="1"/>
    <col min="6659" max="6659" width="10.33203125" customWidth="1"/>
    <col min="6660" max="6660" width="9.5546875" customWidth="1"/>
    <col min="6661" max="6661" width="16.77734375" customWidth="1"/>
    <col min="6662" max="6662" width="7.6640625" customWidth="1"/>
    <col min="6663" max="6663" width="7.77734375" customWidth="1"/>
    <col min="6664" max="6664" width="12.109375" customWidth="1"/>
    <col min="6666" max="6666" width="6.44140625" customWidth="1"/>
    <col min="6912" max="6912" width="33.44140625" customWidth="1"/>
    <col min="6913" max="6913" width="9.5546875" customWidth="1"/>
    <col min="6914" max="6914" width="13.109375" customWidth="1"/>
    <col min="6915" max="6915" width="10.33203125" customWidth="1"/>
    <col min="6916" max="6916" width="9.5546875" customWidth="1"/>
    <col min="6917" max="6917" width="16.77734375" customWidth="1"/>
    <col min="6918" max="6918" width="7.6640625" customWidth="1"/>
    <col min="6919" max="6919" width="7.77734375" customWidth="1"/>
    <col min="6920" max="6920" width="12.109375" customWidth="1"/>
    <col min="6922" max="6922" width="6.44140625" customWidth="1"/>
    <col min="7168" max="7168" width="33.44140625" customWidth="1"/>
    <col min="7169" max="7169" width="9.5546875" customWidth="1"/>
    <col min="7170" max="7170" width="13.109375" customWidth="1"/>
    <col min="7171" max="7171" width="10.33203125" customWidth="1"/>
    <col min="7172" max="7172" width="9.5546875" customWidth="1"/>
    <col min="7173" max="7173" width="16.77734375" customWidth="1"/>
    <col min="7174" max="7174" width="7.6640625" customWidth="1"/>
    <col min="7175" max="7175" width="7.77734375" customWidth="1"/>
    <col min="7176" max="7176" width="12.109375" customWidth="1"/>
    <col min="7178" max="7178" width="6.44140625" customWidth="1"/>
    <col min="7424" max="7424" width="33.44140625" customWidth="1"/>
    <col min="7425" max="7425" width="9.5546875" customWidth="1"/>
    <col min="7426" max="7426" width="13.109375" customWidth="1"/>
    <col min="7427" max="7427" width="10.33203125" customWidth="1"/>
    <col min="7428" max="7428" width="9.5546875" customWidth="1"/>
    <col min="7429" max="7429" width="16.77734375" customWidth="1"/>
    <col min="7430" max="7430" width="7.6640625" customWidth="1"/>
    <col min="7431" max="7431" width="7.77734375" customWidth="1"/>
    <col min="7432" max="7432" width="12.109375" customWidth="1"/>
    <col min="7434" max="7434" width="6.44140625" customWidth="1"/>
    <col min="7680" max="7680" width="33.44140625" customWidth="1"/>
    <col min="7681" max="7681" width="9.5546875" customWidth="1"/>
    <col min="7682" max="7682" width="13.109375" customWidth="1"/>
    <col min="7683" max="7683" width="10.33203125" customWidth="1"/>
    <col min="7684" max="7684" width="9.5546875" customWidth="1"/>
    <col min="7685" max="7685" width="16.77734375" customWidth="1"/>
    <col min="7686" max="7686" width="7.6640625" customWidth="1"/>
    <col min="7687" max="7687" width="7.77734375" customWidth="1"/>
    <col min="7688" max="7688" width="12.109375" customWidth="1"/>
    <col min="7690" max="7690" width="6.44140625" customWidth="1"/>
    <col min="7936" max="7936" width="33.44140625" customWidth="1"/>
    <col min="7937" max="7937" width="9.5546875" customWidth="1"/>
    <col min="7938" max="7938" width="13.109375" customWidth="1"/>
    <col min="7939" max="7939" width="10.33203125" customWidth="1"/>
    <col min="7940" max="7940" width="9.5546875" customWidth="1"/>
    <col min="7941" max="7941" width="16.77734375" customWidth="1"/>
    <col min="7942" max="7942" width="7.6640625" customWidth="1"/>
    <col min="7943" max="7943" width="7.77734375" customWidth="1"/>
    <col min="7944" max="7944" width="12.109375" customWidth="1"/>
    <col min="7946" max="7946" width="6.44140625" customWidth="1"/>
    <col min="8192" max="8192" width="33.44140625" customWidth="1"/>
    <col min="8193" max="8193" width="9.5546875" customWidth="1"/>
    <col min="8194" max="8194" width="13.109375" customWidth="1"/>
    <col min="8195" max="8195" width="10.33203125" customWidth="1"/>
    <col min="8196" max="8196" width="9.5546875" customWidth="1"/>
    <col min="8197" max="8197" width="16.77734375" customWidth="1"/>
    <col min="8198" max="8198" width="7.6640625" customWidth="1"/>
    <col min="8199" max="8199" width="7.77734375" customWidth="1"/>
    <col min="8200" max="8200" width="12.109375" customWidth="1"/>
    <col min="8202" max="8202" width="6.44140625" customWidth="1"/>
    <col min="8448" max="8448" width="33.44140625" customWidth="1"/>
    <col min="8449" max="8449" width="9.5546875" customWidth="1"/>
    <col min="8450" max="8450" width="13.109375" customWidth="1"/>
    <col min="8451" max="8451" width="10.33203125" customWidth="1"/>
    <col min="8452" max="8452" width="9.5546875" customWidth="1"/>
    <col min="8453" max="8453" width="16.77734375" customWidth="1"/>
    <col min="8454" max="8454" width="7.6640625" customWidth="1"/>
    <col min="8455" max="8455" width="7.77734375" customWidth="1"/>
    <col min="8456" max="8456" width="12.109375" customWidth="1"/>
    <col min="8458" max="8458" width="6.44140625" customWidth="1"/>
    <col min="8704" max="8704" width="33.44140625" customWidth="1"/>
    <col min="8705" max="8705" width="9.5546875" customWidth="1"/>
    <col min="8706" max="8706" width="13.109375" customWidth="1"/>
    <col min="8707" max="8707" width="10.33203125" customWidth="1"/>
    <col min="8708" max="8708" width="9.5546875" customWidth="1"/>
    <col min="8709" max="8709" width="16.77734375" customWidth="1"/>
    <col min="8710" max="8710" width="7.6640625" customWidth="1"/>
    <col min="8711" max="8711" width="7.77734375" customWidth="1"/>
    <col min="8712" max="8712" width="12.109375" customWidth="1"/>
    <col min="8714" max="8714" width="6.44140625" customWidth="1"/>
    <col min="8960" max="8960" width="33.44140625" customWidth="1"/>
    <col min="8961" max="8961" width="9.5546875" customWidth="1"/>
    <col min="8962" max="8962" width="13.109375" customWidth="1"/>
    <col min="8963" max="8963" width="10.33203125" customWidth="1"/>
    <col min="8964" max="8964" width="9.5546875" customWidth="1"/>
    <col min="8965" max="8965" width="16.77734375" customWidth="1"/>
    <col min="8966" max="8966" width="7.6640625" customWidth="1"/>
    <col min="8967" max="8967" width="7.77734375" customWidth="1"/>
    <col min="8968" max="8968" width="12.109375" customWidth="1"/>
    <col min="8970" max="8970" width="6.44140625" customWidth="1"/>
    <col min="9216" max="9216" width="33.44140625" customWidth="1"/>
    <col min="9217" max="9217" width="9.5546875" customWidth="1"/>
    <col min="9218" max="9218" width="13.109375" customWidth="1"/>
    <col min="9219" max="9219" width="10.33203125" customWidth="1"/>
    <col min="9220" max="9220" width="9.5546875" customWidth="1"/>
    <col min="9221" max="9221" width="16.77734375" customWidth="1"/>
    <col min="9222" max="9222" width="7.6640625" customWidth="1"/>
    <col min="9223" max="9223" width="7.77734375" customWidth="1"/>
    <col min="9224" max="9224" width="12.109375" customWidth="1"/>
    <col min="9226" max="9226" width="6.44140625" customWidth="1"/>
    <col min="9472" max="9472" width="33.44140625" customWidth="1"/>
    <col min="9473" max="9473" width="9.5546875" customWidth="1"/>
    <col min="9474" max="9474" width="13.109375" customWidth="1"/>
    <col min="9475" max="9475" width="10.33203125" customWidth="1"/>
    <col min="9476" max="9476" width="9.5546875" customWidth="1"/>
    <col min="9477" max="9477" width="16.77734375" customWidth="1"/>
    <col min="9478" max="9478" width="7.6640625" customWidth="1"/>
    <col min="9479" max="9479" width="7.77734375" customWidth="1"/>
    <col min="9480" max="9480" width="12.109375" customWidth="1"/>
    <col min="9482" max="9482" width="6.44140625" customWidth="1"/>
    <col min="9728" max="9728" width="33.44140625" customWidth="1"/>
    <col min="9729" max="9729" width="9.5546875" customWidth="1"/>
    <col min="9730" max="9730" width="13.109375" customWidth="1"/>
    <col min="9731" max="9731" width="10.33203125" customWidth="1"/>
    <col min="9732" max="9732" width="9.5546875" customWidth="1"/>
    <col min="9733" max="9733" width="16.77734375" customWidth="1"/>
    <col min="9734" max="9734" width="7.6640625" customWidth="1"/>
    <col min="9735" max="9735" width="7.77734375" customWidth="1"/>
    <col min="9736" max="9736" width="12.109375" customWidth="1"/>
    <col min="9738" max="9738" width="6.44140625" customWidth="1"/>
    <col min="9984" max="9984" width="33.44140625" customWidth="1"/>
    <col min="9985" max="9985" width="9.5546875" customWidth="1"/>
    <col min="9986" max="9986" width="13.109375" customWidth="1"/>
    <col min="9987" max="9987" width="10.33203125" customWidth="1"/>
    <col min="9988" max="9988" width="9.5546875" customWidth="1"/>
    <col min="9989" max="9989" width="16.77734375" customWidth="1"/>
    <col min="9990" max="9990" width="7.6640625" customWidth="1"/>
    <col min="9991" max="9991" width="7.77734375" customWidth="1"/>
    <col min="9992" max="9992" width="12.109375" customWidth="1"/>
    <col min="9994" max="9994" width="6.44140625" customWidth="1"/>
    <col min="10240" max="10240" width="33.44140625" customWidth="1"/>
    <col min="10241" max="10241" width="9.5546875" customWidth="1"/>
    <col min="10242" max="10242" width="13.109375" customWidth="1"/>
    <col min="10243" max="10243" width="10.33203125" customWidth="1"/>
    <col min="10244" max="10244" width="9.5546875" customWidth="1"/>
    <col min="10245" max="10245" width="16.77734375" customWidth="1"/>
    <col min="10246" max="10246" width="7.6640625" customWidth="1"/>
    <col min="10247" max="10247" width="7.77734375" customWidth="1"/>
    <col min="10248" max="10248" width="12.109375" customWidth="1"/>
    <col min="10250" max="10250" width="6.44140625" customWidth="1"/>
    <col min="10496" max="10496" width="33.44140625" customWidth="1"/>
    <col min="10497" max="10497" width="9.5546875" customWidth="1"/>
    <col min="10498" max="10498" width="13.109375" customWidth="1"/>
    <col min="10499" max="10499" width="10.33203125" customWidth="1"/>
    <col min="10500" max="10500" width="9.5546875" customWidth="1"/>
    <col min="10501" max="10501" width="16.77734375" customWidth="1"/>
    <col min="10502" max="10502" width="7.6640625" customWidth="1"/>
    <col min="10503" max="10503" width="7.77734375" customWidth="1"/>
    <col min="10504" max="10504" width="12.109375" customWidth="1"/>
    <col min="10506" max="10506" width="6.44140625" customWidth="1"/>
    <col min="10752" max="10752" width="33.44140625" customWidth="1"/>
    <col min="10753" max="10753" width="9.5546875" customWidth="1"/>
    <col min="10754" max="10754" width="13.109375" customWidth="1"/>
    <col min="10755" max="10755" width="10.33203125" customWidth="1"/>
    <col min="10756" max="10756" width="9.5546875" customWidth="1"/>
    <col min="10757" max="10757" width="16.77734375" customWidth="1"/>
    <col min="10758" max="10758" width="7.6640625" customWidth="1"/>
    <col min="10759" max="10759" width="7.77734375" customWidth="1"/>
    <col min="10760" max="10760" width="12.109375" customWidth="1"/>
    <col min="10762" max="10762" width="6.44140625" customWidth="1"/>
    <col min="11008" max="11008" width="33.44140625" customWidth="1"/>
    <col min="11009" max="11009" width="9.5546875" customWidth="1"/>
    <col min="11010" max="11010" width="13.109375" customWidth="1"/>
    <col min="11011" max="11011" width="10.33203125" customWidth="1"/>
    <col min="11012" max="11012" width="9.5546875" customWidth="1"/>
    <col min="11013" max="11013" width="16.77734375" customWidth="1"/>
    <col min="11014" max="11014" width="7.6640625" customWidth="1"/>
    <col min="11015" max="11015" width="7.77734375" customWidth="1"/>
    <col min="11016" max="11016" width="12.109375" customWidth="1"/>
    <col min="11018" max="11018" width="6.44140625" customWidth="1"/>
    <col min="11264" max="11264" width="33.44140625" customWidth="1"/>
    <col min="11265" max="11265" width="9.5546875" customWidth="1"/>
    <col min="11266" max="11266" width="13.109375" customWidth="1"/>
    <col min="11267" max="11267" width="10.33203125" customWidth="1"/>
    <col min="11268" max="11268" width="9.5546875" customWidth="1"/>
    <col min="11269" max="11269" width="16.77734375" customWidth="1"/>
    <col min="11270" max="11270" width="7.6640625" customWidth="1"/>
    <col min="11271" max="11271" width="7.77734375" customWidth="1"/>
    <col min="11272" max="11272" width="12.109375" customWidth="1"/>
    <col min="11274" max="11274" width="6.44140625" customWidth="1"/>
    <col min="11520" max="11520" width="33.44140625" customWidth="1"/>
    <col min="11521" max="11521" width="9.5546875" customWidth="1"/>
    <col min="11522" max="11522" width="13.109375" customWidth="1"/>
    <col min="11523" max="11523" width="10.33203125" customWidth="1"/>
    <col min="11524" max="11524" width="9.5546875" customWidth="1"/>
    <col min="11525" max="11525" width="16.77734375" customWidth="1"/>
    <col min="11526" max="11526" width="7.6640625" customWidth="1"/>
    <col min="11527" max="11527" width="7.77734375" customWidth="1"/>
    <col min="11528" max="11528" width="12.109375" customWidth="1"/>
    <col min="11530" max="11530" width="6.44140625" customWidth="1"/>
    <col min="11776" max="11776" width="33.44140625" customWidth="1"/>
    <col min="11777" max="11777" width="9.5546875" customWidth="1"/>
    <col min="11778" max="11778" width="13.109375" customWidth="1"/>
    <col min="11779" max="11779" width="10.33203125" customWidth="1"/>
    <col min="11780" max="11780" width="9.5546875" customWidth="1"/>
    <col min="11781" max="11781" width="16.77734375" customWidth="1"/>
    <col min="11782" max="11782" width="7.6640625" customWidth="1"/>
    <col min="11783" max="11783" width="7.77734375" customWidth="1"/>
    <col min="11784" max="11784" width="12.109375" customWidth="1"/>
    <col min="11786" max="11786" width="6.44140625" customWidth="1"/>
    <col min="12032" max="12032" width="33.44140625" customWidth="1"/>
    <col min="12033" max="12033" width="9.5546875" customWidth="1"/>
    <col min="12034" max="12034" width="13.109375" customWidth="1"/>
    <col min="12035" max="12035" width="10.33203125" customWidth="1"/>
    <col min="12036" max="12036" width="9.5546875" customWidth="1"/>
    <col min="12037" max="12037" width="16.77734375" customWidth="1"/>
    <col min="12038" max="12038" width="7.6640625" customWidth="1"/>
    <col min="12039" max="12039" width="7.77734375" customWidth="1"/>
    <col min="12040" max="12040" width="12.109375" customWidth="1"/>
    <col min="12042" max="12042" width="6.44140625" customWidth="1"/>
    <col min="12288" max="12288" width="33.44140625" customWidth="1"/>
    <col min="12289" max="12289" width="9.5546875" customWidth="1"/>
    <col min="12290" max="12290" width="13.109375" customWidth="1"/>
    <col min="12291" max="12291" width="10.33203125" customWidth="1"/>
    <col min="12292" max="12292" width="9.5546875" customWidth="1"/>
    <col min="12293" max="12293" width="16.77734375" customWidth="1"/>
    <col min="12294" max="12294" width="7.6640625" customWidth="1"/>
    <col min="12295" max="12295" width="7.77734375" customWidth="1"/>
    <col min="12296" max="12296" width="12.109375" customWidth="1"/>
    <col min="12298" max="12298" width="6.44140625" customWidth="1"/>
    <col min="12544" max="12544" width="33.44140625" customWidth="1"/>
    <col min="12545" max="12545" width="9.5546875" customWidth="1"/>
    <col min="12546" max="12546" width="13.109375" customWidth="1"/>
    <col min="12547" max="12547" width="10.33203125" customWidth="1"/>
    <col min="12548" max="12548" width="9.5546875" customWidth="1"/>
    <col min="12549" max="12549" width="16.77734375" customWidth="1"/>
    <col min="12550" max="12550" width="7.6640625" customWidth="1"/>
    <col min="12551" max="12551" width="7.77734375" customWidth="1"/>
    <col min="12552" max="12552" width="12.109375" customWidth="1"/>
    <col min="12554" max="12554" width="6.44140625" customWidth="1"/>
    <col min="12800" max="12800" width="33.44140625" customWidth="1"/>
    <col min="12801" max="12801" width="9.5546875" customWidth="1"/>
    <col min="12802" max="12802" width="13.109375" customWidth="1"/>
    <col min="12803" max="12803" width="10.33203125" customWidth="1"/>
    <col min="12804" max="12804" width="9.5546875" customWidth="1"/>
    <col min="12805" max="12805" width="16.77734375" customWidth="1"/>
    <col min="12806" max="12806" width="7.6640625" customWidth="1"/>
    <col min="12807" max="12807" width="7.77734375" customWidth="1"/>
    <col min="12808" max="12808" width="12.109375" customWidth="1"/>
    <col min="12810" max="12810" width="6.44140625" customWidth="1"/>
    <col min="13056" max="13056" width="33.44140625" customWidth="1"/>
    <col min="13057" max="13057" width="9.5546875" customWidth="1"/>
    <col min="13058" max="13058" width="13.109375" customWidth="1"/>
    <col min="13059" max="13059" width="10.33203125" customWidth="1"/>
    <col min="13060" max="13060" width="9.5546875" customWidth="1"/>
    <col min="13061" max="13061" width="16.77734375" customWidth="1"/>
    <col min="13062" max="13062" width="7.6640625" customWidth="1"/>
    <col min="13063" max="13063" width="7.77734375" customWidth="1"/>
    <col min="13064" max="13064" width="12.109375" customWidth="1"/>
    <col min="13066" max="13066" width="6.44140625" customWidth="1"/>
    <col min="13312" max="13312" width="33.44140625" customWidth="1"/>
    <col min="13313" max="13313" width="9.5546875" customWidth="1"/>
    <col min="13314" max="13314" width="13.109375" customWidth="1"/>
    <col min="13315" max="13315" width="10.33203125" customWidth="1"/>
    <col min="13316" max="13316" width="9.5546875" customWidth="1"/>
    <col min="13317" max="13317" width="16.77734375" customWidth="1"/>
    <col min="13318" max="13318" width="7.6640625" customWidth="1"/>
    <col min="13319" max="13319" width="7.77734375" customWidth="1"/>
    <col min="13320" max="13320" width="12.109375" customWidth="1"/>
    <col min="13322" max="13322" width="6.44140625" customWidth="1"/>
    <col min="13568" max="13568" width="33.44140625" customWidth="1"/>
    <col min="13569" max="13569" width="9.5546875" customWidth="1"/>
    <col min="13570" max="13570" width="13.109375" customWidth="1"/>
    <col min="13571" max="13571" width="10.33203125" customWidth="1"/>
    <col min="13572" max="13572" width="9.5546875" customWidth="1"/>
    <col min="13573" max="13573" width="16.77734375" customWidth="1"/>
    <col min="13574" max="13574" width="7.6640625" customWidth="1"/>
    <col min="13575" max="13575" width="7.77734375" customWidth="1"/>
    <col min="13576" max="13576" width="12.109375" customWidth="1"/>
    <col min="13578" max="13578" width="6.44140625" customWidth="1"/>
    <col min="13824" max="13824" width="33.44140625" customWidth="1"/>
    <col min="13825" max="13825" width="9.5546875" customWidth="1"/>
    <col min="13826" max="13826" width="13.109375" customWidth="1"/>
    <col min="13827" max="13827" width="10.33203125" customWidth="1"/>
    <col min="13828" max="13828" width="9.5546875" customWidth="1"/>
    <col min="13829" max="13829" width="16.77734375" customWidth="1"/>
    <col min="13830" max="13830" width="7.6640625" customWidth="1"/>
    <col min="13831" max="13831" width="7.77734375" customWidth="1"/>
    <col min="13832" max="13832" width="12.109375" customWidth="1"/>
    <col min="13834" max="13834" width="6.44140625" customWidth="1"/>
    <col min="14080" max="14080" width="33.44140625" customWidth="1"/>
    <col min="14081" max="14081" width="9.5546875" customWidth="1"/>
    <col min="14082" max="14082" width="13.109375" customWidth="1"/>
    <col min="14083" max="14083" width="10.33203125" customWidth="1"/>
    <col min="14084" max="14084" width="9.5546875" customWidth="1"/>
    <col min="14085" max="14085" width="16.77734375" customWidth="1"/>
    <col min="14086" max="14086" width="7.6640625" customWidth="1"/>
    <col min="14087" max="14087" width="7.77734375" customWidth="1"/>
    <col min="14088" max="14088" width="12.109375" customWidth="1"/>
    <col min="14090" max="14090" width="6.44140625" customWidth="1"/>
    <col min="14336" max="14336" width="33.44140625" customWidth="1"/>
    <col min="14337" max="14337" width="9.5546875" customWidth="1"/>
    <col min="14338" max="14338" width="13.109375" customWidth="1"/>
    <col min="14339" max="14339" width="10.33203125" customWidth="1"/>
    <col min="14340" max="14340" width="9.5546875" customWidth="1"/>
    <col min="14341" max="14341" width="16.77734375" customWidth="1"/>
    <col min="14342" max="14342" width="7.6640625" customWidth="1"/>
    <col min="14343" max="14343" width="7.77734375" customWidth="1"/>
    <col min="14344" max="14344" width="12.109375" customWidth="1"/>
    <col min="14346" max="14346" width="6.44140625" customWidth="1"/>
    <col min="14592" max="14592" width="33.44140625" customWidth="1"/>
    <col min="14593" max="14593" width="9.5546875" customWidth="1"/>
    <col min="14594" max="14594" width="13.109375" customWidth="1"/>
    <col min="14595" max="14595" width="10.33203125" customWidth="1"/>
    <col min="14596" max="14596" width="9.5546875" customWidth="1"/>
    <col min="14597" max="14597" width="16.77734375" customWidth="1"/>
    <col min="14598" max="14598" width="7.6640625" customWidth="1"/>
    <col min="14599" max="14599" width="7.77734375" customWidth="1"/>
    <col min="14600" max="14600" width="12.109375" customWidth="1"/>
    <col min="14602" max="14602" width="6.44140625" customWidth="1"/>
    <col min="14848" max="14848" width="33.44140625" customWidth="1"/>
    <col min="14849" max="14849" width="9.5546875" customWidth="1"/>
    <col min="14850" max="14850" width="13.109375" customWidth="1"/>
    <col min="14851" max="14851" width="10.33203125" customWidth="1"/>
    <col min="14852" max="14852" width="9.5546875" customWidth="1"/>
    <col min="14853" max="14853" width="16.77734375" customWidth="1"/>
    <col min="14854" max="14854" width="7.6640625" customWidth="1"/>
    <col min="14855" max="14855" width="7.77734375" customWidth="1"/>
    <col min="14856" max="14856" width="12.109375" customWidth="1"/>
    <col min="14858" max="14858" width="6.44140625" customWidth="1"/>
    <col min="15104" max="15104" width="33.44140625" customWidth="1"/>
    <col min="15105" max="15105" width="9.5546875" customWidth="1"/>
    <col min="15106" max="15106" width="13.109375" customWidth="1"/>
    <col min="15107" max="15107" width="10.33203125" customWidth="1"/>
    <col min="15108" max="15108" width="9.5546875" customWidth="1"/>
    <col min="15109" max="15109" width="16.77734375" customWidth="1"/>
    <col min="15110" max="15110" width="7.6640625" customWidth="1"/>
    <col min="15111" max="15111" width="7.77734375" customWidth="1"/>
    <col min="15112" max="15112" width="12.109375" customWidth="1"/>
    <col min="15114" max="15114" width="6.44140625" customWidth="1"/>
    <col min="15360" max="15360" width="33.44140625" customWidth="1"/>
    <col min="15361" max="15361" width="9.5546875" customWidth="1"/>
    <col min="15362" max="15362" width="13.109375" customWidth="1"/>
    <col min="15363" max="15363" width="10.33203125" customWidth="1"/>
    <col min="15364" max="15364" width="9.5546875" customWidth="1"/>
    <col min="15365" max="15365" width="16.77734375" customWidth="1"/>
    <col min="15366" max="15366" width="7.6640625" customWidth="1"/>
    <col min="15367" max="15367" width="7.77734375" customWidth="1"/>
    <col min="15368" max="15368" width="12.109375" customWidth="1"/>
    <col min="15370" max="15370" width="6.44140625" customWidth="1"/>
    <col min="15616" max="15616" width="33.44140625" customWidth="1"/>
    <col min="15617" max="15617" width="9.5546875" customWidth="1"/>
    <col min="15618" max="15618" width="13.109375" customWidth="1"/>
    <col min="15619" max="15619" width="10.33203125" customWidth="1"/>
    <col min="15620" max="15620" width="9.5546875" customWidth="1"/>
    <col min="15621" max="15621" width="16.77734375" customWidth="1"/>
    <col min="15622" max="15622" width="7.6640625" customWidth="1"/>
    <col min="15623" max="15623" width="7.77734375" customWidth="1"/>
    <col min="15624" max="15624" width="12.109375" customWidth="1"/>
    <col min="15626" max="15626" width="6.44140625" customWidth="1"/>
    <col min="15872" max="15872" width="33.44140625" customWidth="1"/>
    <col min="15873" max="15873" width="9.5546875" customWidth="1"/>
    <col min="15874" max="15874" width="13.109375" customWidth="1"/>
    <col min="15875" max="15875" width="10.33203125" customWidth="1"/>
    <col min="15876" max="15876" width="9.5546875" customWidth="1"/>
    <col min="15877" max="15877" width="16.77734375" customWidth="1"/>
    <col min="15878" max="15878" width="7.6640625" customWidth="1"/>
    <col min="15879" max="15879" width="7.77734375" customWidth="1"/>
    <col min="15880" max="15880" width="12.109375" customWidth="1"/>
    <col min="15882" max="15882" width="6.44140625" customWidth="1"/>
    <col min="16128" max="16128" width="33.44140625" customWidth="1"/>
    <col min="16129" max="16129" width="9.5546875" customWidth="1"/>
    <col min="16130" max="16130" width="13.109375" customWidth="1"/>
    <col min="16131" max="16131" width="10.33203125" customWidth="1"/>
    <col min="16132" max="16132" width="9.5546875" customWidth="1"/>
    <col min="16133" max="16133" width="16.77734375" customWidth="1"/>
    <col min="16134" max="16134" width="7.6640625" customWidth="1"/>
    <col min="16135" max="16135" width="7.77734375" customWidth="1"/>
    <col min="16136" max="16136" width="12.109375" customWidth="1"/>
    <col min="16138" max="16138" width="6.44140625" customWidth="1"/>
  </cols>
  <sheetData>
    <row r="1" spans="1:23" ht="20.25">
      <c r="A1" s="757" t="s">
        <v>212</v>
      </c>
      <c r="B1" s="758"/>
      <c r="C1" s="758"/>
      <c r="D1" s="758"/>
      <c r="E1" s="758"/>
      <c r="F1" s="758"/>
      <c r="G1" s="758"/>
      <c r="H1" s="758"/>
      <c r="I1" s="283" t="s">
        <v>211</v>
      </c>
    </row>
    <row r="2" spans="1:23" ht="15" customHeight="1">
      <c r="A2" s="759" t="s">
        <v>130</v>
      </c>
      <c r="B2" s="760"/>
      <c r="C2" s="760"/>
      <c r="D2" s="760"/>
      <c r="E2" s="760"/>
      <c r="F2" s="760"/>
      <c r="G2" s="760"/>
      <c r="H2" s="760"/>
      <c r="I2" s="283" t="s">
        <v>211</v>
      </c>
      <c r="K2" s="4"/>
      <c r="L2" s="4"/>
      <c r="M2" s="4"/>
      <c r="N2" s="4"/>
      <c r="O2" s="4"/>
      <c r="P2" s="4"/>
      <c r="Q2" s="4"/>
      <c r="R2" s="4"/>
      <c r="S2" s="4"/>
      <c r="T2" s="4"/>
      <c r="U2" s="4"/>
      <c r="V2" s="4"/>
      <c r="W2" s="4"/>
    </row>
    <row r="3" spans="1:23" ht="15.75">
      <c r="A3" s="761" t="s">
        <v>308</v>
      </c>
      <c r="B3" s="760"/>
      <c r="C3" s="760"/>
      <c r="D3" s="760"/>
      <c r="E3" s="760"/>
      <c r="F3" s="760"/>
      <c r="G3" s="760"/>
      <c r="H3" s="760"/>
      <c r="I3" s="283" t="s">
        <v>211</v>
      </c>
      <c r="K3" s="327"/>
      <c r="L3" s="4"/>
      <c r="M3" s="4"/>
      <c r="N3" s="4"/>
      <c r="O3" s="4"/>
      <c r="P3" s="4"/>
      <c r="Q3" s="4"/>
      <c r="R3" s="4"/>
      <c r="S3" s="4"/>
      <c r="T3" s="4"/>
      <c r="U3" s="4"/>
      <c r="V3" s="4"/>
      <c r="W3" s="4"/>
    </row>
    <row r="4" spans="1:23" ht="15.75">
      <c r="A4" s="444"/>
      <c r="B4" s="443"/>
      <c r="C4" s="443"/>
      <c r="D4" s="443"/>
      <c r="E4" s="443"/>
      <c r="F4" s="332" t="s">
        <v>231</v>
      </c>
      <c r="G4" s="332" t="s">
        <v>24</v>
      </c>
      <c r="H4" s="367" t="s">
        <v>25</v>
      </c>
      <c r="I4" s="283" t="s">
        <v>211</v>
      </c>
      <c r="K4" s="327"/>
      <c r="L4" s="443"/>
      <c r="M4" s="443"/>
      <c r="N4" s="443"/>
      <c r="O4" s="443"/>
      <c r="P4" s="443"/>
      <c r="Q4" s="443"/>
      <c r="R4" s="443"/>
      <c r="S4" s="443"/>
      <c r="T4" s="443"/>
      <c r="U4" s="443"/>
      <c r="V4" s="443"/>
      <c r="W4" s="443"/>
    </row>
    <row r="5" spans="1:23" ht="15.75">
      <c r="A5" s="761" t="s">
        <v>36</v>
      </c>
      <c r="B5" s="761"/>
      <c r="C5" s="761"/>
      <c r="D5" s="761"/>
      <c r="E5" s="761"/>
      <c r="F5" s="332"/>
      <c r="G5" s="332"/>
      <c r="H5" s="367"/>
      <c r="I5" s="283" t="s">
        <v>211</v>
      </c>
      <c r="K5" s="327"/>
      <c r="L5" s="443"/>
      <c r="M5" s="443"/>
      <c r="N5" s="443"/>
      <c r="O5" s="443"/>
      <c r="P5" s="443"/>
      <c r="Q5" s="443"/>
      <c r="R5" s="443"/>
      <c r="S5" s="443"/>
      <c r="T5" s="443"/>
      <c r="U5" s="443"/>
      <c r="V5" s="443"/>
      <c r="W5" s="443"/>
    </row>
    <row r="6" spans="1:23" ht="6" customHeight="1">
      <c r="A6" s="444"/>
      <c r="B6" s="443"/>
      <c r="C6" s="443"/>
      <c r="D6" s="443"/>
      <c r="E6" s="443"/>
      <c r="F6" s="332"/>
      <c r="G6" s="332"/>
      <c r="H6" s="367"/>
      <c r="I6" s="283" t="s">
        <v>211</v>
      </c>
      <c r="K6" s="327"/>
      <c r="L6" s="443"/>
      <c r="M6" s="443"/>
      <c r="N6" s="443"/>
      <c r="O6" s="443"/>
      <c r="P6" s="443"/>
      <c r="Q6" s="443"/>
      <c r="R6" s="443"/>
      <c r="S6" s="443"/>
      <c r="T6" s="443"/>
      <c r="U6" s="443"/>
      <c r="V6" s="443"/>
      <c r="W6" s="443"/>
    </row>
    <row r="7" spans="1:23" ht="61.5" customHeight="1">
      <c r="A7" s="762" t="s">
        <v>273</v>
      </c>
      <c r="B7" s="763"/>
      <c r="C7" s="763"/>
      <c r="D7" s="763"/>
      <c r="E7" s="763"/>
      <c r="F7" s="3">
        <v>0</v>
      </c>
      <c r="G7" s="3">
        <v>0</v>
      </c>
      <c r="H7" s="624">
        <v>-1173</v>
      </c>
      <c r="I7" s="283" t="s">
        <v>211</v>
      </c>
    </row>
    <row r="8" spans="1:23" ht="15.75" customHeight="1">
      <c r="A8" s="765" t="s">
        <v>295</v>
      </c>
      <c r="B8" s="763"/>
      <c r="C8" s="763"/>
      <c r="D8" s="763"/>
      <c r="E8" s="763"/>
      <c r="F8" s="3">
        <v>0</v>
      </c>
      <c r="G8" s="3">
        <v>0</v>
      </c>
      <c r="H8" s="484">
        <v>697</v>
      </c>
      <c r="I8" s="283" t="s">
        <v>211</v>
      </c>
    </row>
    <row r="9" spans="1:23" ht="6" customHeight="1">
      <c r="A9" s="331"/>
      <c r="B9" s="4"/>
      <c r="C9" s="4"/>
      <c r="D9" s="4"/>
      <c r="E9" s="4"/>
      <c r="I9" s="283" t="s">
        <v>211</v>
      </c>
      <c r="K9" s="284"/>
      <c r="L9" s="4"/>
      <c r="M9" s="4"/>
      <c r="N9" s="4"/>
      <c r="O9" s="4"/>
      <c r="P9" s="4"/>
      <c r="Q9" s="4"/>
      <c r="R9" s="4"/>
      <c r="S9" s="4"/>
      <c r="T9" s="4"/>
      <c r="U9" s="4"/>
      <c r="V9" s="4"/>
      <c r="W9" s="4"/>
    </row>
    <row r="10" spans="1:23" s="285" customFormat="1" ht="13.5" customHeight="1">
      <c r="A10" s="764" t="s">
        <v>53</v>
      </c>
      <c r="B10" s="764"/>
      <c r="C10" s="764"/>
      <c r="D10" s="764"/>
      <c r="E10" s="764"/>
      <c r="F10" s="445"/>
      <c r="G10" s="445"/>
      <c r="H10" s="445"/>
      <c r="I10" s="283" t="s">
        <v>211</v>
      </c>
      <c r="J10" s="283"/>
      <c r="K10" s="284"/>
    </row>
    <row r="11" spans="1:23" s="285" customFormat="1" ht="6" customHeight="1">
      <c r="A11" s="333"/>
      <c r="B11" s="333"/>
      <c r="C11" s="333"/>
      <c r="D11" s="333"/>
      <c r="E11" s="333"/>
      <c r="I11" s="283" t="s">
        <v>211</v>
      </c>
      <c r="J11" s="283"/>
      <c r="K11" s="284"/>
    </row>
    <row r="12" spans="1:23" s="285" customFormat="1" ht="36.75" customHeight="1">
      <c r="A12" s="769" t="s">
        <v>392</v>
      </c>
      <c r="B12" s="769"/>
      <c r="C12" s="769"/>
      <c r="D12" s="769"/>
      <c r="E12" s="769"/>
      <c r="F12" s="287">
        <v>0</v>
      </c>
      <c r="G12" s="287">
        <v>0</v>
      </c>
      <c r="H12" s="366">
        <v>17164</v>
      </c>
      <c r="I12" s="283" t="s">
        <v>211</v>
      </c>
      <c r="J12" s="326"/>
      <c r="K12" s="326"/>
      <c r="L12" s="326"/>
    </row>
    <row r="13" spans="1:23" s="285" customFormat="1" ht="6" customHeight="1">
      <c r="A13" s="333"/>
      <c r="B13" s="333"/>
      <c r="C13" s="333"/>
      <c r="D13" s="333"/>
      <c r="E13" s="333"/>
      <c r="I13" s="283" t="s">
        <v>211</v>
      </c>
      <c r="J13" s="283"/>
      <c r="K13" s="284"/>
    </row>
    <row r="14" spans="1:23" s="285" customFormat="1" ht="28.5" customHeight="1">
      <c r="A14" s="765" t="s">
        <v>355</v>
      </c>
      <c r="B14" s="768"/>
      <c r="C14" s="768"/>
      <c r="D14" s="768"/>
      <c r="E14" s="768"/>
      <c r="F14" s="287">
        <v>0</v>
      </c>
      <c r="G14" s="287">
        <v>426</v>
      </c>
      <c r="H14" s="366">
        <v>34549</v>
      </c>
      <c r="I14" s="283" t="s">
        <v>211</v>
      </c>
      <c r="J14" s="283"/>
      <c r="K14" s="284"/>
    </row>
    <row r="15" spans="1:23" s="285" customFormat="1" ht="6" customHeight="1">
      <c r="A15" s="380"/>
      <c r="B15" s="380"/>
      <c r="C15" s="380"/>
      <c r="D15" s="380"/>
      <c r="E15" s="380"/>
      <c r="F15" s="333"/>
      <c r="G15" s="333"/>
      <c r="H15" s="368"/>
      <c r="I15" s="283" t="s">
        <v>211</v>
      </c>
      <c r="J15" s="283"/>
      <c r="K15" s="284"/>
    </row>
    <row r="16" spans="1:23" s="285" customFormat="1" ht="37.5" customHeight="1">
      <c r="A16" s="765" t="s">
        <v>354</v>
      </c>
      <c r="B16" s="768"/>
      <c r="C16" s="768"/>
      <c r="D16" s="768"/>
      <c r="E16" s="768"/>
      <c r="F16" s="287">
        <v>0</v>
      </c>
      <c r="G16" s="287">
        <v>0</v>
      </c>
      <c r="H16" s="366">
        <v>35553</v>
      </c>
      <c r="I16" s="283" t="s">
        <v>211</v>
      </c>
      <c r="J16" s="283"/>
      <c r="K16" s="284"/>
    </row>
    <row r="17" spans="1:11" s="285" customFormat="1" ht="6" customHeight="1">
      <c r="A17" s="381"/>
      <c r="B17" s="381"/>
      <c r="C17" s="381"/>
      <c r="D17" s="381"/>
      <c r="E17" s="381"/>
      <c r="F17" s="334"/>
      <c r="G17" s="334"/>
      <c r="H17" s="369"/>
      <c r="I17" s="283" t="s">
        <v>211</v>
      </c>
      <c r="J17" s="283"/>
      <c r="K17" s="284"/>
    </row>
    <row r="18" spans="1:11" s="285" customFormat="1" ht="26.25" customHeight="1">
      <c r="A18" s="766" t="s">
        <v>393</v>
      </c>
      <c r="B18" s="767"/>
      <c r="C18" s="767"/>
      <c r="D18" s="767"/>
      <c r="E18" s="767"/>
      <c r="F18" s="287">
        <v>0</v>
      </c>
      <c r="G18" s="287">
        <v>0</v>
      </c>
      <c r="H18" s="366">
        <v>34339</v>
      </c>
      <c r="I18" s="283" t="s">
        <v>211</v>
      </c>
      <c r="J18" s="283"/>
      <c r="K18" s="284"/>
    </row>
    <row r="19" spans="1:11" s="285" customFormat="1" ht="6" customHeight="1">
      <c r="A19" s="381"/>
      <c r="B19" s="381"/>
      <c r="C19" s="381"/>
      <c r="D19" s="381"/>
      <c r="E19" s="381"/>
      <c r="F19" s="326"/>
      <c r="G19" s="326"/>
      <c r="H19" s="370"/>
      <c r="I19" s="283" t="s">
        <v>211</v>
      </c>
      <c r="J19" s="283"/>
      <c r="K19" s="284"/>
    </row>
    <row r="20" spans="1:11" s="285" customFormat="1" ht="27" customHeight="1">
      <c r="A20" s="766" t="s">
        <v>312</v>
      </c>
      <c r="B20" s="768"/>
      <c r="C20" s="768"/>
      <c r="D20" s="768"/>
      <c r="E20" s="768"/>
      <c r="F20" s="287">
        <v>0</v>
      </c>
      <c r="G20" s="287">
        <v>0</v>
      </c>
      <c r="H20" s="366">
        <v>7135</v>
      </c>
      <c r="I20" s="283" t="s">
        <v>211</v>
      </c>
      <c r="J20" s="283"/>
      <c r="K20" s="284"/>
    </row>
    <row r="21" spans="1:11" s="285" customFormat="1" ht="6" customHeight="1">
      <c r="A21" s="381"/>
      <c r="B21" s="381"/>
      <c r="C21" s="381"/>
      <c r="D21" s="381"/>
      <c r="E21" s="381"/>
      <c r="F21" s="334"/>
      <c r="G21" s="334"/>
      <c r="H21" s="369"/>
      <c r="I21" s="283" t="s">
        <v>211</v>
      </c>
      <c r="J21" s="283"/>
      <c r="K21" s="284"/>
    </row>
    <row r="22" spans="1:11" s="285" customFormat="1" ht="50.25" customHeight="1">
      <c r="A22" s="770" t="s">
        <v>401</v>
      </c>
      <c r="B22" s="763"/>
      <c r="C22" s="763"/>
      <c r="D22" s="763"/>
      <c r="E22" s="763"/>
      <c r="F22" s="287">
        <v>0</v>
      </c>
      <c r="G22" s="287">
        <v>0</v>
      </c>
      <c r="H22" s="366">
        <v>50947</v>
      </c>
      <c r="I22" s="283" t="s">
        <v>211</v>
      </c>
      <c r="J22" s="283"/>
      <c r="K22" s="284"/>
    </row>
    <row r="23" spans="1:11" s="285" customFormat="1" ht="6" customHeight="1">
      <c r="A23" s="415"/>
      <c r="B23" s="416"/>
      <c r="C23" s="416"/>
      <c r="D23" s="416"/>
      <c r="E23" s="416"/>
      <c r="F23" s="287"/>
      <c r="G23" s="287"/>
      <c r="H23" s="366"/>
      <c r="I23" s="283" t="s">
        <v>211</v>
      </c>
      <c r="J23" s="283"/>
      <c r="K23" s="284"/>
    </row>
    <row r="24" spans="1:11" s="285" customFormat="1" ht="51.75" customHeight="1">
      <c r="A24" s="773" t="s">
        <v>346</v>
      </c>
      <c r="B24" s="774"/>
      <c r="C24" s="774"/>
      <c r="D24" s="774"/>
      <c r="E24" s="774"/>
      <c r="F24" s="287">
        <v>0</v>
      </c>
      <c r="G24" s="287">
        <v>0</v>
      </c>
      <c r="H24" s="366">
        <v>2144</v>
      </c>
      <c r="I24" s="283" t="s">
        <v>211</v>
      </c>
      <c r="J24" s="283"/>
      <c r="K24" s="284"/>
    </row>
    <row r="25" spans="1:11" s="285" customFormat="1" ht="6" customHeight="1">
      <c r="A25" s="381"/>
      <c r="B25" s="381"/>
      <c r="C25" s="381"/>
      <c r="D25" s="381"/>
      <c r="E25" s="381"/>
      <c r="F25" s="334"/>
      <c r="G25" s="334"/>
      <c r="H25" s="369"/>
      <c r="I25" s="283" t="s">
        <v>211</v>
      </c>
      <c r="J25" s="283"/>
      <c r="K25" s="284"/>
    </row>
    <row r="26" spans="1:11" s="285" customFormat="1" ht="27" customHeight="1">
      <c r="A26" s="772" t="s">
        <v>345</v>
      </c>
      <c r="B26" s="768"/>
      <c r="C26" s="768"/>
      <c r="D26" s="768"/>
      <c r="E26" s="768"/>
      <c r="F26" s="424">
        <v>0</v>
      </c>
      <c r="G26" s="287">
        <v>0</v>
      </c>
      <c r="H26" s="366">
        <v>6341</v>
      </c>
      <c r="I26" s="283" t="s">
        <v>211</v>
      </c>
      <c r="J26" s="283"/>
      <c r="K26" s="284"/>
    </row>
    <row r="27" spans="1:11" s="285" customFormat="1" ht="6" customHeight="1">
      <c r="A27" s="382"/>
      <c r="B27" s="374"/>
      <c r="C27" s="374"/>
      <c r="D27" s="374"/>
      <c r="E27" s="374"/>
      <c r="F27" s="424"/>
      <c r="G27" s="287"/>
      <c r="H27" s="366"/>
      <c r="I27" s="283" t="s">
        <v>211</v>
      </c>
      <c r="J27" s="283"/>
      <c r="K27" s="284"/>
    </row>
    <row r="28" spans="1:11" s="285" customFormat="1" ht="26.25" customHeight="1">
      <c r="A28" s="770" t="s">
        <v>394</v>
      </c>
      <c r="B28" s="771"/>
      <c r="C28" s="771"/>
      <c r="D28" s="771"/>
      <c r="E28" s="771"/>
      <c r="F28" s="424">
        <v>0</v>
      </c>
      <c r="G28" s="287">
        <v>0</v>
      </c>
      <c r="H28" s="366">
        <v>23388</v>
      </c>
      <c r="I28" s="283" t="s">
        <v>211</v>
      </c>
      <c r="J28" s="283"/>
      <c r="K28" s="284"/>
    </row>
    <row r="29" spans="1:11" s="285" customFormat="1" ht="6" customHeight="1">
      <c r="A29" s="382"/>
      <c r="B29" s="374"/>
      <c r="C29" s="374"/>
      <c r="D29" s="374"/>
      <c r="E29" s="374"/>
      <c r="F29" s="424"/>
      <c r="G29" s="287"/>
      <c r="H29" s="366"/>
      <c r="I29" s="283" t="s">
        <v>211</v>
      </c>
      <c r="J29" s="283"/>
      <c r="K29" s="284"/>
    </row>
    <row r="30" spans="1:11" s="285" customFormat="1" ht="27" customHeight="1">
      <c r="A30" s="770" t="s">
        <v>395</v>
      </c>
      <c r="B30" s="771"/>
      <c r="C30" s="771"/>
      <c r="D30" s="771"/>
      <c r="E30" s="771"/>
      <c r="F30" s="424">
        <v>0</v>
      </c>
      <c r="G30" s="287">
        <v>0</v>
      </c>
      <c r="H30" s="366">
        <v>71230</v>
      </c>
      <c r="I30" s="283" t="s">
        <v>211</v>
      </c>
      <c r="J30" s="283"/>
      <c r="K30" s="284"/>
    </row>
    <row r="31" spans="1:11" s="285" customFormat="1" ht="6" customHeight="1">
      <c r="A31" s="382"/>
      <c r="B31" s="374"/>
      <c r="C31" s="374"/>
      <c r="D31" s="374"/>
      <c r="E31" s="374"/>
      <c r="F31" s="424"/>
      <c r="G31" s="287"/>
      <c r="H31" s="366"/>
      <c r="I31" s="283" t="s">
        <v>211</v>
      </c>
      <c r="J31" s="283"/>
      <c r="K31" s="284"/>
    </row>
    <row r="32" spans="1:11" s="285" customFormat="1" ht="15" customHeight="1">
      <c r="A32" s="770" t="s">
        <v>396</v>
      </c>
      <c r="B32" s="763"/>
      <c r="C32" s="763"/>
      <c r="D32" s="763"/>
      <c r="E32" s="763"/>
      <c r="F32" s="287">
        <v>0</v>
      </c>
      <c r="G32" s="287">
        <v>0</v>
      </c>
      <c r="H32" s="371">
        <v>29449</v>
      </c>
      <c r="I32" s="283" t="s">
        <v>211</v>
      </c>
      <c r="J32" s="283"/>
      <c r="K32" s="284"/>
    </row>
    <row r="33" spans="1:11" s="285" customFormat="1" ht="6" customHeight="1">
      <c r="A33" s="382"/>
      <c r="B33" s="374"/>
      <c r="C33" s="374"/>
      <c r="D33" s="374"/>
      <c r="E33" s="374"/>
      <c r="F33" s="424"/>
      <c r="G33" s="373"/>
      <c r="H33" s="371"/>
      <c r="I33" s="283" t="s">
        <v>211</v>
      </c>
      <c r="J33" s="283"/>
      <c r="K33" s="284"/>
    </row>
    <row r="34" spans="1:11" s="285" customFormat="1" ht="15" customHeight="1">
      <c r="A34" s="770" t="s">
        <v>272</v>
      </c>
      <c r="B34" s="763"/>
      <c r="C34" s="763"/>
      <c r="D34" s="763"/>
      <c r="E34" s="763"/>
      <c r="F34" s="424">
        <v>0</v>
      </c>
      <c r="G34" s="424">
        <v>0</v>
      </c>
      <c r="H34" s="371">
        <v>5801</v>
      </c>
      <c r="I34" s="283" t="s">
        <v>211</v>
      </c>
      <c r="J34" s="283"/>
      <c r="K34" s="284"/>
    </row>
    <row r="35" spans="1:11" s="285" customFormat="1" ht="6" customHeight="1">
      <c r="A35" s="421"/>
      <c r="B35" s="422"/>
      <c r="C35" s="422"/>
      <c r="D35" s="422"/>
      <c r="E35" s="422"/>
      <c r="F35" s="424"/>
      <c r="G35" s="424"/>
      <c r="H35" s="371"/>
      <c r="I35" s="283" t="s">
        <v>211</v>
      </c>
      <c r="J35" s="283"/>
      <c r="K35" s="284"/>
    </row>
    <row r="36" spans="1:11" s="285" customFormat="1" ht="29.25" customHeight="1">
      <c r="A36" s="765" t="s">
        <v>397</v>
      </c>
      <c r="B36" s="765"/>
      <c r="C36" s="765"/>
      <c r="D36" s="765"/>
      <c r="E36" s="765"/>
      <c r="F36" s="425">
        <v>0</v>
      </c>
      <c r="G36" s="424">
        <v>0</v>
      </c>
      <c r="H36" s="371">
        <v>21155</v>
      </c>
      <c r="I36" s="283" t="s">
        <v>211</v>
      </c>
      <c r="J36" s="283"/>
      <c r="K36" s="284"/>
    </row>
    <row r="37" spans="1:11" s="285" customFormat="1" ht="6" customHeight="1">
      <c r="A37" s="554"/>
      <c r="B37" s="554"/>
      <c r="C37" s="554"/>
      <c r="D37" s="554"/>
      <c r="E37" s="554"/>
      <c r="F37" s="425"/>
      <c r="G37" s="424"/>
      <c r="H37" s="371"/>
      <c r="I37" s="283" t="s">
        <v>211</v>
      </c>
      <c r="J37" s="283"/>
      <c r="K37" s="284"/>
    </row>
    <row r="38" spans="1:11" s="285" customFormat="1" ht="30" customHeight="1">
      <c r="A38" s="765" t="s">
        <v>398</v>
      </c>
      <c r="B38" s="765"/>
      <c r="C38" s="765"/>
      <c r="D38" s="765"/>
      <c r="E38" s="765"/>
      <c r="F38" s="425">
        <v>0</v>
      </c>
      <c r="G38" s="424">
        <v>189</v>
      </c>
      <c r="H38" s="371">
        <v>16700</v>
      </c>
      <c r="I38" s="283" t="s">
        <v>211</v>
      </c>
      <c r="J38" s="283"/>
      <c r="K38" s="284"/>
    </row>
    <row r="39" spans="1:11" s="285" customFormat="1" ht="6" customHeight="1">
      <c r="A39" s="622"/>
      <c r="B39" s="622"/>
      <c r="C39" s="622"/>
      <c r="D39" s="622"/>
      <c r="E39" s="622"/>
      <c r="F39" s="425"/>
      <c r="G39" s="424"/>
      <c r="H39" s="371"/>
      <c r="I39" s="283" t="s">
        <v>211</v>
      </c>
      <c r="J39" s="283"/>
      <c r="K39" s="284"/>
    </row>
    <row r="40" spans="1:11" s="285" customFormat="1" ht="30" customHeight="1">
      <c r="A40" s="765" t="s">
        <v>399</v>
      </c>
      <c r="B40" s="765"/>
      <c r="C40" s="765"/>
      <c r="D40" s="765"/>
      <c r="E40" s="765"/>
      <c r="F40" s="425">
        <v>0</v>
      </c>
      <c r="G40" s="424">
        <v>177</v>
      </c>
      <c r="H40" s="371">
        <v>27400</v>
      </c>
      <c r="I40" s="283" t="s">
        <v>211</v>
      </c>
      <c r="J40" s="283"/>
      <c r="K40" s="284"/>
    </row>
    <row r="41" spans="1:11" s="285" customFormat="1" ht="12.75" customHeight="1">
      <c r="A41" s="554"/>
      <c r="B41" s="336"/>
      <c r="C41" s="336"/>
      <c r="D41" s="336"/>
      <c r="E41" s="335" t="s">
        <v>266</v>
      </c>
      <c r="F41" s="287">
        <f>SUM(F14:F32)</f>
        <v>0</v>
      </c>
      <c r="G41" s="287">
        <f>SUM(G7:G40)</f>
        <v>792</v>
      </c>
      <c r="H41" s="366">
        <f>SUM(H7:H40)</f>
        <v>382819</v>
      </c>
      <c r="I41" s="283" t="s">
        <v>211</v>
      </c>
      <c r="J41" s="283"/>
      <c r="K41" s="286"/>
    </row>
    <row r="42" spans="1:11" ht="6" customHeight="1">
      <c r="B42" s="620"/>
      <c r="C42" s="620"/>
      <c r="D42" s="620"/>
      <c r="E42" s="620"/>
      <c r="F42" s="446"/>
      <c r="G42" s="446"/>
      <c r="H42" s="446"/>
      <c r="I42" s="283" t="s">
        <v>211</v>
      </c>
    </row>
    <row r="43" spans="1:11" ht="15" customHeight="1">
      <c r="A43" s="620" t="s">
        <v>52</v>
      </c>
      <c r="I43" s="283" t="s">
        <v>211</v>
      </c>
    </row>
    <row r="44" spans="1:11" ht="30" customHeight="1">
      <c r="A44" s="765" t="s">
        <v>400</v>
      </c>
      <c r="B44" s="765"/>
      <c r="C44" s="765"/>
      <c r="D44" s="765"/>
      <c r="E44" s="765"/>
      <c r="F44" s="3">
        <v>0</v>
      </c>
      <c r="G44" s="3">
        <v>0</v>
      </c>
      <c r="H44" s="372">
        <v>-803</v>
      </c>
      <c r="I44" s="283" t="s">
        <v>211</v>
      </c>
    </row>
    <row r="45" spans="1:11" ht="6" customHeight="1">
      <c r="A45" s="621" t="s">
        <v>142</v>
      </c>
      <c r="B45" s="442"/>
      <c r="C45" s="442"/>
      <c r="D45" s="442"/>
      <c r="E45" s="442"/>
      <c r="I45" s="283" t="s">
        <v>211</v>
      </c>
    </row>
    <row r="46" spans="1:11" ht="12.75" customHeight="1">
      <c r="A46" s="441"/>
      <c r="E46" s="335" t="s">
        <v>267</v>
      </c>
      <c r="F46" s="433">
        <f>SUM(F7:F45)</f>
        <v>0</v>
      </c>
      <c r="G46" s="433">
        <f>SUM(G43:G45)</f>
        <v>0</v>
      </c>
      <c r="H46" s="372">
        <f>SUM(H43:H45)</f>
        <v>-803</v>
      </c>
      <c r="I46" s="283" t="s">
        <v>211</v>
      </c>
    </row>
    <row r="47" spans="1:11" ht="6" customHeight="1">
      <c r="F47" s="434"/>
      <c r="G47" s="372"/>
      <c r="I47" s="283" t="s">
        <v>211</v>
      </c>
    </row>
    <row r="48" spans="1:11" ht="15.75">
      <c r="E48" s="2" t="s">
        <v>268</v>
      </c>
      <c r="F48" s="435">
        <f>+F41+F46+F7</f>
        <v>0</v>
      </c>
      <c r="G48" s="436">
        <f>+G41+G46</f>
        <v>792</v>
      </c>
      <c r="H48" s="436">
        <f>+H41+H46</f>
        <v>382016</v>
      </c>
      <c r="I48" s="283" t="s">
        <v>213</v>
      </c>
    </row>
  </sheetData>
  <mergeCells count="23">
    <mergeCell ref="A44:E44"/>
    <mergeCell ref="A36:E36"/>
    <mergeCell ref="A22:E22"/>
    <mergeCell ref="A30:E30"/>
    <mergeCell ref="A34:E34"/>
    <mergeCell ref="A26:E26"/>
    <mergeCell ref="A32:E32"/>
    <mergeCell ref="A24:E24"/>
    <mergeCell ref="A28:E28"/>
    <mergeCell ref="A38:E38"/>
    <mergeCell ref="A40:E40"/>
    <mergeCell ref="A10:E10"/>
    <mergeCell ref="A8:E8"/>
    <mergeCell ref="A18:E18"/>
    <mergeCell ref="A20:E20"/>
    <mergeCell ref="A16:E16"/>
    <mergeCell ref="A14:E14"/>
    <mergeCell ref="A12:E12"/>
    <mergeCell ref="A1:H1"/>
    <mergeCell ref="A2:H2"/>
    <mergeCell ref="A3:H3"/>
    <mergeCell ref="A5:E5"/>
    <mergeCell ref="A7:E7"/>
  </mergeCells>
  <phoneticPr fontId="1" type="noConversion"/>
  <pageMargins left="0.39" right="0.2" top="1" bottom="0.28999999999999998" header="0.3" footer="0.3"/>
  <pageSetup scale="90" orientation="landscape" r:id="rId1"/>
  <headerFooter>
    <oddFooter>&amp;CExhibit E:  Justification for Base Adjustments</oddFooter>
  </headerFooter>
  <rowBreaks count="1" manualBreakCount="1">
    <brk id="25" max="8" man="1"/>
  </rowBreaks>
</worksheet>
</file>

<file path=xl/worksheets/sheet6.xml><?xml version="1.0" encoding="utf-8"?>
<worksheet xmlns="http://schemas.openxmlformats.org/spreadsheetml/2006/main" xmlns:r="http://schemas.openxmlformats.org/officeDocument/2006/relationships">
  <sheetPr>
    <pageSetUpPr fitToPage="1"/>
  </sheetPr>
  <dimension ref="A1:S27"/>
  <sheetViews>
    <sheetView view="pageBreakPreview" zoomScale="60" zoomScaleNormal="100" workbookViewId="0">
      <selection activeCell="I7" sqref="I7:K8"/>
    </sheetView>
  </sheetViews>
  <sheetFormatPr defaultRowHeight="15.75"/>
  <cols>
    <col min="1" max="1" width="29.109375" style="1" customWidth="1"/>
    <col min="2" max="2" width="8.109375" style="1" customWidth="1"/>
    <col min="3" max="3" width="7.6640625" style="1" customWidth="1"/>
    <col min="4" max="4" width="11.109375" style="1" customWidth="1"/>
    <col min="5" max="5" width="5.21875" style="1" customWidth="1"/>
    <col min="6" max="6" width="5.33203125" style="1" customWidth="1"/>
    <col min="7" max="7" width="7.77734375" style="1" customWidth="1"/>
    <col min="8" max="8" width="12.33203125" style="1" customWidth="1"/>
    <col min="9" max="9" width="5.77734375" style="1" customWidth="1"/>
    <col min="10" max="10" width="5.88671875" style="1" customWidth="1"/>
    <col min="11" max="11" width="11.21875" style="1" customWidth="1"/>
    <col min="12" max="12" width="4.6640625" style="1" customWidth="1"/>
    <col min="13" max="13" width="5.109375" style="1" customWidth="1"/>
    <col min="14" max="14" width="9.6640625" style="1" customWidth="1"/>
    <col min="15" max="15" width="7.77734375" style="1" customWidth="1"/>
    <col min="16" max="16" width="7.5546875" style="1" customWidth="1"/>
    <col min="17" max="17" width="11.21875" style="1" customWidth="1"/>
    <col min="18" max="18" width="1.109375" style="1" customWidth="1"/>
    <col min="19" max="16384" width="8.88671875" style="1"/>
  </cols>
  <sheetData>
    <row r="1" spans="1:19">
      <c r="A1" s="2" t="s">
        <v>233</v>
      </c>
      <c r="P1" s="1" t="s">
        <v>142</v>
      </c>
      <c r="R1" s="291" t="s">
        <v>211</v>
      </c>
      <c r="S1" s="290"/>
    </row>
    <row r="2" spans="1:19">
      <c r="D2" s="742" t="s">
        <v>190</v>
      </c>
      <c r="E2" s="742"/>
      <c r="F2" s="742"/>
      <c r="G2" s="742"/>
      <c r="H2" s="742"/>
      <c r="R2" s="291" t="s">
        <v>211</v>
      </c>
      <c r="S2" s="290"/>
    </row>
    <row r="3" spans="1:19">
      <c r="D3" s="742" t="s">
        <v>43</v>
      </c>
      <c r="E3" s="742"/>
      <c r="F3" s="742"/>
      <c r="G3" s="742"/>
      <c r="H3" s="742"/>
      <c r="N3" s="6"/>
      <c r="R3" s="291" t="s">
        <v>211</v>
      </c>
      <c r="S3" s="290"/>
    </row>
    <row r="4" spans="1:19">
      <c r="D4" s="742" t="s">
        <v>44</v>
      </c>
      <c r="E4" s="742"/>
      <c r="F4" s="742"/>
      <c r="G4" s="742"/>
      <c r="H4" s="742"/>
      <c r="R4" s="291" t="s">
        <v>211</v>
      </c>
      <c r="S4" s="290"/>
    </row>
    <row r="5" spans="1:19">
      <c r="D5" s="742" t="s">
        <v>62</v>
      </c>
      <c r="E5" s="742"/>
      <c r="F5" s="742"/>
      <c r="G5" s="742"/>
      <c r="H5" s="742"/>
      <c r="R5" s="291" t="s">
        <v>211</v>
      </c>
      <c r="S5" s="290"/>
    </row>
    <row r="6" spans="1:19" ht="21" customHeight="1">
      <c r="A6" s="6" t="s">
        <v>142</v>
      </c>
      <c r="B6" s="6" t="s">
        <v>142</v>
      </c>
      <c r="C6" s="6"/>
      <c r="D6" s="6"/>
      <c r="E6" s="6"/>
      <c r="F6" s="6"/>
      <c r="G6" s="6" t="s">
        <v>142</v>
      </c>
      <c r="H6" s="6"/>
      <c r="I6" s="6"/>
      <c r="J6" s="6"/>
      <c r="K6" s="6"/>
      <c r="L6" s="6" t="s">
        <v>142</v>
      </c>
      <c r="M6" s="6"/>
      <c r="N6" s="6"/>
      <c r="O6" s="6"/>
      <c r="P6" s="6"/>
      <c r="Q6" s="6"/>
      <c r="R6" s="291" t="s">
        <v>211</v>
      </c>
      <c r="S6" s="290"/>
    </row>
    <row r="7" spans="1:19">
      <c r="A7" s="139"/>
      <c r="B7" s="778" t="s">
        <v>247</v>
      </c>
      <c r="C7" s="779"/>
      <c r="D7" s="780"/>
      <c r="E7" s="778" t="s">
        <v>142</v>
      </c>
      <c r="F7" s="779"/>
      <c r="G7" s="780"/>
      <c r="H7" s="355"/>
      <c r="I7" s="781" t="s">
        <v>297</v>
      </c>
      <c r="J7" s="782"/>
      <c r="K7" s="783"/>
      <c r="L7" s="778" t="s">
        <v>353</v>
      </c>
      <c r="M7" s="779"/>
      <c r="N7" s="780"/>
      <c r="O7" s="778" t="s">
        <v>142</v>
      </c>
      <c r="P7" s="779"/>
      <c r="Q7" s="780"/>
      <c r="R7" s="291" t="s">
        <v>211</v>
      </c>
      <c r="S7" s="290"/>
    </row>
    <row r="8" spans="1:19">
      <c r="A8" s="143"/>
      <c r="B8" s="775" t="s">
        <v>161</v>
      </c>
      <c r="C8" s="776"/>
      <c r="D8" s="777"/>
      <c r="E8" s="775" t="s">
        <v>259</v>
      </c>
      <c r="F8" s="776"/>
      <c r="G8" s="777"/>
      <c r="H8" s="146" t="s">
        <v>277</v>
      </c>
      <c r="I8" s="784"/>
      <c r="J8" s="785"/>
      <c r="K8" s="786"/>
      <c r="L8" s="775"/>
      <c r="M8" s="776"/>
      <c r="N8" s="777"/>
      <c r="O8" s="775" t="s">
        <v>232</v>
      </c>
      <c r="P8" s="776"/>
      <c r="Q8" s="777"/>
      <c r="R8" s="291" t="s">
        <v>211</v>
      </c>
      <c r="S8" s="290"/>
    </row>
    <row r="9" spans="1:19">
      <c r="A9" s="146" t="s">
        <v>160</v>
      </c>
      <c r="B9" s="147" t="s">
        <v>38</v>
      </c>
      <c r="C9" s="145" t="s">
        <v>24</v>
      </c>
      <c r="D9" s="148" t="s">
        <v>133</v>
      </c>
      <c r="E9" s="149" t="s">
        <v>38</v>
      </c>
      <c r="F9" s="150" t="s">
        <v>24</v>
      </c>
      <c r="G9" s="148" t="s">
        <v>25</v>
      </c>
      <c r="H9" s="151" t="s">
        <v>25</v>
      </c>
      <c r="I9" s="149" t="s">
        <v>38</v>
      </c>
      <c r="J9" s="150" t="s">
        <v>24</v>
      </c>
      <c r="K9" s="148" t="s">
        <v>25</v>
      </c>
      <c r="L9" s="149" t="s">
        <v>38</v>
      </c>
      <c r="M9" s="150" t="s">
        <v>24</v>
      </c>
      <c r="N9" s="148" t="s">
        <v>25</v>
      </c>
      <c r="O9" s="149" t="s">
        <v>38</v>
      </c>
      <c r="P9" s="150" t="s">
        <v>24</v>
      </c>
      <c r="Q9" s="193" t="s">
        <v>25</v>
      </c>
      <c r="R9" s="291" t="s">
        <v>211</v>
      </c>
      <c r="S9" s="290"/>
    </row>
    <row r="10" spans="1:19">
      <c r="A10" s="19" t="s">
        <v>59</v>
      </c>
      <c r="B10" s="59">
        <v>14705</v>
      </c>
      <c r="C10" s="60">
        <v>12631</v>
      </c>
      <c r="D10" s="462">
        <v>2215992</v>
      </c>
      <c r="E10" s="69">
        <v>0</v>
      </c>
      <c r="F10" s="153">
        <v>0</v>
      </c>
      <c r="G10" s="219">
        <v>0</v>
      </c>
      <c r="H10" s="460">
        <v>0</v>
      </c>
      <c r="I10" s="69">
        <v>0</v>
      </c>
      <c r="J10" s="153">
        <v>0</v>
      </c>
      <c r="K10" s="219">
        <v>0</v>
      </c>
      <c r="L10" s="69">
        <v>0</v>
      </c>
      <c r="M10" s="32">
        <v>0</v>
      </c>
      <c r="N10" s="461">
        <v>0</v>
      </c>
      <c r="O10" s="69">
        <f t="shared" ref="O10:P13" si="0">+B10</f>
        <v>14705</v>
      </c>
      <c r="P10" s="153">
        <f t="shared" si="0"/>
        <v>12631</v>
      </c>
      <c r="Q10" s="154">
        <f>+D10+K10+H10+N10</f>
        <v>2215992</v>
      </c>
      <c r="R10" s="291" t="s">
        <v>211</v>
      </c>
      <c r="S10" s="290"/>
    </row>
    <row r="11" spans="1:19">
      <c r="A11" s="19" t="s">
        <v>248</v>
      </c>
      <c r="B11" s="59">
        <v>23868</v>
      </c>
      <c r="C11" s="60">
        <v>21345</v>
      </c>
      <c r="D11" s="463">
        <v>2708651</v>
      </c>
      <c r="E11" s="155">
        <v>0</v>
      </c>
      <c r="F11" s="32">
        <v>0</v>
      </c>
      <c r="G11" s="61">
        <v>0</v>
      </c>
      <c r="H11" s="57">
        <v>0</v>
      </c>
      <c r="I11" s="155">
        <v>0</v>
      </c>
      <c r="J11" s="32">
        <v>0</v>
      </c>
      <c r="K11" s="61">
        <v>0</v>
      </c>
      <c r="L11" s="155">
        <v>0</v>
      </c>
      <c r="M11" s="32">
        <v>0</v>
      </c>
      <c r="N11" s="61">
        <v>5000</v>
      </c>
      <c r="O11" s="155">
        <f t="shared" si="0"/>
        <v>23868</v>
      </c>
      <c r="P11" s="32">
        <f t="shared" si="0"/>
        <v>21345</v>
      </c>
      <c r="Q11" s="30">
        <f>+D11+K11+H11+N11</f>
        <v>2713651</v>
      </c>
      <c r="R11" s="291" t="s">
        <v>211</v>
      </c>
      <c r="S11" s="290"/>
    </row>
    <row r="12" spans="1:19">
      <c r="A12" s="19" t="s">
        <v>58</v>
      </c>
      <c r="B12" s="157">
        <v>413</v>
      </c>
      <c r="C12" s="6">
        <v>413</v>
      </c>
      <c r="D12" s="463">
        <v>961112</v>
      </c>
      <c r="E12" s="155">
        <v>0</v>
      </c>
      <c r="F12" s="32">
        <v>0</v>
      </c>
      <c r="G12" s="61">
        <v>0</v>
      </c>
      <c r="H12" s="57">
        <v>20000</v>
      </c>
      <c r="I12" s="155">
        <v>0</v>
      </c>
      <c r="J12" s="32">
        <v>0</v>
      </c>
      <c r="K12" s="61">
        <v>0</v>
      </c>
      <c r="L12" s="155">
        <v>0</v>
      </c>
      <c r="M12" s="32">
        <v>0</v>
      </c>
      <c r="N12" s="61">
        <v>1434</v>
      </c>
      <c r="O12" s="155">
        <f>+B12</f>
        <v>413</v>
      </c>
      <c r="P12" s="32">
        <f>+C12</f>
        <v>413</v>
      </c>
      <c r="Q12" s="30">
        <f>+D12+K12+H12+N12</f>
        <v>982546</v>
      </c>
      <c r="R12" s="291" t="s">
        <v>211</v>
      </c>
      <c r="S12" s="290"/>
    </row>
    <row r="13" spans="1:19">
      <c r="A13" s="19" t="s">
        <v>184</v>
      </c>
      <c r="B13" s="71">
        <v>1293</v>
      </c>
      <c r="C13" s="53">
        <v>1293</v>
      </c>
      <c r="D13" s="464">
        <v>200476</v>
      </c>
      <c r="E13" s="72">
        <v>0</v>
      </c>
      <c r="F13" s="73">
        <v>0</v>
      </c>
      <c r="G13" s="61">
        <v>0</v>
      </c>
      <c r="H13" s="57">
        <v>0</v>
      </c>
      <c r="I13" s="72">
        <v>0</v>
      </c>
      <c r="J13" s="73">
        <v>0</v>
      </c>
      <c r="K13" s="61">
        <v>0</v>
      </c>
      <c r="L13" s="72">
        <v>0</v>
      </c>
      <c r="M13" s="73">
        <v>0</v>
      </c>
      <c r="N13" s="61">
        <v>0</v>
      </c>
      <c r="O13" s="72">
        <f t="shared" si="0"/>
        <v>1293</v>
      </c>
      <c r="P13" s="73">
        <f t="shared" si="0"/>
        <v>1293</v>
      </c>
      <c r="Q13" s="30">
        <f>+D13+K13+H13+N13</f>
        <v>200476</v>
      </c>
      <c r="R13" s="291" t="s">
        <v>211</v>
      </c>
      <c r="S13" s="290"/>
    </row>
    <row r="14" spans="1:19">
      <c r="A14" s="151" t="s">
        <v>45</v>
      </c>
      <c r="B14" s="158">
        <f t="shared" ref="B14:G14" si="1">SUM(B10:B13)</f>
        <v>40279</v>
      </c>
      <c r="C14" s="159">
        <f t="shared" si="1"/>
        <v>35682</v>
      </c>
      <c r="D14" s="159">
        <f t="shared" si="1"/>
        <v>6086231</v>
      </c>
      <c r="E14" s="160">
        <f t="shared" si="1"/>
        <v>0</v>
      </c>
      <c r="F14" s="161">
        <f t="shared" si="1"/>
        <v>0</v>
      </c>
      <c r="G14" s="162">
        <f t="shared" si="1"/>
        <v>0</v>
      </c>
      <c r="H14" s="206">
        <f>SUM(H10:H13)</f>
        <v>20000</v>
      </c>
      <c r="I14" s="160">
        <v>0</v>
      </c>
      <c r="J14" s="161">
        <v>0</v>
      </c>
      <c r="K14" s="162">
        <f>SUM(K10:K13)</f>
        <v>0</v>
      </c>
      <c r="L14" s="160">
        <v>0</v>
      </c>
      <c r="M14" s="164">
        <v>0</v>
      </c>
      <c r="N14" s="162">
        <f>SUM(N10:N13)</f>
        <v>6434</v>
      </c>
      <c r="O14" s="160">
        <f>SUM(O10:O13)</f>
        <v>40279</v>
      </c>
      <c r="P14" s="161">
        <f>SUM(P10:P13)</f>
        <v>35682</v>
      </c>
      <c r="Q14" s="162">
        <f>SUM(Q10:Q13)</f>
        <v>6112665</v>
      </c>
      <c r="R14" s="291" t="s">
        <v>211</v>
      </c>
      <c r="S14" s="290"/>
    </row>
    <row r="15" spans="1:19">
      <c r="A15" s="19" t="s">
        <v>60</v>
      </c>
      <c r="B15" s="157"/>
      <c r="C15" s="6">
        <v>136</v>
      </c>
      <c r="D15" s="18"/>
      <c r="E15" s="157"/>
      <c r="F15" s="6" t="s">
        <v>142</v>
      </c>
      <c r="G15" s="18"/>
      <c r="H15" s="19"/>
      <c r="I15" s="157"/>
      <c r="J15" s="6"/>
      <c r="K15" s="18"/>
      <c r="L15" s="157"/>
      <c r="M15" s="6"/>
      <c r="N15" s="18"/>
      <c r="O15" s="157"/>
      <c r="P15" s="6">
        <v>136</v>
      </c>
      <c r="Q15" s="18"/>
      <c r="R15" s="291" t="s">
        <v>211</v>
      </c>
      <c r="S15" s="290"/>
    </row>
    <row r="16" spans="1:19">
      <c r="A16" s="173" t="s">
        <v>63</v>
      </c>
      <c r="B16" s="174" t="s">
        <v>142</v>
      </c>
      <c r="C16" s="38">
        <f>SUM(C14:C15)</f>
        <v>35818</v>
      </c>
      <c r="D16" s="175" t="s">
        <v>142</v>
      </c>
      <c r="E16" s="174"/>
      <c r="F16" s="176" t="s">
        <v>142</v>
      </c>
      <c r="G16" s="175" t="s">
        <v>142</v>
      </c>
      <c r="H16" s="173" t="s">
        <v>142</v>
      </c>
      <c r="I16" s="174" t="s">
        <v>142</v>
      </c>
      <c r="J16" s="176" t="s">
        <v>142</v>
      </c>
      <c r="K16" s="175" t="s">
        <v>142</v>
      </c>
      <c r="L16" s="174" t="s">
        <v>142</v>
      </c>
      <c r="M16" s="176" t="s">
        <v>142</v>
      </c>
      <c r="N16" s="175" t="s">
        <v>142</v>
      </c>
      <c r="O16" s="174" t="s">
        <v>142</v>
      </c>
      <c r="P16" s="38">
        <f>SUM(P14:P15)</f>
        <v>35818</v>
      </c>
      <c r="Q16" s="175" t="s">
        <v>142</v>
      </c>
      <c r="R16" s="291" t="s">
        <v>211</v>
      </c>
      <c r="S16" s="290"/>
    </row>
    <row r="17" spans="1:19">
      <c r="A17" s="1" t="s">
        <v>278</v>
      </c>
      <c r="B17" s="6"/>
      <c r="C17" s="6"/>
      <c r="D17" s="6"/>
      <c r="E17" s="6"/>
      <c r="F17" s="6"/>
      <c r="G17" s="6"/>
      <c r="H17" s="6"/>
      <c r="I17" s="6"/>
      <c r="J17" s="6"/>
      <c r="K17" s="6"/>
      <c r="L17" s="6"/>
      <c r="M17" s="6"/>
      <c r="N17" s="6"/>
      <c r="O17" s="6"/>
      <c r="P17" s="6"/>
      <c r="Q17" s="6"/>
      <c r="R17" s="291" t="s">
        <v>211</v>
      </c>
      <c r="S17" s="290"/>
    </row>
    <row r="18" spans="1:19">
      <c r="A18" s="1" t="s">
        <v>375</v>
      </c>
      <c r="R18" s="291" t="s">
        <v>213</v>
      </c>
    </row>
    <row r="20" spans="1:19">
      <c r="A20" s="1" t="s">
        <v>142</v>
      </c>
    </row>
    <row r="21" spans="1:19">
      <c r="A21" s="1" t="s">
        <v>142</v>
      </c>
    </row>
    <row r="22" spans="1:19">
      <c r="A22" s="1" t="s">
        <v>142</v>
      </c>
    </row>
    <row r="24" spans="1:19">
      <c r="A24" s="1" t="s">
        <v>142</v>
      </c>
    </row>
    <row r="27" spans="1:19">
      <c r="H27" s="6"/>
    </row>
  </sheetData>
  <mergeCells count="12">
    <mergeCell ref="D2:H2"/>
    <mergeCell ref="D3:H3"/>
    <mergeCell ref="D4:H4"/>
    <mergeCell ref="D5:H5"/>
    <mergeCell ref="I7:K8"/>
    <mergeCell ref="O8:Q8"/>
    <mergeCell ref="B8:D8"/>
    <mergeCell ref="B7:D7"/>
    <mergeCell ref="E8:G8"/>
    <mergeCell ref="E7:G7"/>
    <mergeCell ref="O7:Q7"/>
    <mergeCell ref="L7:N8"/>
  </mergeCells>
  <phoneticPr fontId="0" type="noConversion"/>
  <pageMargins left="0.45" right="0.28000000000000003" top="1" bottom="1" header="0.5" footer="0.5"/>
  <pageSetup scale="70" orientation="landscape" r:id="rId1"/>
  <headerFooter scaleWithDoc="0" alignWithMargins="0">
    <oddFooter>&amp;CExhibit F:  Crosswalk of 2010 Availability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T27"/>
  <sheetViews>
    <sheetView view="pageBreakPreview" topLeftCell="A4" zoomScale="60" zoomScaleNormal="100" workbookViewId="0">
      <selection activeCell="A5" sqref="A5:XFD6"/>
    </sheetView>
  </sheetViews>
  <sheetFormatPr defaultRowHeight="15.75"/>
  <cols>
    <col min="1" max="1" width="28.44140625" style="1" customWidth="1"/>
    <col min="2" max="2" width="6" style="1" customWidth="1"/>
    <col min="3" max="3" width="6.109375" style="1" customWidth="1"/>
    <col min="4" max="4" width="10" style="1" customWidth="1"/>
    <col min="5" max="5" width="4.6640625" style="1" customWidth="1"/>
    <col min="6" max="6" width="4.77734375" style="1" customWidth="1"/>
    <col min="7" max="7" width="7.44140625" style="1" customWidth="1"/>
    <col min="8" max="8" width="11.5546875" style="1" customWidth="1"/>
    <col min="9" max="9" width="5" style="1" customWidth="1"/>
    <col min="10" max="10" width="5.33203125" style="1" customWidth="1"/>
    <col min="11" max="11" width="6.88671875" style="1" customWidth="1"/>
    <col min="12" max="12" width="4.5546875" style="1" customWidth="1"/>
    <col min="13" max="13" width="4.88671875" style="1" customWidth="1"/>
    <col min="14" max="14" width="6.6640625" style="1" customWidth="1"/>
    <col min="15" max="15" width="8" style="1" customWidth="1"/>
    <col min="16" max="16" width="8.44140625" style="1" customWidth="1"/>
    <col min="17" max="17" width="9.44140625" style="1" customWidth="1"/>
    <col min="18" max="18" width="1" style="1" customWidth="1"/>
    <col min="19" max="16384" width="8.88671875" style="1"/>
  </cols>
  <sheetData>
    <row r="1" spans="1:20">
      <c r="F1" s="1" t="s">
        <v>142</v>
      </c>
      <c r="R1" s="291" t="s">
        <v>211</v>
      </c>
      <c r="S1" s="290"/>
    </row>
    <row r="2" spans="1:20">
      <c r="R2" s="291" t="s">
        <v>211</v>
      </c>
      <c r="S2" s="290"/>
    </row>
    <row r="3" spans="1:20">
      <c r="R3" s="291" t="s">
        <v>211</v>
      </c>
      <c r="S3" s="290"/>
    </row>
    <row r="4" spans="1:20">
      <c r="A4" s="2" t="s">
        <v>265</v>
      </c>
      <c r="P4" s="1" t="s">
        <v>142</v>
      </c>
      <c r="R4" s="291" t="s">
        <v>211</v>
      </c>
      <c r="S4" s="290"/>
    </row>
    <row r="5" spans="1:20">
      <c r="D5" s="742" t="s">
        <v>234</v>
      </c>
      <c r="E5" s="742"/>
      <c r="F5" s="742"/>
      <c r="G5" s="742"/>
      <c r="H5" s="742"/>
      <c r="R5" s="291" t="s">
        <v>211</v>
      </c>
      <c r="S5" s="290"/>
    </row>
    <row r="6" spans="1:20">
      <c r="D6" s="742" t="s">
        <v>43</v>
      </c>
      <c r="E6" s="742"/>
      <c r="F6" s="742"/>
      <c r="G6" s="742"/>
      <c r="H6" s="742"/>
      <c r="R6" s="291" t="s">
        <v>211</v>
      </c>
      <c r="S6" s="290"/>
    </row>
    <row r="7" spans="1:20">
      <c r="D7" s="742" t="s">
        <v>44</v>
      </c>
      <c r="E7" s="742"/>
      <c r="F7" s="742"/>
      <c r="G7" s="742"/>
      <c r="H7" s="742"/>
      <c r="R7" s="291" t="s">
        <v>211</v>
      </c>
      <c r="S7" s="290"/>
    </row>
    <row r="8" spans="1:20">
      <c r="D8" s="742" t="s">
        <v>62</v>
      </c>
      <c r="E8" s="742"/>
      <c r="F8" s="742"/>
      <c r="G8" s="742"/>
      <c r="H8" s="742"/>
      <c r="R8" s="291" t="s">
        <v>211</v>
      </c>
      <c r="S8" s="290"/>
    </row>
    <row r="9" spans="1:20">
      <c r="M9" s="171"/>
      <c r="R9" s="291" t="s">
        <v>211</v>
      </c>
      <c r="S9" s="290"/>
    </row>
    <row r="10" spans="1:20">
      <c r="A10" s="139" t="s">
        <v>142</v>
      </c>
      <c r="B10" s="141" t="s">
        <v>142</v>
      </c>
      <c r="C10" s="141"/>
      <c r="D10" s="140"/>
      <c r="E10" s="141"/>
      <c r="F10" s="141"/>
      <c r="G10" s="140" t="s">
        <v>142</v>
      </c>
      <c r="H10" s="140" t="s">
        <v>142</v>
      </c>
      <c r="I10" s="141"/>
      <c r="J10" s="141"/>
      <c r="K10" s="140"/>
      <c r="L10" s="141" t="s">
        <v>142</v>
      </c>
      <c r="M10" s="2"/>
      <c r="N10" s="140"/>
      <c r="O10" s="141"/>
      <c r="P10" s="141"/>
      <c r="Q10" s="140"/>
      <c r="R10" s="291" t="s">
        <v>211</v>
      </c>
      <c r="S10" s="290"/>
    </row>
    <row r="11" spans="1:20">
      <c r="A11" s="143"/>
      <c r="B11" s="790" t="s">
        <v>328</v>
      </c>
      <c r="C11" s="791"/>
      <c r="D11" s="792"/>
      <c r="E11" s="177"/>
      <c r="F11" s="177"/>
      <c r="G11" s="178" t="s">
        <v>142</v>
      </c>
      <c r="H11" s="361"/>
      <c r="I11" s="787" t="s">
        <v>61</v>
      </c>
      <c r="J11" s="788"/>
      <c r="K11" s="789"/>
      <c r="L11" s="787" t="s">
        <v>245</v>
      </c>
      <c r="M11" s="742"/>
      <c r="N11" s="789"/>
      <c r="O11" s="177" t="s">
        <v>142</v>
      </c>
      <c r="P11" s="177" t="s">
        <v>142</v>
      </c>
      <c r="Q11" s="178"/>
      <c r="R11" s="291" t="s">
        <v>211</v>
      </c>
      <c r="S11" s="290"/>
    </row>
    <row r="12" spans="1:20">
      <c r="A12" s="143"/>
      <c r="B12" s="793"/>
      <c r="C12" s="794"/>
      <c r="D12" s="795"/>
      <c r="E12" s="775" t="s">
        <v>259</v>
      </c>
      <c r="F12" s="776"/>
      <c r="G12" s="777"/>
      <c r="H12" s="375" t="s">
        <v>376</v>
      </c>
      <c r="I12" s="775" t="s">
        <v>36</v>
      </c>
      <c r="J12" s="776"/>
      <c r="K12" s="777"/>
      <c r="L12" s="775" t="s">
        <v>246</v>
      </c>
      <c r="M12" s="776"/>
      <c r="N12" s="777"/>
      <c r="O12" s="775" t="s">
        <v>260</v>
      </c>
      <c r="P12" s="776"/>
      <c r="Q12" s="777"/>
      <c r="R12" s="291" t="s">
        <v>211</v>
      </c>
      <c r="S12" s="290"/>
    </row>
    <row r="13" spans="1:20">
      <c r="A13" s="146" t="s">
        <v>37</v>
      </c>
      <c r="B13" s="145" t="s">
        <v>38</v>
      </c>
      <c r="C13" s="145" t="s">
        <v>24</v>
      </c>
      <c r="D13" s="148" t="s">
        <v>133</v>
      </c>
      <c r="E13" s="145" t="s">
        <v>38</v>
      </c>
      <c r="F13" s="145" t="s">
        <v>24</v>
      </c>
      <c r="G13" s="148" t="s">
        <v>25</v>
      </c>
      <c r="H13" s="148" t="s">
        <v>25</v>
      </c>
      <c r="I13" s="145" t="s">
        <v>38</v>
      </c>
      <c r="J13" s="145" t="s">
        <v>24</v>
      </c>
      <c r="K13" s="148" t="s">
        <v>25</v>
      </c>
      <c r="L13" s="145" t="s">
        <v>38</v>
      </c>
      <c r="M13" s="145" t="s">
        <v>24</v>
      </c>
      <c r="N13" s="148" t="s">
        <v>25</v>
      </c>
      <c r="O13" s="145" t="s">
        <v>38</v>
      </c>
      <c r="P13" s="145" t="s">
        <v>24</v>
      </c>
      <c r="Q13" s="148" t="s">
        <v>25</v>
      </c>
      <c r="R13" s="291" t="s">
        <v>211</v>
      </c>
      <c r="S13" s="290"/>
      <c r="T13" s="6" t="s">
        <v>142</v>
      </c>
    </row>
    <row r="14" spans="1:20">
      <c r="A14" s="19" t="s">
        <v>59</v>
      </c>
      <c r="B14" s="60">
        <v>14705</v>
      </c>
      <c r="C14" s="60">
        <v>12631</v>
      </c>
      <c r="D14" s="180">
        <v>2215992</v>
      </c>
      <c r="E14" s="32">
        <v>0</v>
      </c>
      <c r="F14" s="32">
        <v>0</v>
      </c>
      <c r="G14" s="30">
        <v>0</v>
      </c>
      <c r="H14" s="30">
        <v>0</v>
      </c>
      <c r="I14" s="32">
        <v>0</v>
      </c>
      <c r="J14" s="32">
        <v>0</v>
      </c>
      <c r="K14" s="30">
        <v>0</v>
      </c>
      <c r="L14" s="32">
        <v>0</v>
      </c>
      <c r="M14" s="32">
        <v>0</v>
      </c>
      <c r="N14" s="30">
        <v>0</v>
      </c>
      <c r="O14" s="31">
        <f>+B14</f>
        <v>14705</v>
      </c>
      <c r="P14" s="31">
        <f>+C14</f>
        <v>12631</v>
      </c>
      <c r="Q14" s="180">
        <f>+D14</f>
        <v>2215992</v>
      </c>
      <c r="R14" s="291" t="s">
        <v>211</v>
      </c>
      <c r="S14" s="290"/>
    </row>
    <row r="15" spans="1:20">
      <c r="A15" s="19" t="s">
        <v>298</v>
      </c>
      <c r="B15" s="60">
        <v>23868</v>
      </c>
      <c r="C15" s="60">
        <v>21345</v>
      </c>
      <c r="D15" s="61">
        <v>2708651</v>
      </c>
      <c r="E15" s="32">
        <v>0</v>
      </c>
      <c r="F15" s="32">
        <v>0</v>
      </c>
      <c r="G15" s="30">
        <v>0</v>
      </c>
      <c r="H15" s="30">
        <v>0</v>
      </c>
      <c r="I15" s="32">
        <v>0</v>
      </c>
      <c r="J15" s="32">
        <v>0</v>
      </c>
      <c r="K15" s="30">
        <v>20000</v>
      </c>
      <c r="L15" s="32">
        <v>0</v>
      </c>
      <c r="M15" s="32">
        <v>0</v>
      </c>
      <c r="N15" s="30">
        <v>0</v>
      </c>
      <c r="O15" s="31">
        <f t="shared" ref="O15:P17" si="0">+B15</f>
        <v>23868</v>
      </c>
      <c r="P15" s="31">
        <f t="shared" si="0"/>
        <v>21345</v>
      </c>
      <c r="Q15" s="182">
        <f>+D15+K15</f>
        <v>2728651</v>
      </c>
      <c r="R15" s="291" t="s">
        <v>211</v>
      </c>
      <c r="S15" s="290"/>
    </row>
    <row r="16" spans="1:20">
      <c r="A16" s="19" t="s">
        <v>58</v>
      </c>
      <c r="B16" s="6">
        <v>413</v>
      </c>
      <c r="C16" s="6">
        <v>413</v>
      </c>
      <c r="D16" s="61">
        <v>961112</v>
      </c>
      <c r="E16" s="32">
        <v>0</v>
      </c>
      <c r="F16" s="32">
        <v>0</v>
      </c>
      <c r="G16" s="30">
        <v>0</v>
      </c>
      <c r="H16" s="30">
        <v>0</v>
      </c>
      <c r="I16" s="32">
        <v>0</v>
      </c>
      <c r="J16" s="32">
        <v>0</v>
      </c>
      <c r="K16" s="30">
        <v>0</v>
      </c>
      <c r="L16" s="32">
        <v>0</v>
      </c>
      <c r="M16" s="32">
        <v>0</v>
      </c>
      <c r="N16" s="30">
        <v>20816</v>
      </c>
      <c r="O16" s="31">
        <f t="shared" si="0"/>
        <v>413</v>
      </c>
      <c r="P16" s="31">
        <f t="shared" si="0"/>
        <v>413</v>
      </c>
      <c r="Q16" s="182">
        <f>+D16+N16</f>
        <v>981928</v>
      </c>
      <c r="R16" s="291" t="s">
        <v>211</v>
      </c>
      <c r="S16" s="290"/>
    </row>
    <row r="17" spans="1:19">
      <c r="A17" s="169" t="s">
        <v>184</v>
      </c>
      <c r="B17" s="53">
        <v>1293</v>
      </c>
      <c r="C17" s="53">
        <v>1293</v>
      </c>
      <c r="D17" s="62">
        <v>200476</v>
      </c>
      <c r="E17" s="73">
        <v>0</v>
      </c>
      <c r="F17" s="73">
        <v>0</v>
      </c>
      <c r="G17" s="183">
        <v>0</v>
      </c>
      <c r="H17" s="183">
        <v>0</v>
      </c>
      <c r="I17" s="73">
        <v>0</v>
      </c>
      <c r="J17" s="73">
        <v>0</v>
      </c>
      <c r="K17" s="183">
        <v>0</v>
      </c>
      <c r="L17" s="73">
        <v>0</v>
      </c>
      <c r="M17" s="73">
        <v>0</v>
      </c>
      <c r="N17" s="183">
        <v>0</v>
      </c>
      <c r="O17" s="184">
        <f t="shared" si="0"/>
        <v>1293</v>
      </c>
      <c r="P17" s="184">
        <f t="shared" si="0"/>
        <v>1293</v>
      </c>
      <c r="Q17" s="185">
        <f>+D17</f>
        <v>200476</v>
      </c>
      <c r="R17" s="291" t="s">
        <v>211</v>
      </c>
      <c r="S17" s="290"/>
    </row>
    <row r="18" spans="1:19">
      <c r="A18" s="146" t="s">
        <v>45</v>
      </c>
      <c r="B18" s="68">
        <f t="shared" ref="B18:Q18" si="1">SUM(B14:B17)</f>
        <v>40279</v>
      </c>
      <c r="C18" s="68">
        <f t="shared" si="1"/>
        <v>35682</v>
      </c>
      <c r="D18" s="186">
        <f t="shared" si="1"/>
        <v>6086231</v>
      </c>
      <c r="E18" s="164">
        <f t="shared" si="1"/>
        <v>0</v>
      </c>
      <c r="F18" s="164">
        <f t="shared" si="1"/>
        <v>0</v>
      </c>
      <c r="G18" s="187">
        <f t="shared" si="1"/>
        <v>0</v>
      </c>
      <c r="H18" s="187">
        <f>SUM(H14:H17)</f>
        <v>0</v>
      </c>
      <c r="I18" s="164">
        <f t="shared" si="1"/>
        <v>0</v>
      </c>
      <c r="J18" s="164">
        <f t="shared" si="1"/>
        <v>0</v>
      </c>
      <c r="K18" s="187">
        <f t="shared" si="1"/>
        <v>20000</v>
      </c>
      <c r="L18" s="164">
        <f t="shared" si="1"/>
        <v>0</v>
      </c>
      <c r="M18" s="164">
        <f t="shared" si="1"/>
        <v>0</v>
      </c>
      <c r="N18" s="324">
        <f t="shared" si="1"/>
        <v>20816</v>
      </c>
      <c r="O18" s="159">
        <f t="shared" si="1"/>
        <v>40279</v>
      </c>
      <c r="P18" s="159">
        <f t="shared" si="1"/>
        <v>35682</v>
      </c>
      <c r="Q18" s="188">
        <f t="shared" si="1"/>
        <v>6127047</v>
      </c>
      <c r="R18" s="291" t="s">
        <v>211</v>
      </c>
      <c r="S18" s="290"/>
    </row>
    <row r="19" spans="1:19">
      <c r="A19" s="19"/>
      <c r="B19" s="6"/>
      <c r="C19" s="6"/>
      <c r="D19" s="18"/>
      <c r="E19" s="31"/>
      <c r="F19" s="31"/>
      <c r="G19" s="168"/>
      <c r="H19" s="168"/>
      <c r="I19" s="31"/>
      <c r="J19" s="31"/>
      <c r="K19" s="168"/>
      <c r="L19" s="31"/>
      <c r="M19" s="31"/>
      <c r="N19" s="168"/>
      <c r="O19" s="31"/>
      <c r="P19" s="31"/>
      <c r="Q19" s="168"/>
      <c r="R19" s="291" t="s">
        <v>211</v>
      </c>
      <c r="S19" s="290"/>
    </row>
    <row r="20" spans="1:19">
      <c r="A20" s="19" t="s">
        <v>10</v>
      </c>
      <c r="B20" s="6"/>
      <c r="C20" s="423">
        <v>136</v>
      </c>
      <c r="D20" s="18"/>
      <c r="E20" s="6"/>
      <c r="F20" s="6" t="s">
        <v>142</v>
      </c>
      <c r="G20" s="18"/>
      <c r="H20" s="18"/>
      <c r="I20" s="6"/>
      <c r="J20" s="6"/>
      <c r="K20" s="18"/>
      <c r="L20" s="6"/>
      <c r="M20" s="6"/>
      <c r="N20" s="18"/>
      <c r="O20" s="6"/>
      <c r="P20" s="6">
        <v>136</v>
      </c>
      <c r="Q20" s="18"/>
      <c r="R20" s="291" t="s">
        <v>211</v>
      </c>
      <c r="S20" s="290"/>
    </row>
    <row r="21" spans="1:19">
      <c r="A21" s="169"/>
      <c r="B21" s="171"/>
      <c r="C21" s="171"/>
      <c r="D21" s="172"/>
      <c r="E21" s="171"/>
      <c r="F21" s="171"/>
      <c r="G21" s="172"/>
      <c r="H21" s="172"/>
      <c r="I21" s="171"/>
      <c r="J21" s="171"/>
      <c r="K21" s="172"/>
      <c r="L21" s="171"/>
      <c r="M21" s="171"/>
      <c r="N21" s="172"/>
      <c r="O21" s="171"/>
      <c r="P21" s="171"/>
      <c r="Q21" s="172"/>
      <c r="R21" s="291" t="s">
        <v>211</v>
      </c>
      <c r="S21" s="290"/>
    </row>
    <row r="22" spans="1:19">
      <c r="A22" s="169" t="s">
        <v>63</v>
      </c>
      <c r="B22" s="171" t="s">
        <v>142</v>
      </c>
      <c r="C22" s="53">
        <f>SUM(C18:C21)</f>
        <v>35818</v>
      </c>
      <c r="D22" s="172" t="s">
        <v>142</v>
      </c>
      <c r="E22" s="171"/>
      <c r="F22" s="171" t="s">
        <v>142</v>
      </c>
      <c r="G22" s="172" t="s">
        <v>142</v>
      </c>
      <c r="H22" s="172" t="s">
        <v>142</v>
      </c>
      <c r="I22" s="171" t="s">
        <v>142</v>
      </c>
      <c r="J22" s="171" t="s">
        <v>142</v>
      </c>
      <c r="K22" s="172" t="s">
        <v>142</v>
      </c>
      <c r="L22" s="171" t="s">
        <v>142</v>
      </c>
      <c r="M22" s="171" t="s">
        <v>142</v>
      </c>
      <c r="N22" s="172" t="s">
        <v>142</v>
      </c>
      <c r="O22" s="171" t="s">
        <v>142</v>
      </c>
      <c r="P22" s="53">
        <f>SUM(P18:P21)</f>
        <v>35818</v>
      </c>
      <c r="Q22" s="172" t="s">
        <v>142</v>
      </c>
      <c r="R22" s="291" t="s">
        <v>213</v>
      </c>
      <c r="S22" s="290"/>
    </row>
    <row r="23" spans="1:19">
      <c r="S23" s="290"/>
    </row>
    <row r="27" spans="1:19">
      <c r="A27" s="1" t="s">
        <v>142</v>
      </c>
    </row>
  </sheetData>
  <mergeCells count="11">
    <mergeCell ref="O12:Q12"/>
    <mergeCell ref="D5:H5"/>
    <mergeCell ref="D6:H6"/>
    <mergeCell ref="D7:H7"/>
    <mergeCell ref="D8:H8"/>
    <mergeCell ref="E12:G12"/>
    <mergeCell ref="I11:K11"/>
    <mergeCell ref="I12:K12"/>
    <mergeCell ref="L11:N11"/>
    <mergeCell ref="L12:N12"/>
    <mergeCell ref="B11:D12"/>
  </mergeCells>
  <phoneticPr fontId="0" type="noConversion"/>
  <pageMargins left="0.45" right="0.2" top="1" bottom="1" header="0.5" footer="0.5"/>
  <pageSetup scale="79" orientation="landscape" r:id="rId1"/>
  <headerFooter scaleWithDoc="0" alignWithMargins="0">
    <oddFooter>&amp;CExhibit G:  Crosswalk of 2011 Availability</oddFooter>
  </headerFooter>
</worksheet>
</file>

<file path=xl/worksheets/sheet8.xml><?xml version="1.0" encoding="utf-8"?>
<worksheet xmlns="http://schemas.openxmlformats.org/spreadsheetml/2006/main" xmlns:r="http://schemas.openxmlformats.org/officeDocument/2006/relationships">
  <dimension ref="A1:Q21"/>
  <sheetViews>
    <sheetView view="pageBreakPreview" zoomScale="60" zoomScaleNormal="100" workbookViewId="0">
      <selection activeCell="A15" sqref="A15:C15"/>
    </sheetView>
  </sheetViews>
  <sheetFormatPr defaultRowHeight="15.75"/>
  <cols>
    <col min="1" max="1" width="11.77734375" style="1" customWidth="1"/>
    <col min="2" max="2" width="8.88671875" style="1"/>
    <col min="3" max="3" width="4" style="1" customWidth="1"/>
    <col min="4" max="4" width="5.109375" style="1" customWidth="1"/>
    <col min="5" max="5" width="5.5546875" style="1" customWidth="1"/>
    <col min="6" max="6" width="8.33203125" style="1" customWidth="1"/>
    <col min="7" max="7" width="5.109375" style="1" customWidth="1"/>
    <col min="8" max="8" width="5.6640625" style="1" customWidth="1"/>
    <col min="9" max="9" width="8.44140625" style="1" customWidth="1"/>
    <col min="10" max="10" width="5" style="1" customWidth="1"/>
    <col min="11" max="11" width="5.33203125" style="1" customWidth="1"/>
    <col min="12" max="12" width="8" style="1" customWidth="1"/>
    <col min="13" max="13" width="4.77734375" style="1" customWidth="1"/>
    <col min="14" max="14" width="5" style="1" customWidth="1"/>
    <col min="15" max="15" width="8.6640625" style="1" customWidth="1"/>
    <col min="16" max="16" width="0.5546875" style="1" customWidth="1"/>
    <col min="17" max="16384" width="8.88671875" style="1"/>
  </cols>
  <sheetData>
    <row r="1" spans="1:17">
      <c r="A1" s="796" t="s">
        <v>39</v>
      </c>
      <c r="B1" s="796"/>
      <c r="C1" s="796"/>
      <c r="D1" s="796"/>
      <c r="E1" s="796"/>
      <c r="F1" s="796"/>
      <c r="G1" s="796"/>
      <c r="H1" s="796"/>
      <c r="I1" s="796"/>
      <c r="J1" s="796"/>
      <c r="K1" s="796"/>
      <c r="L1" s="796"/>
      <c r="M1" s="796"/>
      <c r="N1" s="796"/>
      <c r="O1" s="796"/>
      <c r="P1" s="291" t="s">
        <v>211</v>
      </c>
      <c r="Q1" s="290"/>
    </row>
    <row r="2" spans="1:17">
      <c r="A2" s="742" t="s">
        <v>162</v>
      </c>
      <c r="B2" s="742"/>
      <c r="C2" s="742"/>
      <c r="D2" s="742"/>
      <c r="E2" s="742"/>
      <c r="F2" s="742"/>
      <c r="G2" s="742"/>
      <c r="H2" s="742"/>
      <c r="I2" s="742"/>
      <c r="J2" s="742"/>
      <c r="K2" s="742"/>
      <c r="L2" s="742"/>
      <c r="M2" s="742"/>
      <c r="N2" s="742"/>
      <c r="O2" s="742"/>
      <c r="P2" s="291" t="s">
        <v>211</v>
      </c>
      <c r="Q2" s="290"/>
    </row>
    <row r="3" spans="1:17">
      <c r="A3" s="742" t="s">
        <v>43</v>
      </c>
      <c r="B3" s="742"/>
      <c r="C3" s="742"/>
      <c r="D3" s="742"/>
      <c r="E3" s="742"/>
      <c r="F3" s="742"/>
      <c r="G3" s="742"/>
      <c r="H3" s="742"/>
      <c r="I3" s="742"/>
      <c r="J3" s="742"/>
      <c r="K3" s="742"/>
      <c r="L3" s="742"/>
      <c r="M3" s="742"/>
      <c r="N3" s="742"/>
      <c r="O3" s="742"/>
      <c r="P3" s="291" t="s">
        <v>211</v>
      </c>
      <c r="Q3" s="290"/>
    </row>
    <row r="4" spans="1:17">
      <c r="A4" s="742" t="s">
        <v>44</v>
      </c>
      <c r="B4" s="742"/>
      <c r="C4" s="742"/>
      <c r="D4" s="742"/>
      <c r="E4" s="742"/>
      <c r="F4" s="742"/>
      <c r="G4" s="742"/>
      <c r="H4" s="742"/>
      <c r="I4" s="742"/>
      <c r="J4" s="742"/>
      <c r="K4" s="742"/>
      <c r="L4" s="742"/>
      <c r="M4" s="742"/>
      <c r="N4" s="742"/>
      <c r="O4" s="742"/>
      <c r="P4" s="291" t="s">
        <v>211</v>
      </c>
      <c r="Q4" s="290"/>
    </row>
    <row r="5" spans="1:17">
      <c r="A5" s="742" t="s">
        <v>62</v>
      </c>
      <c r="B5" s="742"/>
      <c r="C5" s="742"/>
      <c r="D5" s="742"/>
      <c r="E5" s="742"/>
      <c r="F5" s="742"/>
      <c r="G5" s="742"/>
      <c r="H5" s="742"/>
      <c r="I5" s="742"/>
      <c r="J5" s="742"/>
      <c r="K5" s="742"/>
      <c r="L5" s="742"/>
      <c r="M5" s="742"/>
      <c r="N5" s="742"/>
      <c r="O5" s="742"/>
      <c r="P5" s="291" t="s">
        <v>211</v>
      </c>
      <c r="Q5" s="290"/>
    </row>
    <row r="6" spans="1:17">
      <c r="A6" s="6" t="s">
        <v>142</v>
      </c>
      <c r="B6" s="6"/>
      <c r="C6" s="6"/>
      <c r="D6" s="6"/>
      <c r="E6" s="6"/>
      <c r="F6" s="6"/>
      <c r="G6" s="6"/>
      <c r="H6" s="6"/>
      <c r="I6" s="6"/>
      <c r="J6" s="6"/>
      <c r="K6" s="6"/>
      <c r="L6" s="6"/>
      <c r="M6" s="6"/>
      <c r="N6" s="6"/>
      <c r="O6" s="6"/>
      <c r="P6" s="291" t="s">
        <v>211</v>
      </c>
      <c r="Q6" s="290"/>
    </row>
    <row r="7" spans="1:17">
      <c r="A7" s="778"/>
      <c r="B7" s="779"/>
      <c r="C7" s="780"/>
      <c r="D7" s="797" t="s">
        <v>279</v>
      </c>
      <c r="E7" s="798"/>
      <c r="F7" s="799"/>
      <c r="G7" s="797" t="s">
        <v>305</v>
      </c>
      <c r="H7" s="798"/>
      <c r="I7" s="799"/>
      <c r="J7" s="797" t="s">
        <v>220</v>
      </c>
      <c r="K7" s="798"/>
      <c r="L7" s="799"/>
      <c r="M7" s="797" t="s">
        <v>249</v>
      </c>
      <c r="N7" s="798"/>
      <c r="O7" s="799"/>
      <c r="P7" s="291" t="s">
        <v>211</v>
      </c>
      <c r="Q7" s="290"/>
    </row>
    <row r="8" spans="1:17">
      <c r="A8" s="809" t="s">
        <v>74</v>
      </c>
      <c r="B8" s="810"/>
      <c r="C8" s="811"/>
      <c r="D8" s="149" t="s">
        <v>38</v>
      </c>
      <c r="E8" s="150" t="s">
        <v>18</v>
      </c>
      <c r="F8" s="193" t="s">
        <v>25</v>
      </c>
      <c r="G8" s="149" t="s">
        <v>38</v>
      </c>
      <c r="H8" s="150" t="s">
        <v>24</v>
      </c>
      <c r="I8" s="193" t="s">
        <v>25</v>
      </c>
      <c r="J8" s="189" t="s">
        <v>38</v>
      </c>
      <c r="K8" s="190" t="s">
        <v>24</v>
      </c>
      <c r="L8" s="191" t="s">
        <v>25</v>
      </c>
      <c r="M8" s="149" t="s">
        <v>38</v>
      </c>
      <c r="N8" s="150" t="s">
        <v>24</v>
      </c>
      <c r="O8" s="193" t="s">
        <v>25</v>
      </c>
      <c r="P8" s="291" t="s">
        <v>211</v>
      </c>
      <c r="Q8" s="290"/>
    </row>
    <row r="9" spans="1:17">
      <c r="A9" s="803" t="s">
        <v>191</v>
      </c>
      <c r="B9" s="804"/>
      <c r="C9" s="805"/>
      <c r="D9" s="165">
        <v>136</v>
      </c>
      <c r="E9" s="166">
        <v>136</v>
      </c>
      <c r="F9" s="194">
        <f>17438-1636</f>
        <v>15802</v>
      </c>
      <c r="G9" s="165">
        <v>136</v>
      </c>
      <c r="H9" s="166">
        <v>136</v>
      </c>
      <c r="I9" s="194">
        <f>17200-6000</f>
        <v>11200</v>
      </c>
      <c r="J9" s="165">
        <v>136</v>
      </c>
      <c r="K9" s="166">
        <v>136</v>
      </c>
      <c r="L9" s="194">
        <v>11200</v>
      </c>
      <c r="M9" s="69">
        <v>0</v>
      </c>
      <c r="N9" s="153">
        <v>0</v>
      </c>
      <c r="O9" s="194">
        <f t="shared" ref="O9:O18" si="0">+L9-I9</f>
        <v>0</v>
      </c>
      <c r="P9" s="291" t="s">
        <v>211</v>
      </c>
      <c r="Q9" s="290"/>
    </row>
    <row r="10" spans="1:17">
      <c r="A10" s="803" t="s">
        <v>64</v>
      </c>
      <c r="B10" s="804"/>
      <c r="C10" s="805"/>
      <c r="D10" s="155">
        <v>0</v>
      </c>
      <c r="E10" s="32">
        <v>0</v>
      </c>
      <c r="F10" s="61">
        <v>5032</v>
      </c>
      <c r="G10" s="155">
        <v>0</v>
      </c>
      <c r="H10" s="32">
        <v>0</v>
      </c>
      <c r="I10" s="61">
        <v>5032</v>
      </c>
      <c r="J10" s="155">
        <v>0</v>
      </c>
      <c r="K10" s="32">
        <v>0</v>
      </c>
      <c r="L10" s="519">
        <v>5032</v>
      </c>
      <c r="M10" s="32">
        <v>0</v>
      </c>
      <c r="N10" s="32">
        <v>0</v>
      </c>
      <c r="O10" s="168">
        <f t="shared" si="0"/>
        <v>0</v>
      </c>
      <c r="P10" s="291" t="s">
        <v>211</v>
      </c>
      <c r="Q10" s="290"/>
    </row>
    <row r="11" spans="1:17">
      <c r="A11" s="803" t="s">
        <v>65</v>
      </c>
      <c r="B11" s="804"/>
      <c r="C11" s="805"/>
      <c r="D11" s="155">
        <v>0</v>
      </c>
      <c r="E11" s="32">
        <v>0</v>
      </c>
      <c r="F11" s="61">
        <v>1372</v>
      </c>
      <c r="G11" s="155">
        <v>0</v>
      </c>
      <c r="H11" s="32">
        <v>0</v>
      </c>
      <c r="I11" s="61">
        <v>1372</v>
      </c>
      <c r="J11" s="155">
        <v>0</v>
      </c>
      <c r="K11" s="32">
        <v>0</v>
      </c>
      <c r="L11" s="519">
        <v>1372</v>
      </c>
      <c r="M11" s="32">
        <v>0</v>
      </c>
      <c r="N11" s="32">
        <v>0</v>
      </c>
      <c r="O11" s="168">
        <f t="shared" si="0"/>
        <v>0</v>
      </c>
      <c r="P11" s="291" t="s">
        <v>211</v>
      </c>
      <c r="Q11" s="290"/>
    </row>
    <row r="12" spans="1:17">
      <c r="A12" s="803" t="s">
        <v>66</v>
      </c>
      <c r="B12" s="804"/>
      <c r="C12" s="805"/>
      <c r="D12" s="155">
        <v>0</v>
      </c>
      <c r="E12" s="32">
        <v>0</v>
      </c>
      <c r="F12" s="18">
        <v>535</v>
      </c>
      <c r="G12" s="155">
        <v>0</v>
      </c>
      <c r="H12" s="32">
        <v>0</v>
      </c>
      <c r="I12" s="18">
        <v>535</v>
      </c>
      <c r="J12" s="155">
        <v>0</v>
      </c>
      <c r="K12" s="32">
        <v>0</v>
      </c>
      <c r="L12" s="519">
        <v>535</v>
      </c>
      <c r="M12" s="32">
        <v>0</v>
      </c>
      <c r="N12" s="32">
        <v>0</v>
      </c>
      <c r="O12" s="168">
        <f t="shared" si="0"/>
        <v>0</v>
      </c>
      <c r="P12" s="291" t="s">
        <v>211</v>
      </c>
      <c r="Q12" s="290"/>
    </row>
    <row r="13" spans="1:17">
      <c r="A13" s="803" t="s">
        <v>67</v>
      </c>
      <c r="B13" s="804"/>
      <c r="C13" s="805"/>
      <c r="D13" s="155">
        <v>0</v>
      </c>
      <c r="E13" s="32">
        <v>0</v>
      </c>
      <c r="F13" s="61">
        <v>834</v>
      </c>
      <c r="G13" s="155">
        <v>0</v>
      </c>
      <c r="H13" s="32">
        <v>0</v>
      </c>
      <c r="I13" s="61">
        <v>834</v>
      </c>
      <c r="J13" s="155">
        <v>0</v>
      </c>
      <c r="K13" s="32">
        <v>0</v>
      </c>
      <c r="L13" s="519">
        <v>834</v>
      </c>
      <c r="M13" s="32">
        <v>0</v>
      </c>
      <c r="N13" s="32">
        <v>0</v>
      </c>
      <c r="O13" s="168">
        <f t="shared" si="0"/>
        <v>0</v>
      </c>
      <c r="P13" s="291" t="s">
        <v>211</v>
      </c>
      <c r="Q13" s="290"/>
    </row>
    <row r="14" spans="1:17">
      <c r="A14" s="803" t="s">
        <v>68</v>
      </c>
      <c r="B14" s="804"/>
      <c r="C14" s="805"/>
      <c r="D14" s="155">
        <v>0</v>
      </c>
      <c r="E14" s="32">
        <v>0</v>
      </c>
      <c r="F14" s="61">
        <v>10811</v>
      </c>
      <c r="G14" s="155">
        <v>0</v>
      </c>
      <c r="H14" s="32">
        <v>0</v>
      </c>
      <c r="I14" s="61">
        <v>10800</v>
      </c>
      <c r="J14" s="155">
        <v>0</v>
      </c>
      <c r="K14" s="32">
        <v>0</v>
      </c>
      <c r="L14" s="519">
        <v>10800</v>
      </c>
      <c r="M14" s="32">
        <v>0</v>
      </c>
      <c r="N14" s="32">
        <v>0</v>
      </c>
      <c r="O14" s="168">
        <f t="shared" si="0"/>
        <v>0</v>
      </c>
      <c r="P14" s="291" t="s">
        <v>211</v>
      </c>
      <c r="Q14" s="290"/>
    </row>
    <row r="15" spans="1:17">
      <c r="A15" s="803" t="s">
        <v>69</v>
      </c>
      <c r="B15" s="804"/>
      <c r="C15" s="805"/>
      <c r="D15" s="155">
        <v>0</v>
      </c>
      <c r="E15" s="32">
        <v>0</v>
      </c>
      <c r="F15" s="18">
        <v>132</v>
      </c>
      <c r="G15" s="155">
        <v>0</v>
      </c>
      <c r="H15" s="32">
        <v>0</v>
      </c>
      <c r="I15" s="18">
        <v>0</v>
      </c>
      <c r="J15" s="155">
        <v>0</v>
      </c>
      <c r="K15" s="32">
        <v>0</v>
      </c>
      <c r="L15" s="519">
        <f t="shared" ref="L15" si="1">+I15+(I15*3%)</f>
        <v>0</v>
      </c>
      <c r="M15" s="32">
        <v>0</v>
      </c>
      <c r="N15" s="32">
        <v>0</v>
      </c>
      <c r="O15" s="168">
        <f t="shared" si="0"/>
        <v>0</v>
      </c>
      <c r="P15" s="291" t="s">
        <v>211</v>
      </c>
      <c r="Q15" s="290"/>
    </row>
    <row r="16" spans="1:17">
      <c r="A16" s="803" t="s">
        <v>70</v>
      </c>
      <c r="B16" s="804"/>
      <c r="C16" s="805"/>
      <c r="D16" s="155">
        <v>0</v>
      </c>
      <c r="E16" s="32">
        <v>0</v>
      </c>
      <c r="F16" s="18">
        <v>1336</v>
      </c>
      <c r="G16" s="155">
        <v>0</v>
      </c>
      <c r="H16" s="32">
        <v>0</v>
      </c>
      <c r="I16" s="18">
        <v>1336</v>
      </c>
      <c r="J16" s="155">
        <v>0</v>
      </c>
      <c r="K16" s="32">
        <v>0</v>
      </c>
      <c r="L16" s="519">
        <v>1336</v>
      </c>
      <c r="M16" s="32">
        <v>0</v>
      </c>
      <c r="N16" s="32">
        <v>0</v>
      </c>
      <c r="O16" s="168">
        <f t="shared" si="0"/>
        <v>0</v>
      </c>
      <c r="P16" s="291" t="s">
        <v>211</v>
      </c>
      <c r="Q16" s="290"/>
    </row>
    <row r="17" spans="1:17">
      <c r="A17" s="803" t="s">
        <v>71</v>
      </c>
      <c r="B17" s="804"/>
      <c r="C17" s="805"/>
      <c r="D17" s="155">
        <v>0</v>
      </c>
      <c r="E17" s="32">
        <v>0</v>
      </c>
      <c r="F17" s="18">
        <v>549</v>
      </c>
      <c r="G17" s="155">
        <v>0</v>
      </c>
      <c r="H17" s="32">
        <v>0</v>
      </c>
      <c r="I17" s="18">
        <v>549</v>
      </c>
      <c r="J17" s="155">
        <v>0</v>
      </c>
      <c r="K17" s="32">
        <v>0</v>
      </c>
      <c r="L17" s="519">
        <v>549</v>
      </c>
      <c r="M17" s="32">
        <v>0</v>
      </c>
      <c r="N17" s="32">
        <v>0</v>
      </c>
      <c r="O17" s="168">
        <f t="shared" si="0"/>
        <v>0</v>
      </c>
      <c r="P17" s="291" t="s">
        <v>211</v>
      </c>
      <c r="Q17" s="290"/>
    </row>
    <row r="18" spans="1:17">
      <c r="A18" s="800" t="s">
        <v>72</v>
      </c>
      <c r="B18" s="801"/>
      <c r="C18" s="802"/>
      <c r="D18" s="72">
        <v>0</v>
      </c>
      <c r="E18" s="73">
        <v>0</v>
      </c>
      <c r="F18" s="62">
        <v>4597</v>
      </c>
      <c r="G18" s="72">
        <v>0</v>
      </c>
      <c r="H18" s="73">
        <v>0</v>
      </c>
      <c r="I18" s="62">
        <v>4597</v>
      </c>
      <c r="J18" s="72">
        <v>0</v>
      </c>
      <c r="K18" s="73">
        <v>0</v>
      </c>
      <c r="L18" s="520">
        <v>4597</v>
      </c>
      <c r="M18" s="155">
        <v>0</v>
      </c>
      <c r="N18" s="32">
        <v>0</v>
      </c>
      <c r="O18" s="168">
        <f t="shared" si="0"/>
        <v>0</v>
      </c>
      <c r="P18" s="291" t="s">
        <v>211</v>
      </c>
      <c r="Q18" s="290"/>
    </row>
    <row r="19" spans="1:17">
      <c r="A19" s="806" t="s">
        <v>73</v>
      </c>
      <c r="B19" s="807"/>
      <c r="C19" s="808"/>
      <c r="D19" s="192">
        <f t="shared" ref="D19:O19" si="2">SUM(D9:D18)</f>
        <v>136</v>
      </c>
      <c r="E19" s="192">
        <f t="shared" si="2"/>
        <v>136</v>
      </c>
      <c r="F19" s="357">
        <f t="shared" si="2"/>
        <v>41000</v>
      </c>
      <c r="G19" s="192">
        <f t="shared" si="2"/>
        <v>136</v>
      </c>
      <c r="H19" s="192">
        <f t="shared" si="2"/>
        <v>136</v>
      </c>
      <c r="I19" s="357">
        <f t="shared" si="2"/>
        <v>36255</v>
      </c>
      <c r="J19" s="192">
        <f t="shared" si="2"/>
        <v>136</v>
      </c>
      <c r="K19" s="192">
        <f t="shared" si="2"/>
        <v>136</v>
      </c>
      <c r="L19" s="356">
        <f t="shared" si="2"/>
        <v>36255</v>
      </c>
      <c r="M19" s="160">
        <f t="shared" si="2"/>
        <v>0</v>
      </c>
      <c r="N19" s="161">
        <f t="shared" si="2"/>
        <v>0</v>
      </c>
      <c r="O19" s="282">
        <f t="shared" si="2"/>
        <v>0</v>
      </c>
      <c r="P19" s="291" t="s">
        <v>213</v>
      </c>
      <c r="Q19" s="290"/>
    </row>
    <row r="20" spans="1:17">
      <c r="A20" s="6"/>
      <c r="B20" s="6"/>
      <c r="C20" s="6"/>
      <c r="D20" s="6"/>
      <c r="E20" s="6"/>
      <c r="F20" s="6" t="s">
        <v>142</v>
      </c>
      <c r="G20" s="6"/>
      <c r="H20" s="6"/>
      <c r="I20" s="6" t="s">
        <v>142</v>
      </c>
      <c r="J20" s="6"/>
      <c r="K20" s="6"/>
      <c r="L20" s="6" t="s">
        <v>142</v>
      </c>
      <c r="M20" s="6"/>
      <c r="N20" s="6"/>
      <c r="O20" s="6"/>
      <c r="Q20" s="290"/>
    </row>
    <row r="21" spans="1:17">
      <c r="I21" s="1" t="s">
        <v>142</v>
      </c>
    </row>
  </sheetData>
  <mergeCells count="22">
    <mergeCell ref="A19:C19"/>
    <mergeCell ref="A8:C8"/>
    <mergeCell ref="A7:C7"/>
    <mergeCell ref="D7:F7"/>
    <mergeCell ref="A2:O2"/>
    <mergeCell ref="A3:O3"/>
    <mergeCell ref="A4:O4"/>
    <mergeCell ref="A5:O5"/>
    <mergeCell ref="A1:O1"/>
    <mergeCell ref="G7:I7"/>
    <mergeCell ref="J7:L7"/>
    <mergeCell ref="M7:O7"/>
    <mergeCell ref="A18:C18"/>
    <mergeCell ref="A17:C17"/>
    <mergeCell ref="A9:C9"/>
    <mergeCell ref="A10:C10"/>
    <mergeCell ref="A11:C11"/>
    <mergeCell ref="A12:C12"/>
    <mergeCell ref="A13:C13"/>
    <mergeCell ref="A14:C14"/>
    <mergeCell ref="A15:C15"/>
    <mergeCell ref="A16:C16"/>
  </mergeCells>
  <phoneticPr fontId="0" type="noConversion"/>
  <pageMargins left="0.77" right="0.4" top="0.93" bottom="1" header="0.5" footer="0.5"/>
  <pageSetup orientation="landscape" r:id="rId1"/>
  <headerFooter scaleWithDoc="0" alignWithMargins="0">
    <oddFooter>&amp;CExhibit H:  Summary of Reimbursable Resources</oddFooter>
  </headerFooter>
</worksheet>
</file>

<file path=xl/worksheets/sheet9.xml><?xml version="1.0" encoding="utf-8"?>
<worksheet xmlns="http://schemas.openxmlformats.org/spreadsheetml/2006/main" xmlns:r="http://schemas.openxmlformats.org/officeDocument/2006/relationships">
  <dimension ref="A1:S39"/>
  <sheetViews>
    <sheetView view="pageBreakPreview" zoomScale="60" zoomScaleNormal="100" workbookViewId="0">
      <pane xSplit="1" topLeftCell="B1" activePane="topRight" state="frozen"/>
      <selection pane="topRight" activeCell="K10" sqref="K10"/>
    </sheetView>
  </sheetViews>
  <sheetFormatPr defaultRowHeight="15.75"/>
  <cols>
    <col min="1" max="1" width="37.77734375" style="1" customWidth="1"/>
    <col min="2" max="2" width="9.6640625" style="1" customWidth="1"/>
    <col min="3" max="4" width="8.88671875" style="1" customWidth="1"/>
    <col min="5" max="5" width="9.5546875" style="1" customWidth="1"/>
    <col min="6" max="6" width="5.88671875" style="196" customWidth="1"/>
    <col min="7" max="7" width="8.21875" style="1" customWidth="1"/>
    <col min="8" max="8" width="8.6640625" style="1" customWidth="1"/>
    <col min="9" max="9" width="8" style="1" customWidth="1"/>
    <col min="10" max="10" width="9.5546875" style="1" customWidth="1"/>
    <col min="11" max="11" width="6.77734375" style="1" customWidth="1"/>
    <col min="12" max="12" width="0.88671875" style="1" customWidth="1"/>
    <col min="13" max="13" width="8.88671875" style="1"/>
    <col min="14" max="14" width="8.88671875" style="196"/>
    <col min="15" max="16384" width="8.88671875" style="1"/>
  </cols>
  <sheetData>
    <row r="1" spans="1:19">
      <c r="A1" s="2" t="s">
        <v>42</v>
      </c>
      <c r="L1" s="291" t="s">
        <v>211</v>
      </c>
      <c r="M1" s="290"/>
    </row>
    <row r="2" spans="1:19">
      <c r="C2" s="742" t="s">
        <v>7</v>
      </c>
      <c r="D2" s="742"/>
      <c r="E2" s="742"/>
      <c r="F2" s="742"/>
      <c r="G2" s="742"/>
      <c r="L2" s="291" t="s">
        <v>211</v>
      </c>
      <c r="M2" s="290"/>
    </row>
    <row r="3" spans="1:19">
      <c r="B3" s="2"/>
      <c r="C3" s="742" t="s">
        <v>43</v>
      </c>
      <c r="D3" s="742"/>
      <c r="E3" s="742"/>
      <c r="F3" s="742"/>
      <c r="G3" s="742"/>
      <c r="H3" s="6"/>
      <c r="L3" s="291" t="s">
        <v>211</v>
      </c>
      <c r="M3" s="290"/>
    </row>
    <row r="4" spans="1:19">
      <c r="B4" s="2"/>
      <c r="C4" s="742" t="s">
        <v>44</v>
      </c>
      <c r="D4" s="742"/>
      <c r="E4" s="742"/>
      <c r="F4" s="742"/>
      <c r="G4" s="742"/>
      <c r="H4" s="6"/>
      <c r="L4" s="291" t="s">
        <v>211</v>
      </c>
      <c r="M4" s="290"/>
    </row>
    <row r="5" spans="1:19">
      <c r="A5" s="6"/>
      <c r="B5" s="6" t="s">
        <v>142</v>
      </c>
      <c r="C5" s="6"/>
      <c r="D5" s="6"/>
      <c r="E5" s="6"/>
      <c r="F5" s="197"/>
      <c r="G5" s="6"/>
      <c r="H5" s="6"/>
      <c r="I5" s="6"/>
      <c r="J5" s="6"/>
      <c r="K5" s="6"/>
      <c r="L5" s="291" t="s">
        <v>211</v>
      </c>
      <c r="M5" s="290"/>
    </row>
    <row r="6" spans="1:19">
      <c r="A6" s="165"/>
      <c r="B6" s="778" t="s">
        <v>251</v>
      </c>
      <c r="C6" s="780"/>
      <c r="D6" s="778">
        <v>2011</v>
      </c>
      <c r="E6" s="780"/>
      <c r="F6" s="812" t="s">
        <v>142</v>
      </c>
      <c r="G6" s="813"/>
      <c r="H6" s="813"/>
      <c r="I6" s="813"/>
      <c r="J6" s="813"/>
      <c r="K6" s="814"/>
      <c r="L6" s="291" t="s">
        <v>211</v>
      </c>
      <c r="M6" s="290"/>
    </row>
    <row r="7" spans="1:19">
      <c r="A7" s="157"/>
      <c r="B7" s="775" t="s">
        <v>252</v>
      </c>
      <c r="C7" s="777"/>
      <c r="D7" s="775" t="s">
        <v>329</v>
      </c>
      <c r="E7" s="777"/>
      <c r="F7" s="815" t="s">
        <v>220</v>
      </c>
      <c r="G7" s="816"/>
      <c r="H7" s="816"/>
      <c r="I7" s="816"/>
      <c r="J7" s="816"/>
      <c r="K7" s="817"/>
      <c r="L7" s="291" t="s">
        <v>211</v>
      </c>
      <c r="M7" s="290"/>
    </row>
    <row r="8" spans="1:19">
      <c r="A8" s="157"/>
      <c r="B8" s="142" t="s">
        <v>142</v>
      </c>
      <c r="C8" s="361" t="s">
        <v>45</v>
      </c>
      <c r="D8" s="482"/>
      <c r="E8" s="361" t="s">
        <v>45</v>
      </c>
      <c r="F8" s="198" t="s">
        <v>142</v>
      </c>
      <c r="G8" s="139"/>
      <c r="H8" s="139"/>
      <c r="I8" s="139" t="s">
        <v>142</v>
      </c>
      <c r="J8" s="139" t="s">
        <v>142</v>
      </c>
      <c r="K8" s="361" t="s">
        <v>46</v>
      </c>
      <c r="L8" s="291" t="s">
        <v>211</v>
      </c>
      <c r="M8" s="290"/>
    </row>
    <row r="9" spans="1:19">
      <c r="A9" s="157"/>
      <c r="B9" s="362" t="s">
        <v>47</v>
      </c>
      <c r="C9" s="361" t="s">
        <v>48</v>
      </c>
      <c r="D9" s="362" t="s">
        <v>47</v>
      </c>
      <c r="E9" s="361" t="s">
        <v>48</v>
      </c>
      <c r="F9" s="358" t="s">
        <v>142</v>
      </c>
      <c r="G9" s="359" t="s">
        <v>27</v>
      </c>
      <c r="H9" s="359" t="s">
        <v>27</v>
      </c>
      <c r="I9" s="359" t="s">
        <v>196</v>
      </c>
      <c r="J9" s="359" t="s">
        <v>46</v>
      </c>
      <c r="K9" s="361" t="s">
        <v>48</v>
      </c>
      <c r="L9" s="291" t="s">
        <v>211</v>
      </c>
      <c r="M9" s="290"/>
    </row>
    <row r="10" spans="1:19">
      <c r="A10" s="147" t="s">
        <v>49</v>
      </c>
      <c r="B10" s="147" t="s">
        <v>50</v>
      </c>
      <c r="C10" s="148" t="s">
        <v>51</v>
      </c>
      <c r="D10" s="147" t="s">
        <v>50</v>
      </c>
      <c r="E10" s="148" t="s">
        <v>51</v>
      </c>
      <c r="F10" s="360" t="s">
        <v>250</v>
      </c>
      <c r="G10" s="151" t="s">
        <v>53</v>
      </c>
      <c r="H10" s="151" t="s">
        <v>52</v>
      </c>
      <c r="I10" s="151" t="s">
        <v>54</v>
      </c>
      <c r="J10" s="151" t="s">
        <v>50</v>
      </c>
      <c r="K10" s="148" t="s">
        <v>51</v>
      </c>
      <c r="L10" s="291" t="s">
        <v>211</v>
      </c>
      <c r="M10" s="290"/>
      <c r="N10" s="281" t="s">
        <v>142</v>
      </c>
      <c r="O10" s="5" t="s">
        <v>142</v>
      </c>
      <c r="P10" s="5" t="s">
        <v>142</v>
      </c>
    </row>
    <row r="11" spans="1:19">
      <c r="A11" s="157" t="s">
        <v>75</v>
      </c>
      <c r="B11" s="19">
        <v>173</v>
      </c>
      <c r="C11" s="30">
        <v>0</v>
      </c>
      <c r="D11" s="19">
        <v>173</v>
      </c>
      <c r="E11" s="199">
        <v>0</v>
      </c>
      <c r="F11" s="200">
        <v>0</v>
      </c>
      <c r="G11" s="156">
        <v>2</v>
      </c>
      <c r="H11" s="201">
        <v>0</v>
      </c>
      <c r="I11" s="156">
        <f>+G11+H11+F11</f>
        <v>2</v>
      </c>
      <c r="J11" s="156">
        <f>+D11+I11</f>
        <v>175</v>
      </c>
      <c r="K11" s="199">
        <v>0</v>
      </c>
      <c r="L11" s="291" t="s">
        <v>211</v>
      </c>
      <c r="M11" s="290"/>
      <c r="N11" s="202"/>
      <c r="P11" s="181" t="s">
        <v>142</v>
      </c>
    </row>
    <row r="12" spans="1:19">
      <c r="A12" s="157" t="s">
        <v>76</v>
      </c>
      <c r="B12" s="19">
        <v>80</v>
      </c>
      <c r="C12" s="30">
        <v>0</v>
      </c>
      <c r="D12" s="19">
        <v>80</v>
      </c>
      <c r="E12" s="199">
        <v>0</v>
      </c>
      <c r="F12" s="200">
        <v>0</v>
      </c>
      <c r="G12" s="156">
        <v>2</v>
      </c>
      <c r="H12" s="201">
        <v>0</v>
      </c>
      <c r="I12" s="156">
        <f t="shared" ref="I12:I31" si="0">+G12+H12+F12</f>
        <v>2</v>
      </c>
      <c r="J12" s="156">
        <f t="shared" ref="J12:J31" si="1">+D12+I12</f>
        <v>82</v>
      </c>
      <c r="K12" s="199">
        <v>0</v>
      </c>
      <c r="L12" s="291" t="s">
        <v>211</v>
      </c>
      <c r="M12" s="290"/>
      <c r="N12" s="202"/>
      <c r="P12" s="181" t="s">
        <v>142</v>
      </c>
      <c r="Q12" s="202"/>
      <c r="S12" s="181"/>
    </row>
    <row r="13" spans="1:19">
      <c r="A13" s="157" t="s">
        <v>77</v>
      </c>
      <c r="B13" s="19">
        <v>485</v>
      </c>
      <c r="C13" s="30">
        <v>0</v>
      </c>
      <c r="D13" s="19">
        <v>485</v>
      </c>
      <c r="E13" s="199">
        <v>0</v>
      </c>
      <c r="F13" s="200">
        <v>0</v>
      </c>
      <c r="G13" s="156">
        <v>15</v>
      </c>
      <c r="H13" s="201">
        <v>0</v>
      </c>
      <c r="I13" s="156">
        <f t="shared" si="0"/>
        <v>15</v>
      </c>
      <c r="J13" s="156">
        <f t="shared" si="1"/>
        <v>500</v>
      </c>
      <c r="K13" s="199">
        <v>0</v>
      </c>
      <c r="L13" s="291" t="s">
        <v>211</v>
      </c>
      <c r="M13" s="290"/>
      <c r="N13" s="202" t="s">
        <v>142</v>
      </c>
      <c r="P13" s="181" t="s">
        <v>142</v>
      </c>
      <c r="Q13" s="202"/>
      <c r="S13" s="181"/>
    </row>
    <row r="14" spans="1:19">
      <c r="A14" s="157" t="s">
        <v>78</v>
      </c>
      <c r="B14" s="203">
        <v>1981</v>
      </c>
      <c r="C14" s="30">
        <v>0</v>
      </c>
      <c r="D14" s="203">
        <v>1981</v>
      </c>
      <c r="E14" s="199">
        <v>0</v>
      </c>
      <c r="F14" s="200">
        <v>0</v>
      </c>
      <c r="G14" s="156">
        <v>90</v>
      </c>
      <c r="H14" s="201">
        <v>0</v>
      </c>
      <c r="I14" s="156">
        <f t="shared" si="0"/>
        <v>90</v>
      </c>
      <c r="J14" s="156">
        <f t="shared" si="1"/>
        <v>2071</v>
      </c>
      <c r="K14" s="199">
        <v>0</v>
      </c>
      <c r="L14" s="291" t="s">
        <v>211</v>
      </c>
      <c r="M14" s="290"/>
      <c r="N14" s="202" t="s">
        <v>142</v>
      </c>
      <c r="P14" s="181" t="s">
        <v>142</v>
      </c>
      <c r="Q14" s="202"/>
      <c r="S14" s="181"/>
    </row>
    <row r="15" spans="1:19">
      <c r="A15" s="157" t="s">
        <v>79</v>
      </c>
      <c r="B15" s="203">
        <v>19408</v>
      </c>
      <c r="C15" s="30">
        <v>0</v>
      </c>
      <c r="D15" s="203">
        <v>19408</v>
      </c>
      <c r="E15" s="199">
        <v>0</v>
      </c>
      <c r="F15" s="200">
        <v>0</v>
      </c>
      <c r="G15" s="156">
        <v>823</v>
      </c>
      <c r="H15" s="201">
        <v>0</v>
      </c>
      <c r="I15" s="156">
        <f t="shared" si="0"/>
        <v>823</v>
      </c>
      <c r="J15" s="156">
        <f t="shared" si="1"/>
        <v>20231</v>
      </c>
      <c r="K15" s="199">
        <v>0</v>
      </c>
      <c r="L15" s="291" t="s">
        <v>211</v>
      </c>
      <c r="M15" s="290"/>
      <c r="N15" s="202" t="s">
        <v>142</v>
      </c>
      <c r="P15" s="181" t="s">
        <v>142</v>
      </c>
      <c r="Q15" s="202"/>
      <c r="S15" s="181"/>
    </row>
    <row r="16" spans="1:19">
      <c r="A16" s="157" t="s">
        <v>80</v>
      </c>
      <c r="B16" s="19">
        <v>864</v>
      </c>
      <c r="C16" s="168">
        <v>19</v>
      </c>
      <c r="D16" s="19">
        <v>864</v>
      </c>
      <c r="E16" s="168">
        <v>19</v>
      </c>
      <c r="F16" s="200">
        <v>0</v>
      </c>
      <c r="G16" s="156">
        <v>46</v>
      </c>
      <c r="H16" s="201">
        <v>0</v>
      </c>
      <c r="I16" s="156">
        <f t="shared" si="0"/>
        <v>46</v>
      </c>
      <c r="J16" s="156">
        <f t="shared" si="1"/>
        <v>910</v>
      </c>
      <c r="K16" s="199">
        <v>19</v>
      </c>
      <c r="L16" s="291" t="s">
        <v>211</v>
      </c>
      <c r="M16" s="290"/>
      <c r="N16" s="202" t="s">
        <v>142</v>
      </c>
      <c r="O16" s="1" t="s">
        <v>142</v>
      </c>
      <c r="P16" s="181" t="s">
        <v>142</v>
      </c>
      <c r="Q16" s="202"/>
      <c r="S16" s="181"/>
    </row>
    <row r="17" spans="1:19">
      <c r="A17" s="157" t="s">
        <v>81</v>
      </c>
      <c r="B17" s="203">
        <v>3039</v>
      </c>
      <c r="C17" s="168">
        <v>18</v>
      </c>
      <c r="D17" s="203">
        <v>3039</v>
      </c>
      <c r="E17" s="168">
        <v>18</v>
      </c>
      <c r="F17" s="200">
        <v>0</v>
      </c>
      <c r="G17" s="156">
        <v>221</v>
      </c>
      <c r="H17" s="201">
        <v>0</v>
      </c>
      <c r="I17" s="156">
        <f t="shared" si="0"/>
        <v>221</v>
      </c>
      <c r="J17" s="156">
        <f t="shared" si="1"/>
        <v>3260</v>
      </c>
      <c r="K17" s="199">
        <v>18</v>
      </c>
      <c r="L17" s="291" t="s">
        <v>211</v>
      </c>
      <c r="M17" s="290"/>
      <c r="N17" s="202" t="s">
        <v>142</v>
      </c>
      <c r="P17" s="181" t="s">
        <v>142</v>
      </c>
      <c r="Q17" s="202"/>
      <c r="S17" s="181"/>
    </row>
    <row r="18" spans="1:19">
      <c r="A18" s="157" t="s">
        <v>82</v>
      </c>
      <c r="B18" s="19">
        <v>824</v>
      </c>
      <c r="C18" s="168">
        <v>2</v>
      </c>
      <c r="D18" s="19">
        <v>824</v>
      </c>
      <c r="E18" s="168">
        <v>2</v>
      </c>
      <c r="F18" s="200">
        <v>0</v>
      </c>
      <c r="G18" s="156">
        <v>40</v>
      </c>
      <c r="H18" s="201">
        <v>0</v>
      </c>
      <c r="I18" s="156">
        <f t="shared" si="0"/>
        <v>40</v>
      </c>
      <c r="J18" s="156">
        <f t="shared" si="1"/>
        <v>864</v>
      </c>
      <c r="K18" s="199">
        <v>2</v>
      </c>
      <c r="L18" s="291" t="s">
        <v>211</v>
      </c>
      <c r="M18" s="290"/>
      <c r="N18" s="202" t="s">
        <v>142</v>
      </c>
      <c r="P18" s="181" t="s">
        <v>142</v>
      </c>
      <c r="Q18" s="202"/>
      <c r="S18" s="181"/>
    </row>
    <row r="19" spans="1:19">
      <c r="A19" s="157" t="s">
        <v>83</v>
      </c>
      <c r="B19" s="203">
        <v>2708</v>
      </c>
      <c r="C19" s="168">
        <v>58</v>
      </c>
      <c r="D19" s="203">
        <v>2708</v>
      </c>
      <c r="E19" s="168">
        <v>58</v>
      </c>
      <c r="F19" s="200">
        <v>0</v>
      </c>
      <c r="G19" s="156">
        <v>104</v>
      </c>
      <c r="H19" s="201">
        <v>0</v>
      </c>
      <c r="I19" s="156">
        <f t="shared" si="0"/>
        <v>104</v>
      </c>
      <c r="J19" s="156">
        <f t="shared" si="1"/>
        <v>2812</v>
      </c>
      <c r="K19" s="199">
        <v>58</v>
      </c>
      <c r="L19" s="291" t="s">
        <v>211</v>
      </c>
      <c r="M19" s="290"/>
      <c r="N19" s="202" t="s">
        <v>142</v>
      </c>
      <c r="P19" s="181" t="s">
        <v>142</v>
      </c>
      <c r="Q19" s="202"/>
      <c r="S19" s="181"/>
    </row>
    <row r="20" spans="1:19">
      <c r="A20" s="157" t="s">
        <v>84</v>
      </c>
      <c r="B20" s="19">
        <v>2</v>
      </c>
      <c r="C20" s="30">
        <v>0</v>
      </c>
      <c r="D20" s="19">
        <v>2</v>
      </c>
      <c r="E20" s="199">
        <v>0</v>
      </c>
      <c r="F20" s="200">
        <v>0</v>
      </c>
      <c r="G20" s="201">
        <v>0</v>
      </c>
      <c r="H20" s="201">
        <v>0</v>
      </c>
      <c r="I20" s="156">
        <f t="shared" si="0"/>
        <v>0</v>
      </c>
      <c r="J20" s="156">
        <f t="shared" si="1"/>
        <v>2</v>
      </c>
      <c r="K20" s="199">
        <v>0</v>
      </c>
      <c r="L20" s="291" t="s">
        <v>211</v>
      </c>
      <c r="M20" s="290"/>
      <c r="N20" s="202"/>
      <c r="P20" s="181" t="s">
        <v>142</v>
      </c>
      <c r="Q20" s="202"/>
      <c r="S20" s="181"/>
    </row>
    <row r="21" spans="1:19">
      <c r="A21" s="157" t="s">
        <v>85</v>
      </c>
      <c r="B21" s="19">
        <v>938</v>
      </c>
      <c r="C21" s="168">
        <v>4</v>
      </c>
      <c r="D21" s="19">
        <v>938</v>
      </c>
      <c r="E21" s="168">
        <v>4</v>
      </c>
      <c r="F21" s="200">
        <v>0</v>
      </c>
      <c r="G21" s="156">
        <v>31</v>
      </c>
      <c r="H21" s="201">
        <v>0</v>
      </c>
      <c r="I21" s="156">
        <f t="shared" si="0"/>
        <v>31</v>
      </c>
      <c r="J21" s="156">
        <f t="shared" si="1"/>
        <v>969</v>
      </c>
      <c r="K21" s="199">
        <v>4</v>
      </c>
      <c r="L21" s="291" t="s">
        <v>211</v>
      </c>
      <c r="M21" s="290"/>
      <c r="N21" s="202" t="s">
        <v>142</v>
      </c>
      <c r="P21" s="181" t="s">
        <v>142</v>
      </c>
      <c r="Q21" s="202"/>
      <c r="S21" s="181"/>
    </row>
    <row r="22" spans="1:19">
      <c r="A22" s="157" t="s">
        <v>86</v>
      </c>
      <c r="B22" s="203">
        <v>2677</v>
      </c>
      <c r="C22" s="168">
        <v>8</v>
      </c>
      <c r="D22" s="203">
        <v>2677</v>
      </c>
      <c r="E22" s="168">
        <v>8</v>
      </c>
      <c r="F22" s="200">
        <v>0</v>
      </c>
      <c r="G22" s="156">
        <v>95</v>
      </c>
      <c r="H22" s="201">
        <v>0</v>
      </c>
      <c r="I22" s="156">
        <f t="shared" si="0"/>
        <v>95</v>
      </c>
      <c r="J22" s="156">
        <f t="shared" si="1"/>
        <v>2772</v>
      </c>
      <c r="K22" s="199">
        <v>8</v>
      </c>
      <c r="L22" s="291" t="s">
        <v>211</v>
      </c>
      <c r="M22" s="290"/>
      <c r="N22" s="202" t="s">
        <v>142</v>
      </c>
      <c r="P22" s="181" t="s">
        <v>142</v>
      </c>
      <c r="Q22" s="202"/>
      <c r="S22" s="181"/>
    </row>
    <row r="23" spans="1:19">
      <c r="A23" s="157" t="s">
        <v>87</v>
      </c>
      <c r="B23" s="19">
        <v>356</v>
      </c>
      <c r="C23" s="30">
        <v>0</v>
      </c>
      <c r="D23" s="19">
        <v>356</v>
      </c>
      <c r="E23" s="199">
        <v>0</v>
      </c>
      <c r="F23" s="200">
        <v>0</v>
      </c>
      <c r="G23" s="156">
        <v>16</v>
      </c>
      <c r="H23" s="201">
        <v>0</v>
      </c>
      <c r="I23" s="156">
        <f t="shared" si="0"/>
        <v>16</v>
      </c>
      <c r="J23" s="156">
        <f t="shared" si="1"/>
        <v>372</v>
      </c>
      <c r="K23" s="199">
        <v>0</v>
      </c>
      <c r="L23" s="291" t="s">
        <v>211</v>
      </c>
      <c r="M23" s="290"/>
      <c r="N23" s="202" t="s">
        <v>142</v>
      </c>
      <c r="P23" s="181" t="s">
        <v>142</v>
      </c>
      <c r="Q23" s="202"/>
      <c r="S23" s="181"/>
    </row>
    <row r="24" spans="1:19">
      <c r="A24" s="157" t="s">
        <v>88</v>
      </c>
      <c r="B24" s="19">
        <v>19</v>
      </c>
      <c r="C24" s="30">
        <v>0</v>
      </c>
      <c r="D24" s="19">
        <v>19</v>
      </c>
      <c r="E24" s="199">
        <v>0</v>
      </c>
      <c r="F24" s="204">
        <v>0</v>
      </c>
      <c r="G24" s="201">
        <v>0</v>
      </c>
      <c r="H24" s="201">
        <v>0</v>
      </c>
      <c r="I24" s="156">
        <f t="shared" si="0"/>
        <v>0</v>
      </c>
      <c r="J24" s="156">
        <f t="shared" si="1"/>
        <v>19</v>
      </c>
      <c r="K24" s="199">
        <v>0</v>
      </c>
      <c r="L24" s="291" t="s">
        <v>211</v>
      </c>
      <c r="M24" s="290"/>
      <c r="N24" s="202"/>
      <c r="P24" s="181" t="s">
        <v>142</v>
      </c>
      <c r="Q24" s="202"/>
      <c r="S24" s="181"/>
    </row>
    <row r="25" spans="1:19">
      <c r="A25" s="157" t="s">
        <v>89</v>
      </c>
      <c r="B25" s="19">
        <v>395</v>
      </c>
      <c r="C25" s="30">
        <v>0</v>
      </c>
      <c r="D25" s="19">
        <v>395</v>
      </c>
      <c r="E25" s="199">
        <v>0</v>
      </c>
      <c r="F25" s="200">
        <v>0</v>
      </c>
      <c r="G25" s="156">
        <v>9</v>
      </c>
      <c r="H25" s="201">
        <v>0</v>
      </c>
      <c r="I25" s="156">
        <f t="shared" si="0"/>
        <v>9</v>
      </c>
      <c r="J25" s="156">
        <f t="shared" si="1"/>
        <v>404</v>
      </c>
      <c r="K25" s="199">
        <v>0</v>
      </c>
      <c r="L25" s="291" t="s">
        <v>211</v>
      </c>
      <c r="M25" s="290"/>
      <c r="N25" s="202" t="s">
        <v>142</v>
      </c>
      <c r="P25" s="181" t="s">
        <v>142</v>
      </c>
      <c r="Q25" s="202"/>
      <c r="S25" s="181"/>
    </row>
    <row r="26" spans="1:19">
      <c r="A26" s="157" t="s">
        <v>90</v>
      </c>
      <c r="B26" s="19">
        <v>508</v>
      </c>
      <c r="C26" s="168">
        <v>16</v>
      </c>
      <c r="D26" s="19">
        <v>508</v>
      </c>
      <c r="E26" s="168">
        <v>16</v>
      </c>
      <c r="F26" s="200">
        <v>0</v>
      </c>
      <c r="G26" s="156">
        <v>13</v>
      </c>
      <c r="H26" s="201">
        <v>0</v>
      </c>
      <c r="I26" s="156">
        <f t="shared" si="0"/>
        <v>13</v>
      </c>
      <c r="J26" s="156">
        <f t="shared" si="1"/>
        <v>521</v>
      </c>
      <c r="K26" s="199">
        <v>16</v>
      </c>
      <c r="L26" s="291" t="s">
        <v>211</v>
      </c>
      <c r="M26" s="290"/>
      <c r="N26" s="202" t="s">
        <v>142</v>
      </c>
      <c r="P26" s="181" t="s">
        <v>142</v>
      </c>
      <c r="Q26" s="202"/>
      <c r="S26" s="181"/>
    </row>
    <row r="27" spans="1:19">
      <c r="A27" s="157" t="s">
        <v>91</v>
      </c>
      <c r="B27" s="203">
        <v>1266</v>
      </c>
      <c r="C27" s="168">
        <v>9</v>
      </c>
      <c r="D27" s="203">
        <v>1266</v>
      </c>
      <c r="E27" s="168">
        <v>9</v>
      </c>
      <c r="F27" s="200">
        <v>0</v>
      </c>
      <c r="G27" s="156">
        <v>55</v>
      </c>
      <c r="H27" s="201">
        <v>0</v>
      </c>
      <c r="I27" s="156">
        <f t="shared" si="0"/>
        <v>55</v>
      </c>
      <c r="J27" s="156">
        <f t="shared" si="1"/>
        <v>1321</v>
      </c>
      <c r="K27" s="199">
        <v>9</v>
      </c>
      <c r="L27" s="291" t="s">
        <v>211</v>
      </c>
      <c r="M27" s="290"/>
      <c r="N27" s="225" t="s">
        <v>142</v>
      </c>
      <c r="P27" s="181" t="s">
        <v>142</v>
      </c>
      <c r="Q27" s="202"/>
      <c r="S27" s="181"/>
    </row>
    <row r="28" spans="1:19">
      <c r="A28" s="157" t="s">
        <v>92</v>
      </c>
      <c r="B28" s="19">
        <v>125</v>
      </c>
      <c r="C28" s="30">
        <v>0</v>
      </c>
      <c r="D28" s="19">
        <v>125</v>
      </c>
      <c r="E28" s="199">
        <v>0</v>
      </c>
      <c r="F28" s="200">
        <v>0</v>
      </c>
      <c r="G28" s="156">
        <v>5</v>
      </c>
      <c r="H28" s="201">
        <v>0</v>
      </c>
      <c r="I28" s="156">
        <f t="shared" si="0"/>
        <v>5</v>
      </c>
      <c r="J28" s="156">
        <f t="shared" si="1"/>
        <v>130</v>
      </c>
      <c r="K28" s="199">
        <v>0</v>
      </c>
      <c r="L28" s="291" t="s">
        <v>211</v>
      </c>
      <c r="M28" s="290"/>
      <c r="N28" s="202" t="s">
        <v>142</v>
      </c>
      <c r="P28" s="181" t="s">
        <v>142</v>
      </c>
      <c r="Q28" s="202"/>
      <c r="S28" s="181"/>
    </row>
    <row r="29" spans="1:19">
      <c r="A29" s="157" t="s">
        <v>93</v>
      </c>
      <c r="B29" s="19">
        <v>3</v>
      </c>
      <c r="C29" s="30">
        <v>0</v>
      </c>
      <c r="D29" s="19">
        <v>3</v>
      </c>
      <c r="E29" s="199">
        <v>0</v>
      </c>
      <c r="F29" s="204">
        <v>0</v>
      </c>
      <c r="G29" s="201">
        <v>0</v>
      </c>
      <c r="H29" s="201">
        <v>0</v>
      </c>
      <c r="I29" s="156">
        <f t="shared" si="0"/>
        <v>0</v>
      </c>
      <c r="J29" s="156">
        <f t="shared" si="1"/>
        <v>3</v>
      </c>
      <c r="K29" s="199">
        <v>0</v>
      </c>
      <c r="L29" s="291" t="s">
        <v>211</v>
      </c>
      <c r="M29" s="290"/>
      <c r="N29" s="202"/>
      <c r="P29" s="181" t="s">
        <v>142</v>
      </c>
      <c r="Q29" s="202"/>
      <c r="S29" s="181"/>
    </row>
    <row r="30" spans="1:19">
      <c r="A30" s="157" t="s">
        <v>94</v>
      </c>
      <c r="B30" s="19">
        <v>399</v>
      </c>
      <c r="C30" s="30">
        <v>0</v>
      </c>
      <c r="D30" s="19">
        <v>399</v>
      </c>
      <c r="E30" s="199">
        <v>0</v>
      </c>
      <c r="F30" s="200">
        <v>0</v>
      </c>
      <c r="G30" s="156">
        <v>13</v>
      </c>
      <c r="H30" s="201">
        <v>0</v>
      </c>
      <c r="I30" s="156">
        <f t="shared" si="0"/>
        <v>13</v>
      </c>
      <c r="J30" s="156">
        <f t="shared" si="1"/>
        <v>412</v>
      </c>
      <c r="K30" s="199">
        <v>0</v>
      </c>
      <c r="L30" s="291" t="s">
        <v>211</v>
      </c>
      <c r="M30" s="290"/>
      <c r="N30" s="202" t="s">
        <v>142</v>
      </c>
      <c r="P30" s="181" t="s">
        <v>142</v>
      </c>
      <c r="Q30" s="202"/>
      <c r="S30" s="181"/>
    </row>
    <row r="31" spans="1:19">
      <c r="A31" s="157" t="s">
        <v>95</v>
      </c>
      <c r="B31" s="203">
        <v>4029</v>
      </c>
      <c r="C31" s="168">
        <v>2</v>
      </c>
      <c r="D31" s="203">
        <v>4029</v>
      </c>
      <c r="E31" s="168">
        <v>2</v>
      </c>
      <c r="F31" s="200">
        <v>0</v>
      </c>
      <c r="G31" s="156">
        <v>197</v>
      </c>
      <c r="H31" s="201">
        <v>0</v>
      </c>
      <c r="I31" s="156">
        <f t="shared" si="0"/>
        <v>197</v>
      </c>
      <c r="J31" s="156">
        <f t="shared" si="1"/>
        <v>4226</v>
      </c>
      <c r="K31" s="199">
        <v>2</v>
      </c>
      <c r="L31" s="291" t="s">
        <v>211</v>
      </c>
      <c r="M31" s="290"/>
      <c r="N31" s="225" t="s">
        <v>142</v>
      </c>
      <c r="O31" s="6"/>
      <c r="P31" s="31" t="s">
        <v>142</v>
      </c>
      <c r="Q31" s="202"/>
      <c r="S31" s="181"/>
    </row>
    <row r="32" spans="1:19" s="2" customFormat="1">
      <c r="A32" s="147" t="s">
        <v>45</v>
      </c>
      <c r="B32" s="43">
        <f t="shared" ref="B32:K32" si="2">SUM(B11:B31)</f>
        <v>40279</v>
      </c>
      <c r="C32" s="205">
        <f t="shared" si="2"/>
        <v>136</v>
      </c>
      <c r="D32" s="43">
        <f t="shared" si="2"/>
        <v>40279</v>
      </c>
      <c r="E32" s="205">
        <f t="shared" si="2"/>
        <v>136</v>
      </c>
      <c r="F32" s="517">
        <f t="shared" si="2"/>
        <v>0</v>
      </c>
      <c r="G32" s="163">
        <f t="shared" si="2"/>
        <v>1777</v>
      </c>
      <c r="H32" s="206">
        <f t="shared" si="2"/>
        <v>0</v>
      </c>
      <c r="I32" s="163">
        <f>SUM(I11:I31)</f>
        <v>1777</v>
      </c>
      <c r="J32" s="163">
        <f>SUM(J11:J31)</f>
        <v>42056</v>
      </c>
      <c r="K32" s="206">
        <f t="shared" si="2"/>
        <v>136</v>
      </c>
      <c r="L32" s="291" t="s">
        <v>211</v>
      </c>
      <c r="M32" s="290"/>
      <c r="N32" s="209" t="s">
        <v>142</v>
      </c>
      <c r="O32" s="2" t="s">
        <v>142</v>
      </c>
      <c r="P32" s="208" t="s">
        <v>142</v>
      </c>
    </row>
    <row r="33" spans="1:14">
      <c r="A33" s="157" t="s">
        <v>97</v>
      </c>
      <c r="B33" s="203">
        <v>1112</v>
      </c>
      <c r="C33" s="30">
        <v>0</v>
      </c>
      <c r="D33" s="203">
        <v>1112</v>
      </c>
      <c r="E33" s="210">
        <v>0</v>
      </c>
      <c r="F33" s="204">
        <v>0</v>
      </c>
      <c r="G33" s="201">
        <v>0</v>
      </c>
      <c r="H33" s="201">
        <v>0</v>
      </c>
      <c r="I33" s="201">
        <f>SUM(G33:H33)</f>
        <v>0</v>
      </c>
      <c r="J33" s="156">
        <f>+D33+I33</f>
        <v>1112</v>
      </c>
      <c r="K33" s="199">
        <v>0</v>
      </c>
      <c r="L33" s="291" t="s">
        <v>211</v>
      </c>
      <c r="M33" s="290"/>
      <c r="N33" s="202"/>
    </row>
    <row r="34" spans="1:14">
      <c r="A34" s="157" t="s">
        <v>96</v>
      </c>
      <c r="B34" s="203">
        <f>+B32-B33</f>
        <v>39167</v>
      </c>
      <c r="C34" s="168">
        <v>136</v>
      </c>
      <c r="D34" s="203">
        <f>+D32-D33</f>
        <v>39167</v>
      </c>
      <c r="E34" s="168">
        <v>136</v>
      </c>
      <c r="F34" s="518">
        <f>+F32-F33</f>
        <v>0</v>
      </c>
      <c r="G34" s="156">
        <f>+G32-G33</f>
        <v>1777</v>
      </c>
      <c r="H34" s="201">
        <f>+H32-H33</f>
        <v>0</v>
      </c>
      <c r="I34" s="156">
        <f>SUM(F34:H34)</f>
        <v>1777</v>
      </c>
      <c r="J34" s="156">
        <f>+J32-J33</f>
        <v>40944</v>
      </c>
      <c r="K34" s="199">
        <v>136</v>
      </c>
      <c r="L34" s="291" t="s">
        <v>211</v>
      </c>
      <c r="M34" s="290"/>
      <c r="N34" s="202"/>
    </row>
    <row r="35" spans="1:14" s="2" customFormat="1">
      <c r="A35" s="147" t="s">
        <v>45</v>
      </c>
      <c r="B35" s="43">
        <f t="shared" ref="B35:K35" si="3">+B33+B34</f>
        <v>40279</v>
      </c>
      <c r="C35" s="205">
        <f t="shared" si="3"/>
        <v>136</v>
      </c>
      <c r="D35" s="43">
        <f t="shared" si="3"/>
        <v>40279</v>
      </c>
      <c r="E35" s="205">
        <f t="shared" si="3"/>
        <v>136</v>
      </c>
      <c r="F35" s="517">
        <f t="shared" si="3"/>
        <v>0</v>
      </c>
      <c r="G35" s="163">
        <f t="shared" si="3"/>
        <v>1777</v>
      </c>
      <c r="H35" s="206">
        <f t="shared" si="3"/>
        <v>0</v>
      </c>
      <c r="I35" s="163">
        <f t="shared" si="3"/>
        <v>1777</v>
      </c>
      <c r="J35" s="163">
        <f t="shared" si="3"/>
        <v>42056</v>
      </c>
      <c r="K35" s="206">
        <f t="shared" si="3"/>
        <v>136</v>
      </c>
      <c r="L35" s="291" t="s">
        <v>213</v>
      </c>
      <c r="M35" s="290"/>
      <c r="N35" s="209"/>
    </row>
    <row r="36" spans="1:14">
      <c r="A36" s="6"/>
      <c r="B36" s="6"/>
      <c r="C36" s="31"/>
      <c r="D36" s="6"/>
      <c r="E36" s="31"/>
      <c r="F36" s="197"/>
      <c r="G36" s="31"/>
      <c r="H36" s="31"/>
      <c r="I36" s="31"/>
      <c r="J36" s="31"/>
      <c r="K36" s="31"/>
      <c r="N36" s="202"/>
    </row>
    <row r="37" spans="1:14">
      <c r="A37" s="1" t="s">
        <v>142</v>
      </c>
      <c r="C37" s="181"/>
      <c r="E37" s="181"/>
      <c r="G37" s="181"/>
      <c r="H37" s="181"/>
      <c r="I37" s="181"/>
      <c r="J37" s="181"/>
      <c r="K37" s="181"/>
      <c r="L37" s="181"/>
      <c r="M37" s="181"/>
      <c r="N37" s="202"/>
    </row>
    <row r="38" spans="1:14">
      <c r="E38" s="181"/>
      <c r="G38" s="181"/>
      <c r="H38" s="181"/>
      <c r="I38" s="181"/>
      <c r="J38" s="181"/>
      <c r="K38" s="181"/>
      <c r="L38" s="181"/>
      <c r="M38" s="181"/>
      <c r="N38" s="202"/>
    </row>
    <row r="39" spans="1:14">
      <c r="H39" s="181"/>
      <c r="I39" s="181"/>
      <c r="J39" s="181"/>
      <c r="K39" s="181"/>
      <c r="L39" s="181"/>
      <c r="M39" s="181"/>
      <c r="N39" s="202"/>
    </row>
  </sheetData>
  <mergeCells count="9">
    <mergeCell ref="F6:K6"/>
    <mergeCell ref="C2:G2"/>
    <mergeCell ref="C3:G3"/>
    <mergeCell ref="C4:G4"/>
    <mergeCell ref="F7:K7"/>
    <mergeCell ref="D6:E6"/>
    <mergeCell ref="D7:E7"/>
    <mergeCell ref="B6:C6"/>
    <mergeCell ref="B7:C7"/>
  </mergeCells>
  <phoneticPr fontId="0" type="noConversion"/>
  <pageMargins left="0.31" right="0.3" top="1" bottom="0.52" header="0.5" footer="0.17"/>
  <pageSetup scale="88" orientation="landscape" r:id="rId1"/>
  <headerFooter scaleWithDoc="0" alignWithMargins="0">
    <oddFooter>&amp;CExhibit I:  Detail of Permanent Positions by Category</oddFooter>
  </headerFooter>
  <rowBreaks count="1" manualBreakCount="1">
    <brk id="3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Exhibit A</vt:lpstr>
      <vt:lpstr>Exhibit B</vt:lpstr>
      <vt:lpstr>Exhibit C</vt:lpstr>
      <vt:lpstr>Exhibit D</vt:lpstr>
      <vt:lpstr>Exhibit E</vt:lpstr>
      <vt:lpstr>Exhibit F</vt:lpstr>
      <vt:lpstr>Exhibit G</vt:lpstr>
      <vt:lpstr>Exhibit H</vt:lpstr>
      <vt:lpstr>Exhibit I</vt:lpstr>
      <vt:lpstr>Exhibit J</vt:lpstr>
      <vt:lpstr>Exhibit K</vt:lpstr>
      <vt:lpstr>Exhibit L</vt:lpstr>
      <vt:lpstr>Exhibit N</vt:lpstr>
      <vt:lpstr>Exhibit O</vt:lpstr>
      <vt:lpstr>'Exhibit A'!Print_Area</vt:lpstr>
      <vt:lpstr>'Exhibit B'!Print_Area</vt:lpstr>
      <vt:lpstr>'Exhibit C'!Print_Area</vt:lpstr>
      <vt:lpstr>'Exhibit D'!Print_Area</vt:lpstr>
      <vt:lpstr>'Exhibit E'!Print_Area</vt:lpstr>
      <vt:lpstr>'Exhibit F'!Print_Area</vt:lpstr>
      <vt:lpstr>'Exhibit G'!Print_Area</vt:lpstr>
      <vt:lpstr>'Exhibit H'!Print_Area</vt:lpstr>
      <vt:lpstr>'Exhibit I'!Print_Area</vt:lpstr>
      <vt:lpstr>'Exhibit J'!Print_Area</vt:lpstr>
      <vt:lpstr>'Exhibit K'!Print_Area</vt:lpstr>
      <vt:lpstr>'Exhibit L'!Print_Area</vt:lpstr>
      <vt:lpstr>'Exhibit N'!Print_Area</vt:lpstr>
      <vt:lpstr>'Exhibit O'!Print_Area</vt:lpstr>
      <vt:lpst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bop0968</dc:creator>
  <cp:lastModifiedBy>hlee</cp:lastModifiedBy>
  <cp:lastPrinted>2011-02-09T16:28:33Z</cp:lastPrinted>
  <dcterms:created xsi:type="dcterms:W3CDTF">2006-12-18T16:48:27Z</dcterms:created>
  <dcterms:modified xsi:type="dcterms:W3CDTF">2011-02-09T20:54:20Z</dcterms:modified>
</cp:coreProperties>
</file>