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45" yWindow="2355" windowWidth="17400" windowHeight="10995" tabRatio="878"/>
  </bookViews>
  <sheets>
    <sheet name="A. Organization Chart" sheetId="4" r:id="rId1"/>
    <sheet name="B. Summary of Reqts - S&amp;E " sheetId="54" r:id="rId2"/>
    <sheet name="B. Summary of Reqts - DCFA " sheetId="64" r:id="rId3"/>
    <sheet name="B. Summary of Reqts - Cons " sheetId="77" r:id="rId4"/>
    <sheet name="C. Increases Offsets by DU" sheetId="55" r:id="rId5"/>
    <sheet name="D. Strategic Goals &amp; Objectives" sheetId="56" r:id="rId6"/>
    <sheet name="E. ATB Justification - S&amp;E" sheetId="57" r:id="rId7"/>
    <sheet name="E. ATB Justification - DCFA" sheetId="65" r:id="rId8"/>
    <sheet name="F. 2010 Crosswalk - S&amp;E" sheetId="70" r:id="rId9"/>
    <sheet name="F. 2010 Crosswalk - DCFA" sheetId="76" r:id="rId10"/>
    <sheet name="G. 2011 Crosswalk - S&amp;E" sheetId="59" r:id="rId11"/>
    <sheet name="G. 2011 Crosswalk - DCFA" sheetId="75" r:id="rId12"/>
    <sheet name="H. Reimbursable Resources" sheetId="60" r:id="rId13"/>
    <sheet name="I. Permanent Positions - S&amp;E" sheetId="61" r:id="rId14"/>
    <sheet name="I. Permanent Positions - DCFA" sheetId="68" r:id="rId15"/>
    <sheet name="J. Financial Analysis - S&amp;E" sheetId="62" r:id="rId16"/>
    <sheet name="J. Financial Analysis - DCFA" sheetId="69" r:id="rId17"/>
    <sheet name="K. Summary by Grade - S&amp;E" sheetId="63" r:id="rId18"/>
    <sheet name="K. Summary by Grade - DCFA" sheetId="48" r:id="rId19"/>
    <sheet name="L. Summary by Obj Class - S&amp;E" sheetId="78" r:id="rId20"/>
    <sheet name="L. Summ by Obj Class - DCFA" sheetId="79" r:id="rId21"/>
    <sheet name="L. Summary by Obj Class - Const" sheetId="53" r:id="rId22"/>
    <sheet name="M. DCFA Financial Analysis" sheetId="50" r:id="rId23"/>
    <sheet name="Sheet1" sheetId="80" r:id="rId24"/>
  </sheets>
  <externalReferences>
    <externalReference r:id="rId25"/>
  </externalReferences>
  <definedNames>
    <definedName name="_Key2" localSheetId="14" hidden="1">[1]DT!#REF!</definedName>
    <definedName name="_Key2" localSheetId="13" hidden="1">[1]DT!#REF!</definedName>
    <definedName name="_Key2" hidden="1">[1]DT!#REF!</definedName>
    <definedName name="_Order1" hidden="1">0</definedName>
    <definedName name="_Order2" hidden="1">255</definedName>
    <definedName name="_Sort" localSheetId="14" hidden="1">[1]DT!#REF!</definedName>
    <definedName name="_Sort" localSheetId="13" hidden="1">[1]DT!#REF!</definedName>
    <definedName name="_Sort" hidden="1">[1]DT!#REF!</definedName>
    <definedName name="DL" localSheetId="3">'B. Summary of Reqts - Cons '!$A$3:$X$72</definedName>
    <definedName name="DL" localSheetId="1">'B. Summary of Reqts - S&amp;E '!$A$2:$X$70</definedName>
    <definedName name="_xlnm.Print_Area" localSheetId="0">'A. Organization Chart'!$A$1:$N$29</definedName>
    <definedName name="_xlnm.Print_Area" localSheetId="3">'B. Summary of Reqts - Cons '!$A$1:$Y$85</definedName>
    <definedName name="_xlnm.Print_Area" localSheetId="2">'B. Summary of Reqts - DCFA '!$A$1:$Y$71</definedName>
    <definedName name="_xlnm.Print_Area" localSheetId="1">'B. Summary of Reqts - S&amp;E '!$A$1:$Y$83</definedName>
    <definedName name="_xlnm.Print_Area" localSheetId="4">'C. Increases Offsets by DU'!$A$1:$T$31</definedName>
    <definedName name="_xlnm.Print_Area" localSheetId="5">'D. Strategic Goals &amp; Objectives'!$A$1:$R$25</definedName>
    <definedName name="_xlnm.Print_Area" localSheetId="7">'E. ATB Justification - DCFA'!$A$1:$J$46</definedName>
    <definedName name="_xlnm.Print_Area" localSheetId="6">'E. ATB Justification - S&amp;E'!$A$1:$J$68</definedName>
    <definedName name="_xlnm.Print_Area" localSheetId="9">'F. 2010 Crosswalk - DCFA'!$A$1:$S$25</definedName>
    <definedName name="_xlnm.Print_Area" localSheetId="8">'F. 2010 Crosswalk - S&amp;E'!$A$1:$S$36</definedName>
    <definedName name="_xlnm.Print_Area" localSheetId="11">'G. 2011 Crosswalk - DCFA'!$A$1:$S$25</definedName>
    <definedName name="_xlnm.Print_Area" localSheetId="10">'G. 2011 Crosswalk - S&amp;E'!$A$1:$S$29</definedName>
    <definedName name="_xlnm.Print_Area" localSheetId="12">'H. Reimbursable Resources'!$A$1:$O$27</definedName>
    <definedName name="_xlnm.Print_Area" localSheetId="14">'I. Permanent Positions - DCFA'!$A$1:$M$45</definedName>
    <definedName name="_xlnm.Print_Area" localSheetId="13">'I. Permanent Positions - S&amp;E'!$A$1:$M$45</definedName>
    <definedName name="_xlnm.Print_Area" localSheetId="16">'J. Financial Analysis - DCFA'!$A$1:$H$46</definedName>
    <definedName name="_xlnm.Print_Area" localSheetId="15">'J. Financial Analysis - S&amp;E'!$A$1:$U$48</definedName>
    <definedName name="_xlnm.Print_Area" localSheetId="18">'K. Summary by Grade - DCFA'!$A$1:$J$34</definedName>
    <definedName name="_xlnm.Print_Area" localSheetId="17">'K. Summary by Grade - S&amp;E'!$A$1:$J$34</definedName>
    <definedName name="_xlnm.Print_Area" localSheetId="20">'L. Summ by Obj Class - DCFA'!$A$1:$N$48</definedName>
    <definedName name="_xlnm.Print_Area" localSheetId="21">'L. Summary by Obj Class - Const'!$A$1:$N$48</definedName>
    <definedName name="_xlnm.Print_Area" localSheetId="19">'L. Summary by Obj Class - S&amp;E'!$A$1:$N$48</definedName>
    <definedName name="_xlnm.Print_Area" localSheetId="22">'M. DCFA Financial Analysis'!$A$1:$M$34</definedName>
  </definedNames>
  <calcPr calcId="125725"/>
</workbook>
</file>

<file path=xl/calcChain.xml><?xml version="1.0" encoding="utf-8"?>
<calcChain xmlns="http://schemas.openxmlformats.org/spreadsheetml/2006/main">
  <c r="D41" i="57"/>
  <c r="D27"/>
  <c r="D25"/>
  <c r="V29" i="54"/>
  <c r="V30" s="1"/>
  <c r="W29"/>
  <c r="X29"/>
  <c r="X30" s="1"/>
  <c r="V23"/>
  <c r="W23"/>
  <c r="W30" s="1"/>
  <c r="X23"/>
  <c r="H39" i="79"/>
  <c r="F39"/>
  <c r="J37"/>
  <c r="J36"/>
  <c r="M35"/>
  <c r="J35"/>
  <c r="M34"/>
  <c r="J34"/>
  <c r="J33"/>
  <c r="M32"/>
  <c r="J32"/>
  <c r="J31"/>
  <c r="M30"/>
  <c r="J30"/>
  <c r="M29"/>
  <c r="J29"/>
  <c r="M28"/>
  <c r="J28"/>
  <c r="M27"/>
  <c r="J27"/>
  <c r="M26"/>
  <c r="J26"/>
  <c r="M25"/>
  <c r="J25"/>
  <c r="M24"/>
  <c r="J24"/>
  <c r="M23"/>
  <c r="J23"/>
  <c r="M22"/>
  <c r="K22"/>
  <c r="J22"/>
  <c r="M21"/>
  <c r="J21"/>
  <c r="M20"/>
  <c r="J20"/>
  <c r="J19"/>
  <c r="M18"/>
  <c r="L18"/>
  <c r="J18"/>
  <c r="L16"/>
  <c r="L38" s="1"/>
  <c r="K16"/>
  <c r="K38" s="1"/>
  <c r="H16"/>
  <c r="H38" s="1"/>
  <c r="H42" s="1"/>
  <c r="F16"/>
  <c r="M16" s="1"/>
  <c r="D16"/>
  <c r="D38" s="1"/>
  <c r="D42" s="1"/>
  <c r="J15"/>
  <c r="I15"/>
  <c r="I14"/>
  <c r="I13"/>
  <c r="J12"/>
  <c r="I12"/>
  <c r="G12"/>
  <c r="G16" s="1"/>
  <c r="E12"/>
  <c r="E16" s="1"/>
  <c r="C12"/>
  <c r="C16" s="1"/>
  <c r="J11"/>
  <c r="I11"/>
  <c r="J10"/>
  <c r="J16" s="1"/>
  <c r="J38" s="1"/>
  <c r="I10"/>
  <c r="I16" s="1"/>
  <c r="F38" l="1"/>
  <c r="F42" l="1"/>
  <c r="M38"/>
  <c r="F47" i="78" l="1"/>
  <c r="H47" s="1"/>
  <c r="J47" s="1"/>
  <c r="I46"/>
  <c r="H38"/>
  <c r="J29"/>
  <c r="K21"/>
  <c r="M21"/>
  <c r="L18"/>
  <c r="M18"/>
  <c r="L16"/>
  <c r="L37" s="1"/>
  <c r="K16"/>
  <c r="H16"/>
  <c r="H37" s="1"/>
  <c r="H43" s="1"/>
  <c r="D16"/>
  <c r="D37" s="1"/>
  <c r="D43" s="1"/>
  <c r="I15"/>
  <c r="J15"/>
  <c r="I14"/>
  <c r="I13"/>
  <c r="I12"/>
  <c r="G12"/>
  <c r="G16" s="1"/>
  <c r="J12"/>
  <c r="E12"/>
  <c r="E16" s="1"/>
  <c r="C12"/>
  <c r="C16" s="1"/>
  <c r="I11"/>
  <c r="J11"/>
  <c r="I10"/>
  <c r="I16" s="1"/>
  <c r="J10"/>
  <c r="K37" l="1"/>
  <c r="J16"/>
  <c r="F16"/>
  <c r="M29"/>
  <c r="J18"/>
  <c r="J21"/>
  <c r="M16" l="1"/>
  <c r="J19" l="1"/>
  <c r="M19"/>
  <c r="J35"/>
  <c r="J27"/>
  <c r="J36"/>
  <c r="J30"/>
  <c r="J32"/>
  <c r="J26" l="1"/>
  <c r="M26"/>
  <c r="M28"/>
  <c r="J28"/>
  <c r="M23"/>
  <c r="J23"/>
  <c r="J24"/>
  <c r="M24"/>
  <c r="M34"/>
  <c r="J34"/>
  <c r="J33"/>
  <c r="M33"/>
  <c r="M31"/>
  <c r="J31"/>
  <c r="M25"/>
  <c r="J25"/>
  <c r="J22"/>
  <c r="M22"/>
  <c r="M20" l="1"/>
  <c r="J20"/>
  <c r="J37" s="1"/>
  <c r="F37"/>
  <c r="F43" l="1"/>
  <c r="J43" s="1"/>
  <c r="M37"/>
  <c r="T79" i="77" l="1"/>
  <c r="T84" s="1"/>
  <c r="H79"/>
  <c r="H84" s="1"/>
  <c r="W78"/>
  <c r="U76"/>
  <c r="T76"/>
  <c r="S76"/>
  <c r="R76"/>
  <c r="Q76"/>
  <c r="Q79" s="1"/>
  <c r="Q84" s="1"/>
  <c r="P76"/>
  <c r="I76"/>
  <c r="H76"/>
  <c r="G76"/>
  <c r="F76"/>
  <c r="E76"/>
  <c r="E79" s="1"/>
  <c r="E84" s="1"/>
  <c r="D76"/>
  <c r="X75"/>
  <c r="W75"/>
  <c r="V75"/>
  <c r="X74"/>
  <c r="W74"/>
  <c r="V74"/>
  <c r="X73"/>
  <c r="W73"/>
  <c r="V73"/>
  <c r="W48"/>
  <c r="X46"/>
  <c r="W46"/>
  <c r="V46"/>
  <c r="X45"/>
  <c r="X42"/>
  <c r="W42"/>
  <c r="V42"/>
  <c r="V48" s="1"/>
  <c r="W34"/>
  <c r="W35" s="1"/>
  <c r="W36" s="1"/>
  <c r="V34"/>
  <c r="V35" s="1"/>
  <c r="V36" s="1"/>
  <c r="X30"/>
  <c r="X35" s="1"/>
  <c r="X36" s="1"/>
  <c r="X19"/>
  <c r="W19"/>
  <c r="V19"/>
  <c r="X16"/>
  <c r="W16"/>
  <c r="V16"/>
  <c r="J72" l="1"/>
  <c r="V37"/>
  <c r="V49" s="1"/>
  <c r="V50" s="1"/>
  <c r="L72"/>
  <c r="X37"/>
  <c r="X49" s="1"/>
  <c r="X50" s="1"/>
  <c r="W37"/>
  <c r="W49" s="1"/>
  <c r="W50" s="1"/>
  <c r="K72"/>
  <c r="N72" l="1"/>
  <c r="K76"/>
  <c r="K79" s="1"/>
  <c r="K84" s="1"/>
  <c r="L76"/>
  <c r="O72"/>
  <c r="J76"/>
  <c r="M72"/>
  <c r="V72" l="1"/>
  <c r="V76" s="1"/>
  <c r="M76"/>
  <c r="X72"/>
  <c r="X76" s="1"/>
  <c r="O76"/>
  <c r="N76"/>
  <c r="N79" s="1"/>
  <c r="N84" s="1"/>
  <c r="W72"/>
  <c r="W76" s="1"/>
  <c r="W79" s="1"/>
  <c r="W84" s="1"/>
  <c r="Q18" i="76" l="1"/>
  <c r="Q17"/>
  <c r="Q14"/>
  <c r="M13"/>
  <c r="L13"/>
  <c r="L15" s="1"/>
  <c r="L19" s="1"/>
  <c r="K13"/>
  <c r="J13"/>
  <c r="I13"/>
  <c r="I15" s="1"/>
  <c r="I19" s="1"/>
  <c r="H13"/>
  <c r="G13"/>
  <c r="F13"/>
  <c r="F15" s="1"/>
  <c r="F19" s="1"/>
  <c r="E13"/>
  <c r="O13"/>
  <c r="N13"/>
  <c r="C13"/>
  <c r="C15" s="1"/>
  <c r="P12"/>
  <c r="P13" s="1"/>
  <c r="Q15" l="1"/>
  <c r="Q12"/>
  <c r="Q13" s="1"/>
  <c r="Q19"/>
  <c r="C19"/>
  <c r="B13"/>
  <c r="Q12" i="75" l="1"/>
  <c r="Q13" s="1"/>
  <c r="N13"/>
  <c r="P12"/>
  <c r="P13" s="1"/>
  <c r="B13"/>
  <c r="D13"/>
  <c r="E13"/>
  <c r="F13"/>
  <c r="G13"/>
  <c r="H13"/>
  <c r="I13"/>
  <c r="I15" s="1"/>
  <c r="I19" s="1"/>
  <c r="J13"/>
  <c r="K13"/>
  <c r="L13"/>
  <c r="L15" s="1"/>
  <c r="L19" s="1"/>
  <c r="M13"/>
  <c r="O13"/>
  <c r="Q14"/>
  <c r="F15"/>
  <c r="F19" s="1"/>
  <c r="Q17"/>
  <c r="Q18"/>
  <c r="C13" l="1"/>
  <c r="C15" s="1"/>
  <c r="R12"/>
  <c r="R13" s="1"/>
  <c r="C19"/>
  <c r="Q15"/>
  <c r="Q19" s="1"/>
  <c r="Q21" i="70" l="1"/>
  <c r="Q20"/>
  <c r="Q17"/>
  <c r="G16"/>
  <c r="F16"/>
  <c r="F18" s="1"/>
  <c r="F22" s="1"/>
  <c r="E16"/>
  <c r="Q14"/>
  <c r="Q13"/>
  <c r="P13"/>
  <c r="O16"/>
  <c r="N16"/>
  <c r="M16"/>
  <c r="L16"/>
  <c r="L18" s="1"/>
  <c r="L22" s="1"/>
  <c r="K16"/>
  <c r="J16"/>
  <c r="I16"/>
  <c r="I18" s="1"/>
  <c r="H16"/>
  <c r="R12"/>
  <c r="C16"/>
  <c r="C18" s="1"/>
  <c r="Q18" s="1"/>
  <c r="P12" l="1"/>
  <c r="P14"/>
  <c r="R14"/>
  <c r="R13"/>
  <c r="R16" s="1"/>
  <c r="Q22"/>
  <c r="P16"/>
  <c r="I22"/>
  <c r="Q12"/>
  <c r="Q16" s="1"/>
  <c r="B16"/>
  <c r="D16"/>
  <c r="C22"/>
  <c r="F11" i="69" l="1"/>
  <c r="G11"/>
  <c r="F12"/>
  <c r="G12"/>
  <c r="F13"/>
  <c r="G13"/>
  <c r="F14"/>
  <c r="G14"/>
  <c r="F15"/>
  <c r="G15"/>
  <c r="F16"/>
  <c r="G16"/>
  <c r="F17"/>
  <c r="G17"/>
  <c r="F18"/>
  <c r="G18"/>
  <c r="F19"/>
  <c r="G19"/>
  <c r="F20"/>
  <c r="G20"/>
  <c r="F21"/>
  <c r="G21"/>
  <c r="B23"/>
  <c r="C23"/>
  <c r="D23"/>
  <c r="E23"/>
  <c r="F23"/>
  <c r="G23"/>
  <c r="B24"/>
  <c r="C24"/>
  <c r="D24"/>
  <c r="E24"/>
  <c r="F24"/>
  <c r="G24"/>
  <c r="F25"/>
  <c r="G25"/>
  <c r="B27"/>
  <c r="D27"/>
  <c r="F27"/>
  <c r="F29"/>
  <c r="G29"/>
  <c r="F30"/>
  <c r="G30"/>
  <c r="F31"/>
  <c r="G31"/>
  <c r="F32"/>
  <c r="G32"/>
  <c r="F33"/>
  <c r="G33"/>
  <c r="F34"/>
  <c r="G34"/>
  <c r="F35"/>
  <c r="G35"/>
  <c r="F36"/>
  <c r="G36"/>
  <c r="F37"/>
  <c r="F43" s="1"/>
  <c r="G37"/>
  <c r="F38"/>
  <c r="G38"/>
  <c r="F39"/>
  <c r="G39"/>
  <c r="F40"/>
  <c r="G40"/>
  <c r="F41"/>
  <c r="G41"/>
  <c r="F42"/>
  <c r="G42"/>
  <c r="B43"/>
  <c r="D43"/>
  <c r="E27" l="1"/>
  <c r="E43" s="1"/>
  <c r="G27"/>
  <c r="G43" s="1"/>
  <c r="C27"/>
  <c r="C43" s="1"/>
  <c r="I44" i="68"/>
  <c r="H44"/>
  <c r="G44"/>
  <c r="F44"/>
  <c r="J43"/>
  <c r="L43"/>
  <c r="D43"/>
  <c r="K43" s="1"/>
  <c r="J42"/>
  <c r="L42"/>
  <c r="D42"/>
  <c r="K42" s="1"/>
  <c r="J41"/>
  <c r="J44" s="1"/>
  <c r="C44"/>
  <c r="D41"/>
  <c r="I40"/>
  <c r="H40"/>
  <c r="F40"/>
  <c r="J39"/>
  <c r="L39"/>
  <c r="D39"/>
  <c r="J38"/>
  <c r="L38"/>
  <c r="D38"/>
  <c r="J37"/>
  <c r="L37"/>
  <c r="D37"/>
  <c r="J36"/>
  <c r="L36"/>
  <c r="D36"/>
  <c r="J35"/>
  <c r="L35"/>
  <c r="D35"/>
  <c r="J34"/>
  <c r="L34"/>
  <c r="J33"/>
  <c r="L33"/>
  <c r="D33"/>
  <c r="J32"/>
  <c r="L32"/>
  <c r="J31"/>
  <c r="L31"/>
  <c r="D31"/>
  <c r="J30"/>
  <c r="L30"/>
  <c r="D30"/>
  <c r="J29"/>
  <c r="L29"/>
  <c r="D29"/>
  <c r="J28"/>
  <c r="L28"/>
  <c r="D28"/>
  <c r="J27"/>
  <c r="L27"/>
  <c r="J26"/>
  <c r="L26"/>
  <c r="D26"/>
  <c r="J25"/>
  <c r="L25"/>
  <c r="D25"/>
  <c r="J24"/>
  <c r="L24"/>
  <c r="D24"/>
  <c r="J23"/>
  <c r="L23"/>
  <c r="D23"/>
  <c r="J22"/>
  <c r="L22"/>
  <c r="J21"/>
  <c r="L21"/>
  <c r="D21"/>
  <c r="J20"/>
  <c r="L20"/>
  <c r="D20"/>
  <c r="J19"/>
  <c r="L19"/>
  <c r="D19"/>
  <c r="J18"/>
  <c r="L18"/>
  <c r="D18"/>
  <c r="J17"/>
  <c r="L17"/>
  <c r="D17"/>
  <c r="J16"/>
  <c r="L16"/>
  <c r="J15"/>
  <c r="L15"/>
  <c r="D15"/>
  <c r="J14"/>
  <c r="L14"/>
  <c r="J13"/>
  <c r="L13"/>
  <c r="D13"/>
  <c r="J12"/>
  <c r="L12"/>
  <c r="B40"/>
  <c r="K13" l="1"/>
  <c r="K15"/>
  <c r="K17"/>
  <c r="K18"/>
  <c r="K19"/>
  <c r="K20"/>
  <c r="K21"/>
  <c r="K23"/>
  <c r="K24"/>
  <c r="K25"/>
  <c r="K26"/>
  <c r="K28"/>
  <c r="K29"/>
  <c r="K30"/>
  <c r="K31"/>
  <c r="K33"/>
  <c r="K35"/>
  <c r="K36"/>
  <c r="K37"/>
  <c r="K38"/>
  <c r="K39"/>
  <c r="C40"/>
  <c r="E44"/>
  <c r="L41"/>
  <c r="L44" s="1"/>
  <c r="K14"/>
  <c r="K34"/>
  <c r="G40"/>
  <c r="K27"/>
  <c r="K32"/>
  <c r="J40"/>
  <c r="D44"/>
  <c r="K41"/>
  <c r="K44" s="1"/>
  <c r="K16"/>
  <c r="K22"/>
  <c r="E40"/>
  <c r="B44"/>
  <c r="D12"/>
  <c r="D40" l="1"/>
  <c r="K12"/>
  <c r="K40" s="1"/>
  <c r="I43" i="65" l="1"/>
  <c r="G38"/>
  <c r="G45" s="1"/>
  <c r="C16"/>
  <c r="C31" s="1"/>
  <c r="B14"/>
  <c r="B16" s="1"/>
  <c r="E16"/>
  <c r="E31" s="1"/>
  <c r="D14"/>
  <c r="D16" s="1"/>
  <c r="H10"/>
  <c r="H38" s="1"/>
  <c r="H45" s="1"/>
  <c r="I38" l="1"/>
  <c r="I45" s="1"/>
  <c r="D31"/>
  <c r="B31"/>
  <c r="K69" i="64"/>
  <c r="K68"/>
  <c r="W64"/>
  <c r="U62"/>
  <c r="T62"/>
  <c r="T65" s="1"/>
  <c r="T70" s="1"/>
  <c r="S62"/>
  <c r="R62"/>
  <c r="Q62"/>
  <c r="P62"/>
  <c r="O62"/>
  <c r="N62"/>
  <c r="M62"/>
  <c r="I62"/>
  <c r="H62"/>
  <c r="G62"/>
  <c r="F62"/>
  <c r="E62"/>
  <c r="D62"/>
  <c r="V37"/>
  <c r="X37"/>
  <c r="W37"/>
  <c r="X30"/>
  <c r="W27"/>
  <c r="W31" s="1"/>
  <c r="X19"/>
  <c r="W19"/>
  <c r="V19"/>
  <c r="V32" s="1"/>
  <c r="X16"/>
  <c r="W16"/>
  <c r="V16"/>
  <c r="X27" l="1"/>
  <c r="X31" s="1"/>
  <c r="W32"/>
  <c r="W38" s="1"/>
  <c r="W39" s="1"/>
  <c r="K61"/>
  <c r="K62" s="1"/>
  <c r="K65" s="1"/>
  <c r="K70" s="1"/>
  <c r="V38"/>
  <c r="V39" s="1"/>
  <c r="H65"/>
  <c r="N65"/>
  <c r="N70" s="1"/>
  <c r="E65"/>
  <c r="E70" s="1"/>
  <c r="Q65"/>
  <c r="Q70" s="1"/>
  <c r="X32"/>
  <c r="X38" s="1"/>
  <c r="X39" s="1"/>
  <c r="H70"/>
  <c r="J61"/>
  <c r="J62" s="1"/>
  <c r="L61"/>
  <c r="L62" s="1"/>
  <c r="W61"/>
  <c r="W62" s="1"/>
  <c r="V61"/>
  <c r="V62" s="1"/>
  <c r="X61"/>
  <c r="X62" s="1"/>
  <c r="W65" l="1"/>
  <c r="W70" s="1"/>
  <c r="E32" i="63" l="1"/>
  <c r="G32" s="1"/>
  <c r="E31"/>
  <c r="G31" s="1"/>
  <c r="E30"/>
  <c r="G30" s="1"/>
  <c r="D28"/>
  <c r="F28" s="1"/>
  <c r="H28" s="1"/>
  <c r="D27"/>
  <c r="F27" s="1"/>
  <c r="H27" s="1"/>
  <c r="D26"/>
  <c r="F26" s="1"/>
  <c r="H26" s="1"/>
  <c r="D25"/>
  <c r="F25" s="1"/>
  <c r="H25" s="1"/>
  <c r="D24"/>
  <c r="F24" s="1"/>
  <c r="H24" s="1"/>
  <c r="D23"/>
  <c r="F23" s="1"/>
  <c r="H23" s="1"/>
  <c r="D22"/>
  <c r="H22" s="1"/>
  <c r="D21"/>
  <c r="H21" s="1"/>
  <c r="D20"/>
  <c r="H20" s="1"/>
  <c r="D19"/>
  <c r="F19" s="1"/>
  <c r="H19" s="1"/>
  <c r="D18"/>
  <c r="H18" s="1"/>
  <c r="D17"/>
  <c r="H17" s="1"/>
  <c r="D16"/>
  <c r="H16" s="1"/>
  <c r="D15"/>
  <c r="H15" s="1"/>
  <c r="D14"/>
  <c r="F14" s="1"/>
  <c r="H14" s="1"/>
  <c r="D13"/>
  <c r="F13" s="1"/>
  <c r="H13" s="1"/>
  <c r="B29"/>
  <c r="D12" l="1"/>
  <c r="D29" s="1"/>
  <c r="F12"/>
  <c r="H12" l="1"/>
  <c r="H29" s="1"/>
  <c r="F29"/>
  <c r="S46" i="62" l="1"/>
  <c r="T46"/>
  <c r="S45"/>
  <c r="T45"/>
  <c r="S44"/>
  <c r="S43"/>
  <c r="S42"/>
  <c r="T42"/>
  <c r="S41"/>
  <c r="S40"/>
  <c r="S39"/>
  <c r="S38"/>
  <c r="S37"/>
  <c r="T37"/>
  <c r="S36"/>
  <c r="S35"/>
  <c r="S34"/>
  <c r="T34"/>
  <c r="S33"/>
  <c r="S32"/>
  <c r="S31"/>
  <c r="S30"/>
  <c r="T30"/>
  <c r="S25"/>
  <c r="R23"/>
  <c r="Q23"/>
  <c r="N23"/>
  <c r="M23"/>
  <c r="L23"/>
  <c r="K23"/>
  <c r="J23"/>
  <c r="I23"/>
  <c r="H23"/>
  <c r="G23"/>
  <c r="F23"/>
  <c r="E23"/>
  <c r="T21"/>
  <c r="S21"/>
  <c r="T20"/>
  <c r="S20"/>
  <c r="T19"/>
  <c r="S19"/>
  <c r="D23"/>
  <c r="C23"/>
  <c r="T17"/>
  <c r="S17"/>
  <c r="T16"/>
  <c r="S16"/>
  <c r="T15"/>
  <c r="S15"/>
  <c r="T14"/>
  <c r="S14"/>
  <c r="P23"/>
  <c r="P28" s="1"/>
  <c r="P47" s="1"/>
  <c r="O23"/>
  <c r="O28" s="1"/>
  <c r="O47" s="1"/>
  <c r="T12"/>
  <c r="S12"/>
  <c r="T11"/>
  <c r="S11"/>
  <c r="S18" l="1"/>
  <c r="T18"/>
  <c r="T25"/>
  <c r="T31"/>
  <c r="T32"/>
  <c r="T33"/>
  <c r="T36"/>
  <c r="T40"/>
  <c r="T41"/>
  <c r="T43"/>
  <c r="T35"/>
  <c r="T38"/>
  <c r="T39"/>
  <c r="T44"/>
  <c r="D24"/>
  <c r="D28" s="1"/>
  <c r="D47" s="1"/>
  <c r="C24"/>
  <c r="C28" s="1"/>
  <c r="C47" s="1"/>
  <c r="T13"/>
  <c r="T23"/>
  <c r="F24"/>
  <c r="F28" s="1"/>
  <c r="F47" s="1"/>
  <c r="H24"/>
  <c r="H28" s="1"/>
  <c r="H47" s="1"/>
  <c r="J24"/>
  <c r="J28" s="1"/>
  <c r="J47" s="1"/>
  <c r="L24"/>
  <c r="L28" s="1"/>
  <c r="L47" s="1"/>
  <c r="N24"/>
  <c r="N28" s="1"/>
  <c r="N47" s="1"/>
  <c r="R24"/>
  <c r="S13"/>
  <c r="S23"/>
  <c r="E24"/>
  <c r="E28" s="1"/>
  <c r="E47" s="1"/>
  <c r="G24"/>
  <c r="G28" s="1"/>
  <c r="G47" s="1"/>
  <c r="I24"/>
  <c r="I28" s="1"/>
  <c r="I47" s="1"/>
  <c r="K24"/>
  <c r="K28" s="1"/>
  <c r="K47" s="1"/>
  <c r="M24"/>
  <c r="M28" s="1"/>
  <c r="M47" s="1"/>
  <c r="Q24"/>
  <c r="S24" l="1"/>
  <c r="S28"/>
  <c r="T24"/>
  <c r="T28"/>
  <c r="R28"/>
  <c r="R47" s="1"/>
  <c r="T47" s="1"/>
  <c r="Q28"/>
  <c r="Q47" s="1"/>
  <c r="S47" s="1"/>
  <c r="I44" i="61" l="1"/>
  <c r="H44"/>
  <c r="G44"/>
  <c r="F44"/>
  <c r="J43"/>
  <c r="L43"/>
  <c r="D43"/>
  <c r="K43" s="1"/>
  <c r="J42"/>
  <c r="E42"/>
  <c r="L42" s="1"/>
  <c r="D42"/>
  <c r="K42" s="1"/>
  <c r="J41"/>
  <c r="J44" s="1"/>
  <c r="C44"/>
  <c r="D41"/>
  <c r="H40"/>
  <c r="F40"/>
  <c r="J39"/>
  <c r="E39"/>
  <c r="L39" s="1"/>
  <c r="D39"/>
  <c r="K39" s="1"/>
  <c r="J38"/>
  <c r="E38"/>
  <c r="L38" s="1"/>
  <c r="D38"/>
  <c r="K38" s="1"/>
  <c r="J37"/>
  <c r="E37"/>
  <c r="L37" s="1"/>
  <c r="D37"/>
  <c r="K37" s="1"/>
  <c r="J36"/>
  <c r="E36"/>
  <c r="L36" s="1"/>
  <c r="D36"/>
  <c r="K36" s="1"/>
  <c r="J35"/>
  <c r="E35"/>
  <c r="L35" s="1"/>
  <c r="D35"/>
  <c r="K35" s="1"/>
  <c r="E34"/>
  <c r="L34" s="1"/>
  <c r="D34"/>
  <c r="J33"/>
  <c r="E33"/>
  <c r="L33" s="1"/>
  <c r="D33"/>
  <c r="K33" s="1"/>
  <c r="J32"/>
  <c r="E32"/>
  <c r="L32" s="1"/>
  <c r="D32"/>
  <c r="K32" s="1"/>
  <c r="J31"/>
  <c r="E31"/>
  <c r="L31" s="1"/>
  <c r="D31"/>
  <c r="K31" s="1"/>
  <c r="J30"/>
  <c r="E30"/>
  <c r="L30" s="1"/>
  <c r="D30"/>
  <c r="K30" s="1"/>
  <c r="J29"/>
  <c r="E29"/>
  <c r="L29" s="1"/>
  <c r="D29"/>
  <c r="K29" s="1"/>
  <c r="J28"/>
  <c r="E28"/>
  <c r="L28" s="1"/>
  <c r="D28"/>
  <c r="K28" s="1"/>
  <c r="J27"/>
  <c r="E27"/>
  <c r="L27" s="1"/>
  <c r="D27"/>
  <c r="K27" s="1"/>
  <c r="J26"/>
  <c r="E26"/>
  <c r="L26" s="1"/>
  <c r="D26"/>
  <c r="K26" s="1"/>
  <c r="J25"/>
  <c r="E25"/>
  <c r="L25" s="1"/>
  <c r="D25"/>
  <c r="K25" s="1"/>
  <c r="J24"/>
  <c r="E24"/>
  <c r="L24" s="1"/>
  <c r="D24"/>
  <c r="K24" s="1"/>
  <c r="J23"/>
  <c r="E23"/>
  <c r="L23" s="1"/>
  <c r="D23"/>
  <c r="K23" s="1"/>
  <c r="J22"/>
  <c r="E22"/>
  <c r="L22" s="1"/>
  <c r="D22"/>
  <c r="K22" s="1"/>
  <c r="J21"/>
  <c r="E21"/>
  <c r="L21" s="1"/>
  <c r="D21"/>
  <c r="K21" s="1"/>
  <c r="J20"/>
  <c r="E20"/>
  <c r="L20" s="1"/>
  <c r="D20"/>
  <c r="K20" s="1"/>
  <c r="J19"/>
  <c r="E19"/>
  <c r="L19" s="1"/>
  <c r="D19"/>
  <c r="K19" s="1"/>
  <c r="J18"/>
  <c r="E18"/>
  <c r="L18" s="1"/>
  <c r="D18"/>
  <c r="K18" s="1"/>
  <c r="J17"/>
  <c r="E17"/>
  <c r="L17" s="1"/>
  <c r="D17"/>
  <c r="K17" s="1"/>
  <c r="E16"/>
  <c r="L16" s="1"/>
  <c r="D16"/>
  <c r="J15"/>
  <c r="E15"/>
  <c r="L15" s="1"/>
  <c r="D15"/>
  <c r="K15" s="1"/>
  <c r="J14"/>
  <c r="E14"/>
  <c r="L14" s="1"/>
  <c r="D14"/>
  <c r="K14" s="1"/>
  <c r="J13"/>
  <c r="E13"/>
  <c r="L13" s="1"/>
  <c r="D13"/>
  <c r="K13" s="1"/>
  <c r="J12"/>
  <c r="C40"/>
  <c r="B40" l="1"/>
  <c r="K16"/>
  <c r="G40"/>
  <c r="I40"/>
  <c r="K34"/>
  <c r="J34"/>
  <c r="D44"/>
  <c r="K41"/>
  <c r="K44" s="1"/>
  <c r="D12"/>
  <c r="J16"/>
  <c r="J40" s="1"/>
  <c r="E41"/>
  <c r="B44"/>
  <c r="E12"/>
  <c r="E40" l="1"/>
  <c r="L12"/>
  <c r="L40" s="1"/>
  <c r="E44"/>
  <c r="L41"/>
  <c r="L44" s="1"/>
  <c r="K12"/>
  <c r="K40" s="1"/>
  <c r="D40"/>
  <c r="J24" i="60" l="1"/>
  <c r="H24"/>
  <c r="F24"/>
  <c r="D24"/>
  <c r="M11" l="1"/>
  <c r="L11"/>
  <c r="N11"/>
  <c r="M13"/>
  <c r="L13"/>
  <c r="N13"/>
  <c r="M15"/>
  <c r="L15"/>
  <c r="N15"/>
  <c r="M17"/>
  <c r="L17"/>
  <c r="N17"/>
  <c r="M19"/>
  <c r="L19"/>
  <c r="N19"/>
  <c r="M21"/>
  <c r="L21"/>
  <c r="N21"/>
  <c r="C24"/>
  <c r="E24"/>
  <c r="G24"/>
  <c r="I24"/>
  <c r="K24"/>
  <c r="M12"/>
  <c r="L12"/>
  <c r="N12"/>
  <c r="M14"/>
  <c r="L14"/>
  <c r="N14"/>
  <c r="M16"/>
  <c r="L16"/>
  <c r="N16"/>
  <c r="M18"/>
  <c r="L18"/>
  <c r="N18"/>
  <c r="M20"/>
  <c r="L20"/>
  <c r="N20"/>
  <c r="M22"/>
  <c r="L22"/>
  <c r="N22"/>
  <c r="M10"/>
  <c r="M24" s="1"/>
  <c r="L10"/>
  <c r="N10"/>
  <c r="N24" s="1"/>
  <c r="L24" l="1"/>
  <c r="Q16" i="59"/>
  <c r="J15"/>
  <c r="I15"/>
  <c r="I17" s="1"/>
  <c r="H15"/>
  <c r="G15"/>
  <c r="F15"/>
  <c r="F17" s="1"/>
  <c r="F21" s="1"/>
  <c r="E15"/>
  <c r="R14"/>
  <c r="P14"/>
  <c r="R13"/>
  <c r="P13"/>
  <c r="O15"/>
  <c r="N15"/>
  <c r="M15"/>
  <c r="L15"/>
  <c r="L17" s="1"/>
  <c r="L21" s="1"/>
  <c r="K15"/>
  <c r="R12"/>
  <c r="R15" s="1"/>
  <c r="C15"/>
  <c r="C17" s="1"/>
  <c r="P12"/>
  <c r="P15" s="1"/>
  <c r="Q19" l="1"/>
  <c r="Q20"/>
  <c r="Q13"/>
  <c r="Q14"/>
  <c r="I21"/>
  <c r="Q17"/>
  <c r="Q21" s="1"/>
  <c r="Q12"/>
  <c r="B15"/>
  <c r="D15"/>
  <c r="C21"/>
  <c r="Q15" l="1"/>
  <c r="H66" i="57"/>
  <c r="G66"/>
  <c r="B25"/>
  <c r="B27" s="1"/>
  <c r="E27"/>
  <c r="E41" s="1"/>
  <c r="C27"/>
  <c r="C41" s="1"/>
  <c r="H14"/>
  <c r="H59" s="1"/>
  <c r="H67" s="1"/>
  <c r="G14"/>
  <c r="G59" s="1"/>
  <c r="G67" s="1"/>
  <c r="B41" l="1"/>
  <c r="I14"/>
  <c r="I66"/>
  <c r="I41"/>
  <c r="I59" s="1"/>
  <c r="I67" l="1"/>
  <c r="Q20" i="56"/>
  <c r="P20"/>
  <c r="Q19"/>
  <c r="P19"/>
  <c r="J17"/>
  <c r="O18"/>
  <c r="O21" s="1"/>
  <c r="N18"/>
  <c r="N21" s="1"/>
  <c r="L18"/>
  <c r="L21" s="1"/>
  <c r="P16"/>
  <c r="O14"/>
  <c r="O23" s="1"/>
  <c r="N14"/>
  <c r="N23" s="1"/>
  <c r="L14"/>
  <c r="M14"/>
  <c r="K13"/>
  <c r="J13"/>
  <c r="E14"/>
  <c r="D14"/>
  <c r="E18" l="1"/>
  <c r="E21" s="1"/>
  <c r="E23" s="1"/>
  <c r="H18"/>
  <c r="H21" s="1"/>
  <c r="M18"/>
  <c r="M21" s="1"/>
  <c r="G14"/>
  <c r="L23"/>
  <c r="G18"/>
  <c r="G21" s="1"/>
  <c r="G23" s="1"/>
  <c r="D18"/>
  <c r="D21" s="1"/>
  <c r="D23" s="1"/>
  <c r="K14"/>
  <c r="Q13"/>
  <c r="Q14" s="1"/>
  <c r="J14"/>
  <c r="P13"/>
  <c r="P14" s="1"/>
  <c r="K18"/>
  <c r="M23"/>
  <c r="J18"/>
  <c r="H14"/>
  <c r="H23" s="1"/>
  <c r="Q16"/>
  <c r="P17"/>
  <c r="J21" l="1"/>
  <c r="P18"/>
  <c r="P21" s="1"/>
  <c r="P23" s="1"/>
  <c r="K21"/>
  <c r="Q18"/>
  <c r="Q21" s="1"/>
  <c r="Q23" s="1"/>
  <c r="J23"/>
  <c r="K23"/>
  <c r="R29" i="55" l="1"/>
  <c r="Q29"/>
  <c r="P29"/>
  <c r="O29"/>
  <c r="N29"/>
  <c r="M29"/>
  <c r="L29"/>
  <c r="K29"/>
  <c r="S27"/>
  <c r="S26"/>
  <c r="F29"/>
  <c r="E29"/>
  <c r="D29"/>
  <c r="C29"/>
  <c r="S24"/>
  <c r="I29"/>
  <c r="H29"/>
  <c r="S23"/>
  <c r="G29"/>
  <c r="S21"/>
  <c r="N17"/>
  <c r="M17"/>
  <c r="L17"/>
  <c r="K17"/>
  <c r="F17"/>
  <c r="E17"/>
  <c r="D17"/>
  <c r="C17"/>
  <c r="S16"/>
  <c r="S15"/>
  <c r="Q17"/>
  <c r="P17"/>
  <c r="O17"/>
  <c r="S14"/>
  <c r="S13"/>
  <c r="S12"/>
  <c r="I17"/>
  <c r="H17"/>
  <c r="G17"/>
  <c r="J29" l="1"/>
  <c r="S17"/>
  <c r="J17"/>
  <c r="R17"/>
  <c r="S22"/>
  <c r="S25"/>
  <c r="S29" s="1"/>
  <c r="K79" i="54" l="1"/>
  <c r="W75"/>
  <c r="X72"/>
  <c r="W72"/>
  <c r="V72"/>
  <c r="K72"/>
  <c r="W71"/>
  <c r="V71"/>
  <c r="U73"/>
  <c r="T73"/>
  <c r="S73"/>
  <c r="Q73"/>
  <c r="O73"/>
  <c r="M73"/>
  <c r="H73"/>
  <c r="F73"/>
  <c r="D73"/>
  <c r="X45"/>
  <c r="W45"/>
  <c r="V45"/>
  <c r="X36"/>
  <c r="X46" s="1"/>
  <c r="W36"/>
  <c r="V36"/>
  <c r="V46" s="1"/>
  <c r="X17"/>
  <c r="W17"/>
  <c r="V17"/>
  <c r="V14" l="1"/>
  <c r="X14"/>
  <c r="W14"/>
  <c r="W46"/>
  <c r="E73"/>
  <c r="E76" s="1"/>
  <c r="E81" s="1"/>
  <c r="G73"/>
  <c r="I73"/>
  <c r="N73"/>
  <c r="N76" s="1"/>
  <c r="N81" s="1"/>
  <c r="K71"/>
  <c r="J72"/>
  <c r="L72"/>
  <c r="X31"/>
  <c r="X47" s="1"/>
  <c r="X48" s="1"/>
  <c r="L70"/>
  <c r="V70"/>
  <c r="V73" s="1"/>
  <c r="X70"/>
  <c r="X71"/>
  <c r="V31"/>
  <c r="V47" s="1"/>
  <c r="V48" s="1"/>
  <c r="J70"/>
  <c r="L71"/>
  <c r="T76"/>
  <c r="T81" s="1"/>
  <c r="H76"/>
  <c r="H81" s="1"/>
  <c r="Q76"/>
  <c r="Q81" s="1"/>
  <c r="W31"/>
  <c r="K70"/>
  <c r="K73" s="1"/>
  <c r="W70"/>
  <c r="W73" s="1"/>
  <c r="J71"/>
  <c r="P73"/>
  <c r="R73"/>
  <c r="K80"/>
  <c r="W80"/>
  <c r="W79"/>
  <c r="W47" l="1"/>
  <c r="W48" s="1"/>
  <c r="J73"/>
  <c r="X73"/>
  <c r="L73"/>
  <c r="W76"/>
  <c r="K76"/>
  <c r="K81" s="1"/>
  <c r="W81"/>
  <c r="F35" i="53" l="1"/>
  <c r="M35" s="1"/>
  <c r="H38"/>
  <c r="J36"/>
  <c r="D37"/>
  <c r="J34"/>
  <c r="M33"/>
  <c r="J33"/>
  <c r="M32"/>
  <c r="J32"/>
  <c r="M31"/>
  <c r="J31"/>
  <c r="M30"/>
  <c r="J30"/>
  <c r="M29"/>
  <c r="J29"/>
  <c r="M28"/>
  <c r="J28"/>
  <c r="M27"/>
  <c r="J27"/>
  <c r="M26"/>
  <c r="J26"/>
  <c r="M25"/>
  <c r="J25"/>
  <c r="M24"/>
  <c r="J24"/>
  <c r="M23"/>
  <c r="J23"/>
  <c r="M22"/>
  <c r="J22"/>
  <c r="M21"/>
  <c r="K21"/>
  <c r="J21"/>
  <c r="M20"/>
  <c r="J20"/>
  <c r="M19"/>
  <c r="J19"/>
  <c r="M18"/>
  <c r="L18"/>
  <c r="J18"/>
  <c r="L16"/>
  <c r="L37" s="1"/>
  <c r="K16"/>
  <c r="K37" s="1"/>
  <c r="H16"/>
  <c r="H37" s="1"/>
  <c r="H41" s="1"/>
  <c r="F16"/>
  <c r="D16"/>
  <c r="J15"/>
  <c r="I15"/>
  <c r="J14"/>
  <c r="I14"/>
  <c r="J13"/>
  <c r="I13"/>
  <c r="J12"/>
  <c r="J16" s="1"/>
  <c r="I12"/>
  <c r="G12"/>
  <c r="G16" s="1"/>
  <c r="E12"/>
  <c r="E16" s="1"/>
  <c r="C12"/>
  <c r="C16" s="1"/>
  <c r="J11"/>
  <c r="I11"/>
  <c r="J10"/>
  <c r="I10"/>
  <c r="I16" s="1"/>
  <c r="D41" l="1"/>
  <c r="F38"/>
  <c r="M38" s="1"/>
  <c r="J35"/>
  <c r="F37"/>
  <c r="F41" s="1"/>
  <c r="J37"/>
  <c r="M16"/>
  <c r="M34"/>
  <c r="M37" l="1"/>
  <c r="I27" i="50"/>
  <c r="H27"/>
  <c r="F27"/>
  <c r="E27"/>
  <c r="D27"/>
  <c r="J27"/>
  <c r="G27"/>
  <c r="L23"/>
  <c r="I21"/>
  <c r="H21"/>
  <c r="D21"/>
  <c r="D31" s="1"/>
  <c r="E16" s="1"/>
  <c r="E31" s="1"/>
  <c r="F16" s="1"/>
  <c r="L21"/>
  <c r="K21"/>
  <c r="J21"/>
  <c r="D12" i="76" s="1"/>
  <c r="I18" i="50"/>
  <c r="G21"/>
  <c r="F18"/>
  <c r="F21" s="1"/>
  <c r="E18"/>
  <c r="E21" s="1"/>
  <c r="L25"/>
  <c r="L27" s="1"/>
  <c r="K25"/>
  <c r="K27" s="1"/>
  <c r="D13" i="76" l="1"/>
  <c r="R12"/>
  <c r="R13" s="1"/>
  <c r="F31" i="50"/>
  <c r="G16" s="1"/>
  <c r="G31" s="1"/>
  <c r="H16" s="1"/>
  <c r="H31" s="1"/>
  <c r="I16" s="1"/>
  <c r="I31" s="1"/>
  <c r="J16" s="1"/>
  <c r="J31" s="1"/>
  <c r="K16" s="1"/>
  <c r="K31" s="1"/>
  <c r="L16" s="1"/>
  <c r="L31" s="1"/>
  <c r="E32" i="48" l="1"/>
  <c r="G32" s="1"/>
  <c r="E31"/>
  <c r="G31" s="1"/>
  <c r="E30"/>
  <c r="G30" s="1"/>
  <c r="D28"/>
  <c r="F28" s="1"/>
  <c r="H28" s="1"/>
  <c r="D27"/>
  <c r="F27" s="1"/>
  <c r="H27" s="1"/>
  <c r="D26"/>
  <c r="F26" s="1"/>
  <c r="H26" s="1"/>
  <c r="D25"/>
  <c r="F25" s="1"/>
  <c r="H25" s="1"/>
  <c r="D24"/>
  <c r="F24" s="1"/>
  <c r="H24" s="1"/>
  <c r="D23"/>
  <c r="F23" s="1"/>
  <c r="H23" s="1"/>
  <c r="H22"/>
  <c r="D21"/>
  <c r="F21" s="1"/>
  <c r="H21" s="1"/>
  <c r="H20"/>
  <c r="D19"/>
  <c r="F19" s="1"/>
  <c r="H19" s="1"/>
  <c r="D18"/>
  <c r="F18" s="1"/>
  <c r="H18" s="1"/>
  <c r="D17"/>
  <c r="F17" s="1"/>
  <c r="H17" s="1"/>
  <c r="D16"/>
  <c r="F16" s="1"/>
  <c r="H16" s="1"/>
  <c r="H15"/>
  <c r="D14"/>
  <c r="F14" s="1"/>
  <c r="H14" s="1"/>
  <c r="D13"/>
  <c r="F13" s="1"/>
  <c r="H13" s="1"/>
  <c r="D12"/>
  <c r="D29" l="1"/>
  <c r="F12"/>
  <c r="B29"/>
  <c r="H12" l="1"/>
  <c r="H29" s="1"/>
  <c r="F29"/>
</calcChain>
</file>

<file path=xl/sharedStrings.xml><?xml version="1.0" encoding="utf-8"?>
<sst xmlns="http://schemas.openxmlformats.org/spreadsheetml/2006/main" count="2188" uniqueCount="440">
  <si>
    <t>FY 2011 CJ Submission</t>
  </si>
  <si>
    <t>2012 template</t>
  </si>
  <si>
    <t>end of sheet</t>
  </si>
  <si>
    <t>end of line</t>
  </si>
  <si>
    <t>A: Organizational Chart</t>
  </si>
  <si>
    <t>B: Summary of Requirements</t>
  </si>
  <si>
    <t>Summary of Requirements</t>
  </si>
  <si>
    <t>Drug Enforcement Administration</t>
  </si>
  <si>
    <t>Salaries and Expenses</t>
  </si>
  <si>
    <t>(Dollars in Thousands)</t>
  </si>
  <si>
    <t>FY 2012 Request</t>
  </si>
  <si>
    <t>Perm. Pos.</t>
  </si>
  <si>
    <t>FTE</t>
  </si>
  <si>
    <t>Amount</t>
  </si>
  <si>
    <t>2010 Enacted (with Rescissions, direct only)</t>
  </si>
  <si>
    <t>2010 Supplementals</t>
  </si>
  <si>
    <t>Total 2010 Enacted (with Rescissions and Supplementals)</t>
  </si>
  <si>
    <t>2011 Continuing Resolution (with Rescissions, direct only)</t>
  </si>
  <si>
    <t>2011 Supplementals</t>
  </si>
  <si>
    <t>Technical Adjustments</t>
  </si>
  <si>
    <t>Adjustments to Base</t>
  </si>
  <si>
    <t>Transfers:</t>
  </si>
  <si>
    <t>PRAO</t>
  </si>
  <si>
    <t>OIP</t>
  </si>
  <si>
    <t>Increases:</t>
  </si>
  <si>
    <t>Pay and Benefits</t>
  </si>
  <si>
    <t>Domestic Rent and Facilities</t>
  </si>
  <si>
    <t>Foreign Expenses</t>
  </si>
  <si>
    <t xml:space="preserve">     Subtotal Increases</t>
  </si>
  <si>
    <t>Decreases:</t>
  </si>
  <si>
    <t>Change in Compensable Days</t>
  </si>
  <si>
    <t xml:space="preserve">    Subtotal Decreases</t>
  </si>
  <si>
    <t xml:space="preserve">Total Adjustments to Base </t>
  </si>
  <si>
    <t>Total Adjustments to Base and Technical Adjustments</t>
  </si>
  <si>
    <t>2012 Current Services</t>
  </si>
  <si>
    <t>Program Changes</t>
  </si>
  <si>
    <t xml:space="preserve"> </t>
  </si>
  <si>
    <t>National Security Directive</t>
  </si>
  <si>
    <t>Subtotal Increases</t>
  </si>
  <si>
    <t>Offsets</t>
  </si>
  <si>
    <t>Administrative Efficiencies</t>
  </si>
  <si>
    <t>Reduce Physical Footprint</t>
  </si>
  <si>
    <t>Task Force Consolidation</t>
  </si>
  <si>
    <t>Subtotal Decreases</t>
  </si>
  <si>
    <t>Total Program Changes</t>
  </si>
  <si>
    <t>2012 Total Request</t>
  </si>
  <si>
    <t>2011 - 2012 Total Change</t>
  </si>
  <si>
    <t>Estimates by budget activity</t>
  </si>
  <si>
    <t>2010 Appropriation Enacted w/Rescissions and Supplementals</t>
  </si>
  <si>
    <t>2012 Adjustments to Base and Technical Adjustments</t>
  </si>
  <si>
    <t>2012 Increases</t>
  </si>
  <si>
    <t>2012 Offsets</t>
  </si>
  <si>
    <t>2012 Request</t>
  </si>
  <si>
    <t>Pos.</t>
  </si>
  <si>
    <t>Domestic</t>
  </si>
  <si>
    <t>Foreign</t>
  </si>
  <si>
    <t>State and Local</t>
  </si>
  <si>
    <t>Total</t>
  </si>
  <si>
    <t>Reimbursable FTE</t>
  </si>
  <si>
    <t>Total FTE</t>
  </si>
  <si>
    <t>Other FTE:</t>
  </si>
  <si>
    <t>LEAP</t>
  </si>
  <si>
    <t>Overtime</t>
  </si>
  <si>
    <t>Total Comp. FTE</t>
  </si>
  <si>
    <t>Diversion Control Fee Account</t>
  </si>
  <si>
    <t>Second and Third Year Annualization of Positions</t>
  </si>
  <si>
    <t>Other Adjustments</t>
  </si>
  <si>
    <t>Increases</t>
  </si>
  <si>
    <t>Diversion Control Regulatory and Enforcement</t>
  </si>
  <si>
    <t>Offsets [list all]</t>
  </si>
  <si>
    <t>Diversion Control Program</t>
  </si>
  <si>
    <t>Construction</t>
  </si>
  <si>
    <t>C: Program Increases/Offsets By Decision Unit</t>
  </si>
  <si>
    <t>FY 2012 Program Increases/Offsets By Decision Unit</t>
  </si>
  <si>
    <t>Program Increases</t>
  </si>
  <si>
    <t>Location of Description by Decision Unit</t>
  </si>
  <si>
    <t>International Enforcement</t>
  </si>
  <si>
    <t>Domestic Enforcement</t>
  </si>
  <si>
    <t>State &amp; Local Assistance</t>
  </si>
  <si>
    <t>Diversion Control</t>
  </si>
  <si>
    <t>Total Increases</t>
  </si>
  <si>
    <t>Agt./Atty.</t>
  </si>
  <si>
    <t>Total Program Increases</t>
  </si>
  <si>
    <t>Program Offsets</t>
  </si>
  <si>
    <t>Total Offsets</t>
  </si>
  <si>
    <t>D: Resources by DOJ Strategic Goal and Strategic Objective</t>
  </si>
  <si>
    <t>Resources by Department of Justice Strategic Goal/Objective</t>
  </si>
  <si>
    <t>FY 2010 Appropriation Enacted w/Rescissions and Supplementals</t>
  </si>
  <si>
    <t>FY 2012 Current Services</t>
  </si>
  <si>
    <t>FY 2012</t>
  </si>
  <si>
    <t>Strategic Goal/Objective</t>
  </si>
  <si>
    <t>Direct Reimb. Other FTE</t>
  </si>
  <si>
    <t>Direct Amount $000s</t>
  </si>
  <si>
    <t>Direct and Reimb FTE</t>
  </si>
  <si>
    <t>Goal 1: Prevent Terrorism and Promote the Nation's Security</t>
  </si>
  <si>
    <t>1.2 Salaries and Expenses Account</t>
  </si>
  <si>
    <t>Subtotal, Goal 1</t>
  </si>
  <si>
    <t>Goal 2: Enforce Federal Laws and Represent the Rights and Interests of the American People</t>
  </si>
  <si>
    <t>2.4  Salaries and Expense Account - Direct</t>
  </si>
  <si>
    <t>2.4  Salaries and Expense Account - Reimbursable (FTE only)</t>
  </si>
  <si>
    <t>2.4 Salaries and Expenses Account (with Reimbursable FTE)</t>
  </si>
  <si>
    <t>2.4 Construction</t>
  </si>
  <si>
    <t>2.4 Diversion Control Fee Account</t>
  </si>
  <si>
    <t>Subtotal, Goal 2</t>
  </si>
  <si>
    <t>GRAND TOTAL</t>
  </si>
  <si>
    <t>E.  Justification for Base Adjustments</t>
  </si>
  <si>
    <t>Justification for Base Adjustments</t>
  </si>
  <si>
    <t>POS</t>
  </si>
  <si>
    <t>Amount
($000)</t>
  </si>
  <si>
    <t>Transfers</t>
  </si>
  <si>
    <t>2010 Increases ($000)</t>
  </si>
  <si>
    <t>Annualization Required for 2012 ($000)</t>
  </si>
  <si>
    <t>2009 Increases ($000)</t>
  </si>
  <si>
    <t>Annual salary rate of new positions</t>
  </si>
  <si>
    <t>Less lapse (50 %)</t>
  </si>
  <si>
    <t>Net Compensation</t>
  </si>
  <si>
    <t>Associated employee benefits</t>
  </si>
  <si>
    <t>Travel</t>
  </si>
  <si>
    <t>Transportation of Things</t>
  </si>
  <si>
    <t>Communications/Utilities</t>
  </si>
  <si>
    <t>Printing/Reproduction</t>
  </si>
  <si>
    <t>Other Contractual Services:</t>
  </si>
  <si>
    <t xml:space="preserve">    25.2  Other Services</t>
  </si>
  <si>
    <t xml:space="preserve">    25.3  Purchase of Goods and Services from Government Accts.</t>
  </si>
  <si>
    <t xml:space="preserve">    25.4 Operation and Maintenance of Facilities</t>
  </si>
  <si>
    <t xml:space="preserve">    25.6  Medical Care</t>
  </si>
  <si>
    <t>Supplies and Materials</t>
  </si>
  <si>
    <t>Equipment</t>
  </si>
  <si>
    <t>Land and Structures</t>
  </si>
  <si>
    <t>TOTAL COSTS SUBJECT TO ANNUALIZATION</t>
  </si>
  <si>
    <r>
      <t>Employees Compensation Fund:</t>
    </r>
    <r>
      <rPr>
        <sz val="9"/>
        <rFont val="Times New Roman"/>
        <family val="1"/>
      </rPr>
      <t xml:space="preserve">  The $202,000 increase reflects payments to the Department of Labor for injury benefits paid in the past year under the Federal Employee Compensation Act.  This estimate is based on the first quarter of prior year billing and current year estimates.</t>
    </r>
  </si>
  <si>
    <r>
      <t>Health Insurance</t>
    </r>
    <r>
      <rPr>
        <sz val="9"/>
        <rFont val="Times New Roman"/>
        <family val="1"/>
      </rPr>
      <t>:  Effective January 2012, this component's contribution to Federal employees' health insurance premiums increased by 7 percent.  Applied against the 2011 estimate of $54,098,000, the additional amount required is $3,787,000.</t>
    </r>
  </si>
  <si>
    <t>Total Increase:</t>
  </si>
  <si>
    <t>Decreases</t>
  </si>
  <si>
    <t>Total Decrease:</t>
  </si>
  <si>
    <t>Total ATB:</t>
  </si>
  <si>
    <r>
      <t>Annualization of additional positions approved in 2010 and 2011</t>
    </r>
    <r>
      <rPr>
        <sz val="9"/>
        <rFont val="Times New Roman"/>
        <family val="1"/>
      </rPr>
      <t xml:space="preserve">.  This provides for the annualization of </t>
    </r>
    <r>
      <rPr>
        <u/>
        <sz val="9"/>
        <rFont val="Times New Roman"/>
        <family val="1"/>
      </rPr>
      <t>__11</t>
    </r>
    <r>
      <rPr>
        <sz val="9"/>
        <rFont val="Times New Roman"/>
        <family val="1"/>
      </rPr>
      <t xml:space="preserve">__ additional positions appropriated in 2010 and </t>
    </r>
    <r>
      <rPr>
        <u/>
        <sz val="9"/>
        <rFont val="Times New Roman"/>
        <family val="1"/>
      </rPr>
      <t>_174_</t>
    </r>
    <r>
      <rPr>
        <sz val="9"/>
        <rFont val="Times New Roman"/>
        <family val="1"/>
      </rPr>
      <t>__ additional positions requested in the 2011 President's Budget.  Annualization of new positions extends to 3 years to provide for entry level funding in the first year with a 2-year progression to the journeyman level.  For 2010 increases, this request includes an increase of $_</t>
    </r>
    <r>
      <rPr>
        <u/>
        <sz val="9"/>
        <rFont val="Times New Roman"/>
        <family val="1"/>
      </rPr>
      <t>539,000</t>
    </r>
    <r>
      <rPr>
        <sz val="9"/>
        <rFont val="Times New Roman"/>
        <family val="1"/>
      </rPr>
      <t xml:space="preserve"> for full-year payroll costs associated with these additional positions.   For 2011, this request includes a decrease of </t>
    </r>
    <r>
      <rPr>
        <u/>
        <sz val="9"/>
        <rFont val="Times New Roman"/>
        <family val="1"/>
      </rPr>
      <t>$242,000</t>
    </r>
    <r>
      <rPr>
        <sz val="9"/>
        <rFont val="Times New Roman"/>
        <family val="1"/>
      </rPr>
      <t xml:space="preserve"> for one-time items associated with the increased positions. </t>
    </r>
  </si>
  <si>
    <t>2011 Increases ($000)</t>
  </si>
  <si>
    <t>23.2 Other Rental Payments</t>
  </si>
  <si>
    <t>32 Land and Structures</t>
  </si>
  <si>
    <r>
      <t>Employees Compensation Fund:</t>
    </r>
    <r>
      <rPr>
        <sz val="9"/>
        <rFont val="Times New Roman"/>
        <family val="1"/>
      </rPr>
      <t xml:space="preserve">  The </t>
    </r>
    <r>
      <rPr>
        <u/>
        <sz val="9"/>
        <rFont val="Times New Roman"/>
        <family val="1"/>
      </rPr>
      <t>$17,000</t>
    </r>
    <r>
      <rPr>
        <sz val="9"/>
        <rFont val="Times New Roman"/>
        <family val="1"/>
      </rPr>
      <t xml:space="preserve"> increase reflects payments to the Department of Labor for injury benefits paid in the past year under the Federal Employee Compensation Act.  This estimate is based on the first quarter of prior year billing and current year estimates.</t>
    </r>
  </si>
  <si>
    <r>
      <t>Health Insurance</t>
    </r>
    <r>
      <rPr>
        <sz val="9"/>
        <rFont val="Times New Roman"/>
        <family val="1"/>
      </rPr>
      <t>:  Effective January 2012, this component's contribution to Federal employees' health insurance premiums increased by _</t>
    </r>
    <r>
      <rPr>
        <u/>
        <sz val="9"/>
        <rFont val="Times New Roman"/>
        <family val="1"/>
      </rPr>
      <t>_7.9%</t>
    </r>
    <r>
      <rPr>
        <sz val="9"/>
        <rFont val="Times New Roman"/>
        <family val="1"/>
      </rPr>
      <t xml:space="preserve">_____ percent.  Applied against the 2011 estimate of </t>
    </r>
    <r>
      <rPr>
        <u/>
        <sz val="9"/>
        <rFont val="Times New Roman"/>
        <family val="1"/>
      </rPr>
      <t>$7,247,000</t>
    </r>
    <r>
      <rPr>
        <sz val="9"/>
        <rFont val="Times New Roman"/>
        <family val="1"/>
      </rPr>
      <t>, the additional amount required is $_</t>
    </r>
    <r>
      <rPr>
        <u/>
        <sz val="9"/>
        <rFont val="Times New Roman"/>
        <family val="1"/>
      </rPr>
      <t>506,000</t>
    </r>
    <r>
      <rPr>
        <sz val="9"/>
        <rFont val="Times New Roman"/>
        <family val="1"/>
      </rPr>
      <t>.</t>
    </r>
  </si>
  <si>
    <r>
      <t>Changes in Compensable Days</t>
    </r>
    <r>
      <rPr>
        <sz val="9"/>
        <rFont val="Times New Roman"/>
        <family val="1"/>
      </rPr>
      <t>.  The decreased cost for one compensable day in FY 2012 compared to FY 2011 is calculated by dividing the FY 2011 estimated personnel compensation $</t>
    </r>
    <r>
      <rPr>
        <u/>
        <sz val="9"/>
        <rFont val="Times New Roman"/>
        <family val="1"/>
      </rPr>
      <t xml:space="preserve">102,596,000 </t>
    </r>
    <r>
      <rPr>
        <sz val="9"/>
        <rFont val="Times New Roman"/>
        <family val="1"/>
      </rPr>
      <t>and applicable benefits $</t>
    </r>
    <r>
      <rPr>
        <u/>
        <sz val="9"/>
        <rFont val="Times New Roman"/>
        <family val="1"/>
      </rPr>
      <t xml:space="preserve">28,768,000 </t>
    </r>
    <r>
      <rPr>
        <sz val="9"/>
        <rFont val="Times New Roman"/>
        <family val="1"/>
      </rPr>
      <t>by 261 compensable days for -$503,000</t>
    </r>
  </si>
  <si>
    <t>Total Decreases</t>
  </si>
  <si>
    <t>F: Crosswalk of 2010 Availability</t>
  </si>
  <si>
    <t>Crosswalk of 2010 Availability</t>
  </si>
  <si>
    <t>FY 2010 Enacted Without Rescissions</t>
  </si>
  <si>
    <t>Rescissions</t>
  </si>
  <si>
    <t>Supplementals</t>
  </si>
  <si>
    <t>Reprogrammings / Transfers</t>
  </si>
  <si>
    <t>Carryover</t>
  </si>
  <si>
    <t>Recoveries</t>
  </si>
  <si>
    <t>2010 Availability</t>
  </si>
  <si>
    <t>Decision Unit</t>
  </si>
  <si>
    <t>State and Local Assistance</t>
  </si>
  <si>
    <t xml:space="preserve">                Total</t>
  </si>
  <si>
    <t>Other FTE</t>
  </si>
  <si>
    <t>Total, Compensable FTE</t>
  </si>
  <si>
    <t>Supplemental: $33,671,000 for DEA to address violence and criminal activity in the Southwest Border region</t>
  </si>
  <si>
    <t>Transfer #1: Transfer of $56,356,467 of DEA expired funds to DEA's no-year S&amp;E account</t>
  </si>
  <si>
    <t>Transfer #2: Transfer from Spectrum Relocation Fund of $40,976,000 per 47 USC 928(e)(1)(A)</t>
  </si>
  <si>
    <t>Transfer #3: Transfer to Wireless Management Office of $2,620,000</t>
  </si>
  <si>
    <t>Transfer #4: Transfer from DOJ's Community Oriented Policing Services (COPS) $10,000,000</t>
  </si>
  <si>
    <t>Transfer #5:  Transfer from HIDTA of $16,005,483</t>
  </si>
  <si>
    <t>Transfer #6: Transfer to HIDTA for $74,803</t>
  </si>
  <si>
    <t>Transfer #7: Transfer to Department of State for $33,000,000</t>
  </si>
  <si>
    <t>Transfer #8: Transfer from Department of State for $8,500,000</t>
  </si>
  <si>
    <t>Recoveries: DEA has also recovered $9,542,000 in prior year obligations from S&amp;E no-year, S&amp;E multi-year, and VCRP appropriations.  DEA has also received $5,843,000 in proceeds from new sales of vehicles.</t>
  </si>
  <si>
    <t xml:space="preserve">Carryover: As of December 31, 2010, DEA has carried forward from FY 2009 to FY 2010 $172,741,000 in unobligated balances from S&amp;E no-year, S&amp;E multi-year, and VCRP appropriations.  </t>
  </si>
  <si>
    <t>TOTAL</t>
  </si>
  <si>
    <t>Total Compensable FTE</t>
  </si>
  <si>
    <t xml:space="preserve">Unobligated Balances: As of September 30, 2010, DEA has carried forward $87,806,000 in unobligated balances from FY 2009 to FY 2010.  </t>
  </si>
  <si>
    <t>Collections: In FY 2010, fee collections were $230,836,000 (after the first $15 million is deposited into the Treasury General Account), which is $20,954,000 below the FY 2010 Enacted Budget of $251,790,000.</t>
  </si>
  <si>
    <t>G: Crosswalk of 2011 Availability</t>
  </si>
  <si>
    <t>Crosswalk of 2011 Availability</t>
  </si>
  <si>
    <t>2011 Availability</t>
  </si>
  <si>
    <t>Transfer #1: Estimated FY 2011 transfers of $65,000,000 of DEA expired funds to DEA's no-year S&amp;E account</t>
  </si>
  <si>
    <t>Transfer #2: Transfer from HIDTA for $291,163</t>
  </si>
  <si>
    <t>Transfer #3: Transfer from the Department of State for $27,994,000</t>
  </si>
  <si>
    <t>Recoveries: DEA estimates the recovery of $13,576,000 in prior year obligations from S&amp;E no-year, S&amp;E multi-year, Construction, and VCRP appropriations.  DEA has also received $830,000 in proceeds from new sales of vehicles.</t>
  </si>
  <si>
    <t xml:space="preserve">Carryover: DEA estimates carried forward from FY 2010 to FY 2011 to be $110,799,000 in unobligated balances from S&amp;E no-year, S&amp;E multi-year, Construction, and VCRP appropriations.  </t>
  </si>
  <si>
    <t>FY 2011 Enacted Without Rescissions</t>
  </si>
  <si>
    <t>H: Summary of Reimbursable Resources</t>
  </si>
  <si>
    <t>Summary of Reimbursable Resources</t>
  </si>
  <si>
    <t>Collections by Source</t>
  </si>
  <si>
    <t>2010 Actual</t>
  </si>
  <si>
    <t>2011 Planned</t>
  </si>
  <si>
    <t>Increase/Decrease</t>
  </si>
  <si>
    <t>Organized Crime Drug Enforcement</t>
  </si>
  <si>
    <t>Regional Drug Intelligence Squads</t>
  </si>
  <si>
    <t>Department of Treasury</t>
  </si>
  <si>
    <t>Office of National Drug Control Policy</t>
  </si>
  <si>
    <t>Department of State</t>
  </si>
  <si>
    <t>National Drug Intelligence Center</t>
  </si>
  <si>
    <t>Department of Defense</t>
  </si>
  <si>
    <t>Federal Bureau of Investigation</t>
  </si>
  <si>
    <t>Misc. Government</t>
  </si>
  <si>
    <t>Misc. Non-Government</t>
  </si>
  <si>
    <t>Department of Homeland Security</t>
  </si>
  <si>
    <t>Budgetary Resources:</t>
  </si>
  <si>
    <t>I: Detail of Permanent Positions by Category</t>
  </si>
  <si>
    <t>Detail of Permanent Positions by Category</t>
  </si>
  <si>
    <t>Category</t>
  </si>
  <si>
    <t xml:space="preserve">2010 Enacted w/Rescissions and Supplementals </t>
  </si>
  <si>
    <t>Total Authorized</t>
  </si>
  <si>
    <t>Total Reimbursable</t>
  </si>
  <si>
    <t>Program</t>
  </si>
  <si>
    <t>Program Decreases</t>
  </si>
  <si>
    <t>Total Pr. Changes</t>
  </si>
  <si>
    <t>ATBs</t>
  </si>
  <si>
    <t>Miscellaneous Operations (010-099)</t>
  </si>
  <si>
    <t>Social Sciences Series (100-199)</t>
  </si>
  <si>
    <t>Intelligence Series (132)</t>
  </si>
  <si>
    <t>Personnel Management (200-299)</t>
  </si>
  <si>
    <t>Clerical and Office Services (300-399)</t>
  </si>
  <si>
    <t>Biological Sciences (400-499)</t>
  </si>
  <si>
    <t>Accounting and Budget (500-599)</t>
  </si>
  <si>
    <t>Medical, Dental and Public Health (600-799)</t>
  </si>
  <si>
    <t>Engineering and Architecture Group (800-899)</t>
  </si>
  <si>
    <t>Paralegals / Other Law (900-998)</t>
  </si>
  <si>
    <t>Attorneys (905)</t>
  </si>
  <si>
    <t>Legal Instruments Examining Series (963)</t>
  </si>
  <si>
    <t>Information &amp; Arts (1000-1099)</t>
  </si>
  <si>
    <t>Business &amp; Industry (1100-1199)</t>
  </si>
  <si>
    <t>Physical and Sciences Group (Other than Chemists)(1300-1399)</t>
  </si>
  <si>
    <t xml:space="preserve">Chemist Series (1320) </t>
  </si>
  <si>
    <t>Library (1400-1499)</t>
  </si>
  <si>
    <t>Mathematics and Statistics Group (1500-1599)</t>
  </si>
  <si>
    <t>Equipment/Facilities Services (1600-1699)</t>
  </si>
  <si>
    <t>Education Group (1700-1799)</t>
  </si>
  <si>
    <t>General Investigative Series (1801)</t>
  </si>
  <si>
    <t>Miscellaeous Inspectors Series (1802)</t>
  </si>
  <si>
    <t>Criminal Investigative Series (1811)</t>
  </si>
  <si>
    <t>Quality Assurance Series (1900-1999)</t>
  </si>
  <si>
    <t>Supply Services (2000-2099)</t>
  </si>
  <si>
    <t xml:space="preserve">Transportation (2100-2199) </t>
  </si>
  <si>
    <t>Information Technology Mgmt  (2210)</t>
  </si>
  <si>
    <t xml:space="preserve">Ungraded (Wage Grade &amp; Foreign Service Local) </t>
  </si>
  <si>
    <t xml:space="preserve">     Total</t>
  </si>
  <si>
    <t>Headquarters (Washington, D.C.)</t>
  </si>
  <si>
    <t>U.S. Field</t>
  </si>
  <si>
    <t>Foreign Field</t>
  </si>
  <si>
    <t xml:space="preserve">   J: Financial Analysis of Program Changes</t>
  </si>
  <si>
    <t>Financial Analysis of Program Changes</t>
  </si>
  <si>
    <t>Grades:</t>
  </si>
  <si>
    <t xml:space="preserve">Amount  </t>
  </si>
  <si>
    <t>SES</t>
  </si>
  <si>
    <t>GS-15</t>
  </si>
  <si>
    <t>GS-14</t>
  </si>
  <si>
    <t>GS-13</t>
  </si>
  <si>
    <t>GS-12</t>
  </si>
  <si>
    <t>GS-11</t>
  </si>
  <si>
    <t>GS-10</t>
  </si>
  <si>
    <t>GS-9</t>
  </si>
  <si>
    <t>GS-8</t>
  </si>
  <si>
    <t>GS-7</t>
  </si>
  <si>
    <t xml:space="preserve">GS-5 </t>
  </si>
  <si>
    <t>Total positions &amp; annual amount</t>
  </si>
  <si>
    <t xml:space="preserve">      Lapse (-)</t>
  </si>
  <si>
    <t xml:space="preserve">     Other personnel compensation</t>
  </si>
  <si>
    <t>Total FTE &amp; personnel compensation</t>
  </si>
  <si>
    <t>Personnel benefits</t>
  </si>
  <si>
    <t>Travel and transportation of persons</t>
  </si>
  <si>
    <t>Transportation of things</t>
  </si>
  <si>
    <t>GSA rent</t>
  </si>
  <si>
    <t>Other Rental Payments</t>
  </si>
  <si>
    <t>Communication, rents, and utilities</t>
  </si>
  <si>
    <t>Printing</t>
  </si>
  <si>
    <t>Advisory and assistance services</t>
  </si>
  <si>
    <t>Other services</t>
  </si>
  <si>
    <t>Purchases of goods &amp; services from Government accounts</t>
  </si>
  <si>
    <t>Operations and maintenance of facilities</t>
  </si>
  <si>
    <t>Medical Care</t>
  </si>
  <si>
    <t>Operation and maintenance of equipment</t>
  </si>
  <si>
    <t>Supplies and materials</t>
  </si>
  <si>
    <t>Claims</t>
  </si>
  <si>
    <t xml:space="preserve">  Total, 2012 program changes requested</t>
  </si>
  <si>
    <t>Other rental payments</t>
  </si>
  <si>
    <t>Land and structures</t>
  </si>
  <si>
    <t>K: Summary of Requirements by Grade</t>
  </si>
  <si>
    <t>Summary of Requirements by Grade</t>
  </si>
  <si>
    <t>Grades and Salary Ranges</t>
  </si>
  <si>
    <t>2010 Enacted 
w/ Rescissions and Supplementals</t>
  </si>
  <si>
    <t>Executive Level</t>
  </si>
  <si>
    <t>SES, $119,554 - 179,700</t>
  </si>
  <si>
    <t>GS-15, $123,758 - 155,500</t>
  </si>
  <si>
    <t>GS-14, $105,211 - 136,771</t>
  </si>
  <si>
    <t>GS-13, $89,033 - 115,742</t>
  </si>
  <si>
    <t>GS-12, $74,872 - 97,333</t>
  </si>
  <si>
    <t>GS-11, $62,467 - 81,204</t>
  </si>
  <si>
    <t>GS-10, $56,857 - 73,917</t>
  </si>
  <si>
    <t>GS-9, $51,630 - 67,114</t>
  </si>
  <si>
    <t>GS-8, $46,745 - 60,765</t>
  </si>
  <si>
    <t>GS-7, $42,209 - 54,875</t>
  </si>
  <si>
    <t>GS-6, $37,983 - 49,375</t>
  </si>
  <si>
    <t>GS-5, $34,075 - 44,293</t>
  </si>
  <si>
    <t>GS-4, $30,456 - 39,590</t>
  </si>
  <si>
    <t>GS-3, $27,130 - 35,269</t>
  </si>
  <si>
    <t>GS-2, $24,865 - 31,292</t>
  </si>
  <si>
    <t>GS-1, $22,115 - 27,663</t>
  </si>
  <si>
    <t xml:space="preserve">     Total, appropriated positions</t>
  </si>
  <si>
    <t>Average SES Salary</t>
  </si>
  <si>
    <t>Average GS Salary</t>
  </si>
  <si>
    <t>Average GS Grade</t>
  </si>
  <si>
    <t>L: Summary of Requirements by Object Class</t>
  </si>
  <si>
    <t>Summary of Requirements by Object Class</t>
  </si>
  <si>
    <t>Object Classes</t>
  </si>
  <si>
    <t>11.1  Direct FTE &amp; personnel compensation</t>
  </si>
  <si>
    <t>11.3  Other than full-time permanent</t>
  </si>
  <si>
    <t>atb</t>
  </si>
  <si>
    <t>enhance</t>
  </si>
  <si>
    <t>11.5  Total, Other personnel compensation</t>
  </si>
  <si>
    <t xml:space="preserve">     Overtime</t>
  </si>
  <si>
    <t xml:space="preserve">     Other Compensation</t>
  </si>
  <si>
    <t>11.8  Special personal services payments</t>
  </si>
  <si>
    <t xml:space="preserve">       Total </t>
  </si>
  <si>
    <t>Other Object Classes:</t>
  </si>
  <si>
    <t>12.0  Personnel benefits</t>
  </si>
  <si>
    <t>21.0  Travel and transportation of persons</t>
  </si>
  <si>
    <t>22.0  Transportation of things</t>
  </si>
  <si>
    <t>23.1  GSA rent</t>
  </si>
  <si>
    <t>23.2 Moving/Lease Expirations/Contract Parking</t>
  </si>
  <si>
    <t>23.3  Comm., util., &amp; other misc. charges</t>
  </si>
  <si>
    <t>24.0  Printing and reproduction</t>
  </si>
  <si>
    <t>25.1  Advisory and assistance services</t>
  </si>
  <si>
    <t>25.2 Other services</t>
  </si>
  <si>
    <t xml:space="preserve">25.3  Purchases of Goods &amp; Services </t>
  </si>
  <si>
    <t>25.4  Operation and maintenance of facilities</t>
  </si>
  <si>
    <t>25.5 Research and development contracts</t>
  </si>
  <si>
    <t>25.6 Medical Care</t>
  </si>
  <si>
    <t>25.7 Operation and maintenance of equipment</t>
  </si>
  <si>
    <t>25.8 Subsistence and support of persons</t>
  </si>
  <si>
    <t>26.0  Supplies and materials</t>
  </si>
  <si>
    <t>31.0  Equipment</t>
  </si>
  <si>
    <t>32.0 Land and structures</t>
  </si>
  <si>
    <t>42.0 Claims</t>
  </si>
  <si>
    <t xml:space="preserve">          Total obligations</t>
  </si>
  <si>
    <t>Reimbursable FTE:</t>
  </si>
  <si>
    <t xml:space="preserve">    Full-time permanent</t>
  </si>
  <si>
    <t>23.1  GSA rent and 25.3 DHS Security (Reimbursable)</t>
  </si>
  <si>
    <t>Unobligated balance, start of year</t>
  </si>
  <si>
    <t>Unobligated balance, end of year</t>
  </si>
  <si>
    <t xml:space="preserve">          Total DIRECT requirements</t>
  </si>
  <si>
    <t>Recoveries of prior year obligations</t>
  </si>
  <si>
    <t xml:space="preserve">Collections: In FY 2011, fee collections are estimated at $242,543,000 (after the first $15 million is deposited into the Treasury General Account), which is $47,760,000 below the FY 2011 budget amount of $290,304,000.  </t>
  </si>
  <si>
    <t>The FY 2011 collection shortfall will be covered through prior year carryover and recoveries until the fee structure is revised in FY 2012.</t>
  </si>
  <si>
    <t>Transfer from JIST &amp; WCF Financial System</t>
  </si>
  <si>
    <t>Foreign Operations</t>
  </si>
  <si>
    <t>2011 Continuing Resolution</t>
  </si>
  <si>
    <t>Electronic Surveillance Capabilities</t>
  </si>
  <si>
    <t>EPIC Construction</t>
  </si>
  <si>
    <t>Extend Tech Refresh</t>
  </si>
  <si>
    <t>Prior Year Unobligated Balance Cancellation</t>
  </si>
  <si>
    <t>[-30,000]</t>
  </si>
  <si>
    <t>*Note: EPIC Construction is funded thorugh the Construction Account</t>
  </si>
  <si>
    <t>FY 2011 Continuing Resolution</t>
  </si>
  <si>
    <r>
      <t>JIST Transfer:</t>
    </r>
    <r>
      <rPr>
        <sz val="9"/>
        <rFont val="Times New Roman"/>
        <family val="1"/>
      </rPr>
      <t xml:space="preserve"> Transfer funding from JIST to component for financial Financial Management Systems: The Department's Unified Financial Management System (UFMS) is one of the highest management priorities in the Department.  In order to continue implementing the remaining DOJ components and to align funding for operations and maintenance, funding is being transferred to the users of UFMS on a pro rata basis.  Specifically, base funding of $3,463,000 is being transferred from the Justice Information Sharing Technology appropriation to DEA.  On an annual basis, the transferred funds will be reimbursed back to the Justice Management Division's UFMS Program Management Office (PMO) to cover off on PMO-related expenses in support of component implementations and for recurring operations and maintenance support.</t>
    </r>
  </si>
  <si>
    <r>
      <rPr>
        <u/>
        <sz val="9"/>
        <rFont val="Times New Roman"/>
        <family val="1"/>
      </rPr>
      <t>OIP Transfer:</t>
    </r>
    <r>
      <rPr>
        <sz val="9"/>
        <rFont val="Times New Roman"/>
        <family val="1"/>
      </rPr>
      <t xml:space="preserve">  The component transfers for the Office of Information Policy (OIP) into the General Administration appropriation will centralize appropriated funding and eliminate the current reimbursable financing process.  The centralization of the funding is  administratively advantageous because it eliminates the paper-intensive reimbursement process.  The FY 2012 transfer amounts for OIP is based on the FY 2010 actual costs plus standard inflation per year (the average increase over the past three years) to bridge to FY 2012 amounts.  The amount per component is based on the average percentage of total costs paid by that component since 2007.  DEA’s portion of the transfer is (-$394,000). </t>
    </r>
  </si>
  <si>
    <r>
      <rPr>
        <u/>
        <sz val="9"/>
        <rFont val="Times New Roman"/>
        <family val="1"/>
      </rPr>
      <t>PRAO Transfer:</t>
    </r>
    <r>
      <rPr>
        <sz val="9"/>
        <rFont val="Times New Roman"/>
        <family val="1"/>
      </rPr>
      <t xml:space="preserve">  The component transfers for the Professional Responsibility Advisory Office (PRAO)  into the General Administration appropriation will centralize appropriated funding and eliminate the current reimbursable financing process.  The centralization of the funding is  administratively advantageous because it eliminates the paper-intensive reimbursement process. The FY 2012 transfer amounts for PRAO is based on the FY 2010 actual costs plus standard inflation per year (the average increase over the past three years) to bridge to FY 2012 amounts.  The amount per component is based on the average percentage of total costs paid by that component since 2007.  DEA’s portion of the transfer is (-$36,000). </t>
    </r>
  </si>
  <si>
    <t>Total Transfers:</t>
  </si>
  <si>
    <r>
      <rPr>
        <u/>
        <sz val="9"/>
        <rFont val="Times New Roman"/>
        <family val="1"/>
      </rPr>
      <t xml:space="preserve">Annualization of 2010 pay raise: </t>
    </r>
    <r>
      <rPr>
        <sz val="9"/>
        <rFont val="Times New Roman"/>
        <family val="1"/>
      </rPr>
      <t xml:space="preserve"> This pay annualization represents first quarter amounts (October through December) of the projected 2010 pay increase of 2 percent.  The amount requested $9,506,000, represents the pay amounts for 1/4 of the fiscal year plus appropriate benefits ($6,959,000 for pay and $2,547,000 for benefits).</t>
    </r>
  </si>
  <si>
    <r>
      <rPr>
        <u/>
        <sz val="9"/>
        <rFont val="Times New Roman"/>
        <family val="1"/>
      </rPr>
      <t>Annualization of the FY 2009 Southwest Border Supplemental</t>
    </r>
    <r>
      <rPr>
        <sz val="9"/>
        <rFont val="Times New Roman"/>
        <family val="1"/>
      </rPr>
      <t xml:space="preserve">:  This represents the annualization of the FY 2009-10 supplemental, which provided $20,000,000 for DEA's Sensitive Investigative Unit (SIU) Program in Mexico.  This request includes $8,645,000 in non-personnel funding to continue DEA's enhanced efforts in Mexico.  DEA's SIU program recruits, selects, and trains foreign police officers to work cooperatively with DEA in major case developments and the exchange of intelligence.   </t>
    </r>
  </si>
  <si>
    <r>
      <t>Annualization of the FY 2010 Southwest Border Supplemental</t>
    </r>
    <r>
      <rPr>
        <sz val="9"/>
        <rFont val="Times New Roman"/>
        <family val="1"/>
      </rPr>
      <t xml:space="preserve">:  This represents the annualization of the FY 2010-11 supplemental, which provided DEA with $33,671,000 and 50 positions for increased law enforcement activities related to the Southwest Border.  Annualization of new positions extends to 3 years to provide for entry level funding in the first year with a 2-year progression to the journeyman level.  For 2010-11 supplemental increases, this request includes an increase of $10,001,000 for full-year payroll costs associated with these additional positions.  This request also includes $4,100,000 in non-personnel funding for the annualization of Speedway, License Plate Reader, and Western Hemisphere SIU enhancements.  </t>
    </r>
  </si>
  <si>
    <r>
      <t>Retirement</t>
    </r>
    <r>
      <rPr>
        <sz val="9"/>
        <rFont val="Times New Roman"/>
        <family val="1"/>
      </rPr>
      <t>: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$1,126,000 is necessary to meet our increased retirement obligations as a result of this conversion.</t>
    </r>
  </si>
  <si>
    <r>
      <rPr>
        <u/>
        <sz val="9"/>
        <rFont val="Times New Roman"/>
        <family val="1"/>
      </rPr>
      <t>General Services Administration (GSA) Rent:</t>
    </r>
    <r>
      <rPr>
        <sz val="9"/>
        <rFont val="Times New Roman"/>
        <family val="1"/>
      </rPr>
      <t xml:space="preserve">  GSA will continue to charge rental rates that approximate those charged to commercial tenants for equivalent space and related services.  The requested increase of $1,190,000 is required to meet our commitment to GSA.  The costs associated with GSA rent were derived through the use of an automated system, which uses the latest inventory data, including rate increases to be effective in FY 2012 for each building currently occupied by Department of Justice components, as well as the costs of new space to be occupied.  GSA provided data on the rate increases.</t>
    </r>
  </si>
  <si>
    <r>
      <t>Moves (Lease Expirations)</t>
    </r>
    <r>
      <rPr>
        <sz val="9"/>
        <rFont val="Times New Roman"/>
        <family val="1"/>
      </rPr>
      <t>:  GSA requires all agencies to pay relocation costs associated with lease expirations.  This request provides for the costs associated with new office relocations caused by the expiration of leases in FY 2012.  Funding of $20,454,000</t>
    </r>
  </si>
  <si>
    <r>
      <t>International Cooperative Administrative Support Services (ICASS):</t>
    </r>
    <r>
      <rPr>
        <sz val="9"/>
        <color indexed="8"/>
        <rFont val="Times New Roman"/>
        <family val="1"/>
      </rPr>
      <t xml:space="preserve">  Under the ICASS, an annual charge is made by the Department of State for administrative support based on the overseas staff of each federal agency.  This request of $3,910,000  is based on the projected FY 2011 bill for post invoices and other ICASS costs.</t>
    </r>
  </si>
  <si>
    <r>
      <t>Government Leased Quarters (GLQ) Requirement</t>
    </r>
    <r>
      <rPr>
        <sz val="9"/>
        <rFont val="Times New Roman"/>
        <family val="1"/>
      </rPr>
      <t xml:space="preserve">:  GLQ is a mandatory program managed by the Department of State (DOS) and provides government employees stationed overseas with housing and utilities.  DOS exercises authority for leases and control of the GLQs and negotiates the lease for components. $138,000, reflects the change in cost to support existing staffing levels.  </t>
    </r>
  </si>
  <si>
    <r>
      <t>Post Allowance - Cost of Living Allowance (COLA):</t>
    </r>
    <r>
      <rPr>
        <sz val="9"/>
        <rFont val="Times New Roman"/>
        <family val="1"/>
      </rPr>
      <t xml:space="preserve"> For employees stationed abroad, components are obligated to pay for their COLA.  COLA is intended to reimburse certain excess costs and to compensate the employee for serving at a post where the cost of living, excluding the cost of quarters and the cost of education for eligible family members, is substantially higher than in the Washington, D.C. area.  $142,000, reflects the increase in cost to support existing staffing levels.  </t>
    </r>
  </si>
  <si>
    <r>
      <t>Overseas Capital Security Cost Sharing (CSCS):</t>
    </r>
    <r>
      <rPr>
        <sz val="9"/>
        <color indexed="8"/>
        <rFont val="Times New Roman"/>
        <family val="1"/>
      </rPr>
      <t xml:space="preserve">  The Department of State (DOS) is in the midst of a 14-year, $17.5 billion embassy construction program, with a plan to build approximately 150 new diplomatic and consular compounds.  DOS has proposed that costs be allocated through a Capital Security Cost Sharing Program in which each agency will contribute funding based on the number of positions that are authorized for overseas personnel.  The estimated cost to DEA, as provided by DOS, for FY 2012 is $806,000.</t>
    </r>
  </si>
  <si>
    <r>
      <t>Changes in Compensable Days</t>
    </r>
    <r>
      <rPr>
        <sz val="9"/>
        <rFont val="Times New Roman"/>
        <family val="1"/>
      </rPr>
      <t>:  The decreased cost for one compensable day in FY 2012 compared to FY 2011 is calculated by dividing the FY 2011 estimated personnel compensation $832,023,000 and applicable benefits $263,076,000 by 261 compensable days is -$4,196,000.</t>
    </r>
  </si>
  <si>
    <r>
      <t>DHS Security Charges</t>
    </r>
    <r>
      <rPr>
        <sz val="9"/>
        <color indexed="8"/>
        <rFont val="Times New Roman"/>
        <family val="1"/>
      </rPr>
      <t>: The Department of Homeland Security (DHS) will continue to charge Basic Security and Building Specific Security.  The requested decrease of $105,000  meets our commitment to DHS, and cost estimates were developed by DHS.</t>
    </r>
  </si>
  <si>
    <t>FY 2011 Continuing Resolution Without Rescissions</t>
  </si>
  <si>
    <t>Position totals must agree with totals reflected on all exhibits.</t>
  </si>
  <si>
    <t>Domestic Enforcement
Increases</t>
  </si>
  <si>
    <t>Domestic Enforcement 
Offsets</t>
  </si>
  <si>
    <t>International Enforcement Offsets</t>
  </si>
  <si>
    <t>Unobligated balance expiring or withdrawn</t>
  </si>
  <si>
    <t>Transfers, including prior year balances</t>
  </si>
  <si>
    <t>Total 2011 Continuing Resolution (with Rescissions and Supplementals)</t>
  </si>
  <si>
    <t>AL</t>
  </si>
  <si>
    <t>13.0  Other Benefits</t>
  </si>
  <si>
    <t>25.3 Purchases of goods &amp; services from Government accounts (Antennas, DHS Sec. Etc..)</t>
  </si>
  <si>
    <t>25.8 Subsistence and Support of Persons</t>
  </si>
  <si>
    <t>32.0 Land and Structures</t>
  </si>
  <si>
    <t>Recoveries and OGV sales</t>
  </si>
  <si>
    <t>23.1  GSA rent (Reimbursable)</t>
  </si>
  <si>
    <t>25.3 DHS Security (Reimbursable)</t>
  </si>
  <si>
    <t>FY 2004 
Actual</t>
  </si>
  <si>
    <t>FY 2005   
Actual</t>
  </si>
  <si>
    <t>FY 2006 
Actual</t>
  </si>
  <si>
    <t>FY 2007 
Actual</t>
  </si>
  <si>
    <t>FY 2008 
Actual</t>
  </si>
  <si>
    <t>FY 2009 
Actual</t>
  </si>
  <si>
    <t>FY 2010
Actual</t>
  </si>
  <si>
    <t>FY 2011
Projected</t>
  </si>
  <si>
    <t>FY 2012
Projected*</t>
  </si>
  <si>
    <t>Congressional Submission</t>
  </si>
  <si>
    <t>Fiscal Year Financial Status:</t>
  </si>
  <si>
    <t>Unobligated Balance Carried Forward from Prior Year</t>
  </si>
  <si>
    <t>Receipt Collections</t>
  </si>
  <si>
    <t>Fund Transfer from Salaries and Expenses</t>
  </si>
  <si>
    <t>Fund Transfer / Retained in the General Treasury</t>
  </si>
  <si>
    <t>Net Receipt Collections</t>
  </si>
  <si>
    <t>Other Collections</t>
  </si>
  <si>
    <t>Obligations (Actual / Projected)</t>
  </si>
  <si>
    <t>Recoveries from Deobligations</t>
  </si>
  <si>
    <t>Net Obligations</t>
  </si>
  <si>
    <t>Congressional Rescission</t>
  </si>
  <si>
    <t xml:space="preserve">      ENDING BALANCE (Lines 1+5+6+9+10)</t>
  </si>
  <si>
    <t>*</t>
  </si>
  <si>
    <t>FY 2012 collection projections will depend on DEA's multi-year fee collection and balance requirements, which are still being developed</t>
  </si>
  <si>
    <t>Non-recurral of Personnel</t>
  </si>
  <si>
    <t>Non-Recurral Non-Personnel</t>
  </si>
  <si>
    <t xml:space="preserve">Increases </t>
  </si>
  <si>
    <t>Increase 1</t>
  </si>
  <si>
    <t>Increase 2</t>
  </si>
  <si>
    <t xml:space="preserve">Offsets </t>
  </si>
  <si>
    <t>Offset 1</t>
  </si>
  <si>
    <t>Offset 2</t>
  </si>
  <si>
    <t>Subtotal Offsets</t>
  </si>
  <si>
    <t>2011 Comtinuing Resolution</t>
  </si>
  <si>
    <t>Decision Unit 2</t>
  </si>
  <si>
    <t>Decision Unit 3</t>
  </si>
  <si>
    <t>Decision Unit 4</t>
  </si>
  <si>
    <t>Drug Enforcment Administration</t>
  </si>
  <si>
    <t>25.8  Subsistence and Support of Persons</t>
  </si>
  <si>
    <t>Recoveries and Offsetting Collections</t>
  </si>
  <si>
    <t>Mobile Enforcement Teams</t>
  </si>
  <si>
    <t>Carryover/Recoveries includes $87,481 in OGV sales and other proceeds.</t>
  </si>
  <si>
    <t>Cash Flow</t>
  </si>
  <si>
    <t>M: Cash Flow</t>
  </si>
  <si>
    <t>Assets Forfeiture Fund</t>
  </si>
  <si>
    <t>Department of Justice *</t>
  </si>
  <si>
    <r>
      <t xml:space="preserve">* </t>
    </r>
    <r>
      <rPr>
        <sz val="12"/>
        <rFont val="Times New Roman"/>
        <family val="1"/>
      </rPr>
      <t>The FY 2011 Full Year CR assumes COPS funding will be provided as a transfer and not a reimburseable agreement.</t>
    </r>
  </si>
  <si>
    <t>2012 Offsets*</t>
  </si>
  <si>
    <t>Sub-total Transfers</t>
  </si>
  <si>
    <t>Total Adjustments to Base Including Transfers</t>
  </si>
  <si>
    <r>
      <t>Annualization of additional positions approved in 2009 - 2011</t>
    </r>
    <r>
      <rPr>
        <sz val="9"/>
        <rFont val="Times New Roman"/>
        <family val="1"/>
      </rPr>
      <t xml:space="preserve">:  This provides for the annualization of 84 additional positions appropriated in 2009 and 161 additional positions requested in the 2010 President's budget.  Annualization of new positions extends to 3 years to provide for entry level funding in the first year with a 2-year progression to the journeyman level.  For 2009 increases, this request includes an increase of $4,105,000 for full-year payroll costs associated with these additional positions.  For 2010 increases, this request includes an increase of $13,249,000 for full-year payroll costs associated with these additional positions.  DEA did not request any positions in FY 2011.  </t>
    </r>
  </si>
  <si>
    <t>* In addition, $30 million in prior year unobligated balances will be canceled from DEA's S&amp;E Account in FY 2012.</t>
  </si>
</sst>
</file>

<file path=xl/styles.xml><?xml version="1.0" encoding="utf-8"?>
<styleSheet xmlns="http://schemas.openxmlformats.org/spreadsheetml/2006/main">
  <numFmts count="11">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quot;$&quot;#,##0"/>
    <numFmt numFmtId="166" formatCode="_(* #,##0_);_(* \(#,##0\);_(* &quot;-&quot;??_);_(@_)"/>
    <numFmt numFmtId="167" formatCode="_(&quot;$&quot;* #,##0_);_(&quot;$&quot;* \(#,##0\);_(&quot;$&quot;* &quot;-&quot;??_);_(@_)"/>
    <numFmt numFmtId="168" formatCode="#,###;[Red]\(#,###\);@"/>
    <numFmt numFmtId="169" formatCode="0_);\(0\)"/>
  </numFmts>
  <fonts count="71">
    <font>
      <sz val="11"/>
      <color theme="1"/>
      <name val="Calibri"/>
      <family val="2"/>
      <scheme val="minor"/>
    </font>
    <font>
      <sz val="12"/>
      <name val="Arial"/>
      <family val="2"/>
    </font>
    <font>
      <sz val="8"/>
      <color indexed="9"/>
      <name val="Arial"/>
      <family val="2"/>
    </font>
    <font>
      <b/>
      <sz val="12"/>
      <color indexed="9"/>
      <name val="Arial"/>
      <family val="2"/>
    </font>
    <font>
      <sz val="12"/>
      <name val="Arial"/>
      <family val="2"/>
    </font>
    <font>
      <sz val="10"/>
      <color indexed="9"/>
      <name val="Times New Roman"/>
      <family val="1"/>
    </font>
    <font>
      <b/>
      <sz val="12"/>
      <name val="Arial"/>
      <family val="2"/>
    </font>
    <font>
      <b/>
      <sz val="16"/>
      <name val="Times New Roman"/>
      <family val="1"/>
    </font>
    <font>
      <sz val="10"/>
      <name val="Arial"/>
      <family val="2"/>
    </font>
    <font>
      <sz val="16"/>
      <name val="Arial"/>
      <family val="2"/>
    </font>
    <font>
      <sz val="8"/>
      <color indexed="9"/>
      <name val="Times New Roman"/>
      <family val="1"/>
    </font>
    <font>
      <sz val="12"/>
      <name val="Times New Roman"/>
      <family val="1"/>
    </font>
    <font>
      <b/>
      <sz val="18"/>
      <name val="Times New Roman"/>
      <family val="1"/>
    </font>
    <font>
      <sz val="18"/>
      <name val="Times New Roman"/>
      <family val="1"/>
    </font>
    <font>
      <sz val="10"/>
      <name val="Times New Roman"/>
      <family val="1"/>
    </font>
    <font>
      <b/>
      <sz val="12"/>
      <name val="Times New Roman"/>
      <family val="1"/>
    </font>
    <font>
      <sz val="8"/>
      <name val="Times New Roman"/>
      <family val="1"/>
    </font>
    <font>
      <sz val="12"/>
      <color indexed="9"/>
      <name val="Times New Roman"/>
      <family val="1"/>
    </font>
    <font>
      <sz val="11"/>
      <color theme="1"/>
      <name val="Calibri"/>
      <family val="2"/>
      <scheme val="minor"/>
    </font>
    <font>
      <sz val="18"/>
      <name val="Arial"/>
      <family val="2"/>
    </font>
    <font>
      <b/>
      <sz val="10"/>
      <name val="Times New Roman"/>
      <family val="1"/>
    </font>
    <font>
      <sz val="8"/>
      <name val="Arial"/>
      <family val="2"/>
    </font>
    <font>
      <sz val="10"/>
      <color indexed="9"/>
      <name val="Arial"/>
      <family val="2"/>
    </font>
    <font>
      <sz val="16"/>
      <name val="Times New Roman"/>
      <family val="1"/>
    </font>
    <font>
      <b/>
      <sz val="10"/>
      <name val="Arial"/>
      <family val="2"/>
    </font>
    <font>
      <u val="singleAccounting"/>
      <sz val="10"/>
      <name val="Times New Roman"/>
      <family val="1"/>
    </font>
    <font>
      <sz val="9"/>
      <name val="Times New Roman"/>
      <family val="1"/>
    </font>
    <font>
      <u/>
      <sz val="9"/>
      <name val="Times New Roman"/>
      <family val="1"/>
    </font>
    <font>
      <b/>
      <u/>
      <sz val="9"/>
      <name val="Times New Roman"/>
      <family val="1"/>
    </font>
    <font>
      <b/>
      <sz val="9"/>
      <name val="Times New Roman"/>
      <family val="1"/>
    </font>
    <font>
      <u/>
      <sz val="9"/>
      <color indexed="8"/>
      <name val="Times New Roman"/>
      <family val="1"/>
    </font>
    <font>
      <sz val="9"/>
      <color indexed="8"/>
      <name val="Times New Roman"/>
      <family val="1"/>
    </font>
    <font>
      <sz val="9"/>
      <name val="Arial"/>
      <family val="2"/>
    </font>
    <font>
      <u/>
      <sz val="12"/>
      <color theme="10"/>
      <name val="Arial"/>
      <family val="2"/>
    </font>
    <font>
      <b/>
      <sz val="14"/>
      <name val="Times New Roman"/>
      <family val="1"/>
    </font>
    <font>
      <sz val="14"/>
      <name val="Arial"/>
      <family val="2"/>
    </font>
    <font>
      <b/>
      <sz val="9"/>
      <color rgb="FFFF0000"/>
      <name val="Times New Roman"/>
      <family val="1"/>
    </font>
    <font>
      <sz val="12"/>
      <color indexed="9"/>
      <name val="Arial"/>
      <family val="2"/>
    </font>
    <font>
      <sz val="13"/>
      <name val="Times New Roman"/>
      <family val="1"/>
    </font>
    <font>
      <sz val="12"/>
      <name val="TimesNewRomanPS"/>
    </font>
    <font>
      <vertAlign val="superscript"/>
      <sz val="12"/>
      <name val="Times New Roman"/>
      <family val="1"/>
    </font>
    <font>
      <u/>
      <sz val="12"/>
      <name val="TimesNewRomanPS"/>
    </font>
    <font>
      <u/>
      <sz val="12"/>
      <name val="Times New Roman"/>
      <family val="1"/>
    </font>
    <font>
      <sz val="12"/>
      <color indexed="8"/>
      <name val="TMS"/>
    </font>
    <font>
      <sz val="12"/>
      <color indexed="9"/>
      <name val="TimesNewRomanPS"/>
    </font>
    <font>
      <b/>
      <sz val="14"/>
      <name val="TimesNewRomanPS"/>
    </font>
    <font>
      <sz val="13"/>
      <name val="TimesNewRomanPS"/>
    </font>
    <font>
      <sz val="10"/>
      <color indexed="8"/>
      <name val="TMS"/>
    </font>
    <font>
      <b/>
      <sz val="10"/>
      <color indexed="8"/>
      <name val="Times New Roman"/>
      <family val="1"/>
    </font>
    <font>
      <sz val="10"/>
      <color indexed="8"/>
      <name val="Times New Roman"/>
      <family val="1"/>
    </font>
    <font>
      <b/>
      <sz val="12"/>
      <color indexed="8"/>
      <name val="Times New Roman"/>
      <family val="1"/>
    </font>
    <font>
      <b/>
      <sz val="14"/>
      <color indexed="8"/>
      <name val="Times New Roman"/>
      <family val="1"/>
    </font>
    <font>
      <sz val="16"/>
      <color indexed="8"/>
      <name val="Times New Roman"/>
      <family val="1"/>
    </font>
    <font>
      <sz val="12"/>
      <color indexed="8"/>
      <name val="Times New Roman"/>
      <family val="1"/>
    </font>
    <font>
      <b/>
      <sz val="16"/>
      <color indexed="8"/>
      <name val="Times New Roman"/>
      <family val="1"/>
    </font>
    <font>
      <sz val="10"/>
      <color indexed="9"/>
      <name val="TMS"/>
    </font>
    <font>
      <sz val="8"/>
      <color indexed="8"/>
      <name val="Arial"/>
      <family val="2"/>
    </font>
    <font>
      <sz val="14"/>
      <name val="Times New Roman"/>
      <family val="1"/>
    </font>
    <font>
      <sz val="14"/>
      <color indexed="8"/>
      <name val="Times New Roman"/>
      <family val="1"/>
    </font>
    <font>
      <sz val="10"/>
      <color theme="1"/>
      <name val="Times New Roman"/>
      <family val="1"/>
    </font>
    <font>
      <i/>
      <sz val="10"/>
      <color indexed="8"/>
      <name val="Times New Roman"/>
      <family val="1"/>
    </font>
    <font>
      <i/>
      <sz val="10"/>
      <color theme="1"/>
      <name val="Times New Roman"/>
      <family val="1"/>
    </font>
    <font>
      <b/>
      <sz val="10"/>
      <color theme="1"/>
      <name val="Times New Roman"/>
      <family val="1"/>
    </font>
    <font>
      <sz val="8"/>
      <color indexed="8"/>
      <name val="Times New Roman"/>
      <family val="1"/>
    </font>
    <font>
      <sz val="10"/>
      <name val="Arial"/>
      <family val="2"/>
    </font>
    <font>
      <sz val="12"/>
      <name val="Arial"/>
      <family val="2"/>
    </font>
    <font>
      <sz val="10"/>
      <name val="Arial"/>
      <family val="2"/>
    </font>
    <font>
      <u/>
      <sz val="10"/>
      <name val="Times New Roman"/>
      <family val="1"/>
    </font>
    <font>
      <i/>
      <sz val="10"/>
      <name val="Times New Roman"/>
      <family val="1"/>
    </font>
    <font>
      <vertAlign val="superscript"/>
      <sz val="10"/>
      <name val="Times New Roman"/>
      <family val="1"/>
    </font>
    <font>
      <sz val="8"/>
      <color theme="0"/>
      <name val="Times New Roman"/>
      <family val="1"/>
    </font>
  </fonts>
  <fills count="1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0.499984740745262"/>
        <bgColor indexed="64"/>
      </patternFill>
    </fill>
  </fills>
  <borders count="169">
    <border>
      <left/>
      <right/>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23"/>
      </bottom>
      <diagonal/>
    </border>
    <border>
      <left/>
      <right/>
      <top/>
      <bottom style="thin">
        <color indexed="23"/>
      </bottom>
      <diagonal/>
    </border>
    <border>
      <left style="thin">
        <color indexed="64"/>
      </left>
      <right style="thin">
        <color indexed="64"/>
      </right>
      <top/>
      <bottom style="thin">
        <color indexed="23"/>
      </bottom>
      <diagonal/>
    </border>
    <border>
      <left/>
      <right style="thin">
        <color indexed="64"/>
      </right>
      <top/>
      <bottom style="thin">
        <color indexed="23"/>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thin">
        <color indexed="8"/>
      </bottom>
      <diagonal/>
    </border>
    <border>
      <left/>
      <right/>
      <top/>
      <bottom style="thin">
        <color indexed="8"/>
      </bottom>
      <diagonal/>
    </border>
    <border>
      <left style="thin">
        <color indexed="64"/>
      </left>
      <right style="thin">
        <color indexed="64"/>
      </right>
      <top/>
      <bottom style="thin">
        <color indexed="8"/>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thin">
        <color indexed="64"/>
      </right>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indexed="64"/>
      </bottom>
      <diagonal/>
    </border>
    <border>
      <left style="thin">
        <color auto="1"/>
      </left>
      <right style="thin">
        <color theme="0" tint="-0.499984740745262"/>
      </right>
      <top style="thin">
        <color theme="0" tint="-0.499984740745262"/>
      </top>
      <bottom style="thin">
        <color auto="1"/>
      </bottom>
      <diagonal/>
    </border>
    <border>
      <left style="thin">
        <color theme="0" tint="-0.499984740745262"/>
      </left>
      <right style="thin">
        <color auto="1"/>
      </right>
      <top style="thin">
        <color theme="0" tint="-0.499984740745262"/>
      </top>
      <bottom style="thin">
        <color auto="1"/>
      </bottom>
      <diagonal/>
    </border>
    <border>
      <left style="thin">
        <color indexed="64"/>
      </left>
      <right style="thin">
        <color indexed="64"/>
      </right>
      <top style="thin">
        <color indexed="64"/>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auto="1"/>
      </bottom>
      <diagonal/>
    </border>
    <border>
      <left style="thin">
        <color indexed="23"/>
      </left>
      <right style="thin">
        <color indexed="23"/>
      </right>
      <top/>
      <bottom style="hair">
        <color indexed="64"/>
      </bottom>
      <diagonal/>
    </border>
    <border>
      <left style="thin">
        <color indexed="23"/>
      </left>
      <right style="thin">
        <color indexed="64"/>
      </right>
      <top/>
      <bottom style="thin">
        <color indexed="64"/>
      </bottom>
      <diagonal/>
    </border>
    <border>
      <left/>
      <right style="thin">
        <color indexed="23"/>
      </right>
      <top/>
      <bottom style="hair">
        <color indexed="64"/>
      </bottom>
      <diagonal/>
    </border>
    <border>
      <left style="thin">
        <color indexed="23"/>
      </left>
      <right style="thin">
        <color indexed="23"/>
      </right>
      <top/>
      <bottom style="thin">
        <color indexed="23"/>
      </bottom>
      <diagonal/>
    </border>
    <border>
      <left style="thin">
        <color indexed="64"/>
      </left>
      <right/>
      <top style="thin">
        <color indexed="64"/>
      </top>
      <bottom style="thin">
        <color theme="0" tint="-0.499984740745262"/>
      </bottom>
      <diagonal/>
    </border>
    <border>
      <left style="thin">
        <color auto="1"/>
      </left>
      <right style="thin">
        <color indexed="23"/>
      </right>
      <top style="thin">
        <color auto="1"/>
      </top>
      <bottom style="thin">
        <color indexed="23"/>
      </bottom>
      <diagonal/>
    </border>
    <border>
      <left style="thin">
        <color indexed="23"/>
      </left>
      <right style="thin">
        <color auto="1"/>
      </right>
      <top style="thin">
        <color auto="1"/>
      </top>
      <bottom style="thin">
        <color indexed="23"/>
      </bottom>
      <diagonal/>
    </border>
    <border>
      <left style="thin">
        <color indexed="23"/>
      </left>
      <right style="thin">
        <color indexed="23"/>
      </right>
      <top style="thin">
        <color auto="1"/>
      </top>
      <bottom style="thin">
        <color indexed="23"/>
      </bottom>
      <diagonal/>
    </border>
    <border>
      <left style="thin">
        <color indexed="64"/>
      </left>
      <right/>
      <top style="thin">
        <color theme="0" tint="-0.499984740745262"/>
      </top>
      <bottom style="thin">
        <color theme="0" tint="-0.499984740745262"/>
      </bottom>
      <diagonal/>
    </border>
    <border>
      <left style="thin">
        <color indexed="23"/>
      </left>
      <right/>
      <top style="thin">
        <color theme="0" tint="-0.499984740745262"/>
      </top>
      <bottom style="thin">
        <color theme="0" tint="-0.499984740745262"/>
      </bottom>
      <diagonal/>
    </border>
    <border>
      <left style="thin">
        <color indexed="8"/>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style="thin">
        <color auto="1"/>
      </left>
      <right style="thin">
        <color indexed="23"/>
      </right>
      <top style="thin">
        <color indexed="23"/>
      </top>
      <bottom style="thin">
        <color auto="1"/>
      </bottom>
      <diagonal/>
    </border>
    <border>
      <left style="thin">
        <color indexed="23"/>
      </left>
      <right style="thin">
        <color auto="1"/>
      </right>
      <top style="thin">
        <color indexed="23"/>
      </top>
      <bottom style="thin">
        <color auto="1"/>
      </bottom>
      <diagonal/>
    </border>
    <border>
      <left style="thin">
        <color indexed="23"/>
      </left>
      <right style="thin">
        <color indexed="23"/>
      </right>
      <top style="thin">
        <color indexed="23"/>
      </top>
      <bottom style="thin">
        <color auto="1"/>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right style="thin">
        <color indexed="23"/>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64"/>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diagonal/>
    </border>
    <border>
      <left style="thin">
        <color indexed="8"/>
      </left>
      <right/>
      <top/>
      <bottom/>
      <diagonal/>
    </border>
    <border>
      <left/>
      <right style="medium">
        <color indexed="8"/>
      </right>
      <top/>
      <bottom/>
      <diagonal/>
    </border>
    <border>
      <left style="thin">
        <color indexed="8"/>
      </left>
      <right style="thin">
        <color indexed="8"/>
      </right>
      <top/>
      <bottom style="medium">
        <color indexed="64"/>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style="thin">
        <color indexed="64"/>
      </left>
      <right/>
      <top style="thin">
        <color indexed="64"/>
      </top>
      <bottom style="medium">
        <color indexed="64"/>
      </bottom>
      <diagonal/>
    </border>
    <border>
      <left style="thin">
        <color indexed="8"/>
      </left>
      <right/>
      <top/>
      <bottom style="medium">
        <color indexed="64"/>
      </bottom>
      <diagonal/>
    </border>
    <border>
      <left/>
      <right style="medium">
        <color indexed="8"/>
      </right>
      <top style="thin">
        <color indexed="8"/>
      </top>
      <bottom style="medium">
        <color indexed="64"/>
      </bottom>
      <diagonal/>
    </border>
    <border>
      <left style="thin">
        <color indexed="8"/>
      </left>
      <right/>
      <top/>
      <bottom style="hair">
        <color indexed="8"/>
      </bottom>
      <diagonal/>
    </border>
    <border>
      <left/>
      <right style="thin">
        <color indexed="8"/>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right style="medium">
        <color indexed="64"/>
      </right>
      <top/>
      <bottom style="hair">
        <color indexed="8"/>
      </bottom>
      <diagonal/>
    </border>
    <border>
      <left style="thin">
        <color indexed="8"/>
      </left>
      <right style="thin">
        <color indexed="8"/>
      </right>
      <top style="hair">
        <color indexed="8"/>
      </top>
      <bottom style="thin">
        <color indexed="64"/>
      </bottom>
      <diagonal/>
    </border>
    <border>
      <left/>
      <right style="thin">
        <color indexed="8"/>
      </right>
      <top/>
      <bottom style="thin">
        <color indexed="8"/>
      </bottom>
      <diagonal/>
    </border>
    <border>
      <left style="thin">
        <color indexed="64"/>
      </left>
      <right/>
      <top style="hair">
        <color indexed="8"/>
      </top>
      <bottom style="thin">
        <color indexed="64"/>
      </bottom>
      <diagonal/>
    </border>
    <border>
      <left style="thin">
        <color indexed="8"/>
      </left>
      <right/>
      <top style="thin">
        <color indexed="64"/>
      </top>
      <bottom/>
      <diagonal/>
    </border>
    <border>
      <left/>
      <right style="medium">
        <color indexed="8"/>
      </right>
      <top style="thin">
        <color indexed="8"/>
      </top>
      <bottom/>
      <diagonal/>
    </border>
    <border>
      <left style="thin">
        <color indexed="8"/>
      </left>
      <right style="thin">
        <color indexed="64"/>
      </right>
      <top/>
      <bottom style="hair">
        <color indexed="8"/>
      </bottom>
      <diagonal/>
    </border>
    <border>
      <left style="thin">
        <color indexed="8"/>
      </left>
      <right/>
      <top style="hair">
        <color indexed="8"/>
      </top>
      <bottom style="thin">
        <color indexed="64"/>
      </bottom>
      <diagonal/>
    </border>
    <border>
      <left style="thin">
        <color indexed="8"/>
      </left>
      <right style="thin">
        <color indexed="64"/>
      </right>
      <top style="thin">
        <color indexed="64"/>
      </top>
      <bottom/>
      <diagonal/>
    </border>
    <border>
      <left/>
      <right style="medium">
        <color indexed="64"/>
      </right>
      <top style="thin">
        <color indexed="8"/>
      </top>
      <bottom/>
      <diagonal/>
    </border>
    <border>
      <left/>
      <right style="medium">
        <color indexed="64"/>
      </right>
      <top/>
      <bottom/>
      <diagonal/>
    </border>
    <border>
      <left style="thin">
        <color indexed="8"/>
      </left>
      <right style="thin">
        <color indexed="8"/>
      </right>
      <top/>
      <bottom style="thin">
        <color indexed="8"/>
      </bottom>
      <diagonal/>
    </border>
    <border>
      <left/>
      <right style="medium">
        <color indexed="64"/>
      </right>
      <top/>
      <bottom style="thin">
        <color indexed="64"/>
      </bottom>
      <diagonal/>
    </border>
    <border>
      <left/>
      <right style="thin">
        <color indexed="8"/>
      </right>
      <top style="thin">
        <color indexed="64"/>
      </top>
      <bottom/>
      <diagonal/>
    </border>
    <border>
      <left/>
      <right style="thin">
        <color indexed="8"/>
      </right>
      <top style="hair">
        <color indexed="23"/>
      </top>
      <bottom style="hair">
        <color indexed="8"/>
      </bottom>
      <diagonal/>
    </border>
    <border>
      <left/>
      <right style="medium">
        <color indexed="8"/>
      </right>
      <top/>
      <bottom style="hair">
        <color indexed="8"/>
      </bottom>
      <diagonal/>
    </border>
    <border>
      <left style="thin">
        <color indexed="8"/>
      </left>
      <right/>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right/>
      <top style="medium">
        <color indexed="8"/>
      </top>
      <bottom/>
      <diagonal/>
    </border>
    <border>
      <left/>
      <right style="medium">
        <color indexed="8"/>
      </right>
      <top/>
      <bottom style="thin">
        <color indexed="8"/>
      </bottom>
      <diagonal/>
    </border>
    <border>
      <left style="thin">
        <color indexed="8"/>
      </left>
      <right/>
      <top style="hair">
        <color indexed="8"/>
      </top>
      <bottom style="hair">
        <color indexed="8"/>
      </bottom>
      <diagonal/>
    </border>
    <border>
      <left/>
      <right style="medium">
        <color indexed="64"/>
      </right>
      <top/>
      <bottom style="thin">
        <color indexed="8"/>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23"/>
      </top>
      <bottom style="hair">
        <color indexed="64"/>
      </bottom>
      <diagonal/>
    </border>
    <border>
      <left/>
      <right/>
      <top style="thin">
        <color indexed="23"/>
      </top>
      <bottom style="hair">
        <color indexed="64"/>
      </bottom>
      <diagonal/>
    </border>
    <border>
      <left/>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style="thin">
        <color indexed="64"/>
      </left>
      <right style="thin">
        <color indexed="64"/>
      </right>
      <top style="thin">
        <color indexed="23"/>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64"/>
      </right>
      <top style="thin">
        <color indexed="8"/>
      </top>
      <bottom/>
      <diagonal/>
    </border>
    <border>
      <left style="thin">
        <color auto="1"/>
      </left>
      <right style="thin">
        <color auto="1"/>
      </right>
      <top style="thin">
        <color indexed="8"/>
      </top>
      <bottom style="thin">
        <color theme="0" tint="-0.499984740745262"/>
      </bottom>
      <diagonal/>
    </border>
    <border>
      <left style="thin">
        <color auto="1"/>
      </left>
      <right style="thin">
        <color theme="0" tint="-0.499984740745262"/>
      </right>
      <top style="thin">
        <color auto="1"/>
      </top>
      <bottom style="thin">
        <color theme="0" tint="-0.499984740745262"/>
      </bottom>
      <diagonal/>
    </border>
    <border>
      <left style="thin">
        <color theme="0" tint="-0.499984740745262"/>
      </left>
      <right style="thin">
        <color auto="1"/>
      </right>
      <top style="thin">
        <color auto="1"/>
      </top>
      <bottom style="thin">
        <color theme="0" tint="-0.499984740745262"/>
      </bottom>
      <diagonal/>
    </border>
    <border>
      <left style="thin">
        <color indexed="64"/>
      </left>
      <right style="thin">
        <color indexed="64"/>
      </right>
      <top style="thin">
        <color indexed="23"/>
      </top>
      <bottom style="thin">
        <color indexed="23"/>
      </bottom>
      <diagonal/>
    </border>
    <border>
      <left style="thin">
        <color indexed="64"/>
      </left>
      <right/>
      <top style="thin">
        <color indexed="8"/>
      </top>
      <bottom style="medium">
        <color indexed="8"/>
      </bottom>
      <diagonal/>
    </border>
    <border>
      <left style="thin">
        <color indexed="64"/>
      </left>
      <right/>
      <top style="thin">
        <color indexed="23"/>
      </top>
      <bottom style="thin">
        <color indexed="23"/>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auto="1"/>
      </left>
      <right style="thin">
        <color indexed="23"/>
      </right>
      <top style="thin">
        <color indexed="23"/>
      </top>
      <bottom style="thin">
        <color indexed="23"/>
      </bottom>
      <diagonal/>
    </border>
    <border>
      <left style="thin">
        <color indexed="23"/>
      </left>
      <right style="thin">
        <color auto="1"/>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64"/>
      </left>
      <right/>
      <top style="thin">
        <color indexed="23"/>
      </top>
      <bottom style="thin">
        <color indexed="23"/>
      </bottom>
      <diagonal/>
    </border>
  </borders>
  <cellStyleXfs count="35">
    <xf numFmtId="0" fontId="0" fillId="0" borderId="0"/>
    <xf numFmtId="0" fontId="1"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4" fillId="0" borderId="0"/>
    <xf numFmtId="0" fontId="8" fillId="0" borderId="0"/>
    <xf numFmtId="0" fontId="8" fillId="0" borderId="0"/>
    <xf numFmtId="43" fontId="4" fillId="0" borderId="0" applyFont="0" applyFill="0" applyBorder="0" applyAlignment="0" applyProtection="0"/>
    <xf numFmtId="0" fontId="33" fillId="0" borderId="0" applyNumberFormat="0" applyFill="0" applyBorder="0" applyAlignment="0" applyProtection="0">
      <alignment vertical="top"/>
      <protection locked="0"/>
    </xf>
    <xf numFmtId="0" fontId="18" fillId="5" borderId="0" applyNumberFormat="0" applyBorder="0" applyAlignment="0" applyProtection="0"/>
    <xf numFmtId="0" fontId="18" fillId="7" borderId="0" applyNumberFormat="0" applyBorder="0" applyAlignment="0" applyProtection="0"/>
    <xf numFmtId="0" fontId="18" fillId="9" borderId="0" applyNumberFormat="0" applyBorder="0" applyAlignment="0" applyProtection="0"/>
    <xf numFmtId="0" fontId="18" fillId="11" borderId="0" applyNumberFormat="0" applyBorder="0" applyAlignment="0" applyProtection="0"/>
    <xf numFmtId="0" fontId="18" fillId="13" borderId="0" applyNumberFormat="0" applyBorder="0" applyAlignment="0" applyProtection="0"/>
    <xf numFmtId="0" fontId="18" fillId="15" borderId="0" applyNumberFormat="0" applyBorder="0" applyAlignment="0" applyProtection="0"/>
    <xf numFmtId="0" fontId="18" fillId="6"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12" borderId="0" applyNumberFormat="0" applyBorder="0" applyAlignment="0" applyProtection="0"/>
    <xf numFmtId="0" fontId="18" fillId="14" borderId="0" applyNumberFormat="0" applyBorder="0" applyAlignment="0" applyProtection="0"/>
    <xf numFmtId="0" fontId="18" fillId="16" borderId="0" applyNumberFormat="0" applyBorder="0" applyAlignment="0" applyProtection="0"/>
    <xf numFmtId="0" fontId="8" fillId="0" borderId="0">
      <alignment wrapText="1"/>
    </xf>
    <xf numFmtId="0" fontId="18" fillId="4" borderId="32" applyNumberFormat="0" applyFont="0" applyAlignment="0" applyProtection="0"/>
    <xf numFmtId="0" fontId="18" fillId="4" borderId="32" applyNumberFormat="0" applyFont="0" applyAlignment="0" applyProtection="0"/>
    <xf numFmtId="9" fontId="8" fillId="0" borderId="0" applyFont="0" applyFill="0" applyBorder="0" applyAlignment="0" applyProtection="0"/>
    <xf numFmtId="0" fontId="8" fillId="0" borderId="0"/>
    <xf numFmtId="9" fontId="18" fillId="0" borderId="0" applyFont="0" applyFill="0" applyBorder="0" applyAlignment="0" applyProtection="0"/>
    <xf numFmtId="0" fontId="4" fillId="0" borderId="0"/>
    <xf numFmtId="0" fontId="64" fillId="0" borderId="0"/>
    <xf numFmtId="43" fontId="1" fillId="0" borderId="0" applyFont="0" applyFill="0" applyBorder="0" applyAlignment="0" applyProtection="0"/>
    <xf numFmtId="0" fontId="1" fillId="0" borderId="0"/>
    <xf numFmtId="0" fontId="65" fillId="0" borderId="0"/>
    <xf numFmtId="0" fontId="66" fillId="0" borderId="0"/>
    <xf numFmtId="0" fontId="1" fillId="0" borderId="0"/>
  </cellStyleXfs>
  <cellXfs count="1369">
    <xf numFmtId="0" fontId="0" fillId="0" borderId="0" xfId="0"/>
    <xf numFmtId="0" fontId="1" fillId="0" borderId="0" xfId="1"/>
    <xf numFmtId="0" fontId="2" fillId="0" borderId="0" xfId="1" applyFont="1"/>
    <xf numFmtId="0" fontId="3" fillId="2" borderId="0" xfId="1" applyFont="1" applyFill="1" applyProtection="1">
      <protection hidden="1"/>
    </xf>
    <xf numFmtId="3" fontId="10" fillId="0" borderId="0" xfId="1" applyNumberFormat="1" applyFont="1" applyAlignment="1"/>
    <xf numFmtId="3" fontId="11" fillId="0" borderId="0" xfId="1" applyNumberFormat="1" applyFont="1" applyAlignment="1"/>
    <xf numFmtId="1" fontId="15" fillId="0" borderId="7" xfId="1" applyNumberFormat="1" applyFont="1" applyBorder="1" applyAlignment="1">
      <alignment horizontal="right"/>
    </xf>
    <xf numFmtId="165" fontId="15" fillId="0" borderId="8" xfId="1" applyNumberFormat="1" applyFont="1" applyBorder="1" applyAlignment="1"/>
    <xf numFmtId="37" fontId="11" fillId="0" borderId="9" xfId="1" applyNumberFormat="1" applyFont="1" applyBorder="1" applyAlignment="1">
      <alignment horizontal="right"/>
    </xf>
    <xf numFmtId="37" fontId="11" fillId="0" borderId="10" xfId="1" applyNumberFormat="1" applyFont="1" applyBorder="1" applyAlignment="1"/>
    <xf numFmtId="37" fontId="11" fillId="0" borderId="13" xfId="1" applyNumberFormat="1" applyFont="1" applyBorder="1" applyAlignment="1">
      <alignment horizontal="right"/>
    </xf>
    <xf numFmtId="37" fontId="11" fillId="0" borderId="13" xfId="1" applyNumberFormat="1" applyFont="1" applyBorder="1" applyAlignment="1"/>
    <xf numFmtId="37" fontId="11" fillId="0" borderId="7" xfId="1" applyNumberFormat="1" applyFont="1" applyBorder="1" applyAlignment="1">
      <alignment horizontal="right"/>
    </xf>
    <xf numFmtId="37" fontId="11" fillId="0" borderId="7" xfId="1" applyNumberFormat="1" applyFont="1" applyBorder="1" applyAlignment="1"/>
    <xf numFmtId="3" fontId="15" fillId="0" borderId="8" xfId="1" applyNumberFormat="1" applyFont="1" applyBorder="1" applyAlignment="1"/>
    <xf numFmtId="37" fontId="11" fillId="0" borderId="22" xfId="1" applyNumberFormat="1" applyFont="1" applyFill="1" applyBorder="1" applyAlignment="1"/>
    <xf numFmtId="164" fontId="11" fillId="0" borderId="0" xfId="1" applyNumberFormat="1" applyFont="1" applyAlignment="1"/>
    <xf numFmtId="3" fontId="15" fillId="0" borderId="0" xfId="1" applyNumberFormat="1" applyFont="1" applyAlignment="1">
      <alignment horizontal="centerContinuous"/>
    </xf>
    <xf numFmtId="164" fontId="15" fillId="0" borderId="0" xfId="1" applyNumberFormat="1" applyFont="1" applyAlignment="1">
      <alignment horizontal="centerContinuous"/>
    </xf>
    <xf numFmtId="0" fontId="11" fillId="0" borderId="27" xfId="1" applyNumberFormat="1" applyFont="1" applyBorder="1" applyAlignment="1">
      <alignment horizontal="right"/>
    </xf>
    <xf numFmtId="0" fontId="11" fillId="0" borderId="2" xfId="1" applyNumberFormat="1" applyFont="1" applyBorder="1" applyAlignment="1">
      <alignment horizontal="center"/>
    </xf>
    <xf numFmtId="0" fontId="11" fillId="0" borderId="2" xfId="1" applyNumberFormat="1" applyFont="1" applyBorder="1" applyAlignment="1">
      <alignment horizontal="right"/>
    </xf>
    <xf numFmtId="0" fontId="11" fillId="0" borderId="27" xfId="1" applyNumberFormat="1" applyFont="1" applyBorder="1" applyAlignment="1">
      <alignment horizontal="center"/>
    </xf>
    <xf numFmtId="0" fontId="11" fillId="0" borderId="3" xfId="1" applyNumberFormat="1" applyFont="1" applyBorder="1" applyAlignment="1">
      <alignment horizontal="right"/>
    </xf>
    <xf numFmtId="0" fontId="11" fillId="0" borderId="16" xfId="1" applyNumberFormat="1" applyFont="1" applyBorder="1" applyAlignment="1"/>
    <xf numFmtId="37" fontId="11" fillId="0" borderId="16" xfId="1" applyNumberFormat="1" applyFont="1" applyBorder="1" applyAlignment="1">
      <alignment horizontal="center"/>
    </xf>
    <xf numFmtId="37" fontId="11" fillId="0" borderId="17" xfId="1" applyNumberFormat="1" applyFont="1" applyBorder="1" applyAlignment="1">
      <alignment horizontal="center"/>
    </xf>
    <xf numFmtId="37" fontId="11" fillId="0" borderId="24" xfId="1" applyNumberFormat="1" applyFont="1" applyFill="1" applyBorder="1" applyAlignment="1"/>
    <xf numFmtId="37" fontId="11" fillId="0" borderId="25" xfId="1" applyNumberFormat="1" applyFont="1" applyFill="1" applyBorder="1" applyAlignment="1"/>
    <xf numFmtId="37" fontId="11" fillId="0" borderId="26" xfId="1" applyNumberFormat="1" applyFont="1" applyFill="1" applyBorder="1" applyAlignment="1"/>
    <xf numFmtId="3" fontId="11" fillId="0" borderId="0" xfId="1" applyNumberFormat="1" applyFont="1" applyAlignment="1">
      <alignment horizontal="fill"/>
    </xf>
    <xf numFmtId="3" fontId="16" fillId="0" borderId="0" xfId="1" applyNumberFormat="1" applyFont="1" applyAlignment="1"/>
    <xf numFmtId="164" fontId="11" fillId="0" borderId="0" xfId="1" applyNumberFormat="1" applyFont="1" applyFill="1" applyAlignment="1"/>
    <xf numFmtId="164" fontId="17" fillId="0" borderId="0" xfId="1" applyNumberFormat="1" applyFont="1" applyFill="1" applyAlignment="1"/>
    <xf numFmtId="164" fontId="17" fillId="0" borderId="0" xfId="1" applyNumberFormat="1" applyFont="1" applyAlignment="1"/>
    <xf numFmtId="37" fontId="11" fillId="0" borderId="9" xfId="1" applyNumberFormat="1" applyFont="1" applyBorder="1" applyAlignment="1"/>
    <xf numFmtId="37" fontId="15" fillId="0" borderId="19" xfId="1" applyNumberFormat="1" applyFont="1" applyBorder="1" applyAlignment="1">
      <alignment horizontal="right"/>
    </xf>
    <xf numFmtId="37" fontId="11" fillId="0" borderId="21" xfId="1" applyNumberFormat="1" applyFont="1" applyBorder="1" applyAlignment="1"/>
    <xf numFmtId="37" fontId="15" fillId="0" borderId="22" xfId="1" applyNumberFormat="1" applyFont="1" applyBorder="1" applyAlignment="1"/>
    <xf numFmtId="37" fontId="11" fillId="0" borderId="22" xfId="1" applyNumberFormat="1" applyFont="1" applyBorder="1" applyAlignment="1"/>
    <xf numFmtId="37" fontId="11" fillId="0" borderId="17" xfId="1" applyNumberFormat="1" applyFont="1" applyBorder="1" applyAlignment="1"/>
    <xf numFmtId="3" fontId="11" fillId="0" borderId="10" xfId="1" applyNumberFormat="1" applyFont="1" applyBorder="1" applyAlignment="1"/>
    <xf numFmtId="3" fontId="11" fillId="0" borderId="17" xfId="1" applyNumberFormat="1" applyFont="1" applyBorder="1" applyAlignment="1"/>
    <xf numFmtId="0" fontId="11" fillId="0" borderId="24" xfId="1" applyNumberFormat="1" applyFont="1" applyBorder="1" applyAlignment="1"/>
    <xf numFmtId="0" fontId="15" fillId="0" borderId="25" xfId="1" applyNumberFormat="1" applyFont="1" applyBorder="1" applyAlignment="1"/>
    <xf numFmtId="37" fontId="15" fillId="0" borderId="28" xfId="1" applyNumberFormat="1" applyFont="1" applyBorder="1" applyAlignment="1">
      <alignment horizontal="center"/>
    </xf>
    <xf numFmtId="37" fontId="15" fillId="0" borderId="25" xfId="1" applyNumberFormat="1" applyFont="1" applyBorder="1" applyAlignment="1">
      <alignment horizontal="center"/>
    </xf>
    <xf numFmtId="165" fontId="15" fillId="0" borderId="25" xfId="1" applyNumberFormat="1" applyFont="1" applyBorder="1" applyAlignment="1"/>
    <xf numFmtId="165" fontId="15" fillId="0" borderId="26" xfId="1" applyNumberFormat="1" applyFont="1" applyBorder="1" applyAlignment="1"/>
    <xf numFmtId="37" fontId="11" fillId="0" borderId="23" xfId="1" applyNumberFormat="1" applyFont="1" applyBorder="1" applyAlignment="1">
      <alignment horizontal="center"/>
    </xf>
    <xf numFmtId="37" fontId="11" fillId="0" borderId="23" xfId="1" applyNumberFormat="1" applyFont="1" applyBorder="1" applyAlignment="1"/>
    <xf numFmtId="37" fontId="11" fillId="0" borderId="0" xfId="1" applyNumberFormat="1" applyFont="1" applyBorder="1" applyAlignment="1"/>
    <xf numFmtId="37" fontId="11" fillId="0" borderId="1" xfId="1" applyNumberFormat="1" applyFont="1" applyBorder="1" applyAlignment="1"/>
    <xf numFmtId="37" fontId="11" fillId="0" borderId="24" xfId="1" applyNumberFormat="1" applyFont="1" applyBorder="1" applyAlignment="1">
      <alignment horizontal="center"/>
    </xf>
    <xf numFmtId="37" fontId="11" fillId="0" borderId="25" xfId="1" applyNumberFormat="1" applyFont="1" applyBorder="1" applyAlignment="1">
      <alignment horizontal="center"/>
    </xf>
    <xf numFmtId="3" fontId="11" fillId="0" borderId="25" xfId="1" applyNumberFormat="1" applyFont="1" applyBorder="1" applyAlignment="1"/>
    <xf numFmtId="37" fontId="11" fillId="0" borderId="24" xfId="1" applyNumberFormat="1" applyFont="1" applyBorder="1" applyAlignment="1"/>
    <xf numFmtId="37" fontId="11" fillId="0" borderId="25" xfId="1" applyNumberFormat="1" applyFont="1" applyBorder="1" applyAlignment="1"/>
    <xf numFmtId="37" fontId="11" fillId="0" borderId="26" xfId="1" applyNumberFormat="1" applyFont="1" applyBorder="1" applyAlignment="1"/>
    <xf numFmtId="37" fontId="11" fillId="0" borderId="16" xfId="1" applyNumberFormat="1" applyFont="1" applyBorder="1" applyAlignment="1"/>
    <xf numFmtId="0" fontId="11" fillId="0" borderId="29" xfId="1" applyNumberFormat="1" applyFont="1" applyBorder="1" applyAlignment="1"/>
    <xf numFmtId="0" fontId="11" fillId="0" borderId="17" xfId="1" applyNumberFormat="1" applyFont="1" applyBorder="1" applyAlignment="1">
      <alignment horizontal="fill"/>
    </xf>
    <xf numFmtId="0" fontId="11" fillId="0" borderId="25" xfId="1" applyNumberFormat="1" applyFont="1" applyBorder="1" applyAlignment="1">
      <alignment horizontal="fill"/>
    </xf>
    <xf numFmtId="0" fontId="11" fillId="0" borderId="25" xfId="1" applyNumberFormat="1" applyFont="1" applyBorder="1" applyAlignment="1"/>
    <xf numFmtId="0" fontId="2" fillId="0" borderId="0" xfId="6" applyFont="1"/>
    <xf numFmtId="0" fontId="8" fillId="0" borderId="0" xfId="6"/>
    <xf numFmtId="0" fontId="21" fillId="0" borderId="0" xfId="6" applyFont="1"/>
    <xf numFmtId="0" fontId="22" fillId="0" borderId="0" xfId="7" applyFont="1" applyAlignment="1">
      <alignment horizontal="left"/>
    </xf>
    <xf numFmtId="0" fontId="8" fillId="0" borderId="0" xfId="7"/>
    <xf numFmtId="0" fontId="15" fillId="0" borderId="0" xfId="7" applyFont="1"/>
    <xf numFmtId="0" fontId="20" fillId="0" borderId="0" xfId="7" applyFont="1"/>
    <xf numFmtId="0" fontId="14" fillId="0" borderId="0" xfId="7" applyFont="1"/>
    <xf numFmtId="0" fontId="14" fillId="0" borderId="0" xfId="7" applyFont="1" applyFill="1" applyAlignment="1">
      <alignment vertical="center"/>
    </xf>
    <xf numFmtId="0" fontId="14" fillId="0" borderId="0" xfId="7" applyFont="1" applyFill="1"/>
    <xf numFmtId="0" fontId="14" fillId="0" borderId="24" xfId="7" applyFont="1" applyFill="1" applyBorder="1" applyAlignment="1">
      <alignment horizontal="center" wrapText="1"/>
    </xf>
    <xf numFmtId="0" fontId="14" fillId="0" borderId="26" xfId="7" applyFont="1" applyFill="1" applyBorder="1" applyAlignment="1">
      <alignment horizontal="center" wrapText="1"/>
    </xf>
    <xf numFmtId="0" fontId="22" fillId="0" borderId="0" xfId="7" applyFont="1" applyFill="1" applyAlignment="1">
      <alignment horizontal="left"/>
    </xf>
    <xf numFmtId="0" fontId="8" fillId="0" borderId="0" xfId="7" applyFill="1"/>
    <xf numFmtId="0" fontId="14" fillId="0" borderId="20" xfId="7" applyFont="1" applyFill="1" applyBorder="1"/>
    <xf numFmtId="0" fontId="14" fillId="0" borderId="23" xfId="7" applyFont="1" applyFill="1" applyBorder="1"/>
    <xf numFmtId="0" fontId="14" fillId="0" borderId="1" xfId="7" applyFont="1" applyFill="1" applyBorder="1"/>
    <xf numFmtId="0" fontId="14" fillId="0" borderId="0" xfId="7" applyFont="1" applyFill="1" applyBorder="1"/>
    <xf numFmtId="0" fontId="20" fillId="0" borderId="20" xfId="7" applyFont="1" applyFill="1" applyBorder="1"/>
    <xf numFmtId="166" fontId="20" fillId="0" borderId="23" xfId="7" applyNumberFormat="1" applyFont="1" applyFill="1" applyBorder="1"/>
    <xf numFmtId="167" fontId="20" fillId="0" borderId="1" xfId="3" applyNumberFormat="1" applyFont="1" applyFill="1" applyBorder="1"/>
    <xf numFmtId="167" fontId="20" fillId="0" borderId="0" xfId="3" applyNumberFormat="1" applyFont="1" applyFill="1" applyBorder="1"/>
    <xf numFmtId="0" fontId="14" fillId="0" borderId="20" xfId="7" applyFont="1" applyFill="1" applyBorder="1" applyAlignment="1">
      <alignment horizontal="left" indent="1"/>
    </xf>
    <xf numFmtId="3" fontId="14" fillId="0" borderId="24" xfId="2" applyNumberFormat="1" applyFont="1" applyFill="1" applyBorder="1" applyAlignment="1">
      <alignment horizontal="right"/>
    </xf>
    <xf numFmtId="165" fontId="14" fillId="0" borderId="26" xfId="3" applyNumberFormat="1" applyFont="1" applyFill="1" applyBorder="1" applyAlignment="1">
      <alignment horizontal="right"/>
    </xf>
    <xf numFmtId="3" fontId="22" fillId="0" borderId="0" xfId="7" applyNumberFormat="1" applyFont="1" applyFill="1" applyAlignment="1">
      <alignment horizontal="left"/>
    </xf>
    <xf numFmtId="3" fontId="20" fillId="0" borderId="24" xfId="2" applyNumberFormat="1" applyFont="1" applyFill="1" applyBorder="1" applyAlignment="1">
      <alignment horizontal="right"/>
    </xf>
    <xf numFmtId="165" fontId="20" fillId="0" borderId="26" xfId="3" applyNumberFormat="1" applyFont="1" applyFill="1" applyBorder="1" applyAlignment="1">
      <alignment horizontal="right"/>
    </xf>
    <xf numFmtId="3" fontId="20" fillId="0" borderId="20" xfId="2" applyNumberFormat="1" applyFont="1" applyFill="1" applyBorder="1" applyAlignment="1">
      <alignment horizontal="right"/>
    </xf>
    <xf numFmtId="0" fontId="24" fillId="0" borderId="0" xfId="7" applyFont="1" applyFill="1"/>
    <xf numFmtId="3" fontId="14" fillId="0" borderId="23" xfId="7" applyNumberFormat="1" applyFont="1" applyFill="1" applyBorder="1" applyAlignment="1">
      <alignment horizontal="right"/>
    </xf>
    <xf numFmtId="165" fontId="14" fillId="0" borderId="1" xfId="7" applyNumberFormat="1" applyFont="1" applyFill="1" applyBorder="1" applyAlignment="1">
      <alignment horizontal="right"/>
    </xf>
    <xf numFmtId="3" fontId="14" fillId="0" borderId="0" xfId="7" applyNumberFormat="1" applyFont="1" applyFill="1" applyAlignment="1">
      <alignment horizontal="right"/>
    </xf>
    <xf numFmtId="3" fontId="14" fillId="0" borderId="1" xfId="7" applyNumberFormat="1" applyFont="1" applyFill="1" applyBorder="1" applyAlignment="1">
      <alignment horizontal="right"/>
    </xf>
    <xf numFmtId="3" fontId="14" fillId="0" borderId="0" xfId="7" applyNumberFormat="1" applyFont="1" applyFill="1" applyBorder="1" applyAlignment="1">
      <alignment horizontal="right"/>
    </xf>
    <xf numFmtId="165" fontId="14" fillId="0" borderId="0" xfId="7" applyNumberFormat="1" applyFont="1" applyFill="1" applyBorder="1" applyAlignment="1">
      <alignment horizontal="right"/>
    </xf>
    <xf numFmtId="3" fontId="14" fillId="0" borderId="23" xfId="2" applyNumberFormat="1" applyFont="1" applyFill="1" applyBorder="1" applyAlignment="1">
      <alignment horizontal="right"/>
    </xf>
    <xf numFmtId="165" fontId="14" fillId="0" borderId="1" xfId="2" applyNumberFormat="1" applyFont="1" applyFill="1" applyBorder="1" applyAlignment="1">
      <alignment horizontal="right"/>
    </xf>
    <xf numFmtId="3" fontId="14" fillId="0" borderId="1" xfId="2" applyNumberFormat="1" applyFont="1" applyFill="1" applyBorder="1" applyAlignment="1">
      <alignment horizontal="right"/>
    </xf>
    <xf numFmtId="3" fontId="14" fillId="0" borderId="20" xfId="2" applyNumberFormat="1" applyFont="1" applyFill="1" applyBorder="1" applyAlignment="1">
      <alignment horizontal="right"/>
    </xf>
    <xf numFmtId="3" fontId="14" fillId="0" borderId="0" xfId="2" applyNumberFormat="1" applyFont="1" applyFill="1" applyBorder="1" applyAlignment="1">
      <alignment horizontal="right"/>
    </xf>
    <xf numFmtId="165" fontId="14" fillId="0" borderId="0" xfId="2" applyNumberFormat="1" applyFont="1" applyFill="1" applyBorder="1" applyAlignment="1">
      <alignment horizontal="right"/>
    </xf>
    <xf numFmtId="3" fontId="25" fillId="0" borderId="23" xfId="2" applyNumberFormat="1" applyFont="1" applyFill="1" applyBorder="1" applyAlignment="1">
      <alignment horizontal="right"/>
    </xf>
    <xf numFmtId="3" fontId="25" fillId="0" borderId="1" xfId="2" applyNumberFormat="1" applyFont="1" applyFill="1" applyBorder="1" applyAlignment="1">
      <alignment horizontal="right"/>
    </xf>
    <xf numFmtId="3" fontId="25" fillId="0" borderId="0" xfId="2" applyNumberFormat="1" applyFont="1" applyFill="1" applyBorder="1" applyAlignment="1">
      <alignment horizontal="right"/>
    </xf>
    <xf numFmtId="165" fontId="14" fillId="0" borderId="1" xfId="3" applyNumberFormat="1" applyFont="1" applyFill="1" applyBorder="1" applyAlignment="1">
      <alignment horizontal="right"/>
    </xf>
    <xf numFmtId="0" fontId="20" fillId="0" borderId="23" xfId="7" applyFont="1" applyFill="1" applyBorder="1"/>
    <xf numFmtId="165" fontId="14" fillId="0" borderId="0" xfId="7" applyNumberFormat="1" applyFont="1" applyFill="1" applyAlignment="1">
      <alignment horizontal="right"/>
    </xf>
    <xf numFmtId="0" fontId="20" fillId="0" borderId="33" xfId="7" applyFont="1" applyFill="1" applyBorder="1" applyAlignment="1">
      <alignment horizontal="left"/>
    </xf>
    <xf numFmtId="0" fontId="20" fillId="0" borderId="34" xfId="7" applyFont="1" applyFill="1" applyBorder="1" applyAlignment="1">
      <alignment horizontal="left"/>
    </xf>
    <xf numFmtId="3" fontId="20" fillId="0" borderId="35" xfId="7" applyNumberFormat="1" applyFont="1" applyFill="1" applyBorder="1" applyAlignment="1">
      <alignment horizontal="right"/>
    </xf>
    <xf numFmtId="165" fontId="20" fillId="0" borderId="36" xfId="3" applyNumberFormat="1" applyFont="1" applyFill="1" applyBorder="1" applyAlignment="1">
      <alignment horizontal="right"/>
    </xf>
    <xf numFmtId="3" fontId="20" fillId="0" borderId="37" xfId="7" applyNumberFormat="1" applyFont="1" applyFill="1" applyBorder="1" applyAlignment="1">
      <alignment horizontal="right"/>
    </xf>
    <xf numFmtId="3" fontId="20" fillId="0" borderId="38" xfId="7" applyNumberFormat="1" applyFont="1" applyFill="1" applyBorder="1" applyAlignment="1">
      <alignment horizontal="right"/>
    </xf>
    <xf numFmtId="3" fontId="20" fillId="0" borderId="38" xfId="2" applyNumberFormat="1" applyFont="1" applyFill="1" applyBorder="1" applyAlignment="1">
      <alignment horizontal="right"/>
    </xf>
    <xf numFmtId="165" fontId="20" fillId="0" borderId="39" xfId="3" applyNumberFormat="1" applyFont="1" applyFill="1" applyBorder="1" applyAlignment="1">
      <alignment horizontal="right"/>
    </xf>
    <xf numFmtId="0" fontId="20" fillId="0" borderId="0" xfId="7" applyFont="1" applyFill="1" applyBorder="1" applyAlignment="1">
      <alignment horizontal="left"/>
    </xf>
    <xf numFmtId="166" fontId="20" fillId="0" borderId="0" xfId="7" applyNumberFormat="1" applyFont="1" applyFill="1" applyBorder="1" applyAlignment="1">
      <alignment horizontal="left"/>
    </xf>
    <xf numFmtId="167" fontId="20" fillId="0" borderId="0" xfId="3" applyNumberFormat="1" applyFont="1" applyFill="1" applyBorder="1" applyAlignment="1">
      <alignment horizontal="left"/>
    </xf>
    <xf numFmtId="0" fontId="20" fillId="0" borderId="0" xfId="7" applyFont="1" applyBorder="1" applyAlignment="1">
      <alignment horizontal="left"/>
    </xf>
    <xf numFmtId="166" fontId="20" fillId="0" borderId="0" xfId="7" applyNumberFormat="1" applyFont="1" applyBorder="1" applyAlignment="1">
      <alignment horizontal="left"/>
    </xf>
    <xf numFmtId="167" fontId="20" fillId="0" borderId="0" xfId="3" applyNumberFormat="1" applyFont="1" applyBorder="1" applyAlignment="1">
      <alignment horizontal="left"/>
    </xf>
    <xf numFmtId="167" fontId="8" fillId="0" borderId="0" xfId="7" applyNumberFormat="1"/>
    <xf numFmtId="0" fontId="22" fillId="0" borderId="0" xfId="7" applyFont="1"/>
    <xf numFmtId="0" fontId="5" fillId="0" borderId="0" xfId="7" applyFont="1" applyAlignment="1">
      <alignment horizontal="left"/>
    </xf>
    <xf numFmtId="0" fontId="8" fillId="0" borderId="0" xfId="7" applyAlignment="1">
      <alignment horizontal="centerContinuous"/>
    </xf>
    <xf numFmtId="0" fontId="24" fillId="0" borderId="0" xfId="7" applyFont="1"/>
    <xf numFmtId="0" fontId="24" fillId="0" borderId="0" xfId="7" applyFont="1" applyAlignment="1">
      <alignment horizontal="left"/>
    </xf>
    <xf numFmtId="0" fontId="8" fillId="0" borderId="0" xfId="7" applyFont="1" applyFill="1"/>
    <xf numFmtId="0" fontId="26" fillId="0" borderId="0" xfId="1" applyFont="1" applyBorder="1" applyAlignment="1">
      <alignment horizontal="center"/>
    </xf>
    <xf numFmtId="0" fontId="1" fillId="0" borderId="0" xfId="1" applyAlignment="1">
      <alignment vertical="top"/>
    </xf>
    <xf numFmtId="0" fontId="26" fillId="0" borderId="0" xfId="1" applyFont="1" applyAlignment="1">
      <alignment vertical="top"/>
    </xf>
    <xf numFmtId="0" fontId="1" fillId="17" borderId="0" xfId="1" applyFill="1" applyAlignment="1">
      <alignment vertical="top"/>
    </xf>
    <xf numFmtId="0" fontId="32" fillId="17" borderId="0" xfId="1" applyFont="1" applyFill="1" applyBorder="1" applyAlignment="1">
      <alignment vertical="top" wrapText="1"/>
    </xf>
    <xf numFmtId="0" fontId="29" fillId="17" borderId="0" xfId="1" applyFont="1" applyFill="1" applyBorder="1" applyAlignment="1">
      <alignment vertical="top" wrapText="1"/>
    </xf>
    <xf numFmtId="0" fontId="33" fillId="0" borderId="0" xfId="9" applyAlignment="1" applyProtection="1"/>
    <xf numFmtId="0" fontId="26" fillId="0" borderId="0" xfId="1" applyFont="1"/>
    <xf numFmtId="164" fontId="37" fillId="0" borderId="0" xfId="1" applyNumberFormat="1" applyFont="1" applyAlignment="1"/>
    <xf numFmtId="0" fontId="11" fillId="0" borderId="0" xfId="1" applyFont="1"/>
    <xf numFmtId="164" fontId="8" fillId="0" borderId="0" xfId="1" applyNumberFormat="1" applyFont="1" applyAlignment="1"/>
    <xf numFmtId="0" fontId="15" fillId="0" borderId="27" xfId="1" applyNumberFormat="1" applyFont="1" applyBorder="1" applyAlignment="1">
      <alignment horizontal="right"/>
    </xf>
    <xf numFmtId="0" fontId="15" fillId="0" borderId="2" xfId="1" applyNumberFormat="1" applyFont="1" applyBorder="1" applyAlignment="1">
      <alignment horizontal="right"/>
    </xf>
    <xf numFmtId="0" fontId="15" fillId="0" borderId="4" xfId="1" applyNumberFormat="1" applyFont="1" applyBorder="1" applyAlignment="1">
      <alignment horizontal="center"/>
    </xf>
    <xf numFmtId="0" fontId="15" fillId="0" borderId="2" xfId="1" applyNumberFormat="1" applyFont="1" applyBorder="1" applyAlignment="1">
      <alignment horizontal="center"/>
    </xf>
    <xf numFmtId="0" fontId="15" fillId="0" borderId="3" xfId="1" applyNumberFormat="1" applyFont="1" applyBorder="1" applyAlignment="1">
      <alignment horizontal="right"/>
    </xf>
    <xf numFmtId="0" fontId="11" fillId="0" borderId="40" xfId="1" applyNumberFormat="1" applyFont="1" applyBorder="1" applyAlignment="1">
      <alignment horizontal="left"/>
    </xf>
    <xf numFmtId="0" fontId="11" fillId="0" borderId="14" xfId="1" applyNumberFormat="1" applyFont="1" applyBorder="1" applyAlignment="1">
      <alignment horizontal="left"/>
    </xf>
    <xf numFmtId="0" fontId="11" fillId="0" borderId="28" xfId="1" applyNumberFormat="1" applyFont="1" applyBorder="1" applyAlignment="1">
      <alignment horizontal="left"/>
    </xf>
    <xf numFmtId="37" fontId="15" fillId="0" borderId="24" xfId="1" applyNumberFormat="1" applyFont="1" applyBorder="1" applyAlignment="1"/>
    <xf numFmtId="37" fontId="15" fillId="0" borderId="25" xfId="1" applyNumberFormat="1" applyFont="1" applyBorder="1" applyAlignment="1"/>
    <xf numFmtId="5" fontId="15" fillId="0" borderId="25" xfId="1" applyNumberFormat="1" applyFont="1" applyBorder="1" applyAlignment="1"/>
    <xf numFmtId="5" fontId="15" fillId="0" borderId="22" xfId="1" applyNumberFormat="1" applyFont="1" applyBorder="1" applyAlignment="1"/>
    <xf numFmtId="5" fontId="15" fillId="0" borderId="26" xfId="1" applyNumberFormat="1" applyFont="1" applyBorder="1" applyAlignment="1"/>
    <xf numFmtId="0" fontId="11" fillId="0" borderId="41" xfId="1" applyNumberFormat="1" applyFont="1" applyBorder="1" applyAlignment="1"/>
    <xf numFmtId="0" fontId="11" fillId="0" borderId="14" xfId="1" applyNumberFormat="1" applyFont="1" applyBorder="1" applyAlignment="1">
      <alignment horizontal="left" indent="3"/>
    </xf>
    <xf numFmtId="0" fontId="11" fillId="0" borderId="28" xfId="1" applyNumberFormat="1" applyFont="1" applyBorder="1" applyAlignment="1">
      <alignment horizontal="left" indent="3"/>
    </xf>
    <xf numFmtId="5" fontId="11" fillId="0" borderId="25" xfId="1" applyNumberFormat="1" applyFont="1" applyBorder="1" applyAlignment="1"/>
    <xf numFmtId="5" fontId="11" fillId="0" borderId="22" xfId="1" applyNumberFormat="1" applyFont="1" applyBorder="1" applyAlignment="1"/>
    <xf numFmtId="5" fontId="11" fillId="0" borderId="26" xfId="1" applyNumberFormat="1" applyFont="1" applyBorder="1" applyAlignment="1"/>
    <xf numFmtId="164" fontId="37" fillId="0" borderId="0" xfId="1" applyNumberFormat="1" applyFont="1" applyFill="1" applyAlignment="1"/>
    <xf numFmtId="164" fontId="10" fillId="0" borderId="0" xfId="1" applyNumberFormat="1" applyFont="1" applyAlignment="1"/>
    <xf numFmtId="164" fontId="16" fillId="0" borderId="0" xfId="1" applyNumberFormat="1" applyFont="1" applyAlignment="1"/>
    <xf numFmtId="164" fontId="21" fillId="0" borderId="0" xfId="1" applyNumberFormat="1" applyFont="1" applyAlignment="1"/>
    <xf numFmtId="164" fontId="11" fillId="0" borderId="0" xfId="1" applyNumberFormat="1" applyFont="1" applyBorder="1" applyAlignment="1"/>
    <xf numFmtId="3" fontId="7" fillId="0" borderId="0" xfId="1" applyNumberFormat="1" applyFont="1" applyBorder="1" applyAlignment="1"/>
    <xf numFmtId="0" fontId="1" fillId="0" borderId="0" xfId="1" applyBorder="1" applyAlignment="1">
      <alignment vertical="top" wrapText="1"/>
    </xf>
    <xf numFmtId="0" fontId="11" fillId="0" borderId="17" xfId="1" applyNumberFormat="1" applyFont="1" applyBorder="1" applyAlignment="1"/>
    <xf numFmtId="0" fontId="1" fillId="0" borderId="0" xfId="1" applyBorder="1" applyAlignment="1">
      <alignment horizontal="center"/>
    </xf>
    <xf numFmtId="0" fontId="1" fillId="0" borderId="0" xfId="1" applyAlignment="1">
      <alignment horizontal="center"/>
    </xf>
    <xf numFmtId="0" fontId="37" fillId="0" borderId="0" xfId="1" applyFont="1" applyBorder="1" applyAlignment="1">
      <alignment horizontal="center"/>
    </xf>
    <xf numFmtId="37" fontId="15" fillId="0" borderId="148" xfId="1" applyNumberFormat="1" applyFont="1" applyBorder="1" applyAlignment="1">
      <alignment horizontal="right"/>
    </xf>
    <xf numFmtId="37" fontId="15" fillId="0" borderId="148" xfId="1" applyNumberFormat="1" applyFont="1" applyBorder="1" applyAlignment="1"/>
    <xf numFmtId="0" fontId="9" fillId="17" borderId="0" xfId="1" applyFont="1" applyFill="1" applyAlignment="1"/>
    <xf numFmtId="3" fontId="7" fillId="17" borderId="0" xfId="1" applyNumberFormat="1" applyFont="1" applyFill="1" applyAlignment="1">
      <alignment horizontal="center"/>
    </xf>
    <xf numFmtId="0" fontId="8" fillId="17" borderId="0" xfId="6" applyFill="1" applyAlignment="1">
      <alignment horizontal="center"/>
    </xf>
    <xf numFmtId="0" fontId="19" fillId="17" borderId="0" xfId="1" applyFont="1" applyFill="1" applyAlignment="1">
      <alignment horizontal="center"/>
    </xf>
    <xf numFmtId="0" fontId="19" fillId="17" borderId="0" xfId="1" applyFont="1" applyFill="1" applyBorder="1" applyAlignment="1">
      <alignment horizontal="center"/>
    </xf>
    <xf numFmtId="0" fontId="8" fillId="17" borderId="0" xfId="6" applyFont="1" applyFill="1" applyAlignment="1">
      <alignment horizontal="center"/>
    </xf>
    <xf numFmtId="0" fontId="8" fillId="17" borderId="0" xfId="6" applyFill="1" applyBorder="1" applyAlignment="1">
      <alignment horizontal="center"/>
    </xf>
    <xf numFmtId="0" fontId="20" fillId="17" borderId="0" xfId="6" applyFont="1" applyFill="1" applyBorder="1" applyAlignment="1">
      <alignment horizontal="center" wrapText="1"/>
    </xf>
    <xf numFmtId="0" fontId="20" fillId="17" borderId="25" xfId="6" applyFont="1" applyFill="1" applyBorder="1" applyAlignment="1">
      <alignment horizontal="center"/>
    </xf>
    <xf numFmtId="0" fontId="20" fillId="17" borderId="26" xfId="6" applyFont="1" applyFill="1" applyBorder="1" applyAlignment="1">
      <alignment horizontal="center"/>
    </xf>
    <xf numFmtId="0" fontId="1" fillId="17" borderId="0" xfId="1" applyFill="1" applyBorder="1" applyAlignment="1">
      <alignment horizontal="center" wrapText="1"/>
    </xf>
    <xf numFmtId="0" fontId="14" fillId="17" borderId="9" xfId="6" applyFont="1" applyFill="1" applyBorder="1"/>
    <xf numFmtId="0" fontId="14" fillId="17" borderId="9" xfId="6" applyFont="1" applyFill="1" applyBorder="1" applyAlignment="1">
      <alignment horizontal="center"/>
    </xf>
    <xf numFmtId="37" fontId="11" fillId="17" borderId="23" xfId="1" applyNumberFormat="1" applyFont="1" applyFill="1" applyBorder="1"/>
    <xf numFmtId="37" fontId="11" fillId="17" borderId="17" xfId="1" applyNumberFormat="1" applyFont="1" applyFill="1" applyBorder="1"/>
    <xf numFmtId="37" fontId="11" fillId="17" borderId="10" xfId="1" applyNumberFormat="1" applyFont="1" applyFill="1" applyBorder="1"/>
    <xf numFmtId="37" fontId="11" fillId="17" borderId="0" xfId="1" applyNumberFormat="1" applyFont="1" applyFill="1" applyBorder="1"/>
    <xf numFmtId="37" fontId="11" fillId="17" borderId="14" xfId="1" applyNumberFormat="1" applyFont="1" applyFill="1" applyBorder="1"/>
    <xf numFmtId="0" fontId="14" fillId="17" borderId="22" xfId="6" applyFont="1" applyFill="1" applyBorder="1"/>
    <xf numFmtId="0" fontId="14" fillId="17" borderId="22" xfId="6" applyFont="1" applyFill="1" applyBorder="1" applyAlignment="1">
      <alignment horizontal="center"/>
    </xf>
    <xf numFmtId="37" fontId="11" fillId="17" borderId="24" xfId="1" applyNumberFormat="1" applyFont="1" applyFill="1" applyBorder="1"/>
    <xf numFmtId="37" fontId="11" fillId="17" borderId="25" xfId="1" applyNumberFormat="1" applyFont="1" applyFill="1" applyBorder="1"/>
    <xf numFmtId="37" fontId="11" fillId="17" borderId="26" xfId="1" applyNumberFormat="1" applyFont="1" applyFill="1" applyBorder="1"/>
    <xf numFmtId="37" fontId="11" fillId="17" borderId="21" xfId="1" applyNumberFormat="1" applyFont="1" applyFill="1" applyBorder="1"/>
    <xf numFmtId="0" fontId="20" fillId="17" borderId="23" xfId="6" applyFont="1" applyFill="1" applyBorder="1" applyAlignment="1">
      <alignment horizontal="left"/>
    </xf>
    <xf numFmtId="0" fontId="20" fillId="17" borderId="137" xfId="6" applyFont="1" applyFill="1" applyBorder="1" applyAlignment="1">
      <alignment horizontal="center"/>
    </xf>
    <xf numFmtId="37" fontId="20" fillId="17" borderId="23" xfId="6" applyNumberFormat="1" applyFont="1" applyFill="1" applyBorder="1"/>
    <xf numFmtId="37" fontId="20" fillId="17" borderId="0" xfId="6" applyNumberFormat="1" applyFont="1" applyFill="1" applyBorder="1"/>
    <xf numFmtId="5" fontId="20" fillId="17" borderId="0" xfId="6" applyNumberFormat="1" applyFont="1" applyFill="1" applyBorder="1"/>
    <xf numFmtId="5" fontId="20" fillId="17" borderId="20" xfId="6" applyNumberFormat="1" applyFont="1" applyFill="1" applyBorder="1"/>
    <xf numFmtId="0" fontId="14" fillId="17" borderId="24" xfId="6" applyFont="1" applyFill="1" applyBorder="1"/>
    <xf numFmtId="0" fontId="14" fillId="17" borderId="25" xfId="6" applyFont="1" applyFill="1" applyBorder="1"/>
    <xf numFmtId="0" fontId="14" fillId="17" borderId="26" xfId="6" applyFont="1" applyFill="1" applyBorder="1"/>
    <xf numFmtId="0" fontId="14" fillId="17" borderId="0" xfId="6" applyFont="1" applyFill="1" applyBorder="1"/>
    <xf numFmtId="0" fontId="14" fillId="17" borderId="14" xfId="6" applyFont="1" applyFill="1" applyBorder="1"/>
    <xf numFmtId="0" fontId="8" fillId="17" borderId="19" xfId="6" applyFill="1" applyBorder="1"/>
    <xf numFmtId="0" fontId="14" fillId="17" borderId="19" xfId="6" applyFont="1" applyFill="1" applyBorder="1"/>
    <xf numFmtId="0" fontId="14" fillId="17" borderId="21" xfId="6" applyFont="1" applyFill="1" applyBorder="1" applyAlignment="1">
      <alignment wrapText="1"/>
    </xf>
    <xf numFmtId="0" fontId="8" fillId="17" borderId="21" xfId="6" applyFill="1" applyBorder="1"/>
    <xf numFmtId="37" fontId="11" fillId="17" borderId="10" xfId="1" applyNumberFormat="1" applyFont="1" applyFill="1" applyBorder="1" applyAlignment="1">
      <alignment horizontal="right"/>
    </xf>
    <xf numFmtId="0" fontId="20" fillId="17" borderId="141" xfId="6" applyFont="1" applyFill="1" applyBorder="1"/>
    <xf numFmtId="0" fontId="8" fillId="17" borderId="140" xfId="6" applyFill="1" applyBorder="1"/>
    <xf numFmtId="37" fontId="20" fillId="17" borderId="139" xfId="6" applyNumberFormat="1" applyFont="1" applyFill="1" applyBorder="1"/>
    <xf numFmtId="37" fontId="20" fillId="17" borderId="140" xfId="6" applyNumberFormat="1" applyFont="1" applyFill="1" applyBorder="1"/>
    <xf numFmtId="5" fontId="20" fillId="17" borderId="140" xfId="6" applyNumberFormat="1" applyFont="1" applyFill="1" applyBorder="1"/>
    <xf numFmtId="5" fontId="20" fillId="17" borderId="141" xfId="6" applyNumberFormat="1" applyFont="1" applyFill="1" applyBorder="1"/>
    <xf numFmtId="0" fontId="1" fillId="17" borderId="0" xfId="1" applyFont="1" applyFill="1" applyBorder="1" applyAlignment="1">
      <alignment horizontal="left"/>
    </xf>
    <xf numFmtId="0" fontId="8" fillId="17" borderId="0" xfId="6" applyFont="1" applyFill="1" applyBorder="1"/>
    <xf numFmtId="0" fontId="8" fillId="17" borderId="0" xfId="6" applyFill="1" applyBorder="1"/>
    <xf numFmtId="0" fontId="20" fillId="0" borderId="137" xfId="7" applyFont="1" applyFill="1" applyBorder="1" applyAlignment="1"/>
    <xf numFmtId="0" fontId="20" fillId="0" borderId="141" xfId="7" applyFont="1" applyFill="1" applyBorder="1"/>
    <xf numFmtId="0" fontId="20" fillId="0" borderId="137" xfId="7" applyFont="1" applyFill="1" applyBorder="1" applyAlignment="1">
      <alignment wrapText="1"/>
    </xf>
    <xf numFmtId="3" fontId="20" fillId="0" borderId="139" xfId="2" applyNumberFormat="1" applyFont="1" applyFill="1" applyBorder="1" applyAlignment="1">
      <alignment horizontal="right"/>
    </xf>
    <xf numFmtId="165" fontId="20" fillId="0" borderId="142" xfId="3" applyNumberFormat="1" applyFont="1" applyFill="1" applyBorder="1" applyAlignment="1">
      <alignment horizontal="right"/>
    </xf>
    <xf numFmtId="0" fontId="2" fillId="17" borderId="0" xfId="1" applyFont="1" applyFill="1"/>
    <xf numFmtId="0" fontId="28" fillId="17" borderId="0" xfId="1" applyFont="1" applyFill="1" applyBorder="1" applyAlignment="1">
      <alignment horizontal="right"/>
    </xf>
    <xf numFmtId="0" fontId="28" fillId="17" borderId="0" xfId="1" applyFont="1" applyFill="1" applyBorder="1" applyAlignment="1">
      <alignment horizontal="right" wrapText="1"/>
    </xf>
    <xf numFmtId="0" fontId="27" fillId="17" borderId="0" xfId="1" applyFont="1" applyFill="1" applyBorder="1" applyAlignment="1">
      <alignment horizontal="center"/>
    </xf>
    <xf numFmtId="0" fontId="1" fillId="17" borderId="0" xfId="1" applyFill="1" applyBorder="1" applyAlignment="1">
      <alignment horizontal="center"/>
    </xf>
    <xf numFmtId="0" fontId="26" fillId="17" borderId="0" xfId="1" applyFont="1" applyFill="1" applyBorder="1" applyAlignment="1">
      <alignment vertical="center" wrapText="1"/>
    </xf>
    <xf numFmtId="3" fontId="26" fillId="17" borderId="0" xfId="30" applyNumberFormat="1" applyFont="1" applyFill="1" applyBorder="1" applyAlignment="1">
      <alignment vertical="center" wrapText="1"/>
    </xf>
    <xf numFmtId="0" fontId="26" fillId="17" borderId="0" xfId="1" applyFont="1" applyFill="1" applyBorder="1" applyAlignment="1">
      <alignment vertical="center"/>
    </xf>
    <xf numFmtId="0" fontId="29" fillId="17" borderId="0" xfId="1" applyFont="1" applyFill="1" applyBorder="1" applyAlignment="1">
      <alignment vertical="center" wrapText="1"/>
    </xf>
    <xf numFmtId="0" fontId="26" fillId="17" borderId="0" xfId="1" applyFont="1" applyFill="1" applyBorder="1" applyAlignment="1">
      <alignment horizontal="center" vertical="center"/>
    </xf>
    <xf numFmtId="0" fontId="27" fillId="17" borderId="0" xfId="1" applyFont="1" applyFill="1" applyBorder="1" applyAlignment="1">
      <alignment vertical="top" wrapText="1"/>
    </xf>
    <xf numFmtId="0" fontId="1" fillId="17" borderId="0" xfId="1" applyFill="1" applyBorder="1" applyAlignment="1">
      <alignment vertical="top" wrapText="1"/>
    </xf>
    <xf numFmtId="0" fontId="26" fillId="17" borderId="0" xfId="1" applyFont="1" applyFill="1" applyBorder="1" applyAlignment="1">
      <alignment horizontal="center" vertical="top"/>
    </xf>
    <xf numFmtId="0" fontId="26" fillId="17" borderId="0" xfId="1" applyFont="1" applyFill="1" applyBorder="1" applyAlignment="1">
      <alignment horizontal="center" vertical="top" wrapText="1"/>
    </xf>
    <xf numFmtId="0" fontId="26" fillId="17" borderId="0" xfId="1" applyFont="1" applyFill="1" applyAlignment="1">
      <alignment vertical="top"/>
    </xf>
    <xf numFmtId="3" fontId="26" fillId="17" borderId="0" xfId="1" applyNumberFormat="1" applyFont="1" applyFill="1" applyBorder="1" applyAlignment="1">
      <alignment vertical="top"/>
    </xf>
    <xf numFmtId="0" fontId="26" fillId="17" borderId="0" xfId="1" applyFont="1" applyFill="1" applyBorder="1" applyAlignment="1">
      <alignment vertical="top"/>
    </xf>
    <xf numFmtId="3" fontId="26" fillId="17" borderId="25" xfId="1" applyNumberFormat="1" applyFont="1" applyFill="1" applyBorder="1" applyAlignment="1">
      <alignment vertical="top"/>
    </xf>
    <xf numFmtId="3" fontId="26" fillId="17" borderId="0" xfId="1" applyNumberFormat="1" applyFont="1" applyFill="1" applyAlignment="1">
      <alignment vertical="top"/>
    </xf>
    <xf numFmtId="3" fontId="26" fillId="17" borderId="0" xfId="30" applyNumberFormat="1" applyFont="1" applyFill="1" applyBorder="1" applyAlignment="1">
      <alignment vertical="top"/>
    </xf>
    <xf numFmtId="166" fontId="26" fillId="17" borderId="0" xfId="30" applyNumberFormat="1" applyFont="1" applyFill="1" applyBorder="1" applyAlignment="1">
      <alignment horizontal="right" vertical="center"/>
    </xf>
    <xf numFmtId="0" fontId="27" fillId="17" borderId="0" xfId="1" applyFont="1" applyFill="1" applyBorder="1" applyAlignment="1">
      <alignment horizontal="center" vertical="top" wrapText="1"/>
    </xf>
    <xf numFmtId="0" fontId="27" fillId="17" borderId="0" xfId="1" applyFont="1" applyFill="1" applyBorder="1" applyAlignment="1">
      <alignment horizontal="center" vertical="center" wrapText="1"/>
    </xf>
    <xf numFmtId="1" fontId="26" fillId="17" borderId="0" xfId="1" applyNumberFormat="1" applyFont="1" applyFill="1" applyBorder="1" applyAlignment="1">
      <alignment vertical="center" wrapText="1"/>
    </xf>
    <xf numFmtId="0" fontId="29" fillId="17" borderId="0" xfId="1" applyFont="1" applyFill="1" applyBorder="1" applyAlignment="1">
      <alignment horizontal="right" vertical="top" wrapText="1"/>
    </xf>
    <xf numFmtId="0" fontId="27" fillId="17" borderId="0" xfId="1" applyFont="1" applyFill="1" applyBorder="1" applyAlignment="1">
      <alignment horizontal="center" vertical="top"/>
    </xf>
    <xf numFmtId="165" fontId="29" fillId="17" borderId="0" xfId="1" applyNumberFormat="1" applyFont="1" applyFill="1" applyBorder="1" applyAlignment="1">
      <alignment vertical="center" wrapText="1"/>
    </xf>
    <xf numFmtId="164" fontId="1" fillId="0" borderId="0" xfId="1" applyNumberFormat="1" applyFont="1" applyAlignment="1"/>
    <xf numFmtId="164" fontId="1" fillId="0" borderId="0" xfId="1" applyNumberFormat="1" applyFont="1" applyAlignment="1">
      <alignment horizontal="centerContinuous"/>
    </xf>
    <xf numFmtId="0" fontId="15" fillId="0" borderId="139" xfId="1" applyNumberFormat="1" applyFont="1" applyBorder="1" applyAlignment="1">
      <alignment horizontal="left" indent="3"/>
    </xf>
    <xf numFmtId="5" fontId="15" fillId="0" borderId="140" xfId="1" applyNumberFormat="1" applyFont="1" applyBorder="1" applyAlignment="1"/>
    <xf numFmtId="164" fontId="1" fillId="0" borderId="0" xfId="1" applyNumberFormat="1" applyFont="1" applyBorder="1" applyAlignment="1"/>
    <xf numFmtId="37" fontId="11" fillId="0" borderId="139" xfId="1" applyNumberFormat="1" applyFont="1" applyBorder="1" applyAlignment="1"/>
    <xf numFmtId="37" fontId="11" fillId="0" borderId="140" xfId="1" applyNumberFormat="1" applyFont="1" applyBorder="1" applyAlignment="1"/>
    <xf numFmtId="37" fontId="11" fillId="0" borderId="141" xfId="1" applyNumberFormat="1" applyFont="1" applyBorder="1" applyAlignment="1"/>
    <xf numFmtId="37" fontId="11" fillId="0" borderId="142" xfId="1" applyNumberFormat="1" applyFont="1" applyBorder="1" applyAlignment="1"/>
    <xf numFmtId="164" fontId="1" fillId="0" borderId="0" xfId="1" applyNumberFormat="1" applyFont="1" applyFill="1" applyAlignment="1"/>
    <xf numFmtId="164" fontId="2" fillId="0" borderId="0" xfId="1" applyNumberFormat="1" applyFont="1" applyAlignment="1"/>
    <xf numFmtId="164" fontId="39" fillId="0" borderId="0" xfId="1" applyNumberFormat="1" applyFont="1" applyAlignment="1"/>
    <xf numFmtId="164" fontId="41" fillId="0" borderId="0" xfId="1" applyNumberFormat="1" applyFont="1" applyAlignment="1"/>
    <xf numFmtId="164" fontId="39" fillId="0" borderId="0" xfId="1" applyNumberFormat="1" applyFont="1" applyBorder="1" applyAlignment="1"/>
    <xf numFmtId="164" fontId="43" fillId="2" borderId="0" xfId="1" applyNumberFormat="1" applyFont="1" applyFill="1" applyAlignment="1"/>
    <xf numFmtId="164" fontId="39" fillId="0" borderId="0" xfId="1" applyNumberFormat="1" applyFont="1" applyFill="1" applyAlignment="1"/>
    <xf numFmtId="164" fontId="44" fillId="0" borderId="0" xfId="1" applyNumberFormat="1" applyFont="1" applyBorder="1" applyAlignment="1"/>
    <xf numFmtId="164" fontId="2" fillId="17" borderId="0" xfId="31" applyNumberFormat="1" applyFont="1" applyFill="1"/>
    <xf numFmtId="164" fontId="1" fillId="0" borderId="0" xfId="31" applyNumberFormat="1"/>
    <xf numFmtId="3" fontId="7" fillId="17" borderId="0" xfId="31" applyNumberFormat="1" applyFont="1" applyFill="1" applyAlignment="1"/>
    <xf numFmtId="164" fontId="1" fillId="17" borderId="0" xfId="31" applyNumberFormat="1" applyFill="1"/>
    <xf numFmtId="164" fontId="47" fillId="17" borderId="0" xfId="31" applyNumberFormat="1" applyFont="1" applyFill="1" applyAlignment="1"/>
    <xf numFmtId="164" fontId="48" fillId="17" borderId="84" xfId="31" applyNumberFormat="1" applyFont="1" applyFill="1" applyBorder="1" applyAlignment="1">
      <alignment horizontal="center" wrapText="1"/>
    </xf>
    <xf numFmtId="0" fontId="1" fillId="17" borderId="23" xfId="31" applyFill="1" applyBorder="1" applyAlignment="1">
      <alignment wrapText="1"/>
    </xf>
    <xf numFmtId="0" fontId="1" fillId="17" borderId="45" xfId="31" applyFill="1" applyBorder="1" applyAlignment="1">
      <alignment wrapText="1"/>
    </xf>
    <xf numFmtId="164" fontId="48" fillId="17" borderId="154" xfId="31" applyNumberFormat="1" applyFont="1" applyFill="1" applyBorder="1" applyAlignment="1">
      <alignment horizontal="center"/>
    </xf>
    <xf numFmtId="0" fontId="1" fillId="17" borderId="11" xfId="31" applyFill="1" applyBorder="1" applyAlignment="1">
      <alignment wrapText="1"/>
    </xf>
    <xf numFmtId="164" fontId="48" fillId="17" borderId="46" xfId="31" applyNumberFormat="1" applyFont="1" applyFill="1" applyBorder="1" applyAlignment="1">
      <alignment horizontal="center" wrapText="1"/>
    </xf>
    <xf numFmtId="164" fontId="48" fillId="17" borderId="22" xfId="31" applyNumberFormat="1" applyFont="1" applyFill="1" applyBorder="1" applyAlignment="1">
      <alignment horizontal="center"/>
    </xf>
    <xf numFmtId="164" fontId="49" fillId="17" borderId="157" xfId="31" applyNumberFormat="1" applyFont="1" applyFill="1" applyBorder="1" applyAlignment="1">
      <alignment horizontal="left"/>
    </xf>
    <xf numFmtId="37" fontId="49" fillId="17" borderId="158" xfId="31" applyNumberFormat="1" applyFont="1" applyFill="1" applyBorder="1" applyAlignment="1"/>
    <xf numFmtId="37" fontId="49" fillId="17" borderId="159" xfId="31" applyNumberFormat="1" applyFont="1" applyFill="1" applyBorder="1" applyAlignment="1"/>
    <xf numFmtId="164" fontId="49" fillId="17" borderId="50" xfId="31" applyNumberFormat="1" applyFont="1" applyFill="1" applyBorder="1" applyAlignment="1">
      <alignment horizontal="left"/>
    </xf>
    <xf numFmtId="37" fontId="49" fillId="17" borderId="51" xfId="31" applyNumberFormat="1" applyFont="1" applyFill="1" applyBorder="1" applyAlignment="1"/>
    <xf numFmtId="37" fontId="49" fillId="17" borderId="52" xfId="31" applyNumberFormat="1" applyFont="1" applyFill="1" applyBorder="1" applyAlignment="1"/>
    <xf numFmtId="164" fontId="14" fillId="17" borderId="50" xfId="31" applyNumberFormat="1" applyFont="1" applyFill="1" applyBorder="1" applyAlignment="1"/>
    <xf numFmtId="164" fontId="1" fillId="0" borderId="0" xfId="31" applyNumberFormat="1" applyFill="1"/>
    <xf numFmtId="164" fontId="14" fillId="17" borderId="50" xfId="31" applyNumberFormat="1" applyFont="1" applyFill="1" applyBorder="1" applyAlignment="1">
      <alignment horizontal="left"/>
    </xf>
    <xf numFmtId="164" fontId="49" fillId="17" borderId="53" xfId="31" applyNumberFormat="1" applyFont="1" applyFill="1" applyBorder="1" applyAlignment="1">
      <alignment horizontal="left"/>
    </xf>
    <xf numFmtId="37" fontId="49" fillId="17" borderId="54" xfId="31" applyNumberFormat="1" applyFont="1" applyFill="1" applyBorder="1" applyAlignment="1"/>
    <xf numFmtId="37" fontId="49" fillId="17" borderId="55" xfId="31" applyNumberFormat="1" applyFont="1" applyFill="1" applyBorder="1" applyAlignment="1"/>
    <xf numFmtId="164" fontId="48" fillId="17" borderId="139" xfId="31" applyNumberFormat="1" applyFont="1" applyFill="1" applyBorder="1" applyAlignment="1">
      <alignment horizontal="left"/>
    </xf>
    <xf numFmtId="37" fontId="48" fillId="17" borderId="74" xfId="31" applyNumberFormat="1" applyFont="1" applyFill="1" applyBorder="1" applyAlignment="1"/>
    <xf numFmtId="37" fontId="48" fillId="17" borderId="75" xfId="31" applyNumberFormat="1" applyFont="1" applyFill="1" applyBorder="1" applyAlignment="1"/>
    <xf numFmtId="37" fontId="48" fillId="17" borderId="76" xfId="31" applyNumberFormat="1" applyFont="1" applyFill="1" applyBorder="1" applyAlignment="1"/>
    <xf numFmtId="164" fontId="49" fillId="17" borderId="56" xfId="31" applyNumberFormat="1" applyFont="1" applyFill="1" applyBorder="1" applyAlignment="1">
      <alignment horizontal="left"/>
    </xf>
    <xf numFmtId="37" fontId="49" fillId="17" borderId="77" xfId="31" applyNumberFormat="1" applyFont="1" applyFill="1" applyBorder="1" applyAlignment="1"/>
    <xf numFmtId="37" fontId="49" fillId="17" borderId="79" xfId="31" applyNumberFormat="1" applyFont="1" applyFill="1" applyBorder="1" applyAlignment="1"/>
    <xf numFmtId="37" fontId="49" fillId="17" borderId="78" xfId="31" applyNumberFormat="1" applyFont="1" applyFill="1" applyBorder="1" applyAlignment="1"/>
    <xf numFmtId="164" fontId="49" fillId="17" borderId="160" xfId="31" applyNumberFormat="1" applyFont="1" applyFill="1" applyBorder="1" applyAlignment="1">
      <alignment horizontal="left"/>
    </xf>
    <xf numFmtId="37" fontId="49" fillId="17" borderId="57" xfId="31" applyNumberFormat="1" applyFont="1" applyFill="1" applyBorder="1" applyAlignment="1"/>
    <xf numFmtId="164" fontId="49" fillId="17" borderId="148" xfId="31" applyNumberFormat="1" applyFont="1" applyFill="1" applyBorder="1" applyAlignment="1">
      <alignment horizontal="left"/>
    </xf>
    <xf numFmtId="37" fontId="49" fillId="17" borderId="58" xfId="31" applyNumberFormat="1" applyFont="1" applyFill="1" applyBorder="1" applyAlignment="1"/>
    <xf numFmtId="164" fontId="48" fillId="17" borderId="24" xfId="31" applyNumberFormat="1" applyFont="1" applyFill="1" applyBorder="1" applyAlignment="1">
      <alignment horizontal="left"/>
    </xf>
    <xf numFmtId="37" fontId="48" fillId="17" borderId="59" xfId="31" applyNumberFormat="1" applyFont="1" applyFill="1" applyBorder="1" applyAlignment="1"/>
    <xf numFmtId="37" fontId="48" fillId="17" borderId="60" xfId="31" applyNumberFormat="1" applyFont="1" applyFill="1" applyBorder="1" applyAlignment="1"/>
    <xf numFmtId="37" fontId="48" fillId="17" borderId="61" xfId="31" applyNumberFormat="1" applyFont="1" applyFill="1" applyBorder="1" applyAlignment="1"/>
    <xf numFmtId="37" fontId="48" fillId="17" borderId="62" xfId="31" applyNumberFormat="1" applyFont="1" applyFill="1" applyBorder="1" applyAlignment="1"/>
    <xf numFmtId="164" fontId="2" fillId="17" borderId="0" xfId="31" applyNumberFormat="1" applyFont="1" applyFill="1" applyBorder="1"/>
    <xf numFmtId="164" fontId="1" fillId="0" borderId="0" xfId="31" applyNumberFormat="1" applyBorder="1"/>
    <xf numFmtId="164" fontId="2" fillId="0" borderId="0" xfId="31" applyNumberFormat="1" applyFont="1" applyBorder="1"/>
    <xf numFmtId="164" fontId="2" fillId="0" borderId="0" xfId="31" applyNumberFormat="1" applyFont="1"/>
    <xf numFmtId="164" fontId="1" fillId="3" borderId="0" xfId="31" applyNumberFormat="1" applyFont="1" applyFill="1"/>
    <xf numFmtId="0" fontId="1" fillId="3" borderId="0" xfId="31" applyFont="1" applyFill="1"/>
    <xf numFmtId="164" fontId="37" fillId="0" borderId="0" xfId="31" applyNumberFormat="1" applyFont="1"/>
    <xf numFmtId="0" fontId="1" fillId="17" borderId="0" xfId="1" applyFill="1"/>
    <xf numFmtId="3" fontId="49" fillId="17" borderId="0" xfId="1" applyNumberFormat="1" applyFont="1" applyFill="1" applyAlignment="1"/>
    <xf numFmtId="3" fontId="2" fillId="18" borderId="0" xfId="1" applyNumberFormat="1" applyFont="1" applyFill="1" applyAlignment="1"/>
    <xf numFmtId="0" fontId="1" fillId="18" borderId="0" xfId="1" applyFill="1"/>
    <xf numFmtId="0" fontId="34" fillId="17" borderId="0" xfId="1" applyNumberFormat="1" applyFont="1" applyFill="1" applyAlignment="1">
      <alignment horizontal="center"/>
    </xf>
    <xf numFmtId="0" fontId="38" fillId="17" borderId="0" xfId="1" applyNumberFormat="1" applyFont="1" applyFill="1" applyAlignment="1">
      <alignment horizontal="center"/>
    </xf>
    <xf numFmtId="0" fontId="14" fillId="17" borderId="0" xfId="1" applyNumberFormat="1" applyFont="1" applyFill="1" applyAlignment="1">
      <alignment horizontal="center"/>
    </xf>
    <xf numFmtId="0" fontId="15" fillId="17" borderId="87" xfId="1" applyNumberFormat="1" applyFont="1" applyFill="1" applyBorder="1" applyAlignment="1">
      <alignment wrapText="1"/>
    </xf>
    <xf numFmtId="0" fontId="51" fillId="17" borderId="0" xfId="1" applyNumberFormat="1" applyFont="1" applyFill="1" applyBorder="1" applyAlignment="1">
      <alignment horizontal="center" wrapText="1"/>
    </xf>
    <xf numFmtId="0" fontId="15" fillId="17" borderId="92" xfId="1" applyNumberFormat="1" applyFont="1" applyFill="1" applyBorder="1" applyAlignment="1">
      <alignment wrapText="1"/>
    </xf>
    <xf numFmtId="0" fontId="50" fillId="17" borderId="93" xfId="1" applyNumberFormat="1" applyFont="1" applyFill="1" applyBorder="1" applyAlignment="1">
      <alignment horizontal="right"/>
    </xf>
    <xf numFmtId="0" fontId="50" fillId="17" borderId="94" xfId="1" applyNumberFormat="1" applyFont="1" applyFill="1" applyBorder="1" applyAlignment="1">
      <alignment horizontal="center"/>
    </xf>
    <xf numFmtId="0" fontId="50" fillId="17" borderId="95" xfId="1" applyNumberFormat="1" applyFont="1" applyFill="1" applyBorder="1" applyAlignment="1">
      <alignment horizontal="right"/>
    </xf>
    <xf numFmtId="0" fontId="50" fillId="17" borderId="27" xfId="1" applyNumberFormat="1" applyFont="1" applyFill="1" applyBorder="1" applyAlignment="1">
      <alignment horizontal="right"/>
    </xf>
    <xf numFmtId="0" fontId="50" fillId="17" borderId="2" xfId="1" applyNumberFormat="1" applyFont="1" applyFill="1" applyBorder="1" applyAlignment="1">
      <alignment horizontal="center"/>
    </xf>
    <xf numFmtId="0" fontId="50" fillId="17" borderId="96" xfId="1" applyNumberFormat="1" applyFont="1" applyFill="1" applyBorder="1" applyAlignment="1">
      <alignment horizontal="right"/>
    </xf>
    <xf numFmtId="0" fontId="50" fillId="17" borderId="97" xfId="1" applyNumberFormat="1" applyFont="1" applyFill="1" applyBorder="1" applyAlignment="1">
      <alignment horizontal="center"/>
    </xf>
    <xf numFmtId="0" fontId="50" fillId="17" borderId="0" xfId="1" applyNumberFormat="1" applyFont="1" applyFill="1" applyBorder="1" applyAlignment="1">
      <alignment horizontal="center"/>
    </xf>
    <xf numFmtId="0" fontId="52" fillId="17" borderId="98" xfId="1" applyNumberFormat="1" applyFont="1" applyFill="1" applyBorder="1" applyAlignment="1">
      <alignment horizontal="left"/>
    </xf>
    <xf numFmtId="37" fontId="53" fillId="17" borderId="98" xfId="1" applyNumberFormat="1" applyFont="1" applyFill="1" applyBorder="1" applyAlignment="1"/>
    <xf numFmtId="37" fontId="53" fillId="17" borderId="99" xfId="1" applyNumberFormat="1" applyFont="1" applyFill="1" applyBorder="1" applyAlignment="1">
      <alignment horizontal="center"/>
    </xf>
    <xf numFmtId="37" fontId="53" fillId="17" borderId="100" xfId="1" applyNumberFormat="1" applyFont="1" applyFill="1" applyBorder="1" applyAlignment="1"/>
    <xf numFmtId="37" fontId="53" fillId="17" borderId="100" xfId="1" applyNumberFormat="1" applyFont="1" applyFill="1" applyBorder="1" applyAlignment="1">
      <alignment horizontal="center"/>
    </xf>
    <xf numFmtId="37" fontId="53" fillId="17" borderId="102" xfId="1" applyNumberFormat="1" applyFont="1" applyFill="1" applyBorder="1" applyAlignment="1"/>
    <xf numFmtId="37" fontId="53" fillId="17" borderId="101" xfId="1" applyNumberFormat="1" applyFont="1" applyFill="1" applyBorder="1" applyAlignment="1">
      <alignment horizontal="center"/>
    </xf>
    <xf numFmtId="37" fontId="53" fillId="17" borderId="103" xfId="1" applyNumberFormat="1" applyFont="1" applyFill="1" applyBorder="1" applyAlignment="1">
      <alignment horizontal="center"/>
    </xf>
    <xf numFmtId="37" fontId="53" fillId="17" borderId="0" xfId="1" applyNumberFormat="1" applyFont="1" applyFill="1" applyBorder="1" applyAlignment="1">
      <alignment horizontal="center"/>
    </xf>
    <xf numFmtId="0" fontId="52" fillId="17" borderId="104" xfId="1" applyNumberFormat="1" applyFont="1" applyFill="1" applyBorder="1" applyAlignment="1">
      <alignment horizontal="left"/>
    </xf>
    <xf numFmtId="37" fontId="53" fillId="17" borderId="90" xfId="1" applyNumberFormat="1" applyFont="1" applyFill="1" applyBorder="1" applyAlignment="1"/>
    <xf numFmtId="37" fontId="53" fillId="17" borderId="105" xfId="1" applyNumberFormat="1" applyFont="1" applyFill="1" applyBorder="1" applyAlignment="1">
      <alignment horizontal="center"/>
    </xf>
    <xf numFmtId="37" fontId="53" fillId="17" borderId="106" xfId="1" applyNumberFormat="1" applyFont="1" applyFill="1" applyBorder="1" applyAlignment="1"/>
    <xf numFmtId="0" fontId="52" fillId="17" borderId="90" xfId="1" applyNumberFormat="1" applyFont="1" applyFill="1" applyBorder="1" applyAlignment="1">
      <alignment horizontal="left"/>
    </xf>
    <xf numFmtId="37" fontId="53" fillId="17" borderId="82" xfId="1" applyNumberFormat="1" applyFont="1" applyFill="1" applyBorder="1" applyAlignment="1"/>
    <xf numFmtId="37" fontId="53" fillId="17" borderId="86" xfId="1" applyNumberFormat="1" applyFont="1" applyFill="1" applyBorder="1" applyAlignment="1">
      <alignment horizontal="center"/>
    </xf>
    <xf numFmtId="37" fontId="53" fillId="17" borderId="83" xfId="1" applyNumberFormat="1" applyFont="1" applyFill="1" applyBorder="1" applyAlignment="1"/>
    <xf numFmtId="37" fontId="53" fillId="17" borderId="83" xfId="1" applyNumberFormat="1" applyFont="1" applyFill="1" applyBorder="1" applyAlignment="1">
      <alignment horizontal="center"/>
    </xf>
    <xf numFmtId="37" fontId="53" fillId="17" borderId="84" xfId="1" applyNumberFormat="1" applyFont="1" applyFill="1" applyBorder="1" applyAlignment="1"/>
    <xf numFmtId="37" fontId="53" fillId="17" borderId="107" xfId="1" applyNumberFormat="1" applyFont="1" applyFill="1" applyBorder="1" applyAlignment="1"/>
    <xf numFmtId="37" fontId="53" fillId="17" borderId="108" xfId="1" applyNumberFormat="1" applyFont="1" applyFill="1" applyBorder="1" applyAlignment="1">
      <alignment horizontal="center"/>
    </xf>
    <xf numFmtId="0" fontId="52" fillId="17" borderId="109" xfId="1" applyNumberFormat="1" applyFont="1" applyFill="1" applyBorder="1" applyAlignment="1">
      <alignment horizontal="left"/>
    </xf>
    <xf numFmtId="37" fontId="53" fillId="17" borderId="110" xfId="1" applyNumberFormat="1" applyFont="1" applyFill="1" applyBorder="1" applyAlignment="1"/>
    <xf numFmtId="37" fontId="53" fillId="17" borderId="12" xfId="1" applyNumberFormat="1" applyFont="1" applyFill="1" applyBorder="1" applyAlignment="1">
      <alignment horizontal="center"/>
    </xf>
    <xf numFmtId="0" fontId="52" fillId="17" borderId="111" xfId="1" applyNumberFormat="1" applyFont="1" applyFill="1" applyBorder="1" applyAlignment="1">
      <alignment horizontal="left"/>
    </xf>
    <xf numFmtId="37" fontId="53" fillId="17" borderId="0" xfId="1" applyNumberFormat="1" applyFont="1" applyFill="1" applyBorder="1" applyAlignment="1"/>
    <xf numFmtId="37" fontId="53" fillId="17" borderId="23" xfId="1" applyNumberFormat="1" applyFont="1" applyFill="1" applyBorder="1" applyAlignment="1"/>
    <xf numFmtId="37" fontId="53" fillId="17" borderId="112" xfId="1" applyNumberFormat="1" applyFont="1" applyFill="1" applyBorder="1" applyAlignment="1">
      <alignment horizontal="center"/>
    </xf>
    <xf numFmtId="0" fontId="23" fillId="17" borderId="45" xfId="1" applyNumberFormat="1" applyFont="1" applyFill="1" applyBorder="1"/>
    <xf numFmtId="37" fontId="53" fillId="17" borderId="89" xfId="1" applyNumberFormat="1" applyFont="1" applyFill="1" applyBorder="1" applyAlignment="1">
      <alignment horizontal="center"/>
    </xf>
    <xf numFmtId="37" fontId="53" fillId="17" borderId="113" xfId="1" applyNumberFormat="1" applyFont="1" applyFill="1" applyBorder="1" applyAlignment="1">
      <alignment horizontal="center"/>
    </xf>
    <xf numFmtId="0" fontId="52" fillId="17" borderId="114" xfId="1" applyNumberFormat="1" applyFont="1" applyFill="1" applyBorder="1" applyAlignment="1">
      <alignment horizontal="left"/>
    </xf>
    <xf numFmtId="37" fontId="53" fillId="17" borderId="46" xfId="1" applyNumberFormat="1" applyFont="1" applyFill="1" applyBorder="1" applyAlignment="1"/>
    <xf numFmtId="37" fontId="53" fillId="17" borderId="47" xfId="1" applyNumberFormat="1" applyFont="1" applyFill="1" applyBorder="1" applyAlignment="1">
      <alignment horizontal="center"/>
    </xf>
    <xf numFmtId="37" fontId="53" fillId="17" borderId="25" xfId="1" applyNumberFormat="1" applyFont="1" applyFill="1" applyBorder="1" applyAlignment="1">
      <alignment horizontal="center"/>
    </xf>
    <xf numFmtId="37" fontId="53" fillId="17" borderId="24" xfId="1" applyNumberFormat="1" applyFont="1" applyFill="1" applyBorder="1" applyAlignment="1"/>
    <xf numFmtId="37" fontId="53" fillId="17" borderId="115" xfId="1" applyNumberFormat="1" applyFont="1" applyFill="1" applyBorder="1" applyAlignment="1">
      <alignment horizontal="center"/>
    </xf>
    <xf numFmtId="37" fontId="53" fillId="17" borderId="116" xfId="1" applyNumberFormat="1" applyFont="1" applyFill="1" applyBorder="1" applyAlignment="1">
      <alignment horizontal="center"/>
    </xf>
    <xf numFmtId="37" fontId="53" fillId="17" borderId="0" xfId="1" applyNumberFormat="1" applyFont="1" applyFill="1" applyAlignment="1"/>
    <xf numFmtId="37" fontId="53" fillId="17" borderId="91" xfId="1" applyNumberFormat="1" applyFont="1" applyFill="1" applyBorder="1" applyAlignment="1">
      <alignment horizontal="center"/>
    </xf>
    <xf numFmtId="37" fontId="53" fillId="17" borderId="117" xfId="1" applyNumberFormat="1" applyFont="1" applyFill="1" applyBorder="1" applyAlignment="1">
      <alignment horizontal="center"/>
    </xf>
    <xf numFmtId="37" fontId="53" fillId="17" borderId="1" xfId="1" applyNumberFormat="1" applyFont="1" applyFill="1" applyBorder="1" applyAlignment="1">
      <alignment horizontal="center"/>
    </xf>
    <xf numFmtId="0" fontId="1" fillId="17" borderId="0" xfId="1" applyFill="1" applyBorder="1"/>
    <xf numFmtId="0" fontId="54" fillId="17" borderId="119" xfId="1" applyNumberFormat="1" applyFont="1" applyFill="1" applyBorder="1" applyAlignment="1">
      <alignment horizontal="left"/>
    </xf>
    <xf numFmtId="169" fontId="50" fillId="17" borderId="120" xfId="1" applyNumberFormat="1" applyFont="1" applyFill="1" applyBorder="1" applyAlignment="1"/>
    <xf numFmtId="5" fontId="50" fillId="17" borderId="121" xfId="1" applyNumberFormat="1" applyFont="1" applyFill="1" applyBorder="1" applyAlignment="1">
      <alignment horizontal="center"/>
    </xf>
    <xf numFmtId="169" fontId="50" fillId="17" borderId="122" xfId="1" applyNumberFormat="1" applyFont="1" applyFill="1" applyBorder="1" applyAlignment="1"/>
    <xf numFmtId="5" fontId="50" fillId="17" borderId="122" xfId="1" applyNumberFormat="1" applyFont="1" applyFill="1" applyBorder="1" applyAlignment="1">
      <alignment horizontal="center"/>
    </xf>
    <xf numFmtId="169" fontId="50" fillId="17" borderId="161" xfId="1" applyNumberFormat="1" applyFont="1" applyFill="1" applyBorder="1" applyAlignment="1"/>
    <xf numFmtId="37" fontId="50" fillId="17" borderId="122" xfId="1" applyNumberFormat="1" applyFont="1" applyFill="1" applyBorder="1" applyAlignment="1"/>
    <xf numFmtId="37" fontId="50" fillId="17" borderId="120" xfId="1" applyNumberFormat="1" applyFont="1" applyFill="1" applyBorder="1" applyAlignment="1"/>
    <xf numFmtId="5" fontId="50" fillId="17" borderId="123" xfId="1" applyNumberFormat="1" applyFont="1" applyFill="1" applyBorder="1" applyAlignment="1">
      <alignment horizontal="center"/>
    </xf>
    <xf numFmtId="5" fontId="50" fillId="17" borderId="0" xfId="1" applyNumberFormat="1" applyFont="1" applyFill="1" applyBorder="1" applyAlignment="1">
      <alignment horizontal="center"/>
    </xf>
    <xf numFmtId="3" fontId="2" fillId="18" borderId="0" xfId="1" applyNumberFormat="1" applyFont="1" applyFill="1" applyBorder="1" applyAlignment="1"/>
    <xf numFmtId="0" fontId="1" fillId="18" borderId="0" xfId="1" applyFill="1" applyBorder="1"/>
    <xf numFmtId="0" fontId="1" fillId="0" borderId="0" xfId="1" applyBorder="1"/>
    <xf numFmtId="3" fontId="55" fillId="17" borderId="0" xfId="1" applyNumberFormat="1" applyFont="1" applyFill="1" applyBorder="1" applyAlignment="1">
      <alignment horizontal="center"/>
    </xf>
    <xf numFmtId="0" fontId="37" fillId="17" borderId="0" xfId="1" applyFont="1" applyFill="1" applyBorder="1" applyAlignment="1">
      <alignment horizontal="center"/>
    </xf>
    <xf numFmtId="0" fontId="37" fillId="0" borderId="1" xfId="1" applyFont="1" applyBorder="1" applyAlignment="1">
      <alignment horizontal="center"/>
    </xf>
    <xf numFmtId="3" fontId="56" fillId="2" borderId="0" xfId="1" applyNumberFormat="1" applyFont="1" applyFill="1" applyAlignment="1"/>
    <xf numFmtId="3" fontId="47" fillId="2" borderId="0" xfId="1" applyNumberFormat="1" applyFont="1" applyFill="1" applyBorder="1" applyAlignment="1"/>
    <xf numFmtId="3" fontId="47" fillId="2" borderId="0" xfId="1" applyNumberFormat="1" applyFont="1" applyFill="1" applyBorder="1" applyAlignment="1">
      <alignment horizontal="center"/>
    </xf>
    <xf numFmtId="3" fontId="47" fillId="18" borderId="0" xfId="1" applyNumberFormat="1" applyFont="1" applyFill="1" applyBorder="1" applyAlignment="1"/>
    <xf numFmtId="3" fontId="47" fillId="18" borderId="0" xfId="1" applyNumberFormat="1" applyFont="1" applyFill="1" applyBorder="1" applyAlignment="1">
      <alignment horizontal="center"/>
    </xf>
    <xf numFmtId="3" fontId="56" fillId="2" borderId="0" xfId="1" applyNumberFormat="1" applyFont="1" applyFill="1" applyBorder="1" applyAlignment="1"/>
    <xf numFmtId="0" fontId="1" fillId="18" borderId="0" xfId="1" applyFill="1" applyAlignment="1">
      <alignment horizontal="center"/>
    </xf>
    <xf numFmtId="0" fontId="21" fillId="0" borderId="0" xfId="1" applyFont="1"/>
    <xf numFmtId="0" fontId="7" fillId="17" borderId="0" xfId="1" applyNumberFormat="1" applyFont="1" applyFill="1" applyAlignment="1"/>
    <xf numFmtId="3" fontId="15" fillId="0" borderId="7" xfId="1" applyNumberFormat="1" applyFont="1" applyBorder="1" applyAlignment="1">
      <alignment horizontal="right"/>
    </xf>
    <xf numFmtId="0" fontId="11" fillId="0" borderId="139" xfId="1" applyNumberFormat="1" applyFont="1" applyBorder="1" applyAlignment="1"/>
    <xf numFmtId="0" fontId="11" fillId="0" borderId="134" xfId="1" applyNumberFormat="1" applyFont="1" applyBorder="1" applyAlignment="1"/>
    <xf numFmtId="37" fontId="11" fillId="0" borderId="0" xfId="1" applyNumberFormat="1" applyFont="1" applyAlignment="1">
      <alignment horizontal="center"/>
    </xf>
    <xf numFmtId="37" fontId="11" fillId="0" borderId="0" xfId="1" applyNumberFormat="1" applyFont="1" applyAlignment="1"/>
    <xf numFmtId="0" fontId="1" fillId="17" borderId="0" xfId="1" applyFill="1" applyBorder="1" applyAlignment="1">
      <alignment vertical="top"/>
    </xf>
    <xf numFmtId="165" fontId="26" fillId="17" borderId="0" xfId="1" applyNumberFormat="1" applyFont="1" applyFill="1" applyBorder="1" applyAlignment="1">
      <alignment vertical="center" wrapText="1"/>
    </xf>
    <xf numFmtId="0" fontId="1" fillId="17" borderId="0" xfId="1" applyFill="1" applyAlignment="1">
      <alignment vertical="center"/>
    </xf>
    <xf numFmtId="0" fontId="26" fillId="17" borderId="0" xfId="1" applyFont="1" applyFill="1" applyBorder="1" applyAlignment="1">
      <alignment horizontal="center" vertical="center" wrapText="1"/>
    </xf>
    <xf numFmtId="0" fontId="36" fillId="17" borderId="0" xfId="1" applyFont="1" applyFill="1" applyAlignment="1">
      <alignment vertical="top"/>
    </xf>
    <xf numFmtId="0" fontId="26" fillId="17" borderId="0" xfId="1" applyFont="1" applyFill="1" applyAlignment="1">
      <alignment vertical="center"/>
    </xf>
    <xf numFmtId="168" fontId="31" fillId="17" borderId="0" xfId="1" applyNumberFormat="1" applyFont="1" applyFill="1" applyBorder="1" applyAlignment="1" applyProtection="1"/>
    <xf numFmtId="1" fontId="26" fillId="17" borderId="0" xfId="1" applyNumberFormat="1" applyFont="1" applyFill="1" applyBorder="1" applyAlignment="1">
      <alignment vertical="center"/>
    </xf>
    <xf numFmtId="165" fontId="29" fillId="17" borderId="0" xfId="1" applyNumberFormat="1" applyFont="1" applyFill="1" applyBorder="1" applyAlignment="1">
      <alignment horizontal="right" vertical="top" wrapText="1"/>
    </xf>
    <xf numFmtId="0" fontId="27" fillId="17" borderId="0" xfId="1" applyFont="1" applyFill="1" applyBorder="1" applyAlignment="1">
      <alignment vertical="center" wrapText="1"/>
    </xf>
    <xf numFmtId="5" fontId="26" fillId="17" borderId="0" xfId="1" applyNumberFormat="1" applyFont="1" applyFill="1" applyBorder="1" applyAlignment="1">
      <alignment vertical="center" wrapText="1"/>
    </xf>
    <xf numFmtId="5" fontId="29" fillId="17" borderId="0" xfId="1" applyNumberFormat="1" applyFont="1" applyFill="1" applyBorder="1" applyAlignment="1">
      <alignment vertical="center" wrapText="1"/>
    </xf>
    <xf numFmtId="37" fontId="11" fillId="0" borderId="42" xfId="1" applyNumberFormat="1" applyFont="1" applyFill="1" applyBorder="1" applyAlignment="1"/>
    <xf numFmtId="37" fontId="11" fillId="0" borderId="43" xfId="1" applyNumberFormat="1" applyFont="1" applyBorder="1" applyAlignment="1"/>
    <xf numFmtId="37" fontId="11" fillId="0" borderId="44" xfId="1" applyNumberFormat="1" applyFont="1" applyBorder="1" applyAlignment="1"/>
    <xf numFmtId="164" fontId="39" fillId="0" borderId="0" xfId="1" applyNumberFormat="1" applyFont="1" applyBorder="1"/>
    <xf numFmtId="3" fontId="2" fillId="17" borderId="0" xfId="1" applyNumberFormat="1" applyFont="1" applyFill="1" applyAlignment="1"/>
    <xf numFmtId="3" fontId="49" fillId="17" borderId="0" xfId="1" applyNumberFormat="1" applyFont="1" applyFill="1" applyAlignment="1">
      <alignment horizontal="center"/>
    </xf>
    <xf numFmtId="3" fontId="49" fillId="17" borderId="0" xfId="1" applyNumberFormat="1" applyFont="1" applyFill="1" applyBorder="1" applyAlignment="1">
      <alignment horizontal="center"/>
    </xf>
    <xf numFmtId="3" fontId="49" fillId="17" borderId="12" xfId="1" applyNumberFormat="1" applyFont="1" applyFill="1" applyBorder="1" applyAlignment="1">
      <alignment horizontal="center"/>
    </xf>
    <xf numFmtId="0" fontId="50" fillId="17" borderId="81" xfId="1" applyNumberFormat="1" applyFont="1" applyFill="1" applyBorder="1" applyAlignment="1">
      <alignment wrapText="1"/>
    </xf>
    <xf numFmtId="37" fontId="53" fillId="17" borderId="126" xfId="1" applyNumberFormat="1" applyFont="1" applyFill="1" applyBorder="1" applyAlignment="1"/>
    <xf numFmtId="37" fontId="53" fillId="17" borderId="127" xfId="1" applyNumberFormat="1" applyFont="1" applyFill="1" applyBorder="1" applyAlignment="1">
      <alignment horizontal="center"/>
    </xf>
    <xf numFmtId="0" fontId="23" fillId="17" borderId="20" xfId="1" applyNumberFormat="1" applyFont="1" applyFill="1" applyBorder="1"/>
    <xf numFmtId="37" fontId="53" fillId="17" borderId="118" xfId="1" applyNumberFormat="1" applyFont="1" applyFill="1" applyBorder="1" applyAlignment="1">
      <alignment horizontal="center"/>
    </xf>
    <xf numFmtId="3" fontId="56" fillId="17" borderId="0" xfId="1" applyNumberFormat="1" applyFont="1" applyFill="1" applyAlignment="1"/>
    <xf numFmtId="3" fontId="47" fillId="17" borderId="0" xfId="1" applyNumberFormat="1" applyFont="1" applyFill="1" applyBorder="1" applyAlignment="1"/>
    <xf numFmtId="3" fontId="47" fillId="17" borderId="0" xfId="1" applyNumberFormat="1" applyFont="1" applyFill="1" applyBorder="1" applyAlignment="1">
      <alignment horizontal="center"/>
    </xf>
    <xf numFmtId="3" fontId="56" fillId="17" borderId="0" xfId="1" applyNumberFormat="1" applyFont="1" applyFill="1" applyBorder="1" applyAlignment="1"/>
    <xf numFmtId="5" fontId="1" fillId="17" borderId="0" xfId="1" applyNumberFormat="1" applyFill="1" applyAlignment="1">
      <alignment horizontal="center"/>
    </xf>
    <xf numFmtId="0" fontId="1" fillId="17" borderId="0" xfId="1" applyFill="1" applyAlignment="1">
      <alignment horizontal="center"/>
    </xf>
    <xf numFmtId="0" fontId="21" fillId="17" borderId="0" xfId="1" applyFont="1" applyFill="1"/>
    <xf numFmtId="0" fontId="37" fillId="0" borderId="0" xfId="1" applyFont="1" applyAlignment="1">
      <alignment horizontal="center"/>
    </xf>
    <xf numFmtId="164" fontId="10" fillId="17" borderId="0" xfId="32" applyNumberFormat="1" applyFont="1" applyFill="1" applyAlignment="1"/>
    <xf numFmtId="164" fontId="11" fillId="0" borderId="0" xfId="32" applyNumberFormat="1" applyFont="1" applyAlignment="1"/>
    <xf numFmtId="0" fontId="50" fillId="17" borderId="27" xfId="32" applyNumberFormat="1" applyFont="1" applyFill="1" applyBorder="1" applyAlignment="1">
      <alignment horizontal="right"/>
    </xf>
    <xf numFmtId="0" fontId="50" fillId="17" borderId="2" xfId="32" applyNumberFormat="1" applyFont="1" applyFill="1" applyBorder="1" applyAlignment="1">
      <alignment horizontal="right"/>
    </xf>
    <xf numFmtId="0" fontId="50" fillId="17" borderId="3" xfId="32" applyNumberFormat="1" applyFont="1" applyFill="1" applyBorder="1" applyAlignment="1">
      <alignment horizontal="right"/>
    </xf>
    <xf numFmtId="0" fontId="53" fillId="17" borderId="16" xfId="32" applyNumberFormat="1" applyFont="1" applyFill="1" applyBorder="1" applyAlignment="1">
      <alignment horizontal="left"/>
    </xf>
    <xf numFmtId="37" fontId="53" fillId="17" borderId="16" xfId="32" applyNumberFormat="1" applyFont="1" applyFill="1" applyBorder="1" applyAlignment="1"/>
    <xf numFmtId="37" fontId="53" fillId="17" borderId="17" xfId="32" applyNumberFormat="1" applyFont="1" applyFill="1" applyBorder="1" applyAlignment="1"/>
    <xf numFmtId="37" fontId="53" fillId="17" borderId="10" xfId="32" applyNumberFormat="1" applyFont="1" applyFill="1" applyBorder="1" applyAlignment="1"/>
    <xf numFmtId="37" fontId="53" fillId="17" borderId="25" xfId="32" applyNumberFormat="1" applyFont="1" applyFill="1" applyBorder="1" applyAlignment="1"/>
    <xf numFmtId="37" fontId="53" fillId="17" borderId="26" xfId="32" applyNumberFormat="1" applyFont="1" applyFill="1" applyBorder="1" applyAlignment="1"/>
    <xf numFmtId="0" fontId="50" fillId="17" borderId="139" xfId="32" applyNumberFormat="1" applyFont="1" applyFill="1" applyBorder="1" applyAlignment="1">
      <alignment horizontal="left"/>
    </xf>
    <xf numFmtId="37" fontId="50" fillId="17" borderId="139" xfId="32" applyNumberFormat="1" applyFont="1" applyFill="1" applyBorder="1" applyAlignment="1"/>
    <xf numFmtId="37" fontId="50" fillId="17" borderId="140" xfId="32" applyNumberFormat="1" applyFont="1" applyFill="1" applyBorder="1" applyAlignment="1"/>
    <xf numFmtId="37" fontId="50" fillId="17" borderId="142" xfId="32" applyNumberFormat="1" applyFont="1" applyFill="1" applyBorder="1" applyAlignment="1"/>
    <xf numFmtId="0" fontId="50" fillId="17" borderId="16" xfId="32" applyNumberFormat="1" applyFont="1" applyFill="1" applyBorder="1" applyAlignment="1">
      <alignment horizontal="left"/>
    </xf>
    <xf numFmtId="4" fontId="53" fillId="17" borderId="16" xfId="32" applyNumberFormat="1" applyFont="1" applyFill="1" applyBorder="1" applyAlignment="1"/>
    <xf numFmtId="165" fontId="50" fillId="17" borderId="17" xfId="32" applyNumberFormat="1" applyFont="1" applyFill="1" applyBorder="1" applyAlignment="1"/>
    <xf numFmtId="4" fontId="11" fillId="17" borderId="16" xfId="32" applyNumberFormat="1" applyFont="1" applyFill="1" applyBorder="1" applyAlignment="1"/>
    <xf numFmtId="4" fontId="53" fillId="17" borderId="10" xfId="32" applyNumberFormat="1" applyFont="1" applyFill="1" applyBorder="1" applyAlignment="1"/>
    <xf numFmtId="4" fontId="53" fillId="17" borderId="16" xfId="32" applyNumberFormat="1" applyFont="1" applyFill="1" applyBorder="1" applyAlignment="1">
      <alignment horizontal="right"/>
    </xf>
    <xf numFmtId="0" fontId="50" fillId="17" borderId="131" xfId="32" applyNumberFormat="1" applyFont="1" applyFill="1" applyBorder="1" applyAlignment="1">
      <alignment horizontal="left"/>
    </xf>
    <xf numFmtId="4" fontId="53" fillId="17" borderId="131" xfId="32" applyNumberFormat="1" applyFont="1" applyFill="1" applyBorder="1" applyAlignment="1">
      <alignment horizontal="right"/>
    </xf>
    <xf numFmtId="166" fontId="50" fillId="17" borderId="132" xfId="2" applyNumberFormat="1" applyFont="1" applyFill="1" applyBorder="1" applyAlignment="1"/>
    <xf numFmtId="4" fontId="53" fillId="17" borderId="131" xfId="32" applyNumberFormat="1" applyFont="1" applyFill="1" applyBorder="1" applyAlignment="1"/>
    <xf numFmtId="166" fontId="50" fillId="17" borderId="133" xfId="2" applyNumberFormat="1" applyFont="1" applyFill="1" applyBorder="1" applyAlignment="1"/>
    <xf numFmtId="3" fontId="50" fillId="17" borderId="132" xfId="32" applyNumberFormat="1" applyFont="1" applyFill="1" applyBorder="1" applyAlignment="1"/>
    <xf numFmtId="4" fontId="53" fillId="17" borderId="133" xfId="32" applyNumberFormat="1" applyFont="1" applyFill="1" applyBorder="1" applyAlignment="1"/>
    <xf numFmtId="164" fontId="5" fillId="17" borderId="0" xfId="32" applyNumberFormat="1" applyFont="1" applyFill="1" applyAlignment="1">
      <alignment horizontal="center"/>
    </xf>
    <xf numFmtId="0" fontId="17" fillId="17" borderId="0" xfId="32" applyFont="1" applyFill="1" applyBorder="1" applyAlignment="1">
      <alignment horizontal="center"/>
    </xf>
    <xf numFmtId="164" fontId="16" fillId="17" borderId="0" xfId="32" applyNumberFormat="1" applyFont="1" applyFill="1" applyAlignment="1"/>
    <xf numFmtId="164" fontId="49" fillId="17" borderId="0" xfId="32" applyNumberFormat="1" applyFont="1" applyFill="1" applyAlignment="1"/>
    <xf numFmtId="164" fontId="21" fillId="17" borderId="0" xfId="32" applyNumberFormat="1" applyFont="1" applyFill="1" applyAlignment="1"/>
    <xf numFmtId="164" fontId="21" fillId="0" borderId="0" xfId="32" applyNumberFormat="1" applyFont="1" applyAlignment="1"/>
    <xf numFmtId="164" fontId="11" fillId="17" borderId="0" xfId="32" applyNumberFormat="1" applyFont="1" applyFill="1"/>
    <xf numFmtId="164" fontId="2" fillId="17" borderId="0" xfId="32" applyNumberFormat="1" applyFont="1" applyFill="1"/>
    <xf numFmtId="0" fontId="65" fillId="0" borderId="0" xfId="32"/>
    <xf numFmtId="164" fontId="11" fillId="17" borderId="0" xfId="32" applyNumberFormat="1" applyFont="1" applyFill="1" applyAlignment="1"/>
    <xf numFmtId="0" fontId="48" fillId="17" borderId="27" xfId="32" applyNumberFormat="1" applyFont="1" applyFill="1" applyBorder="1" applyAlignment="1">
      <alignment horizontal="right"/>
    </xf>
    <xf numFmtId="0" fontId="48" fillId="17" borderId="2" xfId="32" applyNumberFormat="1" applyFont="1" applyFill="1" applyBorder="1" applyAlignment="1">
      <alignment horizontal="right"/>
    </xf>
    <xf numFmtId="0" fontId="48" fillId="17" borderId="3" xfId="32" applyNumberFormat="1" applyFont="1" applyFill="1" applyBorder="1" applyAlignment="1">
      <alignment horizontal="right"/>
    </xf>
    <xf numFmtId="0" fontId="49" fillId="17" borderId="40" xfId="32" applyNumberFormat="1" applyFont="1" applyFill="1" applyBorder="1" applyAlignment="1">
      <alignment horizontal="left" indent="1"/>
    </xf>
    <xf numFmtId="37" fontId="59" fillId="17" borderId="16" xfId="32" applyNumberFormat="1" applyFont="1" applyFill="1" applyBorder="1" applyAlignment="1"/>
    <xf numFmtId="5" fontId="59" fillId="17" borderId="17" xfId="32" applyNumberFormat="1" applyFont="1" applyFill="1" applyBorder="1" applyAlignment="1"/>
    <xf numFmtId="41" fontId="59" fillId="17" borderId="17" xfId="32" applyNumberFormat="1" applyFont="1" applyFill="1" applyBorder="1" applyAlignment="1"/>
    <xf numFmtId="37" fontId="49" fillId="17" borderId="16" xfId="32" applyNumberFormat="1" applyFont="1" applyFill="1" applyBorder="1" applyAlignment="1"/>
    <xf numFmtId="5" fontId="49" fillId="17" borderId="10" xfId="32" applyNumberFormat="1" applyFont="1" applyFill="1" applyBorder="1" applyAlignment="1"/>
    <xf numFmtId="0" fontId="49" fillId="17" borderId="14" xfId="32" applyNumberFormat="1" applyFont="1" applyFill="1" applyBorder="1" applyAlignment="1">
      <alignment horizontal="left" indent="1"/>
    </xf>
    <xf numFmtId="37" fontId="59" fillId="17" borderId="17" xfId="32" applyNumberFormat="1" applyFont="1" applyFill="1" applyBorder="1" applyAlignment="1"/>
    <xf numFmtId="37" fontId="49" fillId="17" borderId="10" xfId="32" applyNumberFormat="1" applyFont="1" applyFill="1" applyBorder="1" applyAlignment="1"/>
    <xf numFmtId="164" fontId="11" fillId="17" borderId="0" xfId="32" applyNumberFormat="1" applyFont="1" applyFill="1" applyAlignment="1">
      <alignment horizontal="right"/>
    </xf>
    <xf numFmtId="0" fontId="60" fillId="17" borderId="14" xfId="32" applyNumberFormat="1" applyFont="1" applyFill="1" applyBorder="1" applyAlignment="1">
      <alignment horizontal="left" indent="2"/>
    </xf>
    <xf numFmtId="37" fontId="61" fillId="17" borderId="16" xfId="32" applyNumberFormat="1" applyFont="1" applyFill="1" applyBorder="1" applyAlignment="1"/>
    <xf numFmtId="37" fontId="61" fillId="17" borderId="17" xfId="32" applyNumberFormat="1" applyFont="1" applyFill="1" applyBorder="1" applyAlignment="1"/>
    <xf numFmtId="37" fontId="60" fillId="17" borderId="16" xfId="32" applyNumberFormat="1" applyFont="1" applyFill="1" applyBorder="1" applyAlignment="1"/>
    <xf numFmtId="37" fontId="60" fillId="17" borderId="10" xfId="32" applyNumberFormat="1" applyFont="1" applyFill="1" applyBorder="1" applyAlignment="1"/>
    <xf numFmtId="0" fontId="49" fillId="17" borderId="28" xfId="32" applyNumberFormat="1" applyFont="1" applyFill="1" applyBorder="1" applyAlignment="1">
      <alignment horizontal="left" indent="1"/>
    </xf>
    <xf numFmtId="37" fontId="59" fillId="17" borderId="23" xfId="32" applyNumberFormat="1" applyFont="1" applyFill="1" applyBorder="1" applyAlignment="1"/>
    <xf numFmtId="37" fontId="59" fillId="17" borderId="0" xfId="32" applyNumberFormat="1" applyFont="1" applyFill="1" applyBorder="1" applyAlignment="1"/>
    <xf numFmtId="37" fontId="49" fillId="17" borderId="23" xfId="32" applyNumberFormat="1" applyFont="1" applyFill="1" applyBorder="1" applyAlignment="1"/>
    <xf numFmtId="37" fontId="49" fillId="17" borderId="1" xfId="32" applyNumberFormat="1" applyFont="1" applyFill="1" applyBorder="1" applyAlignment="1"/>
    <xf numFmtId="0" fontId="49" fillId="17" borderId="41" xfId="32" applyNumberFormat="1" applyFont="1" applyFill="1" applyBorder="1" applyAlignment="1">
      <alignment horizontal="left" indent="2"/>
    </xf>
    <xf numFmtId="37" fontId="59" fillId="17" borderId="139" xfId="32" applyNumberFormat="1" applyFont="1" applyFill="1" applyBorder="1" applyAlignment="1"/>
    <xf numFmtId="42" fontId="59" fillId="17" borderId="140" xfId="32" applyNumberFormat="1" applyFont="1" applyFill="1" applyBorder="1" applyAlignment="1"/>
    <xf numFmtId="37" fontId="49" fillId="17" borderId="139" xfId="32" applyNumberFormat="1" applyFont="1" applyFill="1" applyBorder="1" applyAlignment="1"/>
    <xf numFmtId="42" fontId="49" fillId="17" borderId="142" xfId="32" applyNumberFormat="1" applyFont="1" applyFill="1" applyBorder="1" applyAlignment="1"/>
    <xf numFmtId="164" fontId="11" fillId="17" borderId="0" xfId="32" applyNumberFormat="1" applyFont="1" applyFill="1" applyBorder="1"/>
    <xf numFmtId="0" fontId="49" fillId="17" borderId="14" xfId="32" applyNumberFormat="1" applyFont="1" applyFill="1" applyBorder="1" applyAlignment="1">
      <alignment horizontal="left" indent="2"/>
    </xf>
    <xf numFmtId="0" fontId="48" fillId="17" borderId="131" xfId="32" applyNumberFormat="1" applyFont="1" applyFill="1" applyBorder="1" applyAlignment="1">
      <alignment horizontal="left" indent="3"/>
    </xf>
    <xf numFmtId="169" fontId="62" fillId="17" borderId="131" xfId="32" applyNumberFormat="1" applyFont="1" applyFill="1" applyBorder="1" applyAlignment="1"/>
    <xf numFmtId="5" fontId="62" fillId="17" borderId="132" xfId="32" applyNumberFormat="1" applyFont="1" applyFill="1" applyBorder="1" applyAlignment="1"/>
    <xf numFmtId="169" fontId="48" fillId="17" borderId="131" xfId="32" applyNumberFormat="1" applyFont="1" applyFill="1" applyBorder="1" applyAlignment="1"/>
    <xf numFmtId="42" fontId="48" fillId="17" borderId="133" xfId="32" applyNumberFormat="1" applyFont="1" applyFill="1" applyBorder="1" applyAlignment="1"/>
    <xf numFmtId="0" fontId="49" fillId="17" borderId="16" xfId="32" applyNumberFormat="1" applyFont="1" applyFill="1" applyBorder="1" applyAlignment="1">
      <alignment horizontal="left" indent="2"/>
    </xf>
    <xf numFmtId="37" fontId="49" fillId="17" borderId="17" xfId="32" applyNumberFormat="1" applyFont="1" applyFill="1" applyBorder="1" applyAlignment="1"/>
    <xf numFmtId="0" fontId="48" fillId="17" borderId="29" xfId="32" applyNumberFormat="1" applyFont="1" applyFill="1" applyBorder="1" applyAlignment="1">
      <alignment horizontal="left" indent="2"/>
    </xf>
    <xf numFmtId="37" fontId="48" fillId="17" borderId="29" xfId="32" applyNumberFormat="1" applyFont="1" applyFill="1" applyBorder="1" applyAlignment="1"/>
    <xf numFmtId="37" fontId="48" fillId="17" borderId="30" xfId="32" applyNumberFormat="1" applyFont="1" applyFill="1" applyBorder="1" applyAlignment="1"/>
    <xf numFmtId="37" fontId="48" fillId="17" borderId="31" xfId="32" applyNumberFormat="1" applyFont="1" applyFill="1" applyBorder="1" applyAlignment="1"/>
    <xf numFmtId="0" fontId="48" fillId="17" borderId="40" xfId="32" applyNumberFormat="1" applyFont="1" applyFill="1" applyBorder="1" applyAlignment="1">
      <alignment horizontal="left" indent="2"/>
    </xf>
    <xf numFmtId="37" fontId="48" fillId="17" borderId="40" xfId="32" applyNumberFormat="1" applyFont="1" applyFill="1" applyBorder="1" applyAlignment="1"/>
    <xf numFmtId="37" fontId="48" fillId="17" borderId="163" xfId="32" applyNumberFormat="1" applyFont="1" applyFill="1" applyBorder="1" applyAlignment="1"/>
    <xf numFmtId="37" fontId="48" fillId="17" borderId="164" xfId="32" applyNumberFormat="1" applyFont="1" applyFill="1" applyBorder="1" applyAlignment="1"/>
    <xf numFmtId="0" fontId="49" fillId="17" borderId="16" xfId="32" applyNumberFormat="1" applyFont="1" applyFill="1" applyBorder="1" applyAlignment="1">
      <alignment horizontal="left" indent="1"/>
    </xf>
    <xf numFmtId="37" fontId="49" fillId="17" borderId="16" xfId="32" applyNumberFormat="1" applyFont="1" applyFill="1" applyBorder="1" applyAlignment="1">
      <alignment horizontal="right"/>
    </xf>
    <xf numFmtId="37" fontId="49" fillId="17" borderId="28" xfId="32" applyNumberFormat="1" applyFont="1" applyFill="1" applyBorder="1" applyAlignment="1"/>
    <xf numFmtId="37" fontId="49" fillId="17" borderId="135" xfId="32" applyNumberFormat="1" applyFont="1" applyFill="1" applyBorder="1" applyAlignment="1"/>
    <xf numFmtId="37" fontId="49" fillId="17" borderId="136" xfId="32" applyNumberFormat="1" applyFont="1" applyFill="1" applyBorder="1" applyAlignment="1"/>
    <xf numFmtId="164" fontId="11" fillId="17" borderId="0" xfId="32" applyNumberFormat="1" applyFont="1" applyFill="1" applyBorder="1" applyAlignment="1"/>
    <xf numFmtId="164" fontId="49" fillId="17" borderId="0" xfId="32" applyNumberFormat="1" applyFont="1" applyFill="1" applyBorder="1" applyAlignment="1"/>
    <xf numFmtId="164" fontId="11" fillId="0" borderId="0" xfId="32" applyNumberFormat="1" applyFont="1"/>
    <xf numFmtId="164" fontId="21" fillId="0" borderId="0" xfId="32" applyNumberFormat="1" applyFont="1"/>
    <xf numFmtId="164" fontId="49" fillId="0" borderId="0" xfId="32" applyNumberFormat="1" applyFont="1" applyFill="1" applyBorder="1" applyAlignment="1"/>
    <xf numFmtId="164" fontId="49" fillId="2" borderId="0" xfId="32" applyNumberFormat="1" applyFont="1" applyFill="1" applyAlignment="1"/>
    <xf numFmtId="164" fontId="5" fillId="2" borderId="0" xfId="32" applyNumberFormat="1" applyFont="1" applyFill="1" applyAlignment="1"/>
    <xf numFmtId="164" fontId="49" fillId="2" borderId="0" xfId="32" applyNumberFormat="1" applyFont="1" applyFill="1" applyBorder="1" applyAlignment="1"/>
    <xf numFmtId="164" fontId="63" fillId="2" borderId="0" xfId="32" applyNumberFormat="1" applyFont="1" applyFill="1" applyAlignment="1"/>
    <xf numFmtId="164" fontId="14" fillId="0" borderId="0" xfId="32" applyNumberFormat="1" applyFont="1" applyAlignment="1"/>
    <xf numFmtId="3" fontId="34" fillId="17" borderId="0" xfId="33" applyNumberFormat="1" applyFont="1" applyFill="1" applyAlignment="1"/>
    <xf numFmtId="0" fontId="9" fillId="17" borderId="0" xfId="33" applyFont="1" applyFill="1" applyAlignment="1"/>
    <xf numFmtId="0" fontId="5" fillId="17" borderId="0" xfId="33" applyFont="1" applyFill="1" applyAlignment="1"/>
    <xf numFmtId="0" fontId="9" fillId="0" borderId="0" xfId="33" applyFont="1" applyAlignment="1"/>
    <xf numFmtId="164" fontId="14" fillId="0" borderId="0" xfId="33" applyNumberFormat="1" applyFont="1" applyAlignment="1"/>
    <xf numFmtId="0" fontId="14" fillId="17" borderId="0" xfId="33" applyFont="1" applyFill="1" applyAlignment="1"/>
    <xf numFmtId="0" fontId="14" fillId="17" borderId="0" xfId="33" applyFont="1" applyFill="1"/>
    <xf numFmtId="0" fontId="14" fillId="0" borderId="0" xfId="33" applyFont="1"/>
    <xf numFmtId="0" fontId="14" fillId="0" borderId="0" xfId="33" applyFont="1" applyAlignment="1"/>
    <xf numFmtId="0" fontId="14" fillId="0" borderId="0" xfId="33" applyFont="1" applyBorder="1" applyAlignment="1"/>
    <xf numFmtId="0" fontId="14" fillId="17" borderId="141" xfId="33" applyFont="1" applyFill="1" applyBorder="1" applyAlignment="1">
      <alignment horizontal="center" vertical="top" wrapText="1"/>
    </xf>
    <xf numFmtId="0" fontId="14" fillId="17" borderId="142" xfId="33" applyFont="1" applyFill="1" applyBorder="1" applyAlignment="1">
      <alignment horizontal="center" vertical="top" wrapText="1"/>
    </xf>
    <xf numFmtId="0" fontId="14" fillId="17" borderId="137" xfId="33" applyFont="1" applyFill="1" applyBorder="1" applyAlignment="1">
      <alignment horizontal="center" vertical="top" wrapText="1"/>
    </xf>
    <xf numFmtId="0" fontId="67" fillId="17" borderId="0" xfId="33" applyFont="1" applyFill="1"/>
    <xf numFmtId="165" fontId="14" fillId="17" borderId="20" xfId="33" applyNumberFormat="1" applyFont="1" applyFill="1" applyBorder="1" applyAlignment="1">
      <alignment horizontal="right" wrapText="1"/>
    </xf>
    <xf numFmtId="165" fontId="14" fillId="17" borderId="20" xfId="33" quotePrefix="1" applyNumberFormat="1" applyFont="1" applyFill="1" applyBorder="1" applyAlignment="1">
      <alignment horizontal="right" wrapText="1"/>
    </xf>
    <xf numFmtId="3" fontId="14" fillId="17" borderId="20" xfId="33" applyNumberFormat="1" applyFont="1" applyFill="1" applyBorder="1" applyAlignment="1">
      <alignment horizontal="right" wrapText="1"/>
    </xf>
    <xf numFmtId="0" fontId="67" fillId="17" borderId="0" xfId="33" applyFont="1" applyFill="1" applyAlignment="1"/>
    <xf numFmtId="0" fontId="14" fillId="17" borderId="0" xfId="33" applyFont="1" applyFill="1" applyAlignment="1">
      <alignment vertical="top"/>
    </xf>
    <xf numFmtId="0" fontId="14" fillId="17" borderId="0" xfId="33" applyFont="1" applyFill="1" applyAlignment="1">
      <alignment vertical="top" wrapText="1"/>
    </xf>
    <xf numFmtId="165" fontId="14" fillId="17" borderId="20" xfId="2" applyNumberFormat="1" applyFont="1" applyFill="1" applyBorder="1" applyAlignment="1">
      <alignment horizontal="right" vertical="top"/>
    </xf>
    <xf numFmtId="0" fontId="14" fillId="17" borderId="0" xfId="33" applyFont="1" applyFill="1" applyAlignment="1">
      <alignment wrapText="1"/>
    </xf>
    <xf numFmtId="3" fontId="14" fillId="17" borderId="20" xfId="2" applyNumberFormat="1" applyFont="1" applyFill="1" applyBorder="1" applyAlignment="1">
      <alignment horizontal="right"/>
    </xf>
    <xf numFmtId="37" fontId="14" fillId="17" borderId="20" xfId="2" applyNumberFormat="1" applyFont="1" applyFill="1" applyBorder="1" applyAlignment="1">
      <alignment horizontal="right"/>
    </xf>
    <xf numFmtId="37" fontId="25" fillId="17" borderId="20" xfId="2" applyNumberFormat="1" applyFont="1" applyFill="1" applyBorder="1" applyAlignment="1">
      <alignment horizontal="right"/>
    </xf>
    <xf numFmtId="0" fontId="68" fillId="17" borderId="0" xfId="33" applyFont="1" applyFill="1" applyAlignment="1">
      <alignment horizontal="left" wrapText="1"/>
    </xf>
    <xf numFmtId="37" fontId="68" fillId="17" borderId="20" xfId="2" applyNumberFormat="1" applyFont="1" applyFill="1" applyBorder="1" applyAlignment="1">
      <alignment horizontal="right"/>
    </xf>
    <xf numFmtId="0" fontId="14" fillId="17" borderId="0" xfId="33" applyFont="1" applyFill="1" applyAlignment="1">
      <alignment horizontal="left" wrapText="1"/>
    </xf>
    <xf numFmtId="41" fontId="14" fillId="0" borderId="0" xfId="33" applyNumberFormat="1" applyFont="1" applyAlignment="1"/>
    <xf numFmtId="0" fontId="68" fillId="17" borderId="0" xfId="33" applyFont="1" applyFill="1" applyAlignment="1">
      <alignment wrapText="1"/>
    </xf>
    <xf numFmtId="0" fontId="20" fillId="0" borderId="0" xfId="33" applyFont="1" applyAlignment="1"/>
    <xf numFmtId="0" fontId="14" fillId="17" borderId="0" xfId="33" applyFont="1" applyFill="1" applyBorder="1" applyAlignment="1"/>
    <xf numFmtId="165" fontId="14" fillId="17" borderId="22" xfId="2" applyNumberFormat="1" applyFont="1" applyFill="1" applyBorder="1" applyAlignment="1">
      <alignment horizontal="right"/>
    </xf>
    <xf numFmtId="37" fontId="14" fillId="17" borderId="0" xfId="33" applyNumberFormat="1" applyFont="1" applyFill="1"/>
    <xf numFmtId="0" fontId="5" fillId="17" borderId="0" xfId="33" applyFont="1" applyFill="1"/>
    <xf numFmtId="0" fontId="69" fillId="17" borderId="0" xfId="33" quotePrefix="1" applyFont="1" applyFill="1" applyAlignment="1">
      <alignment vertical="top"/>
    </xf>
    <xf numFmtId="165" fontId="14" fillId="17" borderId="0" xfId="33" applyNumberFormat="1" applyFont="1" applyFill="1"/>
    <xf numFmtId="166" fontId="14" fillId="17" borderId="0" xfId="2" applyNumberFormat="1" applyFont="1" applyFill="1"/>
    <xf numFmtId="3" fontId="14" fillId="0" borderId="0" xfId="33" applyNumberFormat="1" applyFont="1"/>
    <xf numFmtId="165" fontId="14" fillId="0" borderId="0" xfId="33" applyNumberFormat="1" applyFont="1"/>
    <xf numFmtId="3" fontId="10" fillId="0" borderId="0" xfId="32" applyNumberFormat="1" applyFont="1" applyAlignment="1"/>
    <xf numFmtId="3" fontId="11" fillId="0" borderId="0" xfId="32" applyNumberFormat="1" applyFont="1" applyAlignment="1"/>
    <xf numFmtId="1" fontId="15" fillId="0" borderId="7" xfId="32" applyNumberFormat="1" applyFont="1" applyBorder="1" applyAlignment="1">
      <alignment horizontal="right"/>
    </xf>
    <xf numFmtId="165" fontId="15" fillId="0" borderId="8" xfId="32" applyNumberFormat="1" applyFont="1" applyBorder="1" applyAlignment="1"/>
    <xf numFmtId="37" fontId="11" fillId="0" borderId="10" xfId="32" applyNumberFormat="1" applyFont="1" applyBorder="1" applyAlignment="1"/>
    <xf numFmtId="37" fontId="11" fillId="0" borderId="13" xfId="32" applyNumberFormat="1" applyFont="1" applyBorder="1" applyAlignment="1">
      <alignment horizontal="right"/>
    </xf>
    <xf numFmtId="37" fontId="11" fillId="0" borderId="13" xfId="32" applyNumberFormat="1" applyFont="1" applyBorder="1" applyAlignment="1"/>
    <xf numFmtId="37" fontId="15" fillId="0" borderId="148" xfId="32" applyNumberFormat="1" applyFont="1" applyBorder="1" applyAlignment="1">
      <alignment horizontal="right"/>
    </xf>
    <xf numFmtId="37" fontId="15" fillId="0" borderId="148" xfId="32" applyNumberFormat="1" applyFont="1" applyBorder="1" applyAlignment="1"/>
    <xf numFmtId="37" fontId="11" fillId="0" borderId="9" xfId="32" applyNumberFormat="1" applyFont="1" applyBorder="1" applyAlignment="1"/>
    <xf numFmtId="37" fontId="11" fillId="0" borderId="22" xfId="32" applyNumberFormat="1" applyFont="1" applyBorder="1" applyAlignment="1"/>
    <xf numFmtId="3" fontId="15" fillId="0" borderId="0" xfId="32" applyNumberFormat="1" applyFont="1" applyAlignment="1">
      <alignment horizontal="centerContinuous"/>
    </xf>
    <xf numFmtId="164" fontId="15" fillId="0" borderId="0" xfId="32" applyNumberFormat="1" applyFont="1" applyAlignment="1">
      <alignment horizontal="centerContinuous"/>
    </xf>
    <xf numFmtId="0" fontId="11" fillId="0" borderId="27" xfId="32" applyNumberFormat="1" applyFont="1" applyBorder="1" applyAlignment="1">
      <alignment horizontal="right"/>
    </xf>
    <xf numFmtId="0" fontId="11" fillId="0" borderId="2" xfId="32" applyNumberFormat="1" applyFont="1" applyBorder="1" applyAlignment="1">
      <alignment horizontal="center"/>
    </xf>
    <xf numFmtId="0" fontId="11" fillId="0" borderId="2" xfId="32" applyNumberFormat="1" applyFont="1" applyBorder="1" applyAlignment="1">
      <alignment horizontal="right"/>
    </xf>
    <xf numFmtId="0" fontId="11" fillId="0" borderId="27" xfId="32" applyNumberFormat="1" applyFont="1" applyBorder="1" applyAlignment="1">
      <alignment horizontal="center"/>
    </xf>
    <xf numFmtId="0" fontId="11" fillId="0" borderId="3" xfId="32" applyNumberFormat="1" applyFont="1" applyBorder="1" applyAlignment="1">
      <alignment horizontal="right"/>
    </xf>
    <xf numFmtId="0" fontId="11" fillId="0" borderId="16" xfId="32" applyNumberFormat="1" applyFont="1" applyBorder="1" applyAlignment="1"/>
    <xf numFmtId="37" fontId="11" fillId="0" borderId="16" xfId="32" applyNumberFormat="1" applyFont="1" applyBorder="1" applyAlignment="1">
      <alignment horizontal="center"/>
    </xf>
    <xf numFmtId="37" fontId="11" fillId="0" borderId="17" xfId="32" applyNumberFormat="1" applyFont="1" applyBorder="1" applyAlignment="1">
      <alignment horizontal="center"/>
    </xf>
    <xf numFmtId="37" fontId="11" fillId="0" borderId="17" xfId="32" applyNumberFormat="1" applyFont="1" applyBorder="1" applyAlignment="1"/>
    <xf numFmtId="37" fontId="11" fillId="0" borderId="24" xfId="32" applyNumberFormat="1" applyFont="1" applyBorder="1" applyAlignment="1"/>
    <xf numFmtId="37" fontId="11" fillId="0" borderId="25" xfId="32" applyNumberFormat="1" applyFont="1" applyBorder="1" applyAlignment="1"/>
    <xf numFmtId="37" fontId="11" fillId="0" borderId="26" xfId="32" applyNumberFormat="1" applyFont="1" applyBorder="1" applyAlignment="1"/>
    <xf numFmtId="37" fontId="11" fillId="0" borderId="16" xfId="32" applyNumberFormat="1" applyFont="1" applyBorder="1" applyAlignment="1"/>
    <xf numFmtId="3" fontId="11" fillId="0" borderId="0" xfId="32" applyNumberFormat="1" applyFont="1" applyAlignment="1">
      <alignment horizontal="fill"/>
    </xf>
    <xf numFmtId="3" fontId="16" fillId="0" borderId="0" xfId="32" applyNumberFormat="1" applyFont="1" applyAlignment="1"/>
    <xf numFmtId="164" fontId="11" fillId="0" borderId="0" xfId="32" applyNumberFormat="1" applyFont="1" applyFill="1" applyAlignment="1"/>
    <xf numFmtId="164" fontId="17" fillId="0" borderId="0" xfId="32" applyNumberFormat="1" applyFont="1" applyAlignment="1"/>
    <xf numFmtId="5" fontId="49" fillId="17" borderId="17" xfId="32" applyNumberFormat="1" applyFont="1" applyFill="1" applyBorder="1" applyAlignment="1"/>
    <xf numFmtId="37" fontId="60" fillId="17" borderId="17" xfId="32" applyNumberFormat="1" applyFont="1" applyFill="1" applyBorder="1" applyAlignment="1"/>
    <xf numFmtId="37" fontId="49" fillId="17" borderId="0" xfId="32" applyNumberFormat="1" applyFont="1" applyFill="1" applyBorder="1" applyAlignment="1"/>
    <xf numFmtId="37" fontId="49" fillId="17" borderId="140" xfId="32" applyNumberFormat="1" applyFont="1" applyFill="1" applyBorder="1" applyAlignment="1"/>
    <xf numFmtId="37" fontId="49" fillId="17" borderId="142" xfId="32" applyNumberFormat="1" applyFont="1" applyFill="1" applyBorder="1" applyAlignment="1"/>
    <xf numFmtId="5" fontId="48" fillId="17" borderId="132" xfId="32" applyNumberFormat="1" applyFont="1" applyFill="1" applyBorder="1" applyAlignment="1"/>
    <xf numFmtId="5" fontId="48" fillId="17" borderId="133" xfId="32" applyNumberFormat="1" applyFont="1" applyFill="1" applyBorder="1" applyAlignment="1"/>
    <xf numFmtId="37" fontId="11" fillId="0" borderId="9" xfId="32" applyNumberFormat="1" applyFont="1" applyFill="1" applyBorder="1" applyAlignment="1">
      <alignment horizontal="right"/>
    </xf>
    <xf numFmtId="37" fontId="11" fillId="0" borderId="10" xfId="32" applyNumberFormat="1" applyFont="1" applyFill="1" applyBorder="1" applyAlignment="1"/>
    <xf numFmtId="37" fontId="11" fillId="0" borderId="7" xfId="32" applyNumberFormat="1" applyFont="1" applyBorder="1" applyAlignment="1">
      <alignment horizontal="right"/>
    </xf>
    <xf numFmtId="37" fontId="11" fillId="0" borderId="7" xfId="32" applyNumberFormat="1" applyFont="1" applyBorder="1" applyAlignment="1"/>
    <xf numFmtId="3" fontId="15" fillId="0" borderId="8" xfId="32" applyNumberFormat="1" applyFont="1" applyBorder="1" applyAlignment="1"/>
    <xf numFmtId="37" fontId="11" fillId="0" borderId="9" xfId="32" applyNumberFormat="1" applyFont="1" applyFill="1" applyBorder="1" applyAlignment="1"/>
    <xf numFmtId="37" fontId="15" fillId="0" borderId="19" xfId="32" applyNumberFormat="1" applyFont="1" applyFill="1" applyBorder="1" applyAlignment="1">
      <alignment horizontal="right"/>
    </xf>
    <xf numFmtId="37" fontId="11" fillId="0" borderId="19" xfId="32" applyNumberFormat="1" applyFont="1" applyFill="1" applyBorder="1" applyAlignment="1"/>
    <xf numFmtId="0" fontId="15" fillId="0" borderId="19" xfId="32" applyNumberFormat="1" applyFont="1" applyFill="1" applyBorder="1" applyAlignment="1"/>
    <xf numFmtId="0" fontId="15" fillId="0" borderId="18" xfId="32" applyNumberFormat="1" applyFont="1" applyFill="1" applyBorder="1" applyAlignment="1"/>
    <xf numFmtId="37" fontId="11" fillId="0" borderId="10" xfId="32" applyNumberFormat="1" applyFont="1" applyFill="1" applyBorder="1" applyAlignment="1">
      <alignment horizontal="right"/>
    </xf>
    <xf numFmtId="37" fontId="11" fillId="0" borderId="20" xfId="32" applyNumberFormat="1" applyFont="1" applyFill="1" applyBorder="1" applyAlignment="1"/>
    <xf numFmtId="37" fontId="11" fillId="0" borderId="1" xfId="32" applyNumberFormat="1" applyFont="1" applyFill="1" applyBorder="1" applyAlignment="1"/>
    <xf numFmtId="37" fontId="11" fillId="0" borderId="21" xfId="32" applyNumberFormat="1" applyFont="1" applyFill="1" applyBorder="1" applyAlignment="1"/>
    <xf numFmtId="37" fontId="11" fillId="0" borderId="136" xfId="32" applyNumberFormat="1" applyFont="1" applyFill="1" applyBorder="1" applyAlignment="1"/>
    <xf numFmtId="37" fontId="15" fillId="0" borderId="22" xfId="32" applyNumberFormat="1" applyFont="1" applyFill="1" applyBorder="1" applyAlignment="1"/>
    <xf numFmtId="37" fontId="15" fillId="0" borderId="26" xfId="32" applyNumberFormat="1" applyFont="1" applyFill="1" applyBorder="1" applyAlignment="1"/>
    <xf numFmtId="37" fontId="11" fillId="0" borderId="22" xfId="32" applyNumberFormat="1" applyFont="1" applyFill="1" applyBorder="1" applyAlignment="1"/>
    <xf numFmtId="37" fontId="11" fillId="0" borderId="26" xfId="32" applyNumberFormat="1" applyFont="1" applyFill="1" applyBorder="1" applyAlignment="1"/>
    <xf numFmtId="3" fontId="11" fillId="0" borderId="10" xfId="32" applyNumberFormat="1" applyFont="1" applyBorder="1" applyAlignment="1">
      <alignment horizontal="center"/>
    </xf>
    <xf numFmtId="0" fontId="11" fillId="0" borderId="16" xfId="32" applyNumberFormat="1" applyFont="1" applyFill="1" applyBorder="1" applyAlignment="1"/>
    <xf numFmtId="37" fontId="11" fillId="0" borderId="16" xfId="32" applyNumberFormat="1" applyFont="1" applyFill="1" applyBorder="1" applyAlignment="1">
      <alignment horizontal="center"/>
    </xf>
    <xf numFmtId="37" fontId="11" fillId="0" borderId="17" xfId="32" applyNumberFormat="1" applyFont="1" applyFill="1" applyBorder="1" applyAlignment="1">
      <alignment horizontal="center"/>
    </xf>
    <xf numFmtId="3" fontId="11" fillId="0" borderId="17" xfId="32" applyNumberFormat="1" applyFont="1" applyFill="1" applyBorder="1" applyAlignment="1">
      <alignment horizontal="center"/>
    </xf>
    <xf numFmtId="3" fontId="11" fillId="0" borderId="10" xfId="32" applyNumberFormat="1" applyFont="1" applyFill="1" applyBorder="1" applyAlignment="1">
      <alignment horizontal="center"/>
    </xf>
    <xf numFmtId="3" fontId="11" fillId="0" borderId="0" xfId="32" applyNumberFormat="1" applyFont="1" applyFill="1" applyAlignment="1"/>
    <xf numFmtId="0" fontId="11" fillId="0" borderId="24" xfId="32" applyNumberFormat="1" applyFont="1" applyFill="1" applyBorder="1" applyAlignment="1"/>
    <xf numFmtId="0" fontId="15" fillId="0" borderId="25" xfId="32" applyNumberFormat="1" applyFont="1" applyFill="1" applyBorder="1" applyAlignment="1"/>
    <xf numFmtId="37" fontId="15" fillId="0" borderId="28" xfId="32" applyNumberFormat="1" applyFont="1" applyFill="1" applyBorder="1" applyAlignment="1">
      <alignment horizontal="center"/>
    </xf>
    <xf numFmtId="37" fontId="15" fillId="0" borderId="25" xfId="32" applyNumberFormat="1" applyFont="1" applyFill="1" applyBorder="1" applyAlignment="1">
      <alignment horizontal="center"/>
    </xf>
    <xf numFmtId="165" fontId="15" fillId="0" borderId="25" xfId="32" applyNumberFormat="1" applyFont="1" applyFill="1" applyBorder="1" applyAlignment="1">
      <alignment horizontal="center"/>
    </xf>
    <xf numFmtId="165" fontId="15" fillId="0" borderId="26" xfId="32" applyNumberFormat="1" applyFont="1" applyFill="1" applyBorder="1" applyAlignment="1">
      <alignment horizontal="center"/>
    </xf>
    <xf numFmtId="0" fontId="11" fillId="0" borderId="134" xfId="32" applyNumberFormat="1" applyFont="1" applyFill="1" applyBorder="1" applyAlignment="1"/>
    <xf numFmtId="37" fontId="11" fillId="0" borderId="23" xfId="32" applyNumberFormat="1" applyFont="1" applyFill="1" applyBorder="1" applyAlignment="1">
      <alignment horizontal="center"/>
    </xf>
    <xf numFmtId="37" fontId="11" fillId="0" borderId="0" xfId="32" applyNumberFormat="1" applyFont="1" applyFill="1" applyAlignment="1">
      <alignment horizontal="center"/>
    </xf>
    <xf numFmtId="37" fontId="11" fillId="0" borderId="23" xfId="32" applyNumberFormat="1" applyFont="1" applyFill="1" applyBorder="1" applyAlignment="1"/>
    <xf numFmtId="37" fontId="11" fillId="0" borderId="0" xfId="32" applyNumberFormat="1" applyFont="1" applyFill="1" applyAlignment="1"/>
    <xf numFmtId="37" fontId="11" fillId="0" borderId="0" xfId="32" applyNumberFormat="1" applyFont="1" applyFill="1" applyBorder="1" applyAlignment="1"/>
    <xf numFmtId="37" fontId="11" fillId="0" borderId="24" xfId="32" applyNumberFormat="1" applyFont="1" applyFill="1" applyBorder="1" applyAlignment="1">
      <alignment horizontal="center"/>
    </xf>
    <xf numFmtId="37" fontId="11" fillId="0" borderId="25" xfId="32" applyNumberFormat="1" applyFont="1" applyFill="1" applyBorder="1" applyAlignment="1">
      <alignment horizontal="center"/>
    </xf>
    <xf numFmtId="3" fontId="11" fillId="0" borderId="25" xfId="32" applyNumberFormat="1" applyFont="1" applyFill="1" applyBorder="1" applyAlignment="1">
      <alignment horizontal="center"/>
    </xf>
    <xf numFmtId="37" fontId="11" fillId="0" borderId="26" xfId="32" applyNumberFormat="1" applyFont="1" applyFill="1" applyBorder="1" applyAlignment="1">
      <alignment horizontal="center"/>
    </xf>
    <xf numFmtId="3" fontId="11" fillId="0" borderId="17" xfId="32" applyNumberFormat="1" applyFont="1" applyFill="1" applyBorder="1" applyAlignment="1"/>
    <xf numFmtId="37" fontId="11" fillId="0" borderId="16" xfId="32" applyNumberFormat="1" applyFont="1" applyFill="1" applyBorder="1" applyAlignment="1"/>
    <xf numFmtId="37" fontId="11" fillId="0" borderId="17" xfId="32" applyNumberFormat="1" applyFont="1" applyFill="1" applyBorder="1" applyAlignment="1"/>
    <xf numFmtId="0" fontId="11" fillId="0" borderId="29" xfId="32" applyNumberFormat="1" applyFont="1" applyFill="1" applyBorder="1" applyAlignment="1"/>
    <xf numFmtId="0" fontId="11" fillId="0" borderId="17" xfId="32" applyNumberFormat="1" applyFont="1" applyFill="1" applyBorder="1" applyAlignment="1">
      <alignment horizontal="fill"/>
    </xf>
    <xf numFmtId="0" fontId="11" fillId="0" borderId="17" xfId="32" applyNumberFormat="1" applyFont="1" applyFill="1" applyBorder="1" applyAlignment="1"/>
    <xf numFmtId="0" fontId="11" fillId="0" borderId="25" xfId="32" applyNumberFormat="1" applyFont="1" applyFill="1" applyBorder="1" applyAlignment="1">
      <alignment horizontal="fill"/>
    </xf>
    <xf numFmtId="0" fontId="11" fillId="0" borderId="25" xfId="32" applyNumberFormat="1" applyFont="1" applyFill="1" applyBorder="1" applyAlignment="1"/>
    <xf numFmtId="3" fontId="11" fillId="0" borderId="25" xfId="32" applyNumberFormat="1" applyFont="1" applyFill="1" applyBorder="1" applyAlignment="1"/>
    <xf numFmtId="37" fontId="11" fillId="0" borderId="24" xfId="32" applyNumberFormat="1" applyFont="1" applyFill="1" applyBorder="1" applyAlignment="1"/>
    <xf numFmtId="37" fontId="11" fillId="0" borderId="25" xfId="32" applyNumberFormat="1" applyFont="1" applyFill="1" applyBorder="1" applyAlignment="1"/>
    <xf numFmtId="3" fontId="10" fillId="0" borderId="0" xfId="32" applyNumberFormat="1" applyFont="1" applyFill="1" applyAlignment="1"/>
    <xf numFmtId="0" fontId="65" fillId="0" borderId="0" xfId="32" applyAlignment="1"/>
    <xf numFmtId="0" fontId="65" fillId="0" borderId="0" xfId="32" applyAlignment="1">
      <alignment horizontal="center"/>
    </xf>
    <xf numFmtId="0" fontId="65" fillId="0" borderId="0" xfId="32" applyBorder="1" applyAlignment="1">
      <alignment horizontal="center"/>
    </xf>
    <xf numFmtId="0" fontId="1" fillId="0" borderId="0" xfId="32" applyFont="1" applyFill="1" applyBorder="1" applyAlignment="1">
      <alignment wrapText="1"/>
    </xf>
    <xf numFmtId="0" fontId="1" fillId="0" borderId="0" xfId="32" applyFont="1" applyFill="1" applyBorder="1" applyAlignment="1"/>
    <xf numFmtId="0" fontId="2" fillId="17" borderId="0" xfId="32" applyFont="1" applyFill="1"/>
    <xf numFmtId="0" fontId="2" fillId="0" borderId="0" xfId="32" applyFont="1"/>
    <xf numFmtId="0" fontId="26" fillId="0" borderId="0" xfId="32" applyFont="1" applyBorder="1" applyAlignment="1">
      <alignment horizontal="center"/>
    </xf>
    <xf numFmtId="0" fontId="28" fillId="17" borderId="0" xfId="32" applyFont="1" applyFill="1" applyBorder="1" applyAlignment="1">
      <alignment horizontal="right"/>
    </xf>
    <xf numFmtId="0" fontId="28" fillId="17" borderId="0" xfId="32" applyFont="1" applyFill="1" applyBorder="1" applyAlignment="1">
      <alignment horizontal="right" wrapText="1"/>
    </xf>
    <xf numFmtId="0" fontId="27" fillId="17" borderId="0" xfId="32" applyFont="1" applyFill="1" applyBorder="1" applyAlignment="1">
      <alignment horizontal="center"/>
    </xf>
    <xf numFmtId="0" fontId="65" fillId="17" borderId="0" xfId="32" applyFill="1" applyBorder="1" applyAlignment="1">
      <alignment horizontal="center"/>
    </xf>
    <xf numFmtId="0" fontId="65" fillId="17" borderId="0" xfId="32" applyFill="1" applyBorder="1" applyAlignment="1"/>
    <xf numFmtId="3" fontId="26" fillId="17" borderId="0" xfId="32" applyNumberFormat="1" applyFont="1" applyFill="1" applyBorder="1" applyAlignment="1"/>
    <xf numFmtId="0" fontId="26" fillId="17" borderId="0" xfId="32" applyFont="1" applyFill="1" applyBorder="1" applyAlignment="1">
      <alignment horizontal="center"/>
    </xf>
    <xf numFmtId="0" fontId="28" fillId="17" borderId="0" xfId="32" applyFont="1" applyFill="1" applyBorder="1" applyAlignment="1">
      <alignment horizontal="center"/>
    </xf>
    <xf numFmtId="3" fontId="26" fillId="17" borderId="0" xfId="32" applyNumberFormat="1" applyFont="1" applyFill="1" applyBorder="1" applyAlignment="1">
      <alignment horizontal="center"/>
    </xf>
    <xf numFmtId="0" fontId="26" fillId="17" borderId="0" xfId="32" applyFont="1" applyFill="1" applyBorder="1" applyAlignment="1">
      <alignment vertical="center" wrapText="1"/>
    </xf>
    <xf numFmtId="0" fontId="65" fillId="0" borderId="0" xfId="32" applyAlignment="1">
      <alignment vertical="top"/>
    </xf>
    <xf numFmtId="0" fontId="26" fillId="17" borderId="0" xfId="32" applyFont="1" applyFill="1" applyBorder="1" applyAlignment="1">
      <alignment vertical="center"/>
    </xf>
    <xf numFmtId="0" fontId="26" fillId="17" borderId="0" xfId="32" applyFont="1" applyFill="1" applyBorder="1" applyAlignment="1">
      <alignment horizontal="left" vertical="top" wrapText="1"/>
    </xf>
    <xf numFmtId="0" fontId="27" fillId="17" borderId="0" xfId="32" applyFont="1" applyFill="1" applyBorder="1" applyAlignment="1">
      <alignment horizontal="left" vertical="top" wrapText="1"/>
    </xf>
    <xf numFmtId="0" fontId="29" fillId="17" borderId="0" xfId="32" applyFont="1" applyFill="1" applyBorder="1" applyAlignment="1">
      <alignment vertical="center" wrapText="1"/>
    </xf>
    <xf numFmtId="0" fontId="29" fillId="17" borderId="0" xfId="32" applyFont="1" applyFill="1" applyBorder="1" applyAlignment="1">
      <alignment horizontal="right" vertical="center" wrapText="1"/>
    </xf>
    <xf numFmtId="3" fontId="29" fillId="17" borderId="0" xfId="32" applyNumberFormat="1" applyFont="1" applyFill="1" applyBorder="1" applyAlignment="1">
      <alignment horizontal="right" vertical="center"/>
    </xf>
    <xf numFmtId="0" fontId="26" fillId="17" borderId="0" xfId="32" applyFont="1" applyFill="1" applyBorder="1" applyAlignment="1">
      <alignment horizontal="center" vertical="center"/>
    </xf>
    <xf numFmtId="0" fontId="65" fillId="17" borderId="0" xfId="32" applyFill="1" applyAlignment="1">
      <alignment vertical="top"/>
    </xf>
    <xf numFmtId="3" fontId="26" fillId="17" borderId="0" xfId="32" applyNumberFormat="1" applyFont="1" applyFill="1" applyBorder="1" applyAlignment="1">
      <alignment horizontal="right" wrapText="1"/>
    </xf>
    <xf numFmtId="0" fontId="26" fillId="17" borderId="0" xfId="32" applyFont="1" applyFill="1" applyBorder="1" applyAlignment="1">
      <alignment horizontal="right" vertical="center" wrapText="1"/>
    </xf>
    <xf numFmtId="3" fontId="26" fillId="17" borderId="0" xfId="32" applyNumberFormat="1" applyFont="1" applyFill="1" applyBorder="1" applyAlignment="1">
      <alignment horizontal="right" vertical="center" wrapText="1"/>
    </xf>
    <xf numFmtId="0" fontId="1" fillId="0" borderId="0" xfId="32" applyFont="1" applyAlignment="1">
      <alignment vertical="top"/>
    </xf>
    <xf numFmtId="0" fontId="27" fillId="17" borderId="0" xfId="32" applyFont="1" applyFill="1" applyBorder="1" applyAlignment="1">
      <alignment vertical="top" wrapText="1"/>
    </xf>
    <xf numFmtId="0" fontId="65" fillId="17" borderId="0" xfId="32" applyFill="1" applyBorder="1" applyAlignment="1">
      <alignment vertical="top" wrapText="1"/>
    </xf>
    <xf numFmtId="0" fontId="26" fillId="17" borderId="0" xfId="32" applyFont="1" applyFill="1" applyBorder="1" applyAlignment="1">
      <alignment horizontal="center" vertical="top"/>
    </xf>
    <xf numFmtId="1" fontId="26" fillId="17" borderId="0" xfId="32" applyNumberFormat="1" applyFont="1" applyFill="1" applyBorder="1" applyAlignment="1">
      <alignment horizontal="right" vertical="center" wrapText="1"/>
    </xf>
    <xf numFmtId="0" fontId="26" fillId="17" borderId="0" xfId="32" applyFont="1" applyFill="1" applyBorder="1" applyAlignment="1">
      <alignment horizontal="right" vertical="center"/>
    </xf>
    <xf numFmtId="0" fontId="26" fillId="17" borderId="0" xfId="32" applyFont="1" applyFill="1" applyBorder="1" applyAlignment="1">
      <alignment horizontal="center" vertical="top" wrapText="1"/>
    </xf>
    <xf numFmtId="0" fontId="26" fillId="17" borderId="0" xfId="32" applyFont="1" applyFill="1" applyAlignment="1">
      <alignment vertical="top"/>
    </xf>
    <xf numFmtId="3" fontId="26" fillId="17" borderId="0" xfId="32" applyNumberFormat="1" applyFont="1" applyFill="1" applyBorder="1" applyAlignment="1">
      <alignment vertical="top"/>
    </xf>
    <xf numFmtId="0" fontId="26" fillId="17" borderId="0" xfId="32" applyFont="1" applyFill="1" applyBorder="1" applyAlignment="1">
      <alignment vertical="top"/>
    </xf>
    <xf numFmtId="3" fontId="26" fillId="17" borderId="25" xfId="32" applyNumberFormat="1" applyFont="1" applyFill="1" applyBorder="1" applyAlignment="1">
      <alignment vertical="top"/>
    </xf>
    <xf numFmtId="3" fontId="26" fillId="17" borderId="0" xfId="32" applyNumberFormat="1" applyFont="1" applyFill="1" applyAlignment="1">
      <alignment vertical="top"/>
    </xf>
    <xf numFmtId="0" fontId="26" fillId="17" borderId="0" xfId="32" applyFont="1" applyFill="1" applyAlignment="1">
      <alignment horizontal="right" vertical="center"/>
    </xf>
    <xf numFmtId="3" fontId="26" fillId="17" borderId="0" xfId="32" applyNumberFormat="1" applyFont="1" applyFill="1" applyBorder="1" applyAlignment="1">
      <alignment vertical="center" wrapText="1"/>
    </xf>
    <xf numFmtId="0" fontId="27" fillId="17" borderId="0" xfId="32" applyFont="1" applyFill="1" applyBorder="1" applyAlignment="1">
      <alignment horizontal="center" vertical="top" wrapText="1"/>
    </xf>
    <xf numFmtId="0" fontId="27" fillId="17" borderId="0" xfId="32" applyFont="1" applyFill="1" applyBorder="1" applyAlignment="1">
      <alignment horizontal="center" vertical="center" wrapText="1"/>
    </xf>
    <xf numFmtId="1" fontId="26" fillId="17" borderId="0" xfId="32" applyNumberFormat="1" applyFont="1" applyFill="1" applyBorder="1" applyAlignment="1">
      <alignment vertical="center" wrapText="1"/>
    </xf>
    <xf numFmtId="0" fontId="27" fillId="17" borderId="0" xfId="32" applyNumberFormat="1" applyFont="1" applyFill="1" applyBorder="1" applyAlignment="1">
      <alignment vertical="top" wrapText="1"/>
    </xf>
    <xf numFmtId="0" fontId="29" fillId="17" borderId="0" xfId="32" applyFont="1" applyFill="1" applyBorder="1" applyAlignment="1">
      <alignment vertical="top" wrapText="1"/>
    </xf>
    <xf numFmtId="0" fontId="29" fillId="17" borderId="0" xfId="32" applyFont="1" applyFill="1" applyBorder="1" applyAlignment="1">
      <alignment horizontal="right" vertical="top" wrapText="1"/>
    </xf>
    <xf numFmtId="3" fontId="29" fillId="17" borderId="0" xfId="32" applyNumberFormat="1" applyFont="1" applyFill="1" applyBorder="1" applyAlignment="1">
      <alignment vertical="center"/>
    </xf>
    <xf numFmtId="0" fontId="27" fillId="17" borderId="0" xfId="32" applyFont="1" applyFill="1" applyBorder="1" applyAlignment="1">
      <alignment vertical="center"/>
    </xf>
    <xf numFmtId="0" fontId="2" fillId="0" borderId="0" xfId="32" applyFont="1" applyAlignment="1"/>
    <xf numFmtId="0" fontId="27" fillId="17" borderId="0" xfId="32" applyFont="1" applyFill="1" applyBorder="1" applyAlignment="1">
      <alignment horizontal="center" vertical="top"/>
    </xf>
    <xf numFmtId="0" fontId="65" fillId="17" borderId="0" xfId="32" applyFill="1" applyBorder="1" applyAlignment="1">
      <alignment horizontal="center" vertical="top"/>
    </xf>
    <xf numFmtId="0" fontId="26" fillId="17" borderId="0" xfId="32" applyFont="1" applyFill="1" applyBorder="1" applyAlignment="1">
      <alignment vertical="top" wrapText="1"/>
    </xf>
    <xf numFmtId="165" fontId="26" fillId="17" borderId="0" xfId="32" applyNumberFormat="1" applyFont="1" applyFill="1" applyBorder="1" applyAlignment="1">
      <alignment horizontal="right" vertical="top" wrapText="1"/>
    </xf>
    <xf numFmtId="0" fontId="26" fillId="0" borderId="0" xfId="32" applyFont="1" applyAlignment="1">
      <alignment vertical="top"/>
    </xf>
    <xf numFmtId="0" fontId="32" fillId="17" borderId="0" xfId="32" applyFont="1" applyFill="1" applyBorder="1" applyAlignment="1">
      <alignment vertical="top" wrapText="1"/>
    </xf>
    <xf numFmtId="165" fontId="29" fillId="17" borderId="0" xfId="32" applyNumberFormat="1" applyFont="1" applyFill="1" applyBorder="1" applyAlignment="1">
      <alignment vertical="center" wrapText="1"/>
    </xf>
    <xf numFmtId="165" fontId="26" fillId="17" borderId="0" xfId="32" applyNumberFormat="1" applyFont="1" applyFill="1" applyBorder="1" applyAlignment="1">
      <alignment vertical="top" wrapText="1"/>
    </xf>
    <xf numFmtId="0" fontId="26" fillId="0" borderId="0" xfId="32" applyFont="1"/>
    <xf numFmtId="165" fontId="26" fillId="0" borderId="0" xfId="32" applyNumberFormat="1" applyFont="1"/>
    <xf numFmtId="164" fontId="1" fillId="0" borderId="0" xfId="32" applyNumberFormat="1" applyFont="1" applyAlignment="1"/>
    <xf numFmtId="164" fontId="37" fillId="0" borderId="0" xfId="32" applyNumberFormat="1" applyFont="1" applyAlignment="1"/>
    <xf numFmtId="164" fontId="8" fillId="0" borderId="0" xfId="32" applyNumberFormat="1" applyFont="1" applyAlignment="1"/>
    <xf numFmtId="0" fontId="15" fillId="0" borderId="27" xfId="32" applyNumberFormat="1" applyFont="1" applyBorder="1" applyAlignment="1">
      <alignment horizontal="right"/>
    </xf>
    <xf numFmtId="0" fontId="15" fillId="0" borderId="2" xfId="32" applyNumberFormat="1" applyFont="1" applyBorder="1" applyAlignment="1">
      <alignment horizontal="right"/>
    </xf>
    <xf numFmtId="0" fontId="15" fillId="0" borderId="4" xfId="32" applyNumberFormat="1" applyFont="1" applyBorder="1" applyAlignment="1">
      <alignment horizontal="center"/>
    </xf>
    <xf numFmtId="0" fontId="15" fillId="0" borderId="2" xfId="32" applyNumberFormat="1" applyFont="1" applyBorder="1" applyAlignment="1">
      <alignment horizontal="center"/>
    </xf>
    <xf numFmtId="0" fontId="15" fillId="0" borderId="3" xfId="32" applyNumberFormat="1" applyFont="1" applyBorder="1" applyAlignment="1">
      <alignment horizontal="right"/>
    </xf>
    <xf numFmtId="0" fontId="11" fillId="0" borderId="14" xfId="32" applyNumberFormat="1" applyFont="1" applyBorder="1" applyAlignment="1">
      <alignment horizontal="left"/>
    </xf>
    <xf numFmtId="0" fontId="11" fillId="0" borderId="28" xfId="32" applyNumberFormat="1" applyFont="1" applyBorder="1" applyAlignment="1">
      <alignment horizontal="left"/>
    </xf>
    <xf numFmtId="0" fontId="15" fillId="0" borderId="139" xfId="32" applyNumberFormat="1" applyFont="1" applyBorder="1" applyAlignment="1">
      <alignment horizontal="left" indent="3"/>
    </xf>
    <xf numFmtId="37" fontId="15" fillId="0" borderId="24" xfId="32" applyNumberFormat="1" applyFont="1" applyBorder="1" applyAlignment="1"/>
    <xf numFmtId="37" fontId="15" fillId="0" borderId="25" xfId="32" applyNumberFormat="1" applyFont="1" applyBorder="1" applyAlignment="1"/>
    <xf numFmtId="5" fontId="15" fillId="0" borderId="25" xfId="32" applyNumberFormat="1" applyFont="1" applyBorder="1" applyAlignment="1"/>
    <xf numFmtId="5" fontId="15" fillId="0" borderId="140" xfId="32" applyNumberFormat="1" applyFont="1" applyBorder="1" applyAlignment="1"/>
    <xf numFmtId="5" fontId="15" fillId="0" borderId="22" xfId="32" applyNumberFormat="1" applyFont="1" applyBorder="1" applyAlignment="1"/>
    <xf numFmtId="5" fontId="15" fillId="0" borderId="26" xfId="32" applyNumberFormat="1" applyFont="1" applyBorder="1" applyAlignment="1"/>
    <xf numFmtId="0" fontId="11" fillId="0" borderId="139" xfId="32" applyNumberFormat="1" applyFont="1" applyBorder="1" applyAlignment="1"/>
    <xf numFmtId="164" fontId="1" fillId="0" borderId="0" xfId="32" applyNumberFormat="1" applyFont="1" applyBorder="1" applyAlignment="1"/>
    <xf numFmtId="37" fontId="11" fillId="0" borderId="139" xfId="32" applyNumberFormat="1" applyFont="1" applyBorder="1" applyAlignment="1"/>
    <xf numFmtId="37" fontId="11" fillId="0" borderId="140" xfId="32" applyNumberFormat="1" applyFont="1" applyBorder="1" applyAlignment="1"/>
    <xf numFmtId="37" fontId="11" fillId="0" borderId="141" xfId="32" applyNumberFormat="1" applyFont="1" applyBorder="1" applyAlignment="1"/>
    <xf numFmtId="37" fontId="11" fillId="0" borderId="142" xfId="32" applyNumberFormat="1" applyFont="1" applyBorder="1" applyAlignment="1"/>
    <xf numFmtId="0" fontId="11" fillId="0" borderId="41" xfId="32" applyNumberFormat="1" applyFont="1" applyBorder="1" applyAlignment="1"/>
    <xf numFmtId="0" fontId="11" fillId="0" borderId="14" xfId="32" applyNumberFormat="1" applyFont="1" applyBorder="1" applyAlignment="1">
      <alignment horizontal="left" indent="3"/>
    </xf>
    <xf numFmtId="0" fontId="11" fillId="0" borderId="28" xfId="32" applyNumberFormat="1" applyFont="1" applyBorder="1" applyAlignment="1">
      <alignment horizontal="left" indent="3"/>
    </xf>
    <xf numFmtId="5" fontId="11" fillId="0" borderId="25" xfId="32" applyNumberFormat="1" applyFont="1" applyBorder="1" applyAlignment="1"/>
    <xf numFmtId="5" fontId="11" fillId="0" borderId="22" xfId="32" applyNumberFormat="1" applyFont="1" applyBorder="1" applyAlignment="1"/>
    <xf numFmtId="5" fontId="11" fillId="0" borderId="26" xfId="32" applyNumberFormat="1" applyFont="1" applyBorder="1" applyAlignment="1"/>
    <xf numFmtId="164" fontId="1" fillId="0" borderId="0" xfId="32" applyNumberFormat="1" applyFont="1" applyFill="1" applyAlignment="1"/>
    <xf numFmtId="164" fontId="37" fillId="0" borderId="0" xfId="32" applyNumberFormat="1" applyFont="1" applyFill="1" applyAlignment="1"/>
    <xf numFmtId="164" fontId="10" fillId="0" borderId="0" xfId="32" applyNumberFormat="1" applyFont="1" applyAlignment="1"/>
    <xf numFmtId="0" fontId="50" fillId="2" borderId="27" xfId="32" applyNumberFormat="1" applyFont="1" applyFill="1" applyBorder="1" applyAlignment="1">
      <alignment horizontal="right"/>
    </xf>
    <xf numFmtId="0" fontId="50" fillId="2" borderId="2" xfId="32" applyNumberFormat="1" applyFont="1" applyFill="1" applyBorder="1" applyAlignment="1">
      <alignment horizontal="right"/>
    </xf>
    <xf numFmtId="0" fontId="50" fillId="2" borderId="3" xfId="32" applyNumberFormat="1" applyFont="1" applyFill="1" applyBorder="1" applyAlignment="1">
      <alignment horizontal="right"/>
    </xf>
    <xf numFmtId="0" fontId="53" fillId="2" borderId="16" xfId="32" applyNumberFormat="1" applyFont="1" applyFill="1" applyBorder="1" applyAlignment="1">
      <alignment horizontal="left"/>
    </xf>
    <xf numFmtId="37" fontId="53" fillId="2" borderId="16" xfId="32" applyNumberFormat="1" applyFont="1" applyFill="1" applyBorder="1" applyAlignment="1"/>
    <xf numFmtId="37" fontId="53" fillId="2" borderId="17" xfId="32" applyNumberFormat="1" applyFont="1" applyFill="1" applyBorder="1" applyAlignment="1"/>
    <xf numFmtId="37" fontId="53" fillId="2" borderId="10" xfId="32" applyNumberFormat="1" applyFont="1" applyFill="1" applyBorder="1" applyAlignment="1"/>
    <xf numFmtId="0" fontId="53" fillId="0" borderId="16" xfId="32" applyNumberFormat="1" applyFont="1" applyFill="1" applyBorder="1" applyAlignment="1">
      <alignment horizontal="left"/>
    </xf>
    <xf numFmtId="0" fontId="50" fillId="2" borderId="139" xfId="32" applyNumberFormat="1" applyFont="1" applyFill="1" applyBorder="1" applyAlignment="1">
      <alignment horizontal="left"/>
    </xf>
    <xf numFmtId="37" fontId="50" fillId="2" borderId="139" xfId="32" applyNumberFormat="1" applyFont="1" applyFill="1" applyBorder="1" applyAlignment="1"/>
    <xf numFmtId="37" fontId="50" fillId="2" borderId="140" xfId="32" applyNumberFormat="1" applyFont="1" applyFill="1" applyBorder="1" applyAlignment="1"/>
    <xf numFmtId="37" fontId="50" fillId="2" borderId="142" xfId="32" applyNumberFormat="1" applyFont="1" applyFill="1" applyBorder="1" applyAlignment="1"/>
    <xf numFmtId="0" fontId="50" fillId="2" borderId="16" xfId="32" applyNumberFormat="1" applyFont="1" applyFill="1" applyBorder="1" applyAlignment="1">
      <alignment horizontal="left"/>
    </xf>
    <xf numFmtId="4" fontId="53" fillId="2" borderId="16" xfId="32" applyNumberFormat="1" applyFont="1" applyFill="1" applyBorder="1" applyAlignment="1"/>
    <xf numFmtId="165" fontId="50" fillId="2" borderId="17" xfId="32" applyNumberFormat="1" applyFont="1" applyFill="1" applyBorder="1" applyAlignment="1"/>
    <xf numFmtId="4" fontId="11" fillId="0" borderId="16" xfId="32" applyNumberFormat="1" applyFont="1" applyBorder="1" applyAlignment="1"/>
    <xf numFmtId="4" fontId="53" fillId="2" borderId="10" xfId="32" applyNumberFormat="1" applyFont="1" applyFill="1" applyBorder="1" applyAlignment="1"/>
    <xf numFmtId="4" fontId="53" fillId="2" borderId="16" xfId="32" applyNumberFormat="1" applyFont="1" applyFill="1" applyBorder="1" applyAlignment="1">
      <alignment horizontal="right"/>
    </xf>
    <xf numFmtId="0" fontId="50" fillId="2" borderId="131" xfId="32" applyNumberFormat="1" applyFont="1" applyFill="1" applyBorder="1" applyAlignment="1">
      <alignment horizontal="left"/>
    </xf>
    <xf numFmtId="4" fontId="53" fillId="2" borderId="131" xfId="32" applyNumberFormat="1" applyFont="1" applyFill="1" applyBorder="1" applyAlignment="1">
      <alignment horizontal="right"/>
    </xf>
    <xf numFmtId="3" fontId="50" fillId="2" borderId="132" xfId="32" applyNumberFormat="1" applyFont="1" applyFill="1" applyBorder="1" applyAlignment="1"/>
    <xf numFmtId="4" fontId="53" fillId="2" borderId="131" xfId="32" applyNumberFormat="1" applyFont="1" applyFill="1" applyBorder="1" applyAlignment="1"/>
    <xf numFmtId="4" fontId="53" fillId="2" borderId="133" xfId="32" applyNumberFormat="1" applyFont="1" applyFill="1" applyBorder="1" applyAlignment="1"/>
    <xf numFmtId="164" fontId="16" fillId="0" borderId="0" xfId="32" applyNumberFormat="1" applyFont="1" applyAlignment="1"/>
    <xf numFmtId="164" fontId="2" fillId="17" borderId="0" xfId="34" applyNumberFormat="1" applyFont="1" applyFill="1"/>
    <xf numFmtId="164" fontId="1" fillId="0" borderId="0" xfId="34" applyNumberFormat="1"/>
    <xf numFmtId="3" fontId="7" fillId="17" borderId="0" xfId="34" applyNumberFormat="1" applyFont="1" applyFill="1" applyAlignment="1"/>
    <xf numFmtId="164" fontId="1" fillId="17" borderId="0" xfId="34" applyNumberFormat="1" applyFill="1"/>
    <xf numFmtId="164" fontId="47" fillId="17" borderId="0" xfId="34" applyNumberFormat="1" applyFont="1" applyFill="1" applyAlignment="1"/>
    <xf numFmtId="164" fontId="48" fillId="17" borderId="84" xfId="34" applyNumberFormat="1" applyFont="1" applyFill="1" applyBorder="1" applyAlignment="1">
      <alignment horizontal="center" wrapText="1"/>
    </xf>
    <xf numFmtId="0" fontId="1" fillId="17" borderId="23" xfId="34" applyFill="1" applyBorder="1" applyAlignment="1">
      <alignment wrapText="1"/>
    </xf>
    <xf numFmtId="0" fontId="1" fillId="17" borderId="45" xfId="34" applyFill="1" applyBorder="1" applyAlignment="1">
      <alignment wrapText="1"/>
    </xf>
    <xf numFmtId="164" fontId="48" fillId="17" borderId="154" xfId="34" applyNumberFormat="1" applyFont="1" applyFill="1" applyBorder="1" applyAlignment="1">
      <alignment horizontal="center"/>
    </xf>
    <xf numFmtId="0" fontId="1" fillId="17" borderId="24" xfId="34" applyFill="1" applyBorder="1" applyAlignment="1">
      <alignment wrapText="1"/>
    </xf>
    <xf numFmtId="164" fontId="48" fillId="17" borderId="46" xfId="34" applyNumberFormat="1" applyFont="1" applyFill="1" applyBorder="1" applyAlignment="1">
      <alignment horizontal="center" wrapText="1"/>
    </xf>
    <xf numFmtId="164" fontId="48" fillId="17" borderId="22" xfId="34" applyNumberFormat="1" applyFont="1" applyFill="1" applyBorder="1" applyAlignment="1">
      <alignment horizontal="center"/>
    </xf>
    <xf numFmtId="164" fontId="49" fillId="17" borderId="63" xfId="34" applyNumberFormat="1" applyFont="1" applyFill="1" applyBorder="1" applyAlignment="1">
      <alignment horizontal="left"/>
    </xf>
    <xf numFmtId="37" fontId="49" fillId="17" borderId="64" xfId="34" applyNumberFormat="1" applyFont="1" applyFill="1" applyBorder="1" applyAlignment="1"/>
    <xf numFmtId="37" fontId="49" fillId="17" borderId="65" xfId="34" applyNumberFormat="1" applyFont="1" applyFill="1" applyBorder="1" applyAlignment="1"/>
    <xf numFmtId="37" fontId="49" fillId="17" borderId="66" xfId="34" applyNumberFormat="1" applyFont="1" applyFill="1" applyBorder="1" applyAlignment="1"/>
    <xf numFmtId="164" fontId="49" fillId="17" borderId="67" xfId="34" applyNumberFormat="1" applyFont="1" applyFill="1" applyBorder="1" applyAlignment="1">
      <alignment horizontal="left"/>
    </xf>
    <xf numFmtId="37" fontId="49" fillId="17" borderId="165" xfId="34" applyNumberFormat="1" applyFont="1" applyFill="1" applyBorder="1" applyAlignment="1"/>
    <xf numFmtId="37" fontId="49" fillId="17" borderId="166" xfId="34" applyNumberFormat="1" applyFont="1" applyFill="1" applyBorder="1" applyAlignment="1"/>
    <xf numFmtId="37" fontId="49" fillId="17" borderId="167" xfId="34" applyNumberFormat="1" applyFont="1" applyFill="1" applyBorder="1" applyAlignment="1"/>
    <xf numFmtId="164" fontId="14" fillId="17" borderId="68" xfId="34" applyNumberFormat="1" applyFont="1" applyFill="1" applyBorder="1" applyAlignment="1"/>
    <xf numFmtId="164" fontId="1" fillId="0" borderId="0" xfId="34" applyNumberFormat="1" applyFill="1"/>
    <xf numFmtId="164" fontId="14" fillId="17" borderId="67" xfId="34" applyNumberFormat="1" applyFont="1" applyFill="1" applyBorder="1" applyAlignment="1">
      <alignment horizontal="left"/>
    </xf>
    <xf numFmtId="164" fontId="14" fillId="17" borderId="67" xfId="34" applyNumberFormat="1" applyFont="1" applyFill="1" applyBorder="1" applyAlignment="1"/>
    <xf numFmtId="164" fontId="49" fillId="17" borderId="69" xfId="34" applyNumberFormat="1" applyFont="1" applyFill="1" applyBorder="1" applyAlignment="1">
      <alignment horizontal="left"/>
    </xf>
    <xf numFmtId="164" fontId="14" fillId="17" borderId="69" xfId="34" applyNumberFormat="1" applyFont="1" applyFill="1" applyBorder="1" applyAlignment="1"/>
    <xf numFmtId="164" fontId="49" fillId="17" borderId="70" xfId="34" applyNumberFormat="1" applyFont="1" applyFill="1" applyBorder="1" applyAlignment="1">
      <alignment horizontal="left"/>
    </xf>
    <xf numFmtId="37" fontId="49" fillId="17" borderId="71" xfId="34" applyNumberFormat="1" applyFont="1" applyFill="1" applyBorder="1" applyAlignment="1"/>
    <xf numFmtId="37" fontId="49" fillId="17" borderId="72" xfId="34" applyNumberFormat="1" applyFont="1" applyFill="1" applyBorder="1" applyAlignment="1"/>
    <xf numFmtId="37" fontId="49" fillId="17" borderId="73" xfId="34" applyNumberFormat="1" applyFont="1" applyFill="1" applyBorder="1" applyAlignment="1"/>
    <xf numFmtId="164" fontId="48" fillId="17" borderId="139" xfId="34" applyNumberFormat="1" applyFont="1" applyFill="1" applyBorder="1" applyAlignment="1">
      <alignment horizontal="left"/>
    </xf>
    <xf numFmtId="37" fontId="48" fillId="17" borderId="74" xfId="34" applyNumberFormat="1" applyFont="1" applyFill="1" applyBorder="1" applyAlignment="1"/>
    <xf numFmtId="37" fontId="48" fillId="17" borderId="75" xfId="34" applyNumberFormat="1" applyFont="1" applyFill="1" applyBorder="1" applyAlignment="1"/>
    <xf numFmtId="37" fontId="48" fillId="17" borderId="76" xfId="34" applyNumberFormat="1" applyFont="1" applyFill="1" applyBorder="1" applyAlignment="1"/>
    <xf numFmtId="164" fontId="49" fillId="17" borderId="5" xfId="34" applyNumberFormat="1" applyFont="1" applyFill="1" applyBorder="1" applyAlignment="1">
      <alignment horizontal="left"/>
    </xf>
    <xf numFmtId="37" fontId="49" fillId="17" borderId="77" xfId="34" applyNumberFormat="1" applyFont="1" applyFill="1" applyBorder="1" applyAlignment="1"/>
    <xf numFmtId="37" fontId="49" fillId="17" borderId="78" xfId="34" applyNumberFormat="1" applyFont="1" applyFill="1" applyBorder="1" applyAlignment="1"/>
    <xf numFmtId="37" fontId="49" fillId="17" borderId="79" xfId="34" applyNumberFormat="1" applyFont="1" applyFill="1" applyBorder="1" applyAlignment="1"/>
    <xf numFmtId="164" fontId="49" fillId="17" borderId="162" xfId="34" applyNumberFormat="1" applyFont="1" applyFill="1" applyBorder="1" applyAlignment="1">
      <alignment horizontal="left"/>
    </xf>
    <xf numFmtId="37" fontId="49" fillId="17" borderId="51" xfId="34" applyNumberFormat="1" applyFont="1" applyFill="1" applyBorder="1" applyAlignment="1"/>
    <xf numFmtId="37" fontId="49" fillId="17" borderId="57" xfId="34" applyNumberFormat="1" applyFont="1" applyFill="1" applyBorder="1" applyAlignment="1"/>
    <xf numFmtId="37" fontId="49" fillId="17" borderId="52" xfId="34" applyNumberFormat="1" applyFont="1" applyFill="1" applyBorder="1" applyAlignment="1"/>
    <xf numFmtId="164" fontId="49" fillId="17" borderId="168" xfId="34" applyNumberFormat="1" applyFont="1" applyFill="1" applyBorder="1" applyAlignment="1">
      <alignment horizontal="left"/>
    </xf>
    <xf numFmtId="37" fontId="49" fillId="17" borderId="54" xfId="34" applyNumberFormat="1" applyFont="1" applyFill="1" applyBorder="1" applyAlignment="1"/>
    <xf numFmtId="37" fontId="49" fillId="17" borderId="58" xfId="34" applyNumberFormat="1" applyFont="1" applyFill="1" applyBorder="1" applyAlignment="1"/>
    <xf numFmtId="37" fontId="49" fillId="17" borderId="55" xfId="34" applyNumberFormat="1" applyFont="1" applyFill="1" applyBorder="1" applyAlignment="1"/>
    <xf numFmtId="164" fontId="48" fillId="17" borderId="168" xfId="34" applyNumberFormat="1" applyFont="1" applyFill="1" applyBorder="1" applyAlignment="1">
      <alignment horizontal="left"/>
    </xf>
    <xf numFmtId="37" fontId="48" fillId="17" borderId="59" xfId="34" applyNumberFormat="1" applyFont="1" applyFill="1" applyBorder="1" applyAlignment="1"/>
    <xf numFmtId="37" fontId="48" fillId="17" borderId="60" xfId="34" applyNumberFormat="1" applyFont="1" applyFill="1" applyBorder="1" applyAlignment="1"/>
    <xf numFmtId="37" fontId="48" fillId="17" borderId="61" xfId="34" applyNumberFormat="1" applyFont="1" applyFill="1" applyBorder="1" applyAlignment="1"/>
    <xf numFmtId="37" fontId="48" fillId="17" borderId="62" xfId="34" applyNumberFormat="1" applyFont="1" applyFill="1" applyBorder="1" applyAlignment="1"/>
    <xf numFmtId="164" fontId="2" fillId="17" borderId="0" xfId="34" applyNumberFormat="1" applyFont="1" applyFill="1" applyBorder="1"/>
    <xf numFmtId="164" fontId="1" fillId="0" borderId="0" xfId="34" applyNumberFormat="1" applyBorder="1"/>
    <xf numFmtId="164" fontId="2" fillId="0" borderId="0" xfId="34" applyNumberFormat="1" applyFont="1" applyBorder="1"/>
    <xf numFmtId="164" fontId="2" fillId="0" borderId="0" xfId="34" applyNumberFormat="1" applyFont="1"/>
    <xf numFmtId="0" fontId="7" fillId="17" borderId="0" xfId="1" applyFont="1" applyFill="1"/>
    <xf numFmtId="0" fontId="6" fillId="17" borderId="0" xfId="1" applyFont="1" applyFill="1"/>
    <xf numFmtId="37" fontId="15" fillId="0" borderId="7" xfId="1" applyNumberFormat="1" applyFont="1" applyBorder="1" applyAlignment="1">
      <alignment horizontal="right"/>
    </xf>
    <xf numFmtId="37" fontId="15" fillId="0" borderId="7" xfId="1" applyNumberFormat="1" applyFont="1" applyBorder="1" applyAlignment="1"/>
    <xf numFmtId="37" fontId="11" fillId="0" borderId="20" xfId="1" applyNumberFormat="1" applyFont="1" applyBorder="1" applyAlignment="1"/>
    <xf numFmtId="165" fontId="11" fillId="0" borderId="17" xfId="1" applyNumberFormat="1" applyFont="1" applyBorder="1" applyAlignment="1"/>
    <xf numFmtId="37" fontId="11" fillId="0" borderId="15" xfId="1" applyNumberFormat="1" applyFont="1" applyBorder="1" applyAlignment="1">
      <alignment horizontal="center"/>
    </xf>
    <xf numFmtId="3" fontId="11" fillId="0" borderId="18" xfId="1" applyNumberFormat="1" applyFont="1" applyBorder="1" applyAlignment="1"/>
    <xf numFmtId="37" fontId="11" fillId="0" borderId="0" xfId="1" applyNumberFormat="1" applyFont="1" applyBorder="1" applyAlignment="1">
      <alignment horizontal="center"/>
    </xf>
    <xf numFmtId="3" fontId="11" fillId="0" borderId="0" xfId="1" applyNumberFormat="1" applyFont="1" applyBorder="1" applyAlignment="1"/>
    <xf numFmtId="3" fontId="7" fillId="17" borderId="0" xfId="1" applyNumberFormat="1" applyFont="1" applyFill="1" applyAlignment="1"/>
    <xf numFmtId="42" fontId="59" fillId="17" borderId="17" xfId="32" applyNumberFormat="1" applyFont="1" applyFill="1" applyBorder="1" applyAlignment="1"/>
    <xf numFmtId="5" fontId="59" fillId="17" borderId="10" xfId="32" applyNumberFormat="1" applyFont="1" applyFill="1" applyBorder="1" applyAlignment="1"/>
    <xf numFmtId="37" fontId="59" fillId="17" borderId="10" xfId="32" applyNumberFormat="1" applyFont="1" applyFill="1" applyBorder="1" applyAlignment="1"/>
    <xf numFmtId="37" fontId="61" fillId="17" borderId="10" xfId="32" applyNumberFormat="1" applyFont="1" applyFill="1" applyBorder="1" applyAlignment="1"/>
    <xf numFmtId="37" fontId="59" fillId="17" borderId="1" xfId="32" applyNumberFormat="1" applyFont="1" applyFill="1" applyBorder="1" applyAlignment="1"/>
    <xf numFmtId="37" fontId="59" fillId="17" borderId="140" xfId="32" applyNumberFormat="1" applyFont="1" applyFill="1" applyBorder="1" applyAlignment="1"/>
    <xf numFmtId="37" fontId="59" fillId="17" borderId="142" xfId="32" applyNumberFormat="1" applyFont="1" applyFill="1" applyBorder="1" applyAlignment="1"/>
    <xf numFmtId="5" fontId="62" fillId="17" borderId="133" xfId="32" applyNumberFormat="1" applyFont="1" applyFill="1" applyBorder="1" applyAlignment="1"/>
    <xf numFmtId="0" fontId="48" fillId="17" borderId="131" xfId="32" applyNumberFormat="1" applyFont="1" applyFill="1" applyBorder="1" applyAlignment="1">
      <alignment horizontal="left" indent="2"/>
    </xf>
    <xf numFmtId="37" fontId="62" fillId="17" borderId="131" xfId="32" applyNumberFormat="1" applyFont="1" applyFill="1" applyBorder="1" applyAlignment="1"/>
    <xf numFmtId="37" fontId="62" fillId="17" borderId="132" xfId="32" applyNumberFormat="1" applyFont="1" applyFill="1" applyBorder="1" applyAlignment="1"/>
    <xf numFmtId="37" fontId="62" fillId="17" borderId="133" xfId="32" applyNumberFormat="1" applyFont="1" applyFill="1" applyBorder="1" applyAlignment="1"/>
    <xf numFmtId="0" fontId="48" fillId="17" borderId="16" xfId="32" applyNumberFormat="1" applyFont="1" applyFill="1" applyBorder="1" applyAlignment="1">
      <alignment horizontal="left" indent="2"/>
    </xf>
    <xf numFmtId="37" fontId="62" fillId="17" borderId="16" xfId="32" applyNumberFormat="1" applyFont="1" applyFill="1" applyBorder="1" applyAlignment="1"/>
    <xf numFmtId="37" fontId="62" fillId="17" borderId="17" xfId="32" applyNumberFormat="1" applyFont="1" applyFill="1" applyBorder="1" applyAlignment="1"/>
    <xf numFmtId="37" fontId="62" fillId="17" borderId="10" xfId="32" applyNumberFormat="1" applyFont="1" applyFill="1" applyBorder="1" applyAlignment="1"/>
    <xf numFmtId="37" fontId="59" fillId="17" borderId="16" xfId="32" applyNumberFormat="1" applyFont="1" applyFill="1" applyBorder="1" applyAlignment="1">
      <alignment horizontal="right"/>
    </xf>
    <xf numFmtId="0" fontId="49" fillId="17" borderId="28" xfId="32" applyNumberFormat="1" applyFont="1" applyFill="1" applyBorder="1" applyAlignment="1">
      <alignment horizontal="left" indent="2"/>
    </xf>
    <xf numFmtId="37" fontId="59" fillId="17" borderId="28" xfId="32" applyNumberFormat="1" applyFont="1" applyFill="1" applyBorder="1" applyAlignment="1"/>
    <xf numFmtId="37" fontId="59" fillId="17" borderId="135" xfId="32" applyNumberFormat="1" applyFont="1" applyFill="1" applyBorder="1" applyAlignment="1"/>
    <xf numFmtId="37" fontId="59" fillId="17" borderId="136" xfId="32" applyNumberFormat="1" applyFont="1" applyFill="1" applyBorder="1" applyAlignment="1"/>
    <xf numFmtId="164" fontId="11" fillId="17" borderId="17" xfId="32" applyNumberFormat="1" applyFont="1" applyFill="1" applyBorder="1"/>
    <xf numFmtId="164" fontId="11" fillId="17" borderId="17" xfId="32" applyNumberFormat="1" applyFont="1" applyFill="1" applyBorder="1" applyAlignment="1"/>
    <xf numFmtId="0" fontId="65" fillId="0" borderId="17" xfId="32" applyBorder="1"/>
    <xf numFmtId="164" fontId="11" fillId="0" borderId="17" xfId="32" applyNumberFormat="1" applyFont="1" applyBorder="1"/>
    <xf numFmtId="164" fontId="11" fillId="0" borderId="0" xfId="32" applyNumberFormat="1" applyFont="1" applyBorder="1" applyAlignment="1"/>
    <xf numFmtId="164" fontId="14" fillId="17" borderId="0" xfId="33" applyNumberFormat="1" applyFont="1" applyFill="1" applyAlignment="1"/>
    <xf numFmtId="0" fontId="11" fillId="0" borderId="14" xfId="32" applyNumberFormat="1" applyFont="1" applyFill="1" applyBorder="1" applyAlignment="1">
      <alignment horizontal="left" indent="4"/>
    </xf>
    <xf numFmtId="0" fontId="65" fillId="0" borderId="15" xfId="32" applyNumberFormat="1" applyFill="1" applyBorder="1" applyAlignment="1">
      <alignment horizontal="left" indent="4"/>
    </xf>
    <xf numFmtId="164" fontId="11" fillId="17" borderId="0" xfId="1" applyNumberFormat="1" applyFont="1" applyFill="1" applyAlignment="1"/>
    <xf numFmtId="164" fontId="11" fillId="17" borderId="0" xfId="1" applyNumberFormat="1" applyFont="1" applyFill="1" applyAlignment="1">
      <alignment horizontal="centerContinuous"/>
    </xf>
    <xf numFmtId="0" fontId="15" fillId="17" borderId="27" xfId="1" applyNumberFormat="1" applyFont="1" applyFill="1" applyBorder="1" applyAlignment="1">
      <alignment horizontal="right"/>
    </xf>
    <xf numFmtId="0" fontId="15" fillId="17" borderId="2" xfId="1" applyNumberFormat="1" applyFont="1" applyFill="1" applyBorder="1" applyAlignment="1">
      <alignment horizontal="right"/>
    </xf>
    <xf numFmtId="0" fontId="15" fillId="17" borderId="3" xfId="1" applyNumberFormat="1" applyFont="1" applyFill="1" applyBorder="1" applyAlignment="1">
      <alignment horizontal="right"/>
    </xf>
    <xf numFmtId="0" fontId="11" fillId="17" borderId="40" xfId="1" applyNumberFormat="1" applyFont="1" applyFill="1" applyBorder="1" applyAlignment="1"/>
    <xf numFmtId="37" fontId="11" fillId="17" borderId="16" xfId="1" applyNumberFormat="1" applyFont="1" applyFill="1" applyBorder="1" applyAlignment="1"/>
    <xf numFmtId="37" fontId="11" fillId="17" borderId="17" xfId="1" applyNumberFormat="1" applyFont="1" applyFill="1" applyBorder="1" applyAlignment="1"/>
    <xf numFmtId="37" fontId="11" fillId="17" borderId="10" xfId="1" applyNumberFormat="1" applyFont="1" applyFill="1" applyBorder="1" applyAlignment="1"/>
    <xf numFmtId="0" fontId="11" fillId="17" borderId="14" xfId="1" applyNumberFormat="1" applyFont="1" applyFill="1" applyBorder="1" applyAlignment="1"/>
    <xf numFmtId="0" fontId="11" fillId="17" borderId="28" xfId="1" applyNumberFormat="1" applyFont="1" applyFill="1" applyBorder="1" applyAlignment="1"/>
    <xf numFmtId="37" fontId="11" fillId="17" borderId="24" xfId="1" applyNumberFormat="1" applyFont="1" applyFill="1" applyBorder="1" applyAlignment="1"/>
    <xf numFmtId="37" fontId="11" fillId="17" borderId="25" xfId="1" applyNumberFormat="1" applyFont="1" applyFill="1" applyBorder="1" applyAlignment="1"/>
    <xf numFmtId="37" fontId="11" fillId="17" borderId="26" xfId="1" applyNumberFormat="1" applyFont="1" applyFill="1" applyBorder="1" applyAlignment="1"/>
    <xf numFmtId="0" fontId="11" fillId="17" borderId="134" xfId="1" applyNumberFormat="1" applyFont="1" applyFill="1" applyBorder="1" applyAlignment="1">
      <alignment horizontal="center"/>
    </xf>
    <xf numFmtId="0" fontId="42" fillId="17" borderId="23" xfId="1" applyNumberFormat="1" applyFont="1" applyFill="1" applyBorder="1" applyAlignment="1"/>
    <xf numFmtId="0" fontId="42" fillId="17" borderId="0" xfId="1" applyNumberFormat="1" applyFont="1" applyFill="1" applyBorder="1" applyAlignment="1"/>
    <xf numFmtId="0" fontId="42" fillId="17" borderId="1" xfId="1" applyNumberFormat="1" applyFont="1" applyFill="1" applyBorder="1" applyAlignment="1"/>
    <xf numFmtId="0" fontId="42" fillId="17" borderId="0" xfId="1" applyNumberFormat="1" applyFont="1" applyFill="1" applyAlignment="1"/>
    <xf numFmtId="0" fontId="15" fillId="17" borderId="24" xfId="1" applyNumberFormat="1" applyFont="1" applyFill="1" applyBorder="1" applyAlignment="1">
      <alignment horizontal="left" indent="5"/>
    </xf>
    <xf numFmtId="37" fontId="15" fillId="17" borderId="24" xfId="1" applyNumberFormat="1" applyFont="1" applyFill="1" applyBorder="1" applyAlignment="1"/>
    <xf numFmtId="37" fontId="15" fillId="17" borderId="25" xfId="1" applyNumberFormat="1" applyFont="1" applyFill="1" applyBorder="1" applyAlignment="1"/>
    <xf numFmtId="5" fontId="15" fillId="17" borderId="26" xfId="1" applyNumberFormat="1" applyFont="1" applyFill="1" applyBorder="1" applyAlignment="1"/>
    <xf numFmtId="5" fontId="15" fillId="17" borderId="25" xfId="1" applyNumberFormat="1" applyFont="1" applyFill="1" applyBorder="1" applyAlignment="1"/>
    <xf numFmtId="164" fontId="39" fillId="17" borderId="0" xfId="1" applyNumberFormat="1" applyFont="1" applyFill="1" applyAlignment="1"/>
    <xf numFmtId="164" fontId="39" fillId="17" borderId="0" xfId="1" applyNumberFormat="1" applyFont="1" applyFill="1" applyBorder="1" applyAlignment="1"/>
    <xf numFmtId="3" fontId="70" fillId="0" borderId="0" xfId="32" applyNumberFormat="1" applyFont="1" applyAlignment="1"/>
    <xf numFmtId="0" fontId="1" fillId="0" borderId="15" xfId="32" applyNumberFormat="1" applyFont="1" applyFill="1" applyBorder="1" applyAlignment="1">
      <alignment horizontal="left" indent="3"/>
    </xf>
    <xf numFmtId="3" fontId="15" fillId="0" borderId="7" xfId="32" applyNumberFormat="1" applyFont="1" applyBorder="1" applyAlignment="1">
      <alignment horizontal="right"/>
    </xf>
    <xf numFmtId="0" fontId="5" fillId="17" borderId="0" xfId="1" applyFont="1" applyFill="1" applyBorder="1" applyAlignment="1"/>
    <xf numFmtId="0" fontId="4" fillId="17" borderId="0" xfId="1" applyFont="1" applyFill="1" applyBorder="1" applyAlignment="1"/>
    <xf numFmtId="3" fontId="13" fillId="0" borderId="0" xfId="32" applyNumberFormat="1" applyFont="1" applyAlignment="1">
      <alignment horizontal="center"/>
    </xf>
    <xf numFmtId="0" fontId="7" fillId="0" borderId="0" xfId="32" applyNumberFormat="1" applyFont="1" applyAlignment="1"/>
    <xf numFmtId="0" fontId="9" fillId="0" borderId="0" xfId="32" applyNumberFormat="1" applyFont="1" applyAlignment="1"/>
    <xf numFmtId="0" fontId="12" fillId="0" borderId="0" xfId="32" applyNumberFormat="1" applyFont="1" applyAlignment="1">
      <alignment horizontal="center"/>
    </xf>
    <xf numFmtId="0" fontId="65" fillId="0" borderId="0" xfId="32" applyNumberFormat="1" applyAlignment="1">
      <alignment horizontal="center"/>
    </xf>
    <xf numFmtId="0" fontId="13" fillId="0" borderId="0" xfId="32" applyNumberFormat="1" applyFont="1" applyAlignment="1">
      <alignment horizontal="center"/>
    </xf>
    <xf numFmtId="0" fontId="65" fillId="0" borderId="0" xfId="32" applyNumberFormat="1" applyBorder="1" applyAlignment="1">
      <alignment horizontal="center"/>
    </xf>
    <xf numFmtId="0" fontId="15" fillId="0" borderId="146" xfId="32" applyNumberFormat="1" applyFont="1" applyBorder="1" applyAlignment="1">
      <alignment horizontal="left" indent="2"/>
    </xf>
    <xf numFmtId="0" fontId="65" fillId="0" borderId="147" xfId="32" applyNumberFormat="1" applyBorder="1" applyAlignment="1">
      <alignment horizontal="left" indent="2"/>
    </xf>
    <xf numFmtId="3" fontId="14" fillId="0" borderId="0" xfId="32" applyNumberFormat="1" applyFont="1" applyAlignment="1">
      <alignment horizontal="center"/>
    </xf>
    <xf numFmtId="3" fontId="14" fillId="0" borderId="0" xfId="32" applyNumberFormat="1" applyFont="1" applyBorder="1" applyAlignment="1">
      <alignment horizontal="center"/>
    </xf>
    <xf numFmtId="3" fontId="14" fillId="0" borderId="2" xfId="32" applyNumberFormat="1" applyFont="1" applyBorder="1" applyAlignment="1">
      <alignment horizontal="center"/>
    </xf>
    <xf numFmtId="164" fontId="15" fillId="0" borderId="139" xfId="32" applyNumberFormat="1" applyFont="1" applyBorder="1" applyAlignment="1">
      <alignment horizontal="center"/>
    </xf>
    <xf numFmtId="164" fontId="15" fillId="0" borderId="140" xfId="32" applyNumberFormat="1" applyFont="1" applyBorder="1" applyAlignment="1">
      <alignment horizontal="center"/>
    </xf>
    <xf numFmtId="164" fontId="15" fillId="0" borderId="142" xfId="32" applyNumberFormat="1" applyFont="1" applyBorder="1" applyAlignment="1">
      <alignment horizontal="center"/>
    </xf>
    <xf numFmtId="164" fontId="15" fillId="0" borderId="137" xfId="32" applyNumberFormat="1" applyFont="1" applyBorder="1" applyAlignment="1">
      <alignment horizontal="center" wrapText="1"/>
    </xf>
    <xf numFmtId="0" fontId="65" fillId="0" borderId="4" xfId="32" applyBorder="1" applyAlignment="1">
      <alignment horizontal="center" wrapText="1"/>
    </xf>
    <xf numFmtId="164" fontId="15" fillId="0" borderId="137" xfId="32" applyNumberFormat="1" applyFont="1" applyBorder="1" applyAlignment="1">
      <alignment horizontal="center"/>
    </xf>
    <xf numFmtId="0" fontId="65" fillId="0" borderId="4" xfId="32" applyBorder="1" applyAlignment="1"/>
    <xf numFmtId="164" fontId="15" fillId="0" borderId="137" xfId="32" applyNumberFormat="1" applyFont="1" applyBorder="1" applyAlignment="1">
      <alignment horizontal="right"/>
    </xf>
    <xf numFmtId="0" fontId="15" fillId="0" borderId="5" xfId="32" applyNumberFormat="1" applyFont="1" applyBorder="1" applyAlignment="1"/>
    <xf numFmtId="0" fontId="65" fillId="0" borderId="6" xfId="32" applyNumberFormat="1" applyBorder="1" applyAlignment="1"/>
    <xf numFmtId="0" fontId="11" fillId="0" borderId="143" xfId="32" applyNumberFormat="1" applyFont="1" applyFill="1" applyBorder="1" applyAlignment="1"/>
    <xf numFmtId="0" fontId="65" fillId="0" borderId="144" xfId="32" applyNumberFormat="1" applyFill="1" applyBorder="1" applyAlignment="1"/>
    <xf numFmtId="0" fontId="15" fillId="0" borderId="11" xfId="32" applyNumberFormat="1" applyFont="1" applyBorder="1" applyAlignment="1">
      <alignment horizontal="left" indent="2"/>
    </xf>
    <xf numFmtId="0" fontId="65" fillId="0" borderId="12" xfId="32" applyNumberFormat="1" applyBorder="1" applyAlignment="1">
      <alignment horizontal="left" indent="2"/>
    </xf>
    <xf numFmtId="0" fontId="11" fillId="0" borderId="162" xfId="32" applyNumberFormat="1" applyFont="1" applyBorder="1" applyAlignment="1"/>
    <xf numFmtId="0" fontId="65" fillId="0" borderId="145" xfId="32" applyNumberFormat="1" applyBorder="1" applyAlignment="1"/>
    <xf numFmtId="0" fontId="11" fillId="0" borderId="14" xfId="32" applyNumberFormat="1" applyFont="1" applyFill="1" applyBorder="1" applyAlignment="1">
      <alignment horizontal="left" indent="4"/>
    </xf>
    <xf numFmtId="0" fontId="65" fillId="0" borderId="15" xfId="32" applyNumberFormat="1" applyFill="1" applyBorder="1" applyAlignment="1">
      <alignment horizontal="left" indent="4"/>
    </xf>
    <xf numFmtId="0" fontId="11" fillId="0" borderId="14" xfId="32" applyNumberFormat="1" applyFont="1" applyFill="1" applyBorder="1" applyAlignment="1"/>
    <xf numFmtId="0" fontId="65" fillId="0" borderId="15" xfId="32" applyNumberFormat="1" applyFill="1" applyBorder="1" applyAlignment="1"/>
    <xf numFmtId="0" fontId="11" fillId="0" borderId="14" xfId="32" applyNumberFormat="1" applyFont="1" applyFill="1" applyBorder="1" applyAlignment="1">
      <alignment horizontal="left" indent="2"/>
    </xf>
    <xf numFmtId="0" fontId="65" fillId="0" borderId="15" xfId="32" applyNumberFormat="1" applyFill="1" applyBorder="1" applyAlignment="1">
      <alignment horizontal="left" indent="2"/>
    </xf>
    <xf numFmtId="0" fontId="11" fillId="0" borderId="16" xfId="32" applyNumberFormat="1" applyFont="1" applyFill="1" applyBorder="1" applyAlignment="1">
      <alignment horizontal="left" indent="4"/>
    </xf>
    <xf numFmtId="0" fontId="65" fillId="0" borderId="17" xfId="32" applyNumberFormat="1" applyFill="1" applyBorder="1" applyAlignment="1">
      <alignment horizontal="left" indent="4"/>
    </xf>
    <xf numFmtId="0" fontId="15" fillId="0" borderId="14" xfId="32" applyNumberFormat="1" applyFont="1" applyFill="1" applyBorder="1" applyAlignment="1">
      <alignment horizontal="left"/>
    </xf>
    <xf numFmtId="0" fontId="15" fillId="0" borderId="15" xfId="32" applyNumberFormat="1" applyFont="1" applyFill="1" applyBorder="1" applyAlignment="1">
      <alignment horizontal="left"/>
    </xf>
    <xf numFmtId="0" fontId="15" fillId="0" borderId="139" xfId="32" applyNumberFormat="1" applyFont="1" applyFill="1" applyBorder="1" applyAlignment="1"/>
    <xf numFmtId="0" fontId="65" fillId="0" borderId="140" xfId="32" applyNumberFormat="1" applyFill="1" applyBorder="1" applyAlignment="1"/>
    <xf numFmtId="0" fontId="11" fillId="0" borderId="139" xfId="32" applyNumberFormat="1" applyFont="1" applyFill="1" applyBorder="1" applyAlignment="1"/>
    <xf numFmtId="0" fontId="11" fillId="0" borderId="17" xfId="32" applyNumberFormat="1" applyFont="1" applyFill="1" applyBorder="1" applyAlignment="1">
      <alignment horizontal="left"/>
    </xf>
    <xf numFmtId="0" fontId="11" fillId="0" borderId="10" xfId="32" applyNumberFormat="1" applyFont="1" applyFill="1" applyBorder="1" applyAlignment="1">
      <alignment horizontal="left"/>
    </xf>
    <xf numFmtId="0" fontId="15" fillId="0" borderId="134" xfId="32" applyNumberFormat="1" applyFont="1" applyBorder="1" applyAlignment="1"/>
    <xf numFmtId="0" fontId="1" fillId="0" borderId="80" xfId="32" applyNumberFormat="1" applyFont="1" applyBorder="1" applyAlignment="1"/>
    <xf numFmtId="0" fontId="1" fillId="0" borderId="23" xfId="32" applyNumberFormat="1" applyFont="1" applyBorder="1" applyAlignment="1"/>
    <xf numFmtId="0" fontId="1" fillId="0" borderId="0" xfId="32" applyNumberFormat="1" applyFont="1" applyBorder="1" applyAlignment="1"/>
    <xf numFmtId="0" fontId="1" fillId="0" borderId="27" xfId="32" applyNumberFormat="1" applyFont="1" applyBorder="1" applyAlignment="1"/>
    <xf numFmtId="0" fontId="1" fillId="0" borderId="2" xfId="32" applyNumberFormat="1" applyFont="1" applyBorder="1" applyAlignment="1"/>
    <xf numFmtId="0" fontId="11" fillId="0" borderId="134" xfId="32" applyNumberFormat="1" applyFont="1" applyBorder="1" applyAlignment="1">
      <alignment horizontal="center" vertical="center" wrapText="1"/>
    </xf>
    <xf numFmtId="0" fontId="1" fillId="0" borderId="80" xfId="32" applyNumberFormat="1" applyFont="1" applyBorder="1" applyAlignment="1">
      <alignment horizontal="center" vertical="center" wrapText="1"/>
    </xf>
    <xf numFmtId="0" fontId="1" fillId="0" borderId="138" xfId="32" applyNumberFormat="1" applyFont="1" applyBorder="1" applyAlignment="1">
      <alignment horizontal="center" vertical="center" wrapText="1"/>
    </xf>
    <xf numFmtId="0" fontId="1" fillId="0" borderId="24" xfId="32" applyNumberFormat="1" applyFont="1" applyBorder="1" applyAlignment="1">
      <alignment horizontal="center" vertical="center" wrapText="1"/>
    </xf>
    <xf numFmtId="0" fontId="1" fillId="0" borderId="25" xfId="32" applyNumberFormat="1" applyFont="1" applyBorder="1" applyAlignment="1">
      <alignment horizontal="center" vertical="center" wrapText="1"/>
    </xf>
    <xf numFmtId="0" fontId="1" fillId="0" borderId="26" xfId="32" applyNumberFormat="1" applyFont="1" applyBorder="1" applyAlignment="1">
      <alignment horizontal="center" vertical="center" wrapText="1"/>
    </xf>
    <xf numFmtId="0" fontId="11" fillId="0" borderId="134" xfId="32" applyNumberFormat="1" applyFont="1" applyBorder="1" applyAlignment="1">
      <alignment horizontal="center" vertical="center"/>
    </xf>
    <xf numFmtId="0" fontId="1" fillId="0" borderId="80" xfId="32" applyNumberFormat="1" applyFont="1" applyBorder="1" applyAlignment="1">
      <alignment vertical="center"/>
    </xf>
    <xf numFmtId="0" fontId="1" fillId="0" borderId="138" xfId="32" applyNumberFormat="1" applyFont="1" applyBorder="1" applyAlignment="1">
      <alignment vertical="center"/>
    </xf>
    <xf numFmtId="0" fontId="1" fillId="0" borderId="24" xfId="32" applyNumberFormat="1" applyFont="1" applyBorder="1" applyAlignment="1">
      <alignment vertical="center"/>
    </xf>
    <xf numFmtId="0" fontId="1" fillId="0" borderId="25" xfId="32" applyNumberFormat="1" applyFont="1" applyBorder="1" applyAlignment="1">
      <alignment vertical="center"/>
    </xf>
    <xf numFmtId="0" fontId="1" fillId="0" borderId="26" xfId="32" applyNumberFormat="1" applyFont="1" applyBorder="1" applyAlignment="1">
      <alignment vertical="center"/>
    </xf>
    <xf numFmtId="0" fontId="1" fillId="0" borderId="80" xfId="32" applyNumberFormat="1" applyFont="1" applyBorder="1" applyAlignment="1">
      <alignment vertical="center" wrapText="1"/>
    </xf>
    <xf numFmtId="0" fontId="1" fillId="0" borderId="24" xfId="32" applyNumberFormat="1" applyFont="1" applyBorder="1" applyAlignment="1">
      <alignment vertical="center" wrapText="1"/>
    </xf>
    <xf numFmtId="0" fontId="1" fillId="0" borderId="25" xfId="32" applyNumberFormat="1" applyFont="1" applyBorder="1" applyAlignment="1">
      <alignment vertical="center" wrapText="1"/>
    </xf>
    <xf numFmtId="0" fontId="11" fillId="0" borderId="17" xfId="32" applyNumberFormat="1" applyFont="1" applyBorder="1" applyAlignment="1"/>
    <xf numFmtId="0" fontId="11" fillId="0" borderId="17" xfId="32" applyNumberFormat="1" applyFont="1" applyFill="1" applyBorder="1" applyAlignment="1"/>
    <xf numFmtId="0" fontId="11" fillId="0" borderId="15" xfId="32" applyNumberFormat="1" applyFont="1" applyFill="1" applyBorder="1" applyAlignment="1"/>
    <xf numFmtId="0" fontId="11" fillId="0" borderId="80" xfId="32" applyNumberFormat="1" applyFont="1" applyFill="1" applyBorder="1" applyAlignment="1">
      <alignment horizontal="center"/>
    </xf>
    <xf numFmtId="0" fontId="11" fillId="0" borderId="138" xfId="32" applyNumberFormat="1" applyFont="1" applyFill="1" applyBorder="1" applyAlignment="1">
      <alignment horizontal="center"/>
    </xf>
    <xf numFmtId="0" fontId="11" fillId="0" borderId="25" xfId="32" applyNumberFormat="1" applyFont="1" applyFill="1" applyBorder="1" applyAlignment="1">
      <alignment horizontal="left"/>
    </xf>
    <xf numFmtId="0" fontId="11" fillId="0" borderId="26" xfId="32" applyNumberFormat="1" applyFont="1" applyFill="1" applyBorder="1" applyAlignment="1">
      <alignment horizontal="left"/>
    </xf>
    <xf numFmtId="0" fontId="11" fillId="0" borderId="30" xfId="32" applyNumberFormat="1" applyFont="1" applyFill="1" applyBorder="1" applyAlignment="1">
      <alignment horizontal="center"/>
    </xf>
    <xf numFmtId="0" fontId="11" fillId="0" borderId="31" xfId="32" applyNumberFormat="1" applyFont="1" applyFill="1" applyBorder="1" applyAlignment="1">
      <alignment horizontal="center"/>
    </xf>
    <xf numFmtId="0" fontId="11" fillId="0" borderId="140" xfId="32" applyNumberFormat="1" applyFont="1" applyFill="1" applyBorder="1" applyAlignment="1">
      <alignment horizontal="left"/>
    </xf>
    <xf numFmtId="0" fontId="11" fillId="0" borderId="142" xfId="32" applyNumberFormat="1" applyFont="1" applyFill="1" applyBorder="1" applyAlignment="1">
      <alignment horizontal="left"/>
    </xf>
    <xf numFmtId="0" fontId="13" fillId="0" borderId="0" xfId="1" applyNumberFormat="1" applyFont="1" applyAlignment="1">
      <alignment horizontal="center"/>
    </xf>
    <xf numFmtId="0" fontId="1" fillId="0" borderId="0" xfId="1" applyNumberFormat="1" applyAlignment="1">
      <alignment horizontal="center"/>
    </xf>
    <xf numFmtId="0" fontId="7" fillId="0" borderId="0" xfId="1" applyNumberFormat="1" applyFont="1" applyAlignment="1"/>
    <xf numFmtId="0" fontId="9" fillId="0" borderId="0" xfId="1" applyNumberFormat="1" applyFont="1" applyAlignment="1"/>
    <xf numFmtId="3" fontId="11" fillId="0" borderId="0" xfId="1" applyNumberFormat="1" applyFont="1" applyAlignment="1">
      <alignment horizontal="center"/>
    </xf>
    <xf numFmtId="3" fontId="14" fillId="0" borderId="0" xfId="1" applyNumberFormat="1" applyFont="1" applyAlignment="1">
      <alignment horizontal="center"/>
    </xf>
    <xf numFmtId="0" fontId="12" fillId="0" borderId="0" xfId="1" applyNumberFormat="1" applyFont="1" applyAlignment="1">
      <alignment horizontal="center"/>
    </xf>
    <xf numFmtId="0" fontId="1" fillId="0" borderId="0" xfId="1" applyNumberFormat="1" applyBorder="1" applyAlignment="1">
      <alignment horizontal="center"/>
    </xf>
    <xf numFmtId="0" fontId="15" fillId="0" borderId="146" xfId="1" applyNumberFormat="1" applyFont="1" applyBorder="1" applyAlignment="1">
      <alignment horizontal="left" indent="2"/>
    </xf>
    <xf numFmtId="0" fontId="1" fillId="0" borderId="147" xfId="1" applyNumberFormat="1" applyBorder="1" applyAlignment="1">
      <alignment horizontal="left" indent="2"/>
    </xf>
    <xf numFmtId="3" fontId="13" fillId="0" borderId="0" xfId="1" applyNumberFormat="1" applyFont="1" applyAlignment="1">
      <alignment horizontal="center"/>
    </xf>
    <xf numFmtId="3" fontId="14" fillId="0" borderId="1" xfId="1" applyNumberFormat="1" applyFont="1" applyBorder="1" applyAlignment="1">
      <alignment horizontal="center"/>
    </xf>
    <xf numFmtId="3" fontId="14" fillId="0" borderId="2" xfId="1" applyNumberFormat="1" applyFont="1" applyBorder="1" applyAlignment="1">
      <alignment horizontal="center"/>
    </xf>
    <xf numFmtId="3" fontId="14" fillId="0" borderId="3" xfId="1" applyNumberFormat="1" applyFont="1" applyBorder="1" applyAlignment="1">
      <alignment horizontal="center"/>
    </xf>
    <xf numFmtId="164" fontId="15" fillId="0" borderId="139" xfId="1" applyNumberFormat="1" applyFont="1" applyBorder="1" applyAlignment="1">
      <alignment horizontal="center"/>
    </xf>
    <xf numFmtId="164" fontId="15" fillId="0" borderId="140" xfId="1" applyNumberFormat="1" applyFont="1" applyBorder="1" applyAlignment="1">
      <alignment horizontal="center"/>
    </xf>
    <xf numFmtId="164" fontId="15" fillId="0" borderId="142" xfId="1" applyNumberFormat="1" applyFont="1" applyBorder="1" applyAlignment="1">
      <alignment horizontal="center"/>
    </xf>
    <xf numFmtId="164" fontId="15" fillId="0" borderId="137" xfId="1" applyNumberFormat="1" applyFont="1" applyBorder="1" applyAlignment="1">
      <alignment horizontal="center" wrapText="1"/>
    </xf>
    <xf numFmtId="0" fontId="1" fillId="0" borderId="4" xfId="1" applyBorder="1" applyAlignment="1">
      <alignment horizontal="center" wrapText="1"/>
    </xf>
    <xf numFmtId="164" fontId="15" fillId="0" borderId="137" xfId="1" applyNumberFormat="1" applyFont="1" applyBorder="1" applyAlignment="1">
      <alignment horizontal="center"/>
    </xf>
    <xf numFmtId="0" fontId="1" fillId="0" borderId="4" xfId="1" applyBorder="1" applyAlignment="1"/>
    <xf numFmtId="164" fontId="15" fillId="0" borderId="137" xfId="1" applyNumberFormat="1" applyFont="1" applyBorder="1" applyAlignment="1">
      <alignment horizontal="right"/>
    </xf>
    <xf numFmtId="0" fontId="15" fillId="0" borderId="5" xfId="1" applyNumberFormat="1" applyFont="1" applyBorder="1" applyAlignment="1"/>
    <xf numFmtId="0" fontId="1" fillId="0" borderId="6" xfId="1" applyNumberFormat="1" applyBorder="1" applyAlignment="1"/>
    <xf numFmtId="0" fontId="11" fillId="0" borderId="143" xfId="1" applyNumberFormat="1" applyFont="1" applyBorder="1" applyAlignment="1"/>
    <xf numFmtId="0" fontId="1" fillId="0" borderId="144" xfId="1" applyNumberFormat="1" applyBorder="1" applyAlignment="1"/>
    <xf numFmtId="0" fontId="15" fillId="0" borderId="11" xfId="1" applyNumberFormat="1" applyFont="1" applyBorder="1" applyAlignment="1">
      <alignment horizontal="left" indent="2"/>
    </xf>
    <xf numFmtId="0" fontId="1" fillId="0" borderId="12" xfId="1" applyNumberFormat="1" applyBorder="1" applyAlignment="1">
      <alignment horizontal="left" indent="2"/>
    </xf>
    <xf numFmtId="0" fontId="11" fillId="0" borderId="162" xfId="1" applyNumberFormat="1" applyFont="1" applyBorder="1" applyAlignment="1"/>
    <xf numFmtId="0" fontId="1" fillId="0" borderId="145" xfId="1" applyNumberFormat="1" applyBorder="1" applyAlignment="1"/>
    <xf numFmtId="0" fontId="11" fillId="0" borderId="14" xfId="1" applyNumberFormat="1" applyFont="1" applyBorder="1" applyAlignment="1">
      <alignment horizontal="left" indent="2"/>
    </xf>
    <xf numFmtId="0" fontId="1" fillId="0" borderId="15" xfId="1" applyNumberFormat="1" applyBorder="1" applyAlignment="1">
      <alignment horizontal="left" indent="2"/>
    </xf>
    <xf numFmtId="0" fontId="11" fillId="0" borderId="14" xfId="1" applyNumberFormat="1" applyFont="1" applyBorder="1" applyAlignment="1"/>
    <xf numFmtId="0" fontId="1" fillId="0" borderId="15" xfId="1" applyNumberFormat="1" applyBorder="1" applyAlignment="1"/>
    <xf numFmtId="0" fontId="11" fillId="0" borderId="14" xfId="1" applyNumberFormat="1" applyFont="1" applyFill="1" applyBorder="1" applyAlignment="1">
      <alignment horizontal="left" indent="4"/>
    </xf>
    <xf numFmtId="0" fontId="1" fillId="0" borderId="15" xfId="1" applyNumberFormat="1" applyBorder="1" applyAlignment="1">
      <alignment horizontal="left" indent="4"/>
    </xf>
    <xf numFmtId="0" fontId="11" fillId="0" borderId="16" xfId="1" applyNumberFormat="1" applyFont="1" applyBorder="1" applyAlignment="1">
      <alignment horizontal="left" indent="4"/>
    </xf>
    <xf numFmtId="0" fontId="1" fillId="0" borderId="17" xfId="1" applyNumberFormat="1" applyBorder="1" applyAlignment="1">
      <alignment horizontal="left" indent="4"/>
    </xf>
    <xf numFmtId="0" fontId="11" fillId="0" borderId="14" xfId="1" applyNumberFormat="1" applyFont="1" applyBorder="1" applyAlignment="1">
      <alignment horizontal="left" indent="4"/>
    </xf>
    <xf numFmtId="0" fontId="15" fillId="0" borderId="14" xfId="1" applyNumberFormat="1" applyFont="1" applyBorder="1" applyAlignment="1">
      <alignment horizontal="left"/>
    </xf>
    <xf numFmtId="0" fontId="15" fillId="0" borderId="15" xfId="1" applyNumberFormat="1" applyFont="1" applyBorder="1" applyAlignment="1">
      <alignment horizontal="left"/>
    </xf>
    <xf numFmtId="0" fontId="15" fillId="0" borderId="18" xfId="1" applyNumberFormat="1" applyFont="1" applyBorder="1" applyAlignment="1">
      <alignment horizontal="left"/>
    </xf>
    <xf numFmtId="0" fontId="11" fillId="0" borderId="15" xfId="1" applyNumberFormat="1" applyFont="1" applyBorder="1" applyAlignment="1">
      <alignment horizontal="left" indent="4"/>
    </xf>
    <xf numFmtId="0" fontId="11" fillId="0" borderId="18" xfId="1" applyNumberFormat="1" applyFont="1" applyBorder="1" applyAlignment="1">
      <alignment horizontal="left" indent="4"/>
    </xf>
    <xf numFmtId="0" fontId="15" fillId="0" borderId="139" xfId="1" applyNumberFormat="1" applyFont="1" applyBorder="1" applyAlignment="1"/>
    <xf numFmtId="0" fontId="1" fillId="0" borderId="140" xfId="1" applyNumberFormat="1" applyBorder="1" applyAlignment="1"/>
    <xf numFmtId="0" fontId="11" fillId="0" borderId="139" xfId="1" applyNumberFormat="1" applyFont="1" applyBorder="1" applyAlignment="1"/>
    <xf numFmtId="0" fontId="11" fillId="0" borderId="17" xfId="1" applyNumberFormat="1" applyFont="1" applyBorder="1" applyAlignment="1">
      <alignment horizontal="left"/>
    </xf>
    <xf numFmtId="0" fontId="11" fillId="0" borderId="10" xfId="1" applyNumberFormat="1" applyFont="1" applyBorder="1" applyAlignment="1">
      <alignment horizontal="left"/>
    </xf>
    <xf numFmtId="0" fontId="15" fillId="0" borderId="134" xfId="1" applyNumberFormat="1" applyFont="1" applyBorder="1" applyAlignment="1"/>
    <xf numFmtId="0" fontId="1" fillId="0" borderId="80" xfId="1" applyNumberFormat="1" applyFont="1" applyBorder="1" applyAlignment="1"/>
    <xf numFmtId="0" fontId="1" fillId="0" borderId="23" xfId="1" applyNumberFormat="1" applyFont="1" applyBorder="1" applyAlignment="1"/>
    <xf numFmtId="0" fontId="1" fillId="0" borderId="0" xfId="1" applyNumberFormat="1" applyFont="1" applyBorder="1" applyAlignment="1"/>
    <xf numFmtId="0" fontId="1" fillId="0" borderId="27" xfId="1" applyNumberFormat="1" applyFont="1" applyBorder="1" applyAlignment="1"/>
    <xf numFmtId="0" fontId="1" fillId="0" borderId="2" xfId="1" applyNumberFormat="1" applyFont="1" applyBorder="1" applyAlignment="1"/>
    <xf numFmtId="0" fontId="11" fillId="0" borderId="134" xfId="1" applyNumberFormat="1" applyFont="1" applyBorder="1" applyAlignment="1">
      <alignment horizontal="center" vertical="center" wrapText="1"/>
    </xf>
    <xf numFmtId="0" fontId="1" fillId="0" borderId="80" xfId="1" applyNumberFormat="1" applyFont="1" applyBorder="1" applyAlignment="1">
      <alignment horizontal="center" vertical="center" wrapText="1"/>
    </xf>
    <xf numFmtId="0" fontId="1" fillId="0" borderId="138" xfId="1" applyNumberFormat="1" applyFont="1" applyBorder="1" applyAlignment="1">
      <alignment horizontal="center" vertical="center" wrapText="1"/>
    </xf>
    <xf numFmtId="0" fontId="1" fillId="0" borderId="24" xfId="1" applyNumberFormat="1" applyFont="1" applyBorder="1" applyAlignment="1">
      <alignment horizontal="center" vertical="center" wrapText="1"/>
    </xf>
    <xf numFmtId="0" fontId="1" fillId="0" borderId="25" xfId="1" applyNumberFormat="1" applyFont="1" applyBorder="1" applyAlignment="1">
      <alignment horizontal="center" vertical="center" wrapText="1"/>
    </xf>
    <xf numFmtId="0" fontId="1" fillId="0" borderId="26" xfId="1" applyNumberFormat="1" applyFont="1" applyBorder="1" applyAlignment="1">
      <alignment horizontal="center" vertical="center" wrapText="1"/>
    </xf>
    <xf numFmtId="0" fontId="11" fillId="0" borderId="134" xfId="1" applyNumberFormat="1" applyFont="1" applyBorder="1" applyAlignment="1">
      <alignment horizontal="center" vertical="center"/>
    </xf>
    <xf numFmtId="0" fontId="1" fillId="0" borderId="80" xfId="1" applyNumberFormat="1" applyFont="1" applyBorder="1" applyAlignment="1">
      <alignment vertical="center"/>
    </xf>
    <xf numFmtId="0" fontId="1" fillId="0" borderId="138" xfId="1" applyNumberFormat="1" applyFont="1" applyBorder="1" applyAlignment="1">
      <alignment vertical="center"/>
    </xf>
    <xf numFmtId="0" fontId="1" fillId="0" borderId="24" xfId="1" applyNumberFormat="1" applyFont="1" applyBorder="1" applyAlignment="1">
      <alignment vertical="center"/>
    </xf>
    <xf numFmtId="0" fontId="1" fillId="0" borderId="25" xfId="1" applyNumberFormat="1" applyFont="1" applyBorder="1" applyAlignment="1">
      <alignment vertical="center"/>
    </xf>
    <xf numFmtId="0" fontId="1" fillId="0" borderId="26" xfId="1" applyNumberFormat="1" applyFont="1" applyBorder="1" applyAlignment="1">
      <alignment vertical="center"/>
    </xf>
    <xf numFmtId="0" fontId="11" fillId="0" borderId="17" xfId="1" applyNumberFormat="1" applyFont="1" applyBorder="1" applyAlignment="1"/>
    <xf numFmtId="0" fontId="11" fillId="0" borderId="80" xfId="1" applyNumberFormat="1" applyFont="1" applyBorder="1" applyAlignment="1">
      <alignment horizontal="center"/>
    </xf>
    <xf numFmtId="0" fontId="11" fillId="0" borderId="138" xfId="1" applyNumberFormat="1" applyFont="1" applyBorder="1" applyAlignment="1">
      <alignment horizontal="center"/>
    </xf>
    <xf numFmtId="0" fontId="11" fillId="0" borderId="25" xfId="1" applyNumberFormat="1" applyFont="1" applyBorder="1" applyAlignment="1">
      <alignment horizontal="left"/>
    </xf>
    <xf numFmtId="0" fontId="11" fillId="0" borderId="26" xfId="1" applyNumberFormat="1" applyFont="1" applyBorder="1" applyAlignment="1">
      <alignment horizontal="left"/>
    </xf>
    <xf numFmtId="0" fontId="1" fillId="0" borderId="80" xfId="1" applyNumberFormat="1" applyFont="1" applyBorder="1" applyAlignment="1">
      <alignment vertical="center" wrapText="1"/>
    </xf>
    <xf numFmtId="0" fontId="1" fillId="0" borderId="24" xfId="1" applyNumberFormat="1" applyFont="1" applyBorder="1" applyAlignment="1">
      <alignment vertical="center" wrapText="1"/>
    </xf>
    <xf numFmtId="0" fontId="1" fillId="0" borderId="25" xfId="1" applyNumberFormat="1" applyFont="1" applyBorder="1" applyAlignment="1">
      <alignment vertical="center" wrapText="1"/>
    </xf>
    <xf numFmtId="0" fontId="11" fillId="0" borderId="30" xfId="1" applyNumberFormat="1" applyFont="1" applyBorder="1" applyAlignment="1">
      <alignment horizontal="center"/>
    </xf>
    <xf numFmtId="0" fontId="11" fillId="0" borderId="31" xfId="1" applyNumberFormat="1" applyFont="1" applyBorder="1" applyAlignment="1">
      <alignment horizontal="center"/>
    </xf>
    <xf numFmtId="0" fontId="11" fillId="0" borderId="140" xfId="1" applyNumberFormat="1" applyFont="1" applyBorder="1" applyAlignment="1">
      <alignment horizontal="left"/>
    </xf>
    <xf numFmtId="0" fontId="11" fillId="0" borderId="142" xfId="1" applyNumberFormat="1" applyFont="1" applyBorder="1" applyAlignment="1">
      <alignment horizontal="left"/>
    </xf>
    <xf numFmtId="0" fontId="11" fillId="0" borderId="168" xfId="1" applyNumberFormat="1" applyFont="1" applyBorder="1" applyAlignment="1"/>
    <xf numFmtId="0" fontId="11" fillId="0" borderId="15" xfId="1" applyNumberFormat="1" applyFont="1" applyBorder="1" applyAlignment="1"/>
    <xf numFmtId="0" fontId="13" fillId="17" borderId="0" xfId="6" applyFont="1" applyFill="1" applyAlignment="1">
      <alignment horizontal="center"/>
    </xf>
    <xf numFmtId="0" fontId="19" fillId="17" borderId="0" xfId="1" applyFont="1" applyFill="1" applyAlignment="1">
      <alignment horizontal="center"/>
    </xf>
    <xf numFmtId="3" fontId="7" fillId="17" borderId="0" xfId="1" applyNumberFormat="1" applyFont="1" applyFill="1" applyAlignment="1"/>
    <xf numFmtId="0" fontId="9" fillId="17" borderId="0" xfId="1" applyFont="1" applyFill="1" applyAlignment="1"/>
    <xf numFmtId="3" fontId="7" fillId="17" borderId="0" xfId="1" applyNumberFormat="1" applyFont="1" applyFill="1" applyAlignment="1">
      <alignment horizontal="center"/>
    </xf>
    <xf numFmtId="0" fontId="8" fillId="17" borderId="0" xfId="6" applyFill="1" applyAlignment="1">
      <alignment horizontal="center"/>
    </xf>
    <xf numFmtId="0" fontId="12" fillId="17" borderId="0" xfId="6" applyFont="1" applyFill="1" applyAlignment="1">
      <alignment horizontal="center"/>
    </xf>
    <xf numFmtId="3" fontId="13" fillId="17" borderId="0" xfId="6" applyNumberFormat="1" applyFont="1" applyFill="1" applyAlignment="1">
      <alignment horizontal="center"/>
    </xf>
    <xf numFmtId="0" fontId="19" fillId="17" borderId="0" xfId="1" applyFont="1" applyFill="1" applyBorder="1" applyAlignment="1">
      <alignment horizontal="center"/>
    </xf>
    <xf numFmtId="0" fontId="8" fillId="17" borderId="0" xfId="6" applyFont="1" applyFill="1" applyAlignment="1">
      <alignment horizontal="center"/>
    </xf>
    <xf numFmtId="0" fontId="8" fillId="17" borderId="25" xfId="6" applyFill="1" applyBorder="1" applyAlignment="1">
      <alignment horizontal="center"/>
    </xf>
    <xf numFmtId="0" fontId="20" fillId="17" borderId="137" xfId="6" applyFont="1" applyFill="1" applyBorder="1" applyAlignment="1">
      <alignment wrapText="1"/>
    </xf>
    <xf numFmtId="0" fontId="1" fillId="17" borderId="20" xfId="1" applyFill="1" applyBorder="1" applyAlignment="1">
      <alignment wrapText="1"/>
    </xf>
    <xf numFmtId="0" fontId="20" fillId="17" borderId="137" xfId="6" applyFont="1" applyFill="1" applyBorder="1" applyAlignment="1">
      <alignment horizontal="center" wrapText="1"/>
    </xf>
    <xf numFmtId="0" fontId="1" fillId="17" borderId="22" xfId="1" applyFill="1" applyBorder="1" applyAlignment="1">
      <alignment horizontal="center" wrapText="1"/>
    </xf>
    <xf numFmtId="0" fontId="20" fillId="17" borderId="139" xfId="6" applyFont="1" applyFill="1" applyBorder="1" applyAlignment="1">
      <alignment horizontal="center"/>
    </xf>
    <xf numFmtId="0" fontId="1" fillId="17" borderId="140" xfId="1" applyFill="1" applyBorder="1" applyAlignment="1">
      <alignment horizontal="center"/>
    </xf>
    <xf numFmtId="0" fontId="1" fillId="17" borderId="142" xfId="1" applyFill="1" applyBorder="1" applyAlignment="1">
      <alignment horizontal="center"/>
    </xf>
    <xf numFmtId="0" fontId="14" fillId="17" borderId="139" xfId="6" applyFont="1" applyFill="1" applyBorder="1" applyAlignment="1">
      <alignment horizontal="left"/>
    </xf>
    <xf numFmtId="0" fontId="1" fillId="17" borderId="140" xfId="1" applyFont="1" applyFill="1" applyBorder="1" applyAlignment="1">
      <alignment horizontal="left"/>
    </xf>
    <xf numFmtId="0" fontId="1" fillId="17" borderId="142" xfId="1" applyFont="1" applyFill="1" applyBorder="1" applyAlignment="1">
      <alignment horizontal="left"/>
    </xf>
    <xf numFmtId="0" fontId="20" fillId="17" borderId="137" xfId="6" applyFont="1" applyFill="1" applyBorder="1" applyAlignment="1"/>
    <xf numFmtId="0" fontId="1" fillId="17" borderId="22" xfId="1" applyFill="1" applyBorder="1" applyAlignment="1"/>
    <xf numFmtId="0" fontId="7" fillId="0" borderId="0" xfId="7" applyFont="1" applyAlignment="1"/>
    <xf numFmtId="0" fontId="23" fillId="0" borderId="0" xfId="32" applyFont="1" applyBorder="1" applyAlignment="1"/>
    <xf numFmtId="0" fontId="15" fillId="0" borderId="0" xfId="7" applyFont="1" applyAlignment="1">
      <alignment horizontal="center"/>
    </xf>
    <xf numFmtId="0" fontId="65" fillId="0" borderId="0" xfId="32" applyBorder="1" applyAlignment="1">
      <alignment horizontal="center"/>
    </xf>
    <xf numFmtId="3" fontId="11" fillId="0" borderId="0" xfId="7" applyNumberFormat="1" applyFont="1" applyAlignment="1">
      <alignment horizontal="center"/>
    </xf>
    <xf numFmtId="0" fontId="1" fillId="0" borderId="0" xfId="32" applyFont="1" applyBorder="1" applyAlignment="1">
      <alignment horizontal="center"/>
    </xf>
    <xf numFmtId="0" fontId="14" fillId="0" borderId="0" xfId="7" applyFont="1" applyAlignment="1">
      <alignment horizontal="center"/>
    </xf>
    <xf numFmtId="0" fontId="14" fillId="0" borderId="134" xfId="7" applyFont="1" applyFill="1" applyBorder="1" applyAlignment="1">
      <alignment horizontal="center" vertical="center" wrapText="1"/>
    </xf>
    <xf numFmtId="0" fontId="14" fillId="0" borderId="138" xfId="7" applyFont="1" applyFill="1" applyBorder="1" applyAlignment="1">
      <alignment horizontal="center" vertical="center" wrapText="1"/>
    </xf>
    <xf numFmtId="0" fontId="14" fillId="0" borderId="24" xfId="7" applyFont="1" applyFill="1" applyBorder="1" applyAlignment="1">
      <alignment horizontal="center" vertical="center" wrapText="1"/>
    </xf>
    <xf numFmtId="0" fontId="14" fillId="0" borderId="26" xfId="7" applyFont="1" applyFill="1" applyBorder="1" applyAlignment="1">
      <alignment horizontal="center" vertical="center" wrapText="1"/>
    </xf>
    <xf numFmtId="1" fontId="14" fillId="0" borderId="134" xfId="7" applyNumberFormat="1" applyFont="1" applyFill="1" applyBorder="1" applyAlignment="1">
      <alignment horizontal="center" vertical="center" wrapText="1"/>
    </xf>
    <xf numFmtId="0" fontId="1" fillId="0" borderId="138" xfId="32" applyFont="1" applyBorder="1" applyAlignment="1">
      <alignment horizontal="center" vertical="center" wrapText="1"/>
    </xf>
    <xf numFmtId="0" fontId="1" fillId="0" borderId="24" xfId="32" applyFont="1" applyBorder="1" applyAlignment="1">
      <alignment horizontal="center" vertical="center" wrapText="1"/>
    </xf>
    <xf numFmtId="0" fontId="1" fillId="0" borderId="26" xfId="32" applyFont="1" applyBorder="1" applyAlignment="1">
      <alignment horizontal="center" vertical="center" wrapText="1"/>
    </xf>
    <xf numFmtId="1" fontId="14" fillId="0" borderId="139" xfId="7" applyNumberFormat="1" applyFont="1" applyFill="1" applyBorder="1" applyAlignment="1">
      <alignment horizontal="center" vertical="center" wrapText="1"/>
    </xf>
    <xf numFmtId="0" fontId="1" fillId="0" borderId="140" xfId="32" applyFont="1" applyBorder="1" applyAlignment="1">
      <alignment horizontal="center" vertical="center" wrapText="1"/>
    </xf>
    <xf numFmtId="0" fontId="1" fillId="0" borderId="142" xfId="32" applyFont="1" applyBorder="1" applyAlignment="1">
      <alignment horizontal="center" vertical="center" wrapText="1"/>
    </xf>
    <xf numFmtId="0" fontId="14" fillId="0" borderId="24" xfId="7" applyFont="1" applyFill="1" applyBorder="1" applyAlignment="1">
      <alignment horizontal="center" vertical="center"/>
    </xf>
    <xf numFmtId="0" fontId="14" fillId="0" borderId="26" xfId="7" applyFont="1" applyFill="1" applyBorder="1" applyAlignment="1">
      <alignment horizontal="center" vertical="center"/>
    </xf>
    <xf numFmtId="0" fontId="14" fillId="0" borderId="139" xfId="7" applyFont="1" applyFill="1" applyBorder="1" applyAlignment="1">
      <alignment horizontal="center" vertical="center"/>
    </xf>
    <xf numFmtId="0" fontId="1" fillId="0" borderId="142" xfId="32" applyFont="1" applyBorder="1" applyAlignment="1">
      <alignment horizontal="center" vertical="center"/>
    </xf>
    <xf numFmtId="0" fontId="27" fillId="17" borderId="0" xfId="32" applyFont="1" applyFill="1" applyBorder="1" applyAlignment="1">
      <alignment horizontal="center" vertical="top"/>
    </xf>
    <xf numFmtId="0" fontId="7" fillId="17" borderId="0" xfId="7" applyFont="1" applyFill="1" applyAlignment="1">
      <alignment horizontal="left"/>
    </xf>
    <xf numFmtId="0" fontId="65" fillId="17" borderId="0" xfId="32" applyFill="1" applyBorder="1" applyAlignment="1">
      <alignment horizontal="left"/>
    </xf>
    <xf numFmtId="0" fontId="11" fillId="17" borderId="0" xfId="7" applyFont="1" applyFill="1" applyAlignment="1">
      <alignment horizontal="center"/>
    </xf>
    <xf numFmtId="0" fontId="11" fillId="17" borderId="0" xfId="7" applyFont="1" applyFill="1" applyBorder="1" applyAlignment="1">
      <alignment horizontal="center"/>
    </xf>
    <xf numFmtId="0" fontId="15" fillId="17" borderId="0" xfId="7" applyFont="1" applyFill="1" applyAlignment="1">
      <alignment horizontal="center"/>
    </xf>
    <xf numFmtId="0" fontId="65" fillId="17" borderId="0" xfId="32" applyFill="1" applyBorder="1" applyAlignment="1">
      <alignment horizontal="center"/>
    </xf>
    <xf numFmtId="3" fontId="15" fillId="17" borderId="0" xfId="7" applyNumberFormat="1" applyFont="1" applyFill="1" applyAlignment="1">
      <alignment horizontal="center"/>
    </xf>
    <xf numFmtId="0" fontId="26" fillId="17" borderId="0" xfId="7" applyFont="1" applyFill="1" applyBorder="1" applyAlignment="1">
      <alignment horizontal="center"/>
    </xf>
    <xf numFmtId="0" fontId="27" fillId="17" borderId="0" xfId="32" applyFont="1" applyFill="1" applyBorder="1" applyAlignment="1">
      <alignment horizontal="center"/>
    </xf>
    <xf numFmtId="0" fontId="27" fillId="17" borderId="0" xfId="32" applyFont="1" applyFill="1" applyBorder="1" applyAlignment="1">
      <alignment horizontal="left" wrapText="1"/>
    </xf>
    <xf numFmtId="0" fontId="26" fillId="17" borderId="0" xfId="32" applyFont="1" applyFill="1" applyBorder="1" applyAlignment="1">
      <alignment vertical="top" wrapText="1"/>
    </xf>
    <xf numFmtId="0" fontId="65" fillId="17" borderId="0" xfId="32" applyFill="1" applyBorder="1" applyAlignment="1">
      <alignment vertical="top" wrapText="1"/>
    </xf>
    <xf numFmtId="0" fontId="26" fillId="17" borderId="0" xfId="32" applyFont="1" applyFill="1" applyBorder="1" applyAlignment="1">
      <alignment horizontal="left" vertical="top" wrapText="1"/>
    </xf>
    <xf numFmtId="0" fontId="27" fillId="17" borderId="0" xfId="32" applyFont="1" applyFill="1" applyBorder="1" applyAlignment="1">
      <alignment horizontal="left" vertical="top" wrapText="1"/>
    </xf>
    <xf numFmtId="0" fontId="30" fillId="17" borderId="0" xfId="32" applyFont="1" applyFill="1" applyBorder="1" applyAlignment="1">
      <alignment vertical="top" wrapText="1"/>
    </xf>
    <xf numFmtId="0" fontId="65" fillId="17" borderId="0" xfId="32" applyFill="1" applyAlignment="1">
      <alignment horizontal="left" vertical="top" wrapText="1"/>
    </xf>
    <xf numFmtId="0" fontId="27" fillId="17" borderId="0" xfId="32" applyFont="1" applyFill="1" applyBorder="1" applyAlignment="1">
      <alignment vertical="top" wrapText="1"/>
    </xf>
    <xf numFmtId="0" fontId="26" fillId="17" borderId="0" xfId="32" applyFont="1" applyFill="1" applyBorder="1" applyAlignment="1">
      <alignment horizontal="center" vertical="top" wrapText="1"/>
    </xf>
    <xf numFmtId="0" fontId="26" fillId="17" borderId="25" xfId="32" applyFont="1" applyFill="1" applyBorder="1" applyAlignment="1">
      <alignment horizontal="center" vertical="top" wrapText="1"/>
    </xf>
    <xf numFmtId="0" fontId="27" fillId="17" borderId="0" xfId="32" applyNumberFormat="1" applyFont="1" applyFill="1" applyBorder="1" applyAlignment="1">
      <alignment vertical="top" wrapText="1"/>
    </xf>
    <xf numFmtId="0" fontId="26" fillId="17" borderId="0" xfId="32" applyNumberFormat="1" applyFont="1" applyFill="1" applyBorder="1" applyAlignment="1">
      <alignment horizontal="left" vertical="top" wrapText="1"/>
    </xf>
    <xf numFmtId="0" fontId="1" fillId="17" borderId="0" xfId="1" applyFill="1" applyBorder="1" applyAlignment="1">
      <alignment horizontal="left"/>
    </xf>
    <xf numFmtId="0" fontId="34" fillId="17" borderId="0" xfId="7" applyFont="1" applyFill="1" applyAlignment="1">
      <alignment horizontal="center"/>
    </xf>
    <xf numFmtId="0" fontId="35" fillId="17" borderId="0" xfId="1" applyFont="1" applyFill="1" applyBorder="1" applyAlignment="1">
      <alignment horizontal="center"/>
    </xf>
    <xf numFmtId="0" fontId="6" fillId="17" borderId="0" xfId="1" applyFont="1" applyFill="1" applyBorder="1" applyAlignment="1">
      <alignment horizontal="center"/>
    </xf>
    <xf numFmtId="0" fontId="27" fillId="17" borderId="0" xfId="1" applyFont="1" applyFill="1" applyBorder="1" applyAlignment="1">
      <alignment horizontal="center" vertical="top"/>
    </xf>
    <xf numFmtId="0" fontId="27" fillId="17" borderId="0" xfId="1" applyFont="1" applyFill="1" applyBorder="1" applyAlignment="1">
      <alignment vertical="top" wrapText="1"/>
    </xf>
    <xf numFmtId="0" fontId="1" fillId="17" borderId="0" xfId="1" applyFont="1" applyFill="1" applyBorder="1" applyAlignment="1">
      <alignment vertical="top" wrapText="1"/>
    </xf>
    <xf numFmtId="0" fontId="26" fillId="17" borderId="0" xfId="1" applyFont="1" applyFill="1" applyBorder="1" applyAlignment="1">
      <alignment horizontal="center" vertical="top" wrapText="1"/>
    </xf>
    <xf numFmtId="0" fontId="26" fillId="17" borderId="25" xfId="1" applyFont="1" applyFill="1" applyBorder="1" applyAlignment="1">
      <alignment horizontal="center" vertical="top" wrapText="1"/>
    </xf>
    <xf numFmtId="0" fontId="27" fillId="17" borderId="0" xfId="1" applyNumberFormat="1" applyFont="1" applyFill="1" applyBorder="1" applyAlignment="1">
      <alignment vertical="top" wrapText="1"/>
    </xf>
    <xf numFmtId="0" fontId="1" fillId="17" borderId="0" xfId="1" applyFill="1" applyBorder="1" applyAlignment="1">
      <alignment vertical="top" wrapText="1"/>
    </xf>
    <xf numFmtId="0" fontId="8" fillId="0" borderId="0" xfId="1" applyNumberFormat="1" applyFont="1" applyFill="1" applyAlignment="1">
      <alignment horizontal="left" vertical="top" wrapText="1"/>
    </xf>
    <xf numFmtId="164" fontId="34" fillId="0" borderId="0" xfId="1" applyNumberFormat="1" applyFont="1" applyBorder="1" applyAlignment="1">
      <alignment horizontal="center"/>
    </xf>
    <xf numFmtId="164" fontId="11" fillId="0" borderId="0" xfId="1" applyNumberFormat="1" applyFont="1" applyAlignment="1">
      <alignment horizontal="center"/>
    </xf>
    <xf numFmtId="164" fontId="14" fillId="0" borderId="0" xfId="1" applyNumberFormat="1" applyFont="1" applyAlignment="1">
      <alignment horizontal="center"/>
    </xf>
    <xf numFmtId="0" fontId="15" fillId="0" borderId="134" xfId="1" applyNumberFormat="1" applyFont="1" applyBorder="1" applyAlignment="1">
      <alignment horizontal="center"/>
    </xf>
    <xf numFmtId="0" fontId="15" fillId="0" borderId="23" xfId="1" applyNumberFormat="1" applyFont="1" applyBorder="1" applyAlignment="1">
      <alignment horizontal="center"/>
    </xf>
    <xf numFmtId="0" fontId="15" fillId="0" borderId="27" xfId="1" applyNumberFormat="1" applyFont="1" applyBorder="1" applyAlignment="1">
      <alignment horizontal="center"/>
    </xf>
    <xf numFmtId="0" fontId="15" fillId="0" borderId="134" xfId="1" applyNumberFormat="1" applyFont="1" applyBorder="1" applyAlignment="1">
      <alignment horizontal="center" vertical="center" wrapText="1"/>
    </xf>
    <xf numFmtId="0" fontId="11" fillId="0" borderId="80" xfId="1" applyNumberFormat="1" applyFont="1" applyBorder="1" applyAlignment="1">
      <alignment horizontal="center" vertical="center" wrapText="1"/>
    </xf>
    <xf numFmtId="0" fontId="11" fillId="0" borderId="138" xfId="1" applyNumberFormat="1" applyFont="1" applyBorder="1" applyAlignment="1">
      <alignment horizontal="center" vertical="center" wrapText="1"/>
    </xf>
    <xf numFmtId="0" fontId="11" fillId="0" borderId="23" xfId="1" applyNumberFormat="1" applyFont="1" applyBorder="1" applyAlignment="1">
      <alignment horizontal="center" vertical="center" wrapText="1"/>
    </xf>
    <xf numFmtId="0" fontId="11" fillId="0" borderId="0" xfId="1" applyNumberFormat="1" applyFont="1" applyBorder="1" applyAlignment="1">
      <alignment horizontal="center" vertical="center" wrapText="1"/>
    </xf>
    <xf numFmtId="0" fontId="11" fillId="0" borderId="1" xfId="1" applyNumberFormat="1" applyFont="1" applyBorder="1" applyAlignment="1">
      <alignment horizontal="center" vertical="center" wrapText="1"/>
    </xf>
    <xf numFmtId="0" fontId="15" fillId="0" borderId="134" xfId="1" applyNumberFormat="1" applyFont="1" applyBorder="1" applyAlignment="1">
      <alignment horizontal="center" vertical="center"/>
    </xf>
    <xf numFmtId="0" fontId="11" fillId="0" borderId="80" xfId="1" applyNumberFormat="1" applyFont="1" applyBorder="1" applyAlignment="1">
      <alignment horizontal="center" vertical="center"/>
    </xf>
    <xf numFmtId="0" fontId="11" fillId="0" borderId="138" xfId="1" applyNumberFormat="1" applyFont="1" applyBorder="1" applyAlignment="1">
      <alignment horizontal="center" vertical="center"/>
    </xf>
    <xf numFmtId="0" fontId="11" fillId="0" borderId="23" xfId="1" applyNumberFormat="1" applyFont="1" applyBorder="1" applyAlignment="1">
      <alignment horizontal="center" vertical="center"/>
    </xf>
    <xf numFmtId="0" fontId="11" fillId="0" borderId="0" xfId="1" applyNumberFormat="1" applyFont="1" applyBorder="1" applyAlignment="1">
      <alignment horizontal="center" vertical="center"/>
    </xf>
    <xf numFmtId="0" fontId="11" fillId="0" borderId="1" xfId="1" applyNumberFormat="1" applyFont="1" applyBorder="1" applyAlignment="1">
      <alignment horizontal="center" vertical="center"/>
    </xf>
    <xf numFmtId="0" fontId="15" fillId="0" borderId="137" xfId="1" applyNumberFormat="1" applyFont="1" applyBorder="1" applyAlignment="1">
      <alignment horizontal="center" vertical="center" wrapText="1"/>
    </xf>
    <xf numFmtId="0" fontId="15" fillId="0" borderId="20" xfId="1" applyNumberFormat="1" applyFont="1" applyBorder="1" applyAlignment="1">
      <alignment horizontal="center" vertical="center" wrapText="1"/>
    </xf>
    <xf numFmtId="0" fontId="15" fillId="0" borderId="138" xfId="1" applyNumberFormat="1" applyFont="1" applyBorder="1" applyAlignment="1">
      <alignment horizontal="center" vertical="center" wrapText="1"/>
    </xf>
    <xf numFmtId="0" fontId="15" fillId="0" borderId="1" xfId="1" applyNumberFormat="1" applyFont="1" applyBorder="1" applyAlignment="1">
      <alignment horizontal="center" vertical="center" wrapText="1"/>
    </xf>
    <xf numFmtId="0" fontId="11" fillId="0" borderId="0" xfId="1" applyFont="1" applyBorder="1" applyAlignment="1">
      <alignment horizontal="center"/>
    </xf>
    <xf numFmtId="3" fontId="7" fillId="0" borderId="0" xfId="1" applyNumberFormat="1" applyFont="1" applyAlignment="1"/>
    <xf numFmtId="0" fontId="9" fillId="0" borderId="0" xfId="1" applyFont="1" applyAlignment="1"/>
    <xf numFmtId="164" fontId="34" fillId="0" borderId="0" xfId="1" applyNumberFormat="1" applyFont="1" applyAlignment="1">
      <alignment horizontal="center"/>
    </xf>
    <xf numFmtId="0" fontId="11" fillId="0" borderId="0" xfId="1" applyFont="1" applyAlignment="1">
      <alignment horizontal="center"/>
    </xf>
    <xf numFmtId="164" fontId="38" fillId="0" borderId="0" xfId="1" applyNumberFormat="1" applyFont="1" applyAlignment="1">
      <alignment horizontal="center"/>
    </xf>
    <xf numFmtId="164" fontId="11" fillId="0" borderId="25" xfId="1" applyNumberFormat="1" applyFont="1" applyBorder="1" applyAlignment="1">
      <alignment horizontal="center"/>
    </xf>
    <xf numFmtId="164" fontId="39" fillId="0" borderId="0" xfId="1" applyNumberFormat="1" applyFont="1" applyFill="1" applyAlignment="1">
      <alignment wrapText="1"/>
    </xf>
    <xf numFmtId="164" fontId="14" fillId="0" borderId="0" xfId="32" applyNumberFormat="1" applyFont="1" applyAlignment="1">
      <alignment horizontal="center"/>
    </xf>
    <xf numFmtId="0" fontId="11" fillId="0" borderId="0" xfId="32" applyFont="1" applyBorder="1" applyAlignment="1">
      <alignment horizontal="center"/>
    </xf>
    <xf numFmtId="3" fontId="7" fillId="0" borderId="0" xfId="32" applyNumberFormat="1" applyFont="1" applyAlignment="1"/>
    <xf numFmtId="0" fontId="9" fillId="0" borderId="0" xfId="32" applyFont="1" applyAlignment="1"/>
    <xf numFmtId="164" fontId="11" fillId="0" borderId="0" xfId="32" applyNumberFormat="1" applyFont="1" applyAlignment="1">
      <alignment horizontal="center"/>
    </xf>
    <xf numFmtId="164" fontId="34" fillId="0" borderId="0" xfId="32" applyNumberFormat="1" applyFont="1" applyAlignment="1">
      <alignment horizontal="center"/>
    </xf>
    <xf numFmtId="0" fontId="11" fillId="0" borderId="0" xfId="32" applyFont="1" applyAlignment="1">
      <alignment horizontal="center"/>
    </xf>
    <xf numFmtId="164" fontId="38" fillId="0" borderId="0" xfId="32" applyNumberFormat="1" applyFont="1" applyAlignment="1">
      <alignment horizontal="center"/>
    </xf>
    <xf numFmtId="164" fontId="11" fillId="0" borderId="25" xfId="32" applyNumberFormat="1" applyFont="1" applyBorder="1" applyAlignment="1">
      <alignment horizontal="center"/>
    </xf>
    <xf numFmtId="0" fontId="15" fillId="0" borderId="134" xfId="32" applyNumberFormat="1" applyFont="1" applyBorder="1" applyAlignment="1">
      <alignment horizontal="center"/>
    </xf>
    <xf numFmtId="0" fontId="15" fillId="0" borderId="23" xfId="32" applyNumberFormat="1" applyFont="1" applyBorder="1" applyAlignment="1">
      <alignment horizontal="center"/>
    </xf>
    <xf numFmtId="0" fontId="15" fillId="0" borderId="27" xfId="32" applyNumberFormat="1" applyFont="1" applyBorder="1" applyAlignment="1">
      <alignment horizontal="center"/>
    </xf>
    <xf numFmtId="0" fontId="15" fillId="0" borderId="134" xfId="32" applyNumberFormat="1" applyFont="1" applyBorder="1" applyAlignment="1">
      <alignment horizontal="center" vertical="center" wrapText="1"/>
    </xf>
    <xf numFmtId="0" fontId="11" fillId="0" borderId="80" xfId="32" applyNumberFormat="1" applyFont="1" applyBorder="1" applyAlignment="1">
      <alignment horizontal="center" vertical="center" wrapText="1"/>
    </xf>
    <xf numFmtId="0" fontId="11" fillId="0" borderId="138" xfId="32" applyNumberFormat="1" applyFont="1" applyBorder="1" applyAlignment="1">
      <alignment horizontal="center" vertical="center" wrapText="1"/>
    </xf>
    <xf numFmtId="0" fontId="11" fillId="0" borderId="23" xfId="32" applyNumberFormat="1" applyFont="1" applyBorder="1" applyAlignment="1">
      <alignment horizontal="center" vertical="center" wrapText="1"/>
    </xf>
    <xf numFmtId="0" fontId="11" fillId="0" borderId="0" xfId="32" applyNumberFormat="1" applyFont="1" applyBorder="1" applyAlignment="1">
      <alignment horizontal="center" vertical="center" wrapText="1"/>
    </xf>
    <xf numFmtId="0" fontId="11" fillId="0" borderId="1" xfId="32" applyNumberFormat="1" applyFont="1" applyBorder="1" applyAlignment="1">
      <alignment horizontal="center" vertical="center" wrapText="1"/>
    </xf>
    <xf numFmtId="0" fontId="15" fillId="0" borderId="134" xfId="32" applyNumberFormat="1" applyFont="1" applyBorder="1" applyAlignment="1">
      <alignment horizontal="center" vertical="center"/>
    </xf>
    <xf numFmtId="0" fontId="11" fillId="0" borderId="80" xfId="32" applyNumberFormat="1" applyFont="1" applyBorder="1" applyAlignment="1">
      <alignment horizontal="center" vertical="center"/>
    </xf>
    <xf numFmtId="0" fontId="11" fillId="0" borderId="138" xfId="32" applyNumberFormat="1" applyFont="1" applyBorder="1" applyAlignment="1">
      <alignment horizontal="center" vertical="center"/>
    </xf>
    <xf numFmtId="0" fontId="11" fillId="0" borderId="23" xfId="32" applyNumberFormat="1" applyFont="1" applyBorder="1" applyAlignment="1">
      <alignment horizontal="center" vertical="center"/>
    </xf>
    <xf numFmtId="0" fontId="11" fillId="0" borderId="0" xfId="32" applyNumberFormat="1" applyFont="1" applyBorder="1" applyAlignment="1">
      <alignment horizontal="center" vertical="center"/>
    </xf>
    <xf numFmtId="0" fontId="11" fillId="0" borderId="1" xfId="32" applyNumberFormat="1" applyFont="1" applyBorder="1" applyAlignment="1">
      <alignment horizontal="center" vertical="center"/>
    </xf>
    <xf numFmtId="0" fontId="15" fillId="0" borderId="137" xfId="32" applyNumberFormat="1" applyFont="1" applyBorder="1" applyAlignment="1">
      <alignment horizontal="center" vertical="center" wrapText="1"/>
    </xf>
    <xf numFmtId="0" fontId="15" fillId="0" borderId="20" xfId="32" applyNumberFormat="1" applyFont="1" applyBorder="1" applyAlignment="1">
      <alignment horizontal="center" vertical="center" wrapText="1"/>
    </xf>
    <xf numFmtId="0" fontId="15" fillId="0" borderId="138" xfId="32" applyNumberFormat="1" applyFont="1" applyBorder="1" applyAlignment="1">
      <alignment horizontal="center" vertical="center" wrapText="1"/>
    </xf>
    <xf numFmtId="0" fontId="15" fillId="0" borderId="1" xfId="32" applyNumberFormat="1" applyFont="1" applyBorder="1" applyAlignment="1">
      <alignment horizontal="center" vertical="center" wrapText="1"/>
    </xf>
    <xf numFmtId="0" fontId="8" fillId="0" borderId="0" xfId="32" applyNumberFormat="1" applyFont="1" applyFill="1" applyAlignment="1">
      <alignment horizontal="left" vertical="top" wrapText="1"/>
    </xf>
    <xf numFmtId="164" fontId="39" fillId="0" borderId="0" xfId="1" applyNumberFormat="1" applyFont="1" applyFill="1" applyAlignment="1">
      <alignment horizontal="left" wrapText="1"/>
    </xf>
    <xf numFmtId="0" fontId="7" fillId="17" borderId="0" xfId="1" applyNumberFormat="1" applyFont="1" applyFill="1" applyAlignment="1"/>
    <xf numFmtId="0" fontId="11" fillId="17" borderId="0" xfId="1" applyNumberFormat="1" applyFont="1" applyFill="1" applyAlignment="1"/>
    <xf numFmtId="0" fontId="34" fillId="17" borderId="0" xfId="1" applyNumberFormat="1" applyFont="1" applyFill="1" applyAlignment="1">
      <alignment horizontal="center"/>
    </xf>
    <xf numFmtId="0" fontId="11" fillId="17" borderId="0" xfId="1" applyNumberFormat="1" applyFont="1" applyFill="1" applyAlignment="1">
      <alignment horizontal="center"/>
    </xf>
    <xf numFmtId="0" fontId="38" fillId="17" borderId="0" xfId="1" applyNumberFormat="1" applyFont="1" applyFill="1" applyAlignment="1">
      <alignment horizontal="center"/>
    </xf>
    <xf numFmtId="0" fontId="11" fillId="17" borderId="0" xfId="1" applyNumberFormat="1" applyFont="1" applyFill="1" applyBorder="1" applyAlignment="1">
      <alignment horizontal="center"/>
    </xf>
    <xf numFmtId="0" fontId="14" fillId="17" borderId="0" xfId="1" applyNumberFormat="1" applyFont="1" applyFill="1" applyAlignment="1">
      <alignment horizontal="center"/>
    </xf>
    <xf numFmtId="0" fontId="15" fillId="17" borderId="134" xfId="1" applyNumberFormat="1" applyFont="1" applyFill="1" applyBorder="1" applyAlignment="1"/>
    <xf numFmtId="0" fontId="11" fillId="17" borderId="27" xfId="1" applyNumberFormat="1" applyFont="1" applyFill="1" applyBorder="1" applyAlignment="1"/>
    <xf numFmtId="0" fontId="15" fillId="17" borderId="139" xfId="1" applyNumberFormat="1" applyFont="1" applyFill="1" applyBorder="1" applyAlignment="1">
      <alignment horizontal="center"/>
    </xf>
    <xf numFmtId="0" fontId="11" fillId="17" borderId="140" xfId="1" applyNumberFormat="1" applyFont="1" applyFill="1" applyBorder="1" applyAlignment="1">
      <alignment horizontal="center"/>
    </xf>
    <xf numFmtId="0" fontId="11" fillId="17" borderId="142" xfId="1" applyNumberFormat="1" applyFont="1" applyFill="1" applyBorder="1" applyAlignment="1">
      <alignment horizontal="center"/>
    </xf>
    <xf numFmtId="0" fontId="40" fillId="17" borderId="0" xfId="1" applyNumberFormat="1" applyFont="1" applyFill="1" applyBorder="1" applyAlignment="1">
      <alignment horizontal="left" vertical="top" wrapText="1"/>
    </xf>
    <xf numFmtId="3" fontId="7" fillId="17" borderId="0" xfId="31" applyNumberFormat="1" applyFont="1" applyFill="1" applyAlignment="1"/>
    <xf numFmtId="0" fontId="1" fillId="17" borderId="0" xfId="31" applyFill="1" applyBorder="1" applyAlignment="1"/>
    <xf numFmtId="164" fontId="45" fillId="17" borderId="0" xfId="31" applyNumberFormat="1" applyFont="1" applyFill="1" applyAlignment="1">
      <alignment horizontal="center"/>
    </xf>
    <xf numFmtId="0" fontId="1" fillId="17" borderId="0" xfId="31" applyFill="1" applyBorder="1" applyAlignment="1">
      <alignment horizontal="center"/>
    </xf>
    <xf numFmtId="164" fontId="46" fillId="17" borderId="0" xfId="31" applyNumberFormat="1" applyFont="1" applyFill="1" applyAlignment="1">
      <alignment horizontal="center"/>
    </xf>
    <xf numFmtId="164" fontId="46" fillId="17" borderId="0" xfId="31" applyNumberFormat="1" applyFont="1" applyFill="1" applyBorder="1" applyAlignment="1">
      <alignment horizontal="center"/>
    </xf>
    <xf numFmtId="1" fontId="48" fillId="17" borderId="149" xfId="31" applyNumberFormat="1" applyFont="1" applyFill="1" applyBorder="1" applyAlignment="1">
      <alignment horizontal="center" vertical="center" wrapText="1"/>
    </xf>
    <xf numFmtId="0" fontId="1" fillId="17" borderId="150" xfId="31" applyFill="1" applyBorder="1" applyAlignment="1">
      <alignment horizontal="center" vertical="center" wrapText="1"/>
    </xf>
    <xf numFmtId="1" fontId="48" fillId="17" borderId="151" xfId="31" applyNumberFormat="1" applyFont="1" applyFill="1" applyBorder="1" applyAlignment="1">
      <alignment horizontal="center" vertical="center"/>
    </xf>
    <xf numFmtId="1" fontId="48" fillId="17" borderId="152" xfId="31" applyNumberFormat="1" applyFont="1" applyFill="1" applyBorder="1" applyAlignment="1">
      <alignment horizontal="center" vertical="center"/>
    </xf>
    <xf numFmtId="1" fontId="48" fillId="17" borderId="153" xfId="31" applyNumberFormat="1" applyFont="1" applyFill="1" applyBorder="1" applyAlignment="1">
      <alignment horizontal="center" vertical="center"/>
    </xf>
    <xf numFmtId="164" fontId="48" fillId="17" borderId="154" xfId="31" applyNumberFormat="1" applyFont="1" applyFill="1" applyBorder="1" applyAlignment="1">
      <alignment horizontal="center" wrapText="1"/>
    </xf>
    <xf numFmtId="0" fontId="1" fillId="17" borderId="22" xfId="31" applyFill="1" applyBorder="1" applyAlignment="1">
      <alignment horizontal="center" wrapText="1"/>
    </xf>
    <xf numFmtId="164" fontId="48" fillId="17" borderId="155" xfId="31" applyNumberFormat="1" applyFont="1" applyFill="1" applyBorder="1" applyAlignment="1">
      <alignment horizontal="center" wrapText="1"/>
    </xf>
    <xf numFmtId="0" fontId="1" fillId="17" borderId="48" xfId="31" applyFill="1" applyBorder="1" applyAlignment="1">
      <alignment horizontal="center" wrapText="1"/>
    </xf>
    <xf numFmtId="164" fontId="48" fillId="17" borderId="156" xfId="31" applyNumberFormat="1" applyFont="1" applyFill="1" applyBorder="1" applyAlignment="1">
      <alignment horizontal="center" wrapText="1"/>
    </xf>
    <xf numFmtId="0" fontId="1" fillId="17" borderId="49" xfId="31" applyFill="1" applyBorder="1" applyAlignment="1">
      <alignment horizontal="center" wrapText="1"/>
    </xf>
    <xf numFmtId="164" fontId="37" fillId="17" borderId="80" xfId="31" applyNumberFormat="1" applyFont="1" applyFill="1" applyBorder="1" applyAlignment="1">
      <alignment horizontal="center"/>
    </xf>
    <xf numFmtId="164" fontId="48" fillId="17" borderId="107" xfId="31" applyNumberFormat="1" applyFont="1" applyFill="1" applyBorder="1" applyAlignment="1">
      <alignment horizontal="center" wrapText="1"/>
    </xf>
    <xf numFmtId="0" fontId="1" fillId="17" borderId="46" xfId="31" applyFill="1" applyBorder="1" applyAlignment="1">
      <alignment horizontal="center" wrapText="1"/>
    </xf>
    <xf numFmtId="164" fontId="48" fillId="17" borderId="116" xfId="31" applyNumberFormat="1" applyFont="1" applyFill="1" applyBorder="1" applyAlignment="1">
      <alignment horizontal="center" wrapText="1"/>
    </xf>
    <xf numFmtId="0" fontId="1" fillId="17" borderId="47" xfId="31" applyFill="1" applyBorder="1" applyAlignment="1">
      <alignment horizontal="center" wrapText="1"/>
    </xf>
    <xf numFmtId="3" fontId="7" fillId="17" borderId="0" xfId="34" applyNumberFormat="1" applyFont="1" applyFill="1" applyAlignment="1"/>
    <xf numFmtId="0" fontId="1" fillId="17" borderId="0" xfId="34" applyFill="1" applyBorder="1" applyAlignment="1"/>
    <xf numFmtId="164" fontId="45" fillId="17" borderId="0" xfId="34" applyNumberFormat="1" applyFont="1" applyFill="1" applyAlignment="1">
      <alignment horizontal="center"/>
    </xf>
    <xf numFmtId="0" fontId="1" fillId="17" borderId="0" xfId="34" applyFill="1" applyBorder="1" applyAlignment="1">
      <alignment horizontal="center"/>
    </xf>
    <xf numFmtId="164" fontId="46" fillId="17" borderId="0" xfId="34" applyNumberFormat="1" applyFont="1" applyFill="1" applyAlignment="1">
      <alignment horizontal="center"/>
    </xf>
    <xf numFmtId="164" fontId="46" fillId="17" borderId="0" xfId="34" applyNumberFormat="1" applyFont="1" applyFill="1" applyBorder="1" applyAlignment="1">
      <alignment horizontal="center"/>
    </xf>
    <xf numFmtId="1" fontId="48" fillId="17" borderId="149" xfId="34" applyNumberFormat="1" applyFont="1" applyFill="1" applyBorder="1" applyAlignment="1">
      <alignment horizontal="center" vertical="center" wrapText="1"/>
    </xf>
    <xf numFmtId="0" fontId="1" fillId="17" borderId="150" xfId="34" applyFill="1" applyBorder="1" applyAlignment="1">
      <alignment horizontal="center" vertical="center" wrapText="1"/>
    </xf>
    <xf numFmtId="1" fontId="48" fillId="17" borderId="151" xfId="34" applyNumberFormat="1" applyFont="1" applyFill="1" applyBorder="1" applyAlignment="1">
      <alignment horizontal="center" vertical="center"/>
    </xf>
    <xf numFmtId="1" fontId="48" fillId="17" borderId="152" xfId="34" applyNumberFormat="1" applyFont="1" applyFill="1" applyBorder="1" applyAlignment="1">
      <alignment horizontal="center" vertical="center"/>
    </xf>
    <xf numFmtId="1" fontId="48" fillId="17" borderId="153" xfId="34" applyNumberFormat="1" applyFont="1" applyFill="1" applyBorder="1" applyAlignment="1">
      <alignment horizontal="center" vertical="center"/>
    </xf>
    <xf numFmtId="164" fontId="48" fillId="17" borderId="154" xfId="34" applyNumberFormat="1" applyFont="1" applyFill="1" applyBorder="1" applyAlignment="1">
      <alignment horizontal="center" wrapText="1"/>
    </xf>
    <xf numFmtId="0" fontId="1" fillId="17" borderId="22" xfId="34" applyFill="1" applyBorder="1" applyAlignment="1">
      <alignment horizontal="center" wrapText="1"/>
    </xf>
    <xf numFmtId="164" fontId="48" fillId="17" borderId="155" xfId="34" applyNumberFormat="1" applyFont="1" applyFill="1" applyBorder="1" applyAlignment="1">
      <alignment horizontal="center" wrapText="1"/>
    </xf>
    <xf numFmtId="0" fontId="1" fillId="17" borderId="48" xfId="34" applyFill="1" applyBorder="1" applyAlignment="1">
      <alignment horizontal="center" wrapText="1"/>
    </xf>
    <xf numFmtId="164" fontId="48" fillId="17" borderId="156" xfId="34" applyNumberFormat="1" applyFont="1" applyFill="1" applyBorder="1" applyAlignment="1">
      <alignment horizontal="center" wrapText="1"/>
    </xf>
    <xf numFmtId="0" fontId="1" fillId="17" borderId="49" xfId="34" applyFill="1" applyBorder="1" applyAlignment="1">
      <alignment horizontal="center" wrapText="1"/>
    </xf>
    <xf numFmtId="164" fontId="37" fillId="17" borderId="80" xfId="34" applyNumberFormat="1" applyFont="1" applyFill="1" applyBorder="1" applyAlignment="1">
      <alignment horizontal="center"/>
    </xf>
    <xf numFmtId="164" fontId="48" fillId="17" borderId="107" xfId="34" applyNumberFormat="1" applyFont="1" applyFill="1" applyBorder="1" applyAlignment="1">
      <alignment horizontal="center" wrapText="1"/>
    </xf>
    <xf numFmtId="0" fontId="1" fillId="17" borderId="46" xfId="34" applyFill="1" applyBorder="1" applyAlignment="1">
      <alignment horizontal="center" wrapText="1"/>
    </xf>
    <xf numFmtId="164" fontId="48" fillId="17" borderId="116" xfId="34" applyNumberFormat="1" applyFont="1" applyFill="1" applyBorder="1" applyAlignment="1">
      <alignment horizontal="center" wrapText="1"/>
    </xf>
    <xf numFmtId="0" fontId="1" fillId="17" borderId="47" xfId="34" applyFill="1" applyBorder="1" applyAlignment="1">
      <alignment horizontal="center" wrapText="1"/>
    </xf>
    <xf numFmtId="0" fontId="51" fillId="17" borderId="82" xfId="1" applyNumberFormat="1" applyFont="1" applyFill="1" applyBorder="1" applyAlignment="1">
      <alignment horizontal="center" vertical="top" wrapText="1"/>
    </xf>
    <xf numFmtId="0" fontId="51" fillId="17" borderId="83" xfId="1" applyNumberFormat="1" applyFont="1" applyFill="1" applyBorder="1" applyAlignment="1">
      <alignment horizontal="center" vertical="top" wrapText="1"/>
    </xf>
    <xf numFmtId="0" fontId="51" fillId="17" borderId="84" xfId="1" applyNumberFormat="1" applyFont="1" applyFill="1" applyBorder="1" applyAlignment="1">
      <alignment horizontal="center" vertical="top" wrapText="1"/>
    </xf>
    <xf numFmtId="0" fontId="51" fillId="17" borderId="85" xfId="1" applyNumberFormat="1" applyFont="1" applyFill="1" applyBorder="1" applyAlignment="1">
      <alignment horizontal="center" vertical="top" wrapText="1"/>
    </xf>
    <xf numFmtId="0" fontId="34" fillId="17" borderId="84" xfId="1" applyNumberFormat="1" applyFont="1" applyFill="1" applyBorder="1" applyAlignment="1">
      <alignment horizontal="center" vertical="top" wrapText="1"/>
    </xf>
    <xf numFmtId="0" fontId="34" fillId="17" borderId="86" xfId="1" applyNumberFormat="1" applyFont="1" applyFill="1" applyBorder="1" applyAlignment="1">
      <alignment horizontal="center" vertical="top" wrapText="1"/>
    </xf>
    <xf numFmtId="0" fontId="1" fillId="17" borderId="82" xfId="1" applyFill="1" applyBorder="1" applyAlignment="1">
      <alignment horizontal="center"/>
    </xf>
    <xf numFmtId="0" fontId="1" fillId="17" borderId="108" xfId="1" applyFill="1" applyBorder="1" applyAlignment="1">
      <alignment horizontal="center"/>
    </xf>
    <xf numFmtId="0" fontId="51" fillId="17" borderId="25" xfId="1" applyNumberFormat="1" applyFont="1" applyFill="1" applyBorder="1" applyAlignment="1">
      <alignment horizontal="center" wrapText="1"/>
    </xf>
    <xf numFmtId="0" fontId="51" fillId="17" borderId="26" xfId="1" applyNumberFormat="1" applyFont="1" applyFill="1" applyBorder="1" applyAlignment="1">
      <alignment horizontal="center" wrapText="1"/>
    </xf>
    <xf numFmtId="0" fontId="51" fillId="17" borderId="23" xfId="1" applyNumberFormat="1" applyFont="1" applyFill="1" applyBorder="1" applyAlignment="1">
      <alignment horizontal="center" wrapText="1"/>
    </xf>
    <xf numFmtId="0" fontId="51" fillId="17" borderId="89" xfId="1" applyNumberFormat="1" applyFont="1" applyFill="1" applyBorder="1" applyAlignment="1">
      <alignment horizontal="center" wrapText="1"/>
    </xf>
    <xf numFmtId="0" fontId="51" fillId="17" borderId="90" xfId="1" applyNumberFormat="1" applyFont="1" applyFill="1" applyBorder="1" applyAlignment="1">
      <alignment horizontal="center" wrapText="1"/>
    </xf>
    <xf numFmtId="0" fontId="51" fillId="17" borderId="91" xfId="1" applyNumberFormat="1" applyFont="1" applyFill="1" applyBorder="1" applyAlignment="1">
      <alignment horizontal="center" wrapText="1"/>
    </xf>
    <xf numFmtId="0" fontId="51" fillId="17" borderId="88" xfId="1" applyNumberFormat="1" applyFont="1" applyFill="1" applyBorder="1" applyAlignment="1">
      <alignment horizontal="center" wrapText="1"/>
    </xf>
    <xf numFmtId="0" fontId="51" fillId="17" borderId="12" xfId="1" applyNumberFormat="1" applyFont="1" applyFill="1" applyBorder="1" applyAlignment="1">
      <alignment horizontal="center" wrapText="1"/>
    </xf>
    <xf numFmtId="0" fontId="51" fillId="17" borderId="0" xfId="1" applyNumberFormat="1" applyFont="1" applyFill="1" applyAlignment="1">
      <alignment horizontal="center" wrapText="1"/>
    </xf>
    <xf numFmtId="0" fontId="51" fillId="17" borderId="24" xfId="1" applyNumberFormat="1" applyFont="1" applyFill="1" applyBorder="1" applyAlignment="1">
      <alignment horizontal="center" wrapText="1"/>
    </xf>
    <xf numFmtId="3" fontId="49" fillId="17" borderId="12" xfId="1" applyNumberFormat="1" applyFont="1" applyFill="1" applyBorder="1" applyAlignment="1">
      <alignment horizontal="center"/>
    </xf>
    <xf numFmtId="3" fontId="49" fillId="17" borderId="0" xfId="1" applyNumberFormat="1" applyFont="1" applyFill="1" applyAlignment="1">
      <alignment horizontal="center"/>
    </xf>
    <xf numFmtId="3" fontId="49" fillId="17" borderId="0" xfId="1" applyNumberFormat="1" applyFont="1" applyFill="1" applyBorder="1" applyAlignment="1">
      <alignment horizontal="center"/>
    </xf>
    <xf numFmtId="0" fontId="50" fillId="17" borderId="81" xfId="1" applyNumberFormat="1" applyFont="1" applyFill="1" applyBorder="1" applyAlignment="1">
      <alignment wrapText="1"/>
    </xf>
    <xf numFmtId="0" fontId="11" fillId="17" borderId="87" xfId="1" applyNumberFormat="1" applyFont="1" applyFill="1" applyBorder="1" applyAlignment="1">
      <alignment wrapText="1"/>
    </xf>
    <xf numFmtId="0" fontId="11" fillId="17" borderId="92" xfId="1" applyNumberFormat="1" applyFont="1" applyFill="1" applyBorder="1" applyAlignment="1">
      <alignment wrapText="1"/>
    </xf>
    <xf numFmtId="0" fontId="51" fillId="17" borderId="82" xfId="1" applyNumberFormat="1" applyFont="1" applyFill="1" applyBorder="1" applyAlignment="1">
      <alignment horizontal="center" wrapText="1"/>
    </xf>
    <xf numFmtId="0" fontId="57" fillId="17" borderId="83" xfId="1" applyNumberFormat="1" applyFont="1" applyFill="1" applyBorder="1"/>
    <xf numFmtId="0" fontId="57" fillId="17" borderId="108" xfId="1" applyNumberFormat="1" applyFont="1" applyFill="1" applyBorder="1" applyAlignment="1">
      <alignment wrapText="1"/>
    </xf>
    <xf numFmtId="0" fontId="57" fillId="17" borderId="88" xfId="1" applyNumberFormat="1" applyFont="1" applyFill="1" applyBorder="1" applyAlignment="1">
      <alignment wrapText="1"/>
    </xf>
    <xf numFmtId="0" fontId="57" fillId="17" borderId="125" xfId="1" applyNumberFormat="1" applyFont="1" applyFill="1" applyBorder="1" applyAlignment="1">
      <alignment wrapText="1"/>
    </xf>
    <xf numFmtId="0" fontId="57" fillId="17" borderId="12" xfId="1" applyNumberFormat="1" applyFont="1" applyFill="1" applyBorder="1" applyAlignment="1">
      <alignment horizontal="center" wrapText="1"/>
    </xf>
    <xf numFmtId="3" fontId="55" fillId="17" borderId="124" xfId="1" applyNumberFormat="1" applyFont="1" applyFill="1" applyBorder="1" applyAlignment="1">
      <alignment horizontal="center"/>
    </xf>
    <xf numFmtId="0" fontId="37" fillId="17" borderId="124" xfId="1" applyFont="1" applyFill="1" applyBorder="1" applyAlignment="1">
      <alignment horizontal="center"/>
    </xf>
    <xf numFmtId="0" fontId="58" fillId="2" borderId="0" xfId="32" applyNumberFormat="1" applyFont="1" applyFill="1" applyAlignment="1">
      <alignment horizontal="center"/>
    </xf>
    <xf numFmtId="0" fontId="11" fillId="0" borderId="0" xfId="32" applyNumberFormat="1" applyFont="1" applyAlignment="1">
      <alignment horizontal="center"/>
    </xf>
    <xf numFmtId="0" fontId="54" fillId="2" borderId="0" xfId="32" applyNumberFormat="1" applyFont="1" applyFill="1" applyAlignment="1"/>
    <xf numFmtId="0" fontId="11" fillId="0" borderId="0" xfId="32" applyNumberFormat="1" applyFont="1" applyAlignment="1"/>
    <xf numFmtId="164" fontId="51" fillId="2" borderId="0" xfId="32" applyNumberFormat="1" applyFont="1" applyFill="1" applyAlignment="1">
      <alignment horizontal="center"/>
    </xf>
    <xf numFmtId="164" fontId="49" fillId="2" borderId="0" xfId="32" applyNumberFormat="1" applyFont="1" applyFill="1" applyAlignment="1">
      <alignment horizontal="center"/>
    </xf>
    <xf numFmtId="0" fontId="54" fillId="2" borderId="0" xfId="32" applyNumberFormat="1" applyFont="1" applyFill="1" applyAlignment="1">
      <alignment horizontal="center"/>
    </xf>
    <xf numFmtId="0" fontId="11" fillId="0" borderId="0" xfId="32" applyNumberFormat="1" applyFont="1" applyBorder="1" applyAlignment="1">
      <alignment horizontal="center"/>
    </xf>
    <xf numFmtId="164" fontId="5" fillId="2" borderId="0" xfId="32" applyNumberFormat="1" applyFont="1" applyFill="1" applyAlignment="1">
      <alignment horizontal="center"/>
    </xf>
    <xf numFmtId="0" fontId="17" fillId="0" borderId="0" xfId="32" applyFont="1" applyBorder="1" applyAlignment="1">
      <alignment horizontal="center"/>
    </xf>
    <xf numFmtId="164" fontId="49" fillId="2" borderId="2" xfId="32" applyNumberFormat="1" applyFont="1" applyFill="1" applyBorder="1" applyAlignment="1">
      <alignment horizontal="center"/>
    </xf>
    <xf numFmtId="0" fontId="50" fillId="2" borderId="128" xfId="32" applyNumberFormat="1" applyFont="1" applyFill="1" applyBorder="1" applyAlignment="1">
      <alignment wrapText="1"/>
    </xf>
    <xf numFmtId="0" fontId="11" fillId="0" borderId="20" xfId="32" applyNumberFormat="1" applyFont="1" applyBorder="1" applyAlignment="1">
      <alignment wrapText="1"/>
    </xf>
    <xf numFmtId="0" fontId="11" fillId="0" borderId="4" xfId="32" applyNumberFormat="1" applyFont="1" applyBorder="1" applyAlignment="1">
      <alignment wrapText="1"/>
    </xf>
    <xf numFmtId="0" fontId="50" fillId="2" borderId="129" xfId="32" applyNumberFormat="1" applyFont="1" applyFill="1" applyBorder="1" applyAlignment="1">
      <alignment horizontal="center" wrapText="1"/>
    </xf>
    <xf numFmtId="0" fontId="11" fillId="0" borderId="130" xfId="32" applyNumberFormat="1" applyFont="1" applyBorder="1" applyAlignment="1">
      <alignment horizontal="center" wrapText="1"/>
    </xf>
    <xf numFmtId="0" fontId="11" fillId="0" borderId="24" xfId="32" applyNumberFormat="1" applyFont="1" applyBorder="1" applyAlignment="1">
      <alignment horizontal="center" wrapText="1"/>
    </xf>
    <xf numFmtId="0" fontId="11" fillId="0" borderId="26" xfId="32" applyNumberFormat="1" applyFont="1" applyBorder="1" applyAlignment="1">
      <alignment horizontal="center" wrapText="1"/>
    </xf>
    <xf numFmtId="0" fontId="50" fillId="2" borderId="129" xfId="32" applyNumberFormat="1" applyFont="1" applyFill="1" applyBorder="1" applyAlignment="1">
      <alignment horizontal="center" vertical="center" wrapText="1"/>
    </xf>
    <xf numFmtId="0" fontId="11" fillId="0" borderId="130" xfId="32" applyNumberFormat="1" applyFont="1" applyBorder="1" applyAlignment="1">
      <alignment horizontal="center" vertical="center" wrapText="1"/>
    </xf>
    <xf numFmtId="0" fontId="11" fillId="0" borderId="24" xfId="32" applyNumberFormat="1" applyFont="1" applyBorder="1" applyAlignment="1">
      <alignment horizontal="center" vertical="center" wrapText="1"/>
    </xf>
    <xf numFmtId="0" fontId="11" fillId="0" borderId="26" xfId="32" applyNumberFormat="1" applyFont="1" applyBorder="1" applyAlignment="1">
      <alignment horizontal="center" vertical="center" wrapText="1"/>
    </xf>
    <xf numFmtId="0" fontId="58" fillId="17" borderId="0" xfId="32" applyNumberFormat="1" applyFont="1" applyFill="1" applyAlignment="1">
      <alignment horizontal="center"/>
    </xf>
    <xf numFmtId="0" fontId="11" fillId="17" borderId="0" xfId="32" applyNumberFormat="1" applyFont="1" applyFill="1" applyAlignment="1">
      <alignment horizontal="center"/>
    </xf>
    <xf numFmtId="0" fontId="54" fillId="17" borderId="0" xfId="32" applyNumberFormat="1" applyFont="1" applyFill="1" applyAlignment="1"/>
    <xf numFmtId="0" fontId="11" fillId="17" borderId="0" xfId="32" applyNumberFormat="1" applyFont="1" applyFill="1" applyAlignment="1"/>
    <xf numFmtId="164" fontId="51" fillId="17" borderId="0" xfId="32" applyNumberFormat="1" applyFont="1" applyFill="1" applyAlignment="1">
      <alignment horizontal="center"/>
    </xf>
    <xf numFmtId="164" fontId="49" fillId="17" borderId="0" xfId="32" applyNumberFormat="1" applyFont="1" applyFill="1" applyAlignment="1">
      <alignment horizontal="center"/>
    </xf>
    <xf numFmtId="0" fontId="54" fillId="17" borderId="0" xfId="32" applyNumberFormat="1" applyFont="1" applyFill="1" applyAlignment="1">
      <alignment horizontal="center"/>
    </xf>
    <xf numFmtId="0" fontId="11" fillId="17" borderId="0" xfId="32" applyNumberFormat="1" applyFont="1" applyFill="1" applyBorder="1" applyAlignment="1">
      <alignment horizontal="center"/>
    </xf>
    <xf numFmtId="164" fontId="49" fillId="17" borderId="2" xfId="32" applyNumberFormat="1" applyFont="1" applyFill="1" applyBorder="1" applyAlignment="1">
      <alignment horizontal="center"/>
    </xf>
    <xf numFmtId="0" fontId="50" fillId="17" borderId="128" xfId="32" applyNumberFormat="1" applyFont="1" applyFill="1" applyBorder="1" applyAlignment="1">
      <alignment wrapText="1"/>
    </xf>
    <xf numFmtId="0" fontId="11" fillId="17" borderId="20" xfId="32" applyNumberFormat="1" applyFont="1" applyFill="1" applyBorder="1" applyAlignment="1">
      <alignment wrapText="1"/>
    </xf>
    <xf numFmtId="0" fontId="11" fillId="17" borderId="4" xfId="32" applyNumberFormat="1" applyFont="1" applyFill="1" applyBorder="1" applyAlignment="1">
      <alignment wrapText="1"/>
    </xf>
    <xf numFmtId="0" fontId="50" fillId="17" borderId="129" xfId="32" applyNumberFormat="1" applyFont="1" applyFill="1" applyBorder="1" applyAlignment="1">
      <alignment horizontal="center" wrapText="1"/>
    </xf>
    <xf numFmtId="0" fontId="11" fillId="17" borderId="130" xfId="32" applyNumberFormat="1" applyFont="1" applyFill="1" applyBorder="1" applyAlignment="1">
      <alignment horizontal="center" wrapText="1"/>
    </xf>
    <xf numFmtId="0" fontId="11" fillId="17" borderId="24" xfId="32" applyNumberFormat="1" applyFont="1" applyFill="1" applyBorder="1" applyAlignment="1">
      <alignment horizontal="center" wrapText="1"/>
    </xf>
    <xf numFmtId="0" fontId="11" fillId="17" borderId="26" xfId="32" applyNumberFormat="1" applyFont="1" applyFill="1" applyBorder="1" applyAlignment="1">
      <alignment horizontal="center" wrapText="1"/>
    </xf>
    <xf numFmtId="0" fontId="50" fillId="17" borderId="129" xfId="32" applyNumberFormat="1" applyFont="1" applyFill="1" applyBorder="1" applyAlignment="1">
      <alignment horizontal="center" vertical="center" wrapText="1"/>
    </xf>
    <xf numFmtId="0" fontId="11" fillId="17" borderId="130" xfId="32" applyNumberFormat="1" applyFont="1" applyFill="1" applyBorder="1" applyAlignment="1">
      <alignment horizontal="center" vertical="center" wrapText="1"/>
    </xf>
    <xf numFmtId="0" fontId="11" fillId="17" borderId="24" xfId="32" applyNumberFormat="1" applyFont="1" applyFill="1" applyBorder="1" applyAlignment="1">
      <alignment horizontal="center" vertical="center" wrapText="1"/>
    </xf>
    <xf numFmtId="0" fontId="11" fillId="17" borderId="26" xfId="32" applyNumberFormat="1" applyFont="1" applyFill="1" applyBorder="1" applyAlignment="1">
      <alignment horizontal="center" vertical="center" wrapText="1"/>
    </xf>
    <xf numFmtId="164" fontId="11" fillId="17" borderId="25" xfId="32" applyNumberFormat="1" applyFont="1" applyFill="1" applyBorder="1" applyAlignment="1">
      <alignment horizontal="center"/>
    </xf>
    <xf numFmtId="0" fontId="49" fillId="17" borderId="134" xfId="32" applyNumberFormat="1" applyFont="1" applyFill="1" applyBorder="1" applyAlignment="1"/>
    <xf numFmtId="0" fontId="65" fillId="17" borderId="27" xfId="32" applyNumberFormat="1" applyFill="1" applyBorder="1" applyAlignment="1"/>
    <xf numFmtId="0" fontId="48" fillId="17" borderId="139" xfId="32" applyNumberFormat="1" applyFont="1" applyFill="1" applyBorder="1" applyAlignment="1">
      <alignment horizontal="center" vertical="center" wrapText="1"/>
    </xf>
    <xf numFmtId="0" fontId="65" fillId="17" borderId="140" xfId="32" applyNumberFormat="1" applyFill="1" applyBorder="1" applyAlignment="1">
      <alignment horizontal="center" vertical="center" wrapText="1"/>
    </xf>
    <xf numFmtId="0" fontId="20" fillId="17" borderId="139" xfId="32" applyNumberFormat="1" applyFont="1" applyFill="1" applyBorder="1" applyAlignment="1">
      <alignment horizontal="center" vertical="center" wrapText="1"/>
    </xf>
    <xf numFmtId="0" fontId="20" fillId="17" borderId="142" xfId="32" applyNumberFormat="1" applyFont="1" applyFill="1" applyBorder="1" applyAlignment="1">
      <alignment horizontal="center" vertical="center" wrapText="1"/>
    </xf>
    <xf numFmtId="0" fontId="48" fillId="17" borderId="139" xfId="32" applyNumberFormat="1" applyFont="1" applyFill="1" applyBorder="1" applyAlignment="1">
      <alignment horizontal="center" vertical="center"/>
    </xf>
    <xf numFmtId="0" fontId="48" fillId="17" borderId="142" xfId="32" applyNumberFormat="1" applyFont="1" applyFill="1" applyBorder="1" applyAlignment="1">
      <alignment horizontal="center" vertical="center"/>
    </xf>
    <xf numFmtId="0" fontId="65" fillId="17" borderId="142" xfId="32" applyNumberFormat="1" applyFill="1" applyBorder="1" applyAlignment="1">
      <alignment horizontal="center" vertical="center"/>
    </xf>
    <xf numFmtId="0" fontId="14" fillId="17" borderId="0" xfId="32" applyNumberFormat="1" applyFont="1" applyFill="1" applyBorder="1" applyAlignment="1">
      <alignment horizontal="center"/>
    </xf>
    <xf numFmtId="0" fontId="65" fillId="17" borderId="0" xfId="32" applyNumberFormat="1" applyFill="1" applyBorder="1" applyAlignment="1"/>
    <xf numFmtId="0" fontId="7" fillId="17" borderId="0" xfId="32" applyNumberFormat="1" applyFont="1" applyFill="1" applyAlignment="1"/>
    <xf numFmtId="3" fontId="7" fillId="17" borderId="0" xfId="32" applyNumberFormat="1" applyFont="1" applyFill="1" applyBorder="1" applyAlignment="1"/>
    <xf numFmtId="0" fontId="65" fillId="17" borderId="0" xfId="32" applyFill="1" applyBorder="1" applyAlignment="1"/>
    <xf numFmtId="0" fontId="34" fillId="17" borderId="0" xfId="32" applyNumberFormat="1" applyFont="1" applyFill="1" applyBorder="1" applyAlignment="1">
      <alignment horizontal="center"/>
    </xf>
    <xf numFmtId="0" fontId="38" fillId="17" borderId="0" xfId="32" applyNumberFormat="1" applyFont="1" applyFill="1" applyBorder="1" applyAlignment="1">
      <alignment horizontal="center"/>
    </xf>
    <xf numFmtId="164" fontId="17" fillId="0" borderId="0" xfId="32" applyNumberFormat="1" applyFont="1" applyBorder="1" applyAlignment="1">
      <alignment horizontal="center"/>
    </xf>
    <xf numFmtId="0" fontId="37" fillId="0" borderId="0" xfId="32" applyFont="1" applyBorder="1" applyAlignment="1">
      <alignment horizontal="center"/>
    </xf>
    <xf numFmtId="164" fontId="17" fillId="17" borderId="0" xfId="32" applyNumberFormat="1" applyFont="1" applyFill="1" applyBorder="1" applyAlignment="1">
      <alignment horizontal="center"/>
    </xf>
    <xf numFmtId="0" fontId="37" fillId="17" borderId="0" xfId="32" applyFont="1" applyFill="1" applyBorder="1" applyAlignment="1">
      <alignment horizontal="center"/>
    </xf>
    <xf numFmtId="3" fontId="7" fillId="17" borderId="0" xfId="33" applyNumberFormat="1" applyFont="1" applyFill="1" applyAlignment="1">
      <alignment horizontal="center"/>
    </xf>
    <xf numFmtId="3" fontId="23" fillId="17" borderId="0" xfId="33" applyNumberFormat="1" applyFont="1" applyFill="1" applyAlignment="1">
      <alignment horizontal="center"/>
    </xf>
  </cellXfs>
  <cellStyles count="35">
    <cellStyle name="20% - Accent1 2" xfId="10"/>
    <cellStyle name="20% - Accent2 2" xfId="11"/>
    <cellStyle name="20% - Accent3 2" xfId="12"/>
    <cellStyle name="20% - Accent4 2" xfId="13"/>
    <cellStyle name="20% - Accent5 2" xfId="14"/>
    <cellStyle name="20% - Accent6 2" xfId="15"/>
    <cellStyle name="40% - Accent1 2" xfId="16"/>
    <cellStyle name="40% - Accent2 2" xfId="17"/>
    <cellStyle name="40% - Accent3 2" xfId="18"/>
    <cellStyle name="40% - Accent4 2" xfId="19"/>
    <cellStyle name="40% - Accent5 2" xfId="20"/>
    <cellStyle name="40% - Accent6 2" xfId="21"/>
    <cellStyle name="Comma 2" xfId="2"/>
    <cellStyle name="Comma 3" xfId="8"/>
    <cellStyle name="Comma 4" xfId="30"/>
    <cellStyle name="Currency 2" xfId="3"/>
    <cellStyle name="Hyperlink" xfId="9" builtinId="8"/>
    <cellStyle name="Normal" xfId="0" builtinId="0"/>
    <cellStyle name="Normal 2" xfId="1"/>
    <cellStyle name="Normal 2 2" xfId="22"/>
    <cellStyle name="Normal 2 3" xfId="28"/>
    <cellStyle name="Normal 3" xfId="4"/>
    <cellStyle name="Normal 4" xfId="5"/>
    <cellStyle name="Normal 5" xfId="26"/>
    <cellStyle name="Normal 6" xfId="29"/>
    <cellStyle name="Normal 7" xfId="32"/>
    <cellStyle name="Normal 8" xfId="33"/>
    <cellStyle name="Normal_FY10 Template - CJ Submission 508 Compliant - EDIT CHECKED Final" xfId="34"/>
    <cellStyle name="Normal_FY10 Template - CJ Submission 508 Compliant - EDIT CHECKED Final 2" xfId="31"/>
    <cellStyle name="Normal_Improve by DU" xfId="6"/>
    <cellStyle name="Normal_Rsrcs_X_ DOJ Goal  Obj" xfId="7"/>
    <cellStyle name="Note 2" xfId="23"/>
    <cellStyle name="Note 3" xfId="24"/>
    <cellStyle name="Percent 2" xfId="25"/>
    <cellStyle name="Percent 3" xfId="2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698500</xdr:colOff>
      <xdr:row>2</xdr:row>
      <xdr:rowOff>31750</xdr:rowOff>
    </xdr:from>
    <xdr:to>
      <xdr:col>11</xdr:col>
      <xdr:colOff>109220</xdr:colOff>
      <xdr:row>24</xdr:row>
      <xdr:rowOff>73025</xdr:rowOff>
    </xdr:to>
    <xdr:pic>
      <xdr:nvPicPr>
        <xdr:cNvPr id="2" name="Picture 1"/>
        <xdr:cNvPicPr/>
      </xdr:nvPicPr>
      <xdr:blipFill>
        <a:blip xmlns:r="http://schemas.openxmlformats.org/officeDocument/2006/relationships" r:embed="rId1" cstate="print"/>
        <a:srcRect t="11111" b="8333"/>
        <a:stretch>
          <a:fillRect/>
        </a:stretch>
      </xdr:blipFill>
      <xdr:spPr bwMode="auto">
        <a:xfrm>
          <a:off x="1460500" y="412750"/>
          <a:ext cx="7030720" cy="42322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s-n-05\mawaldron$\TO\CURRENT%20TO\ORG%20-%20Domestic%20Office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T"/>
      <sheetName val="BO"/>
      <sheetName val="CB"/>
      <sheetName val="CH"/>
      <sheetName val="DA"/>
      <sheetName val="DN"/>
      <sheetName val="DT"/>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N249"/>
  <sheetViews>
    <sheetView tabSelected="1" view="pageBreakPreview" zoomScaleNormal="75" zoomScaleSheetLayoutView="100" workbookViewId="0">
      <selection activeCell="Q27" sqref="Q27"/>
    </sheetView>
  </sheetViews>
  <sheetFormatPr defaultRowHeight="15"/>
  <cols>
    <col min="1" max="13" width="9.140625" style="1"/>
    <col min="14" max="14" width="2" style="2" customWidth="1"/>
    <col min="15" max="16384" width="9.140625" style="1"/>
  </cols>
  <sheetData>
    <row r="1" spans="1:14" ht="20.25">
      <c r="A1" s="849" t="s">
        <v>4</v>
      </c>
      <c r="B1" s="322"/>
      <c r="C1" s="322"/>
      <c r="D1" s="322"/>
      <c r="E1" s="322"/>
      <c r="F1" s="322"/>
      <c r="G1" s="322"/>
      <c r="H1" s="322"/>
      <c r="I1" s="322"/>
      <c r="J1" s="322"/>
      <c r="K1" s="322"/>
      <c r="L1" s="322"/>
      <c r="M1" s="322"/>
      <c r="N1" s="230" t="s">
        <v>3</v>
      </c>
    </row>
    <row r="2" spans="1:14">
      <c r="A2" s="322"/>
      <c r="B2" s="322"/>
      <c r="C2" s="322"/>
      <c r="D2" s="322"/>
      <c r="E2" s="322"/>
      <c r="F2" s="322"/>
      <c r="G2" s="322"/>
      <c r="H2" s="322"/>
      <c r="I2" s="322"/>
      <c r="J2" s="322"/>
      <c r="K2" s="322"/>
      <c r="L2" s="322"/>
      <c r="M2" s="322"/>
      <c r="N2" s="230" t="s">
        <v>3</v>
      </c>
    </row>
    <row r="3" spans="1:14">
      <c r="A3" s="322"/>
      <c r="B3" s="322"/>
      <c r="C3" s="322"/>
      <c r="D3" s="322"/>
      <c r="E3" s="322"/>
      <c r="F3" s="322"/>
      <c r="G3" s="322"/>
      <c r="H3" s="322"/>
      <c r="I3" s="322"/>
      <c r="J3" s="322"/>
      <c r="K3" s="322"/>
      <c r="L3" s="322"/>
      <c r="M3" s="322"/>
      <c r="N3" s="230" t="s">
        <v>3</v>
      </c>
    </row>
    <row r="4" spans="1:14">
      <c r="A4" s="322"/>
      <c r="B4" s="322"/>
      <c r="C4" s="322"/>
      <c r="D4" s="322"/>
      <c r="E4" s="322"/>
      <c r="F4" s="322"/>
      <c r="G4" s="322"/>
      <c r="H4" s="322"/>
      <c r="I4" s="322"/>
      <c r="J4" s="322"/>
      <c r="K4" s="322"/>
      <c r="L4" s="322"/>
      <c r="M4" s="322"/>
      <c r="N4" s="230" t="s">
        <v>3</v>
      </c>
    </row>
    <row r="5" spans="1:14" ht="15.75">
      <c r="A5" s="322"/>
      <c r="B5" s="850"/>
      <c r="C5" s="322"/>
      <c r="D5" s="322"/>
      <c r="E5" s="322"/>
      <c r="F5" s="322"/>
      <c r="G5" s="322"/>
      <c r="H5" s="322"/>
      <c r="I5" s="322"/>
      <c r="J5" s="322"/>
      <c r="K5" s="322"/>
      <c r="L5" s="322"/>
      <c r="M5" s="322"/>
      <c r="N5" s="230" t="s">
        <v>3</v>
      </c>
    </row>
    <row r="6" spans="1:14">
      <c r="A6" s="322"/>
      <c r="B6" s="322"/>
      <c r="C6" s="322"/>
      <c r="D6" s="322"/>
      <c r="E6" s="322"/>
      <c r="F6" s="322"/>
      <c r="G6" s="322"/>
      <c r="H6" s="322"/>
      <c r="I6" s="322"/>
      <c r="J6" s="322"/>
      <c r="K6" s="322"/>
      <c r="L6" s="322"/>
      <c r="M6" s="322"/>
      <c r="N6" s="230" t="s">
        <v>3</v>
      </c>
    </row>
    <row r="7" spans="1:14">
      <c r="A7" s="322"/>
      <c r="B7" s="322"/>
      <c r="C7" s="322"/>
      <c r="D7" s="322"/>
      <c r="E7" s="322"/>
      <c r="F7" s="322"/>
      <c r="G7" s="322"/>
      <c r="H7" s="322"/>
      <c r="I7" s="322"/>
      <c r="J7" s="322"/>
      <c r="K7" s="322"/>
      <c r="L7" s="322"/>
      <c r="M7" s="322"/>
      <c r="N7" s="230" t="s">
        <v>3</v>
      </c>
    </row>
    <row r="8" spans="1:14">
      <c r="A8" s="322"/>
      <c r="B8" s="322"/>
      <c r="C8" s="322"/>
      <c r="D8" s="322"/>
      <c r="E8" s="322"/>
      <c r="F8" s="322"/>
      <c r="G8" s="322"/>
      <c r="H8" s="322"/>
      <c r="I8" s="322"/>
      <c r="J8" s="322"/>
      <c r="K8" s="322"/>
      <c r="L8" s="322"/>
      <c r="M8" s="322"/>
      <c r="N8" s="230" t="s">
        <v>3</v>
      </c>
    </row>
    <row r="9" spans="1:14">
      <c r="A9" s="322"/>
      <c r="B9" s="322"/>
      <c r="C9" s="322"/>
      <c r="D9" s="322"/>
      <c r="E9" s="322"/>
      <c r="F9" s="322"/>
      <c r="G9" s="322"/>
      <c r="H9" s="322"/>
      <c r="I9" s="322"/>
      <c r="J9" s="322"/>
      <c r="K9" s="322"/>
      <c r="L9" s="322"/>
      <c r="M9" s="322"/>
      <c r="N9" s="230" t="s">
        <v>3</v>
      </c>
    </row>
    <row r="10" spans="1:14">
      <c r="A10" s="322"/>
      <c r="B10" s="322"/>
      <c r="C10" s="322"/>
      <c r="D10" s="322"/>
      <c r="E10" s="322"/>
      <c r="F10" s="322"/>
      <c r="G10" s="322"/>
      <c r="H10" s="322"/>
      <c r="I10" s="322"/>
      <c r="J10" s="322"/>
      <c r="K10" s="322"/>
      <c r="L10" s="322"/>
      <c r="M10" s="322"/>
      <c r="N10" s="230" t="s">
        <v>3</v>
      </c>
    </row>
    <row r="11" spans="1:14">
      <c r="A11" s="322"/>
      <c r="B11" s="322"/>
      <c r="C11" s="322"/>
      <c r="D11" s="322"/>
      <c r="E11" s="322"/>
      <c r="F11" s="322"/>
      <c r="G11" s="322"/>
      <c r="H11" s="322"/>
      <c r="I11" s="322"/>
      <c r="J11" s="322"/>
      <c r="K11" s="322"/>
      <c r="L11" s="322"/>
      <c r="M11" s="322"/>
      <c r="N11" s="230" t="s">
        <v>3</v>
      </c>
    </row>
    <row r="12" spans="1:14">
      <c r="A12" s="322"/>
      <c r="B12" s="322"/>
      <c r="C12" s="322"/>
      <c r="D12" s="322"/>
      <c r="E12" s="322"/>
      <c r="F12" s="322"/>
      <c r="G12" s="322"/>
      <c r="H12" s="322"/>
      <c r="I12" s="322"/>
      <c r="J12" s="322"/>
      <c r="K12" s="322"/>
      <c r="L12" s="322"/>
      <c r="M12" s="322"/>
      <c r="N12" s="230" t="s">
        <v>3</v>
      </c>
    </row>
    <row r="13" spans="1:14">
      <c r="A13" s="322"/>
      <c r="B13" s="322"/>
      <c r="C13" s="322"/>
      <c r="D13" s="322"/>
      <c r="E13" s="322"/>
      <c r="F13" s="322"/>
      <c r="G13" s="322"/>
      <c r="H13" s="322"/>
      <c r="I13" s="322"/>
      <c r="J13" s="322"/>
      <c r="K13" s="322"/>
      <c r="L13" s="322"/>
      <c r="M13" s="322"/>
      <c r="N13" s="230" t="s">
        <v>3</v>
      </c>
    </row>
    <row r="14" spans="1:14">
      <c r="A14" s="322"/>
      <c r="B14" s="322"/>
      <c r="C14" s="322"/>
      <c r="D14" s="322"/>
      <c r="E14" s="322"/>
      <c r="F14" s="322"/>
      <c r="G14" s="322"/>
      <c r="H14" s="322"/>
      <c r="I14" s="322"/>
      <c r="J14" s="322"/>
      <c r="K14" s="322"/>
      <c r="L14" s="322"/>
      <c r="M14" s="322"/>
      <c r="N14" s="230" t="s">
        <v>3</v>
      </c>
    </row>
    <row r="15" spans="1:14">
      <c r="A15" s="322"/>
      <c r="B15" s="322"/>
      <c r="C15" s="322"/>
      <c r="D15" s="322"/>
      <c r="E15" s="322"/>
      <c r="F15" s="322"/>
      <c r="G15" s="322"/>
      <c r="H15" s="322"/>
      <c r="I15" s="322"/>
      <c r="J15" s="322"/>
      <c r="K15" s="322"/>
      <c r="L15" s="322"/>
      <c r="M15" s="322"/>
      <c r="N15" s="230" t="s">
        <v>3</v>
      </c>
    </row>
    <row r="16" spans="1:14">
      <c r="A16" s="322"/>
      <c r="B16" s="322"/>
      <c r="C16" s="322"/>
      <c r="D16" s="322"/>
      <c r="E16" s="322"/>
      <c r="F16" s="322"/>
      <c r="G16" s="322"/>
      <c r="H16" s="322"/>
      <c r="I16" s="322"/>
      <c r="J16" s="322"/>
      <c r="K16" s="322"/>
      <c r="L16" s="322"/>
      <c r="M16" s="322"/>
      <c r="N16" s="230" t="s">
        <v>3</v>
      </c>
    </row>
    <row r="17" spans="1:14">
      <c r="A17" s="322"/>
      <c r="B17" s="322"/>
      <c r="C17" s="322"/>
      <c r="D17" s="322"/>
      <c r="E17" s="322"/>
      <c r="F17" s="322"/>
      <c r="G17" s="322"/>
      <c r="H17" s="322"/>
      <c r="I17" s="322"/>
      <c r="J17" s="322"/>
      <c r="K17" s="322"/>
      <c r="L17" s="322"/>
      <c r="M17" s="322"/>
      <c r="N17" s="230" t="s">
        <v>3</v>
      </c>
    </row>
    <row r="18" spans="1:14">
      <c r="A18" s="322"/>
      <c r="B18" s="322"/>
      <c r="C18" s="322"/>
      <c r="D18" s="322"/>
      <c r="E18" s="322"/>
      <c r="F18" s="322"/>
      <c r="G18" s="322"/>
      <c r="H18" s="322"/>
      <c r="I18" s="322"/>
      <c r="J18" s="322"/>
      <c r="K18" s="322"/>
      <c r="L18" s="322"/>
      <c r="M18" s="322"/>
      <c r="N18" s="230" t="s">
        <v>3</v>
      </c>
    </row>
    <row r="19" spans="1:14">
      <c r="A19" s="322"/>
      <c r="B19" s="322"/>
      <c r="C19" s="322"/>
      <c r="D19" s="322"/>
      <c r="E19" s="322"/>
      <c r="F19" s="322"/>
      <c r="G19" s="322"/>
      <c r="H19" s="322"/>
      <c r="I19" s="322"/>
      <c r="J19" s="322"/>
      <c r="K19" s="322"/>
      <c r="L19" s="322"/>
      <c r="M19" s="322"/>
      <c r="N19" s="230" t="s">
        <v>3</v>
      </c>
    </row>
    <row r="20" spans="1:14">
      <c r="A20" s="322"/>
      <c r="B20" s="322"/>
      <c r="C20" s="322"/>
      <c r="D20" s="322"/>
      <c r="E20" s="322"/>
      <c r="F20" s="322"/>
      <c r="G20" s="322"/>
      <c r="H20" s="322"/>
      <c r="I20" s="322"/>
      <c r="J20" s="322"/>
      <c r="K20" s="322"/>
      <c r="L20" s="322"/>
      <c r="M20" s="322"/>
      <c r="N20" s="230" t="s">
        <v>3</v>
      </c>
    </row>
    <row r="21" spans="1:14">
      <c r="A21" s="322"/>
      <c r="B21" s="322"/>
      <c r="C21" s="322"/>
      <c r="D21" s="322"/>
      <c r="E21" s="322"/>
      <c r="F21" s="322"/>
      <c r="G21" s="322"/>
      <c r="H21" s="322"/>
      <c r="I21" s="322"/>
      <c r="J21" s="322"/>
      <c r="K21" s="322"/>
      <c r="L21" s="322"/>
      <c r="M21" s="322"/>
      <c r="N21" s="230" t="s">
        <v>3</v>
      </c>
    </row>
    <row r="22" spans="1:14">
      <c r="A22" s="322"/>
      <c r="B22" s="322"/>
      <c r="C22" s="322"/>
      <c r="D22" s="322"/>
      <c r="E22" s="322"/>
      <c r="F22" s="322"/>
      <c r="G22" s="322"/>
      <c r="H22" s="322"/>
      <c r="I22" s="322"/>
      <c r="J22" s="322"/>
      <c r="K22" s="322"/>
      <c r="L22" s="322"/>
      <c r="M22" s="322"/>
      <c r="N22" s="230" t="s">
        <v>3</v>
      </c>
    </row>
    <row r="23" spans="1:14">
      <c r="A23" s="322"/>
      <c r="B23" s="322"/>
      <c r="C23" s="322"/>
      <c r="D23" s="322"/>
      <c r="E23" s="322"/>
      <c r="F23" s="322"/>
      <c r="G23" s="322"/>
      <c r="H23" s="322"/>
      <c r="I23" s="322"/>
      <c r="J23" s="322"/>
      <c r="K23" s="322"/>
      <c r="L23" s="322"/>
      <c r="M23" s="322"/>
      <c r="N23" s="230" t="s">
        <v>3</v>
      </c>
    </row>
    <row r="24" spans="1:14">
      <c r="A24" s="322"/>
      <c r="B24" s="322"/>
      <c r="C24" s="322"/>
      <c r="D24" s="322"/>
      <c r="E24" s="322"/>
      <c r="F24" s="322"/>
      <c r="G24" s="322"/>
      <c r="H24" s="322"/>
      <c r="I24" s="322"/>
      <c r="J24" s="322"/>
      <c r="K24" s="322"/>
      <c r="L24" s="322"/>
      <c r="M24" s="322"/>
      <c r="N24" s="230" t="s">
        <v>3</v>
      </c>
    </row>
    <row r="25" spans="1:14">
      <c r="A25" s="322"/>
      <c r="B25" s="322"/>
      <c r="C25" s="322"/>
      <c r="D25" s="322"/>
      <c r="E25" s="322"/>
      <c r="F25" s="322"/>
      <c r="G25" s="322"/>
      <c r="H25" s="322"/>
      <c r="I25" s="322"/>
      <c r="J25" s="322"/>
      <c r="K25" s="322"/>
      <c r="L25" s="322"/>
      <c r="M25" s="322"/>
      <c r="N25" s="230" t="s">
        <v>3</v>
      </c>
    </row>
    <row r="26" spans="1:14">
      <c r="A26" s="322"/>
      <c r="B26" s="322"/>
      <c r="C26" s="322"/>
      <c r="D26" s="322"/>
      <c r="E26" s="322"/>
      <c r="F26" s="322"/>
      <c r="G26" s="322"/>
      <c r="H26" s="322"/>
      <c r="I26" s="322"/>
      <c r="J26" s="322"/>
      <c r="K26" s="322"/>
      <c r="L26" s="322"/>
      <c r="M26" s="322"/>
      <c r="N26" s="230" t="s">
        <v>3</v>
      </c>
    </row>
    <row r="27" spans="1:14">
      <c r="A27" s="322"/>
      <c r="B27" s="322"/>
      <c r="C27" s="322"/>
      <c r="D27" s="322"/>
      <c r="E27" s="322"/>
      <c r="F27" s="322"/>
      <c r="G27" s="322"/>
      <c r="H27" s="322"/>
      <c r="I27" s="322"/>
      <c r="J27" s="322"/>
      <c r="K27" s="322"/>
      <c r="L27" s="322"/>
      <c r="M27" s="322"/>
      <c r="N27" s="230" t="s">
        <v>3</v>
      </c>
    </row>
    <row r="28" spans="1:14">
      <c r="A28" s="322"/>
      <c r="B28" s="322"/>
      <c r="C28" s="322"/>
      <c r="D28" s="322"/>
      <c r="E28" s="322"/>
      <c r="F28" s="322"/>
      <c r="G28" s="322"/>
      <c r="H28" s="322"/>
      <c r="I28" s="322"/>
      <c r="J28" s="322"/>
      <c r="K28" s="322"/>
      <c r="L28" s="322"/>
      <c r="M28" s="322"/>
      <c r="N28" s="230" t="s">
        <v>3</v>
      </c>
    </row>
    <row r="29" spans="1:14">
      <c r="A29" s="918"/>
      <c r="B29" s="919"/>
      <c r="C29" s="919"/>
      <c r="D29" s="919"/>
      <c r="E29" s="919"/>
      <c r="F29" s="919"/>
      <c r="G29" s="919"/>
      <c r="H29" s="919"/>
      <c r="I29" s="919"/>
      <c r="J29" s="919"/>
      <c r="K29" s="919"/>
      <c r="L29" s="919"/>
      <c r="M29" s="919"/>
      <c r="N29" s="230" t="s">
        <v>2</v>
      </c>
    </row>
    <row r="193" spans="1:14">
      <c r="A193" s="1" t="s">
        <v>1</v>
      </c>
      <c r="N193" s="1"/>
    </row>
    <row r="249" spans="1:14" ht="15.75">
      <c r="A249" s="3" t="s">
        <v>0</v>
      </c>
      <c r="N249" s="1"/>
    </row>
  </sheetData>
  <mergeCells count="1">
    <mergeCell ref="A29:M29"/>
  </mergeCells>
  <printOptions horizontalCentered="1"/>
  <pageMargins left="0.75" right="0.75" top="1" bottom="1" header="0.5" footer="0.5"/>
  <pageSetup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sheetPr>
    <pageSetUpPr fitToPage="1"/>
  </sheetPr>
  <dimension ref="A1:AF26"/>
  <sheetViews>
    <sheetView showGridLines="0" showOutlineSymbols="0" view="pageBreakPreview" zoomScale="75" zoomScaleNormal="75" workbookViewId="0">
      <selection sqref="A1:R1"/>
    </sheetView>
  </sheetViews>
  <sheetFormatPr defaultColWidth="12.42578125" defaultRowHeight="15.75"/>
  <cols>
    <col min="1" max="1" width="35.7109375" style="16" customWidth="1"/>
    <col min="2" max="2" width="9.7109375" style="16" bestFit="1" customWidth="1"/>
    <col min="3" max="3" width="8.7109375" style="16" customWidth="1"/>
    <col min="4" max="4" width="14" style="16" bestFit="1" customWidth="1"/>
    <col min="5" max="5" width="7.42578125" style="16" hidden="1" customWidth="1"/>
    <col min="6" max="6" width="7.28515625" style="16" hidden="1" customWidth="1"/>
    <col min="7" max="7" width="10" style="16" hidden="1" customWidth="1"/>
    <col min="8" max="9" width="7.28515625" style="16" hidden="1" customWidth="1"/>
    <col min="10" max="10" width="13.42578125" style="16" hidden="1" customWidth="1"/>
    <col min="11" max="11" width="7.140625" style="16" customWidth="1"/>
    <col min="12" max="12" width="7.28515625" style="16" customWidth="1"/>
    <col min="13" max="13" width="10" style="16" customWidth="1"/>
    <col min="14" max="14" width="13" style="16" customWidth="1"/>
    <col min="15" max="15" width="12" style="16" customWidth="1"/>
    <col min="16" max="16" width="9.7109375" style="16" bestFit="1" customWidth="1"/>
    <col min="17" max="17" width="8.7109375" style="16" customWidth="1"/>
    <col min="18" max="18" width="14" style="16" bestFit="1" customWidth="1"/>
    <col min="19" max="19" width="1.28515625" style="165" customWidth="1"/>
    <col min="20" max="16384" width="12.42578125" style="16"/>
  </cols>
  <sheetData>
    <row r="1" spans="1:32" ht="20.25">
      <c r="A1" s="1178" t="s">
        <v>144</v>
      </c>
      <c r="B1" s="1179"/>
      <c r="C1" s="1179"/>
      <c r="D1" s="1179"/>
      <c r="E1" s="1179"/>
      <c r="F1" s="1179"/>
      <c r="G1" s="1179"/>
      <c r="H1" s="1179"/>
      <c r="I1" s="1179"/>
      <c r="J1" s="1179"/>
      <c r="K1" s="1179"/>
      <c r="L1" s="1179"/>
      <c r="M1" s="1179"/>
      <c r="N1" s="1179"/>
      <c r="O1" s="1179"/>
      <c r="P1" s="1179"/>
      <c r="Q1" s="1179"/>
      <c r="R1" s="1179"/>
      <c r="S1" s="164" t="s">
        <v>3</v>
      </c>
    </row>
    <row r="2" spans="1:32">
      <c r="A2" s="1156"/>
      <c r="B2" s="1156"/>
      <c r="C2" s="1156"/>
      <c r="D2" s="1156"/>
      <c r="E2" s="1156"/>
      <c r="F2" s="1156"/>
      <c r="G2" s="1156"/>
      <c r="H2" s="1156"/>
      <c r="I2" s="1156"/>
      <c r="J2" s="1156"/>
      <c r="K2" s="1156"/>
      <c r="L2" s="1156"/>
      <c r="M2" s="1156"/>
      <c r="N2" s="1156"/>
      <c r="O2" s="1156"/>
      <c r="P2" s="1156"/>
      <c r="Q2" s="1156"/>
      <c r="R2" s="1156"/>
      <c r="S2" s="164" t="s">
        <v>3</v>
      </c>
    </row>
    <row r="3" spans="1:32" ht="18.75">
      <c r="A3" s="1180" t="s">
        <v>145</v>
      </c>
      <c r="B3" s="1181"/>
      <c r="C3" s="1181"/>
      <c r="D3" s="1181"/>
      <c r="E3" s="1181"/>
      <c r="F3" s="1181"/>
      <c r="G3" s="1181"/>
      <c r="H3" s="1181"/>
      <c r="I3" s="1181"/>
      <c r="J3" s="1181"/>
      <c r="K3" s="1181"/>
      <c r="L3" s="1181"/>
      <c r="M3" s="1181"/>
      <c r="N3" s="1181"/>
      <c r="O3" s="1181"/>
      <c r="P3" s="1181"/>
      <c r="Q3" s="1181"/>
      <c r="R3" s="1181"/>
      <c r="S3" s="164" t="s">
        <v>3</v>
      </c>
    </row>
    <row r="4" spans="1:32" ht="16.5">
      <c r="A4" s="1182" t="s">
        <v>7</v>
      </c>
      <c r="B4" s="1177"/>
      <c r="C4" s="1177"/>
      <c r="D4" s="1177"/>
      <c r="E4" s="1177"/>
      <c r="F4" s="1177"/>
      <c r="G4" s="1177"/>
      <c r="H4" s="1177"/>
      <c r="I4" s="1177"/>
      <c r="J4" s="1177"/>
      <c r="K4" s="1177"/>
      <c r="L4" s="1177"/>
      <c r="M4" s="1177"/>
      <c r="N4" s="1177"/>
      <c r="O4" s="1177"/>
      <c r="P4" s="1177"/>
      <c r="Q4" s="1177"/>
      <c r="R4" s="1177"/>
      <c r="S4" s="164" t="s">
        <v>3</v>
      </c>
    </row>
    <row r="5" spans="1:32" ht="16.5">
      <c r="A5" s="1182" t="s">
        <v>64</v>
      </c>
      <c r="B5" s="1181"/>
      <c r="C5" s="1181"/>
      <c r="D5" s="1181"/>
      <c r="E5" s="1181"/>
      <c r="F5" s="1181"/>
      <c r="G5" s="1181"/>
      <c r="H5" s="1181"/>
      <c r="I5" s="1181"/>
      <c r="J5" s="1181"/>
      <c r="K5" s="1181"/>
      <c r="L5" s="1181"/>
      <c r="M5" s="1181"/>
      <c r="N5" s="1181"/>
      <c r="O5" s="1181"/>
      <c r="P5" s="1181"/>
      <c r="Q5" s="1181"/>
      <c r="R5" s="1181"/>
      <c r="S5" s="164" t="s">
        <v>3</v>
      </c>
    </row>
    <row r="6" spans="1:32">
      <c r="A6" s="1157" t="s">
        <v>9</v>
      </c>
      <c r="B6" s="1177"/>
      <c r="C6" s="1177"/>
      <c r="D6" s="1177"/>
      <c r="E6" s="1177"/>
      <c r="F6" s="1177"/>
      <c r="G6" s="1177"/>
      <c r="H6" s="1177"/>
      <c r="I6" s="1177"/>
      <c r="J6" s="1177"/>
      <c r="K6" s="1177"/>
      <c r="L6" s="1177"/>
      <c r="M6" s="1177"/>
      <c r="N6" s="1177"/>
      <c r="O6" s="1177"/>
      <c r="P6" s="1177"/>
      <c r="Q6" s="1177"/>
      <c r="R6" s="1177"/>
      <c r="S6" s="164" t="s">
        <v>3</v>
      </c>
    </row>
    <row r="7" spans="1:32">
      <c r="A7" s="1156"/>
      <c r="B7" s="1156"/>
      <c r="C7" s="1156"/>
      <c r="D7" s="1156"/>
      <c r="E7" s="1156"/>
      <c r="F7" s="1156"/>
      <c r="G7" s="1156"/>
      <c r="H7" s="1156"/>
      <c r="I7" s="1156"/>
      <c r="J7" s="1156"/>
      <c r="K7" s="1156"/>
      <c r="L7" s="1156"/>
      <c r="M7" s="1156"/>
      <c r="N7" s="1156"/>
      <c r="O7" s="1156"/>
      <c r="P7" s="1156"/>
      <c r="Q7" s="1156"/>
      <c r="R7" s="1156"/>
      <c r="S7" s="164" t="s">
        <v>3</v>
      </c>
    </row>
    <row r="8" spans="1:32">
      <c r="A8" s="1183"/>
      <c r="B8" s="1183"/>
      <c r="C8" s="1183"/>
      <c r="D8" s="1183"/>
      <c r="E8" s="1183"/>
      <c r="F8" s="1183"/>
      <c r="G8" s="1183"/>
      <c r="H8" s="1183"/>
      <c r="I8" s="1183"/>
      <c r="J8" s="1183"/>
      <c r="K8" s="1183"/>
      <c r="L8" s="1183"/>
      <c r="M8" s="1183"/>
      <c r="N8" s="1183"/>
      <c r="O8" s="1183"/>
      <c r="P8" s="1183"/>
      <c r="Q8" s="1183"/>
      <c r="R8" s="1183"/>
      <c r="S8" s="164" t="s">
        <v>3</v>
      </c>
    </row>
    <row r="9" spans="1:32" ht="15.75" customHeight="1">
      <c r="A9" s="1158" t="s">
        <v>153</v>
      </c>
      <c r="B9" s="1161" t="s">
        <v>146</v>
      </c>
      <c r="C9" s="1162"/>
      <c r="D9" s="1163"/>
      <c r="E9" s="1167" t="s">
        <v>147</v>
      </c>
      <c r="F9" s="1168"/>
      <c r="G9" s="1169"/>
      <c r="H9" s="1167" t="s">
        <v>148</v>
      </c>
      <c r="I9" s="1168"/>
      <c r="J9" s="1169"/>
      <c r="K9" s="1161" t="s">
        <v>149</v>
      </c>
      <c r="L9" s="1162"/>
      <c r="M9" s="1163"/>
      <c r="N9" s="1173" t="s">
        <v>150</v>
      </c>
      <c r="O9" s="1175" t="s">
        <v>151</v>
      </c>
      <c r="P9" s="1161" t="s">
        <v>152</v>
      </c>
      <c r="Q9" s="1162"/>
      <c r="R9" s="1163"/>
      <c r="S9" s="164" t="s">
        <v>3</v>
      </c>
    </row>
    <row r="10" spans="1:32">
      <c r="A10" s="1159"/>
      <c r="B10" s="1164"/>
      <c r="C10" s="1165"/>
      <c r="D10" s="1166"/>
      <c r="E10" s="1170"/>
      <c r="F10" s="1171"/>
      <c r="G10" s="1172"/>
      <c r="H10" s="1170"/>
      <c r="I10" s="1171"/>
      <c r="J10" s="1172"/>
      <c r="K10" s="1164"/>
      <c r="L10" s="1165"/>
      <c r="M10" s="1166"/>
      <c r="N10" s="1174"/>
      <c r="O10" s="1176"/>
      <c r="P10" s="1164"/>
      <c r="Q10" s="1165"/>
      <c r="R10" s="1166"/>
      <c r="S10" s="164" t="s">
        <v>3</v>
      </c>
    </row>
    <row r="11" spans="1:32" ht="16.5" thickBot="1">
      <c r="A11" s="1160"/>
      <c r="B11" s="144" t="s">
        <v>53</v>
      </c>
      <c r="C11" s="145" t="s">
        <v>12</v>
      </c>
      <c r="D11" s="145" t="s">
        <v>13</v>
      </c>
      <c r="E11" s="144" t="s">
        <v>53</v>
      </c>
      <c r="F11" s="145" t="s">
        <v>12</v>
      </c>
      <c r="G11" s="145" t="s">
        <v>13</v>
      </c>
      <c r="H11" s="144" t="s">
        <v>53</v>
      </c>
      <c r="I11" s="145" t="s">
        <v>12</v>
      </c>
      <c r="J11" s="145" t="s">
        <v>13</v>
      </c>
      <c r="K11" s="144" t="s">
        <v>53</v>
      </c>
      <c r="L11" s="145" t="s">
        <v>12</v>
      </c>
      <c r="M11" s="145" t="s">
        <v>13</v>
      </c>
      <c r="N11" s="146" t="s">
        <v>13</v>
      </c>
      <c r="O11" s="147" t="s">
        <v>13</v>
      </c>
      <c r="P11" s="144" t="s">
        <v>53</v>
      </c>
      <c r="Q11" s="145" t="s">
        <v>12</v>
      </c>
      <c r="R11" s="148" t="s">
        <v>13</v>
      </c>
      <c r="S11" s="164" t="s">
        <v>3</v>
      </c>
    </row>
    <row r="12" spans="1:32">
      <c r="A12" s="151" t="s">
        <v>64</v>
      </c>
      <c r="B12" s="27">
        <v>1199</v>
      </c>
      <c r="C12" s="28">
        <v>1190</v>
      </c>
      <c r="D12" s="28">
        <f>'M. DCFA Financial Analysis'!J21</f>
        <v>230836</v>
      </c>
      <c r="E12" s="27">
        <v>0</v>
      </c>
      <c r="F12" s="28">
        <v>0</v>
      </c>
      <c r="G12" s="28">
        <v>0</v>
      </c>
      <c r="H12" s="27">
        <v>0</v>
      </c>
      <c r="I12" s="28">
        <v>0</v>
      </c>
      <c r="J12" s="28">
        <v>0</v>
      </c>
      <c r="K12" s="27">
        <v>0</v>
      </c>
      <c r="L12" s="28">
        <v>0</v>
      </c>
      <c r="M12" s="425">
        <v>0</v>
      </c>
      <c r="N12" s="426">
        <v>87806</v>
      </c>
      <c r="O12" s="427">
        <v>17322</v>
      </c>
      <c r="P12" s="27">
        <f>B12+E12+H12+K12</f>
        <v>1199</v>
      </c>
      <c r="Q12" s="28">
        <f>C12+F12+I12+L12</f>
        <v>1190</v>
      </c>
      <c r="R12" s="29">
        <f>D12+G12+J12+M12+N12+O12</f>
        <v>335964</v>
      </c>
      <c r="S12" s="164" t="s">
        <v>3</v>
      </c>
    </row>
    <row r="13" spans="1:32">
      <c r="A13" s="259" t="s">
        <v>169</v>
      </c>
      <c r="B13" s="152">
        <f t="shared" ref="B13:I13" si="0">SUM(B12:B12)</f>
        <v>1199</v>
      </c>
      <c r="C13" s="153">
        <f t="shared" si="0"/>
        <v>1190</v>
      </c>
      <c r="D13" s="154">
        <f t="shared" si="0"/>
        <v>230836</v>
      </c>
      <c r="E13" s="152">
        <f t="shared" si="0"/>
        <v>0</v>
      </c>
      <c r="F13" s="153">
        <f t="shared" si="0"/>
        <v>0</v>
      </c>
      <c r="G13" s="260">
        <f t="shared" si="0"/>
        <v>0</v>
      </c>
      <c r="H13" s="152">
        <f t="shared" si="0"/>
        <v>0</v>
      </c>
      <c r="I13" s="153">
        <f t="shared" si="0"/>
        <v>0</v>
      </c>
      <c r="J13" s="154">
        <f t="shared" ref="J13:R13" si="1">SUM(J12:J12)</f>
        <v>0</v>
      </c>
      <c r="K13" s="152">
        <f t="shared" si="1"/>
        <v>0</v>
      </c>
      <c r="L13" s="153">
        <f t="shared" si="1"/>
        <v>0</v>
      </c>
      <c r="M13" s="154">
        <f t="shared" si="1"/>
        <v>0</v>
      </c>
      <c r="N13" s="155">
        <f t="shared" ref="N13:O13" si="2">SUM(N9:N12)</f>
        <v>87806</v>
      </c>
      <c r="O13" s="154">
        <f t="shared" si="2"/>
        <v>17322</v>
      </c>
      <c r="P13" s="152">
        <f t="shared" si="1"/>
        <v>1199</v>
      </c>
      <c r="Q13" s="153">
        <f t="shared" si="1"/>
        <v>1190</v>
      </c>
      <c r="R13" s="156">
        <f t="shared" si="1"/>
        <v>335964</v>
      </c>
      <c r="S13" s="164" t="s">
        <v>3</v>
      </c>
    </row>
    <row r="14" spans="1:32">
      <c r="A14" s="409" t="s">
        <v>58</v>
      </c>
      <c r="B14" s="56" t="s">
        <v>36</v>
      </c>
      <c r="C14" s="57"/>
      <c r="D14" s="57"/>
      <c r="E14" s="56"/>
      <c r="F14" s="57"/>
      <c r="G14" s="57"/>
      <c r="H14" s="56"/>
      <c r="I14" s="57"/>
      <c r="J14" s="57"/>
      <c r="K14" s="56"/>
      <c r="L14" s="57"/>
      <c r="M14" s="57"/>
      <c r="N14" s="39"/>
      <c r="O14" s="57"/>
      <c r="P14" s="56"/>
      <c r="Q14" s="57">
        <f t="shared" ref="Q14:Q15" si="3">C14+F14+I14+L14</f>
        <v>0</v>
      </c>
      <c r="R14" s="58"/>
      <c r="S14" s="164" t="s">
        <v>3</v>
      </c>
      <c r="T14" s="167"/>
      <c r="U14" s="167"/>
      <c r="V14" s="167"/>
      <c r="W14" s="167"/>
      <c r="X14" s="167"/>
      <c r="Y14" s="167"/>
      <c r="Z14" s="167"/>
      <c r="AA14" s="167"/>
      <c r="AB14" s="167"/>
      <c r="AC14" s="167"/>
      <c r="AD14" s="167"/>
      <c r="AE14" s="167"/>
      <c r="AF14" s="167"/>
    </row>
    <row r="15" spans="1:32">
      <c r="A15" s="409" t="s">
        <v>59</v>
      </c>
      <c r="B15" s="262"/>
      <c r="C15" s="263">
        <f>SUM(C13:C14)</f>
        <v>1190</v>
      </c>
      <c r="D15" s="263"/>
      <c r="E15" s="262"/>
      <c r="F15" s="263">
        <f>+F13+F14</f>
        <v>0</v>
      </c>
      <c r="G15" s="263"/>
      <c r="H15" s="262"/>
      <c r="I15" s="263">
        <f>+I13+I14</f>
        <v>0</v>
      </c>
      <c r="J15" s="263"/>
      <c r="K15" s="262"/>
      <c r="L15" s="263">
        <f>+L13+L14</f>
        <v>0</v>
      </c>
      <c r="M15" s="263"/>
      <c r="N15" s="264"/>
      <c r="O15" s="263"/>
      <c r="P15" s="262"/>
      <c r="Q15" s="263">
        <f t="shared" si="3"/>
        <v>1190</v>
      </c>
      <c r="R15" s="265"/>
      <c r="S15" s="164" t="s">
        <v>3</v>
      </c>
    </row>
    <row r="16" spans="1:32">
      <c r="A16" s="157" t="s">
        <v>156</v>
      </c>
      <c r="B16" s="59"/>
      <c r="C16" s="40"/>
      <c r="D16" s="40"/>
      <c r="E16" s="59"/>
      <c r="F16" s="40"/>
      <c r="G16" s="40"/>
      <c r="H16" s="59"/>
      <c r="I16" s="40"/>
      <c r="J16" s="40"/>
      <c r="K16" s="59"/>
      <c r="L16" s="40"/>
      <c r="M16" s="40"/>
      <c r="N16" s="35"/>
      <c r="O16" s="40"/>
      <c r="P16" s="59"/>
      <c r="Q16" s="40"/>
      <c r="R16" s="9"/>
      <c r="S16" s="164" t="s">
        <v>3</v>
      </c>
    </row>
    <row r="17" spans="1:20">
      <c r="A17" s="158" t="s">
        <v>61</v>
      </c>
      <c r="B17" s="59"/>
      <c r="C17" s="40">
        <v>45</v>
      </c>
      <c r="D17" s="40"/>
      <c r="E17" s="59"/>
      <c r="F17" s="40">
        <v>0</v>
      </c>
      <c r="G17" s="40"/>
      <c r="H17" s="59"/>
      <c r="I17" s="40">
        <v>0</v>
      </c>
      <c r="J17" s="40"/>
      <c r="K17" s="59"/>
      <c r="L17" s="40">
        <v>0</v>
      </c>
      <c r="M17" s="40"/>
      <c r="N17" s="35"/>
      <c r="O17" s="40"/>
      <c r="P17" s="59"/>
      <c r="Q17" s="40">
        <f t="shared" ref="Q17:Q18" si="4">C17+F17+I17+L17</f>
        <v>45</v>
      </c>
      <c r="R17" s="9"/>
      <c r="S17" s="164" t="s">
        <v>3</v>
      </c>
    </row>
    <row r="18" spans="1:20">
      <c r="A18" s="159" t="s">
        <v>62</v>
      </c>
      <c r="B18" s="56"/>
      <c r="C18" s="57">
        <v>15</v>
      </c>
      <c r="D18" s="57"/>
      <c r="E18" s="56"/>
      <c r="F18" s="57">
        <v>0</v>
      </c>
      <c r="G18" s="57"/>
      <c r="H18" s="56"/>
      <c r="I18" s="57">
        <v>0</v>
      </c>
      <c r="J18" s="57"/>
      <c r="K18" s="56"/>
      <c r="L18" s="57">
        <v>0</v>
      </c>
      <c r="M18" s="57"/>
      <c r="N18" s="39"/>
      <c r="O18" s="57"/>
      <c r="P18" s="56"/>
      <c r="Q18" s="57">
        <f t="shared" si="4"/>
        <v>15</v>
      </c>
      <c r="R18" s="58"/>
      <c r="S18" s="164" t="s">
        <v>3</v>
      </c>
    </row>
    <row r="19" spans="1:20">
      <c r="A19" s="409" t="s">
        <v>170</v>
      </c>
      <c r="B19" s="56"/>
      <c r="C19" s="57">
        <f>C18+C17+C15</f>
        <v>1250</v>
      </c>
      <c r="D19" s="160"/>
      <c r="E19" s="56"/>
      <c r="F19" s="57">
        <f>F18+F17+F15</f>
        <v>0</v>
      </c>
      <c r="G19" s="160"/>
      <c r="H19" s="56"/>
      <c r="I19" s="57">
        <f>I18+I17+I15</f>
        <v>0</v>
      </c>
      <c r="J19" s="160"/>
      <c r="K19" s="56"/>
      <c r="L19" s="57">
        <f>L18+L17+L15</f>
        <v>0</v>
      </c>
      <c r="M19" s="160"/>
      <c r="N19" s="161"/>
      <c r="O19" s="160"/>
      <c r="P19" s="56"/>
      <c r="Q19" s="57">
        <f>Q18+Q17+Q15</f>
        <v>1250</v>
      </c>
      <c r="R19" s="162"/>
      <c r="S19" s="164" t="s">
        <v>3</v>
      </c>
    </row>
    <row r="20" spans="1:20">
      <c r="B20" s="268"/>
      <c r="C20" s="268"/>
      <c r="D20" s="268"/>
      <c r="E20" s="268"/>
      <c r="F20" s="268"/>
      <c r="G20" s="268"/>
      <c r="H20" s="268"/>
      <c r="I20" s="268"/>
      <c r="J20" s="268"/>
      <c r="K20" s="268"/>
      <c r="L20" s="268"/>
      <c r="M20" s="268"/>
      <c r="N20" s="268"/>
      <c r="O20" s="268"/>
      <c r="P20" s="268"/>
      <c r="Q20" s="268"/>
      <c r="R20" s="268"/>
      <c r="S20" s="164" t="s">
        <v>3</v>
      </c>
    </row>
    <row r="21" spans="1:20">
      <c r="A21" s="268"/>
      <c r="C21" s="268"/>
      <c r="D21" s="268"/>
      <c r="E21" s="268"/>
      <c r="F21" s="268"/>
      <c r="G21" s="268"/>
      <c r="H21" s="268"/>
      <c r="I21" s="268"/>
      <c r="J21" s="270"/>
      <c r="K21" s="268"/>
      <c r="L21" s="268"/>
      <c r="M21" s="268"/>
      <c r="N21" s="268"/>
      <c r="O21" s="268"/>
      <c r="P21" s="268"/>
      <c r="Q21" s="268"/>
      <c r="R21" s="268"/>
      <c r="S21" s="164" t="s">
        <v>3</v>
      </c>
    </row>
    <row r="22" spans="1:20">
      <c r="A22" s="268" t="s">
        <v>171</v>
      </c>
      <c r="C22" s="268"/>
      <c r="D22" s="268"/>
      <c r="E22" s="268"/>
      <c r="F22" s="268"/>
      <c r="G22" s="268"/>
      <c r="H22" s="268"/>
      <c r="I22" s="268"/>
      <c r="J22" s="270"/>
      <c r="K22" s="268"/>
      <c r="L22" s="268"/>
      <c r="M22" s="268"/>
      <c r="N22" s="268"/>
      <c r="O22" s="268"/>
      <c r="P22" s="268"/>
      <c r="Q22" s="268"/>
      <c r="R22" s="268"/>
      <c r="S22" s="164" t="s">
        <v>3</v>
      </c>
    </row>
    <row r="23" spans="1:20" s="32" customFormat="1" ht="30" customHeight="1">
      <c r="A23" s="1184" t="s">
        <v>172</v>
      </c>
      <c r="B23" s="1184"/>
      <c r="C23" s="1184"/>
      <c r="D23" s="1184"/>
      <c r="E23" s="1184"/>
      <c r="F23" s="1184"/>
      <c r="G23" s="1184"/>
      <c r="H23" s="1184"/>
      <c r="I23" s="1184"/>
      <c r="J23" s="1184"/>
      <c r="K23" s="1184"/>
      <c r="L23" s="1184"/>
      <c r="M23" s="1184"/>
      <c r="N23" s="1184"/>
      <c r="O23" s="1184"/>
      <c r="P23" s="1184"/>
      <c r="Q23" s="1184"/>
      <c r="R23" s="1184"/>
      <c r="S23" s="164" t="s">
        <v>3</v>
      </c>
      <c r="T23" s="16"/>
    </row>
    <row r="24" spans="1:20">
      <c r="A24" s="268" t="s">
        <v>429</v>
      </c>
      <c r="C24" s="268"/>
      <c r="D24" s="268"/>
      <c r="E24" s="268"/>
      <c r="F24" s="268"/>
      <c r="G24" s="268"/>
      <c r="H24" s="268"/>
      <c r="I24" s="268"/>
      <c r="J24" s="270"/>
      <c r="K24" s="268"/>
      <c r="L24" s="268"/>
      <c r="M24" s="268"/>
      <c r="N24" s="268"/>
      <c r="O24" s="268"/>
      <c r="P24" s="268"/>
      <c r="Q24" s="268"/>
      <c r="R24" s="268"/>
      <c r="S24" s="164" t="s">
        <v>3</v>
      </c>
    </row>
    <row r="25" spans="1:20" ht="14.45" customHeight="1">
      <c r="A25" s="268"/>
      <c r="B25" s="169"/>
      <c r="C25" s="169"/>
      <c r="D25" s="169"/>
      <c r="E25" s="169"/>
      <c r="F25" s="169"/>
      <c r="G25" s="169"/>
      <c r="H25" s="169"/>
      <c r="I25" s="169"/>
      <c r="J25" s="169"/>
      <c r="K25" s="169"/>
      <c r="L25" s="169"/>
      <c r="M25" s="169"/>
      <c r="N25" s="169"/>
      <c r="O25" s="169"/>
      <c r="P25" s="268"/>
      <c r="Q25" s="268"/>
      <c r="R25" s="268"/>
      <c r="S25" s="164" t="s">
        <v>2</v>
      </c>
    </row>
    <row r="26" spans="1:20">
      <c r="A26" s="428"/>
      <c r="B26" s="268"/>
      <c r="C26" s="268"/>
      <c r="D26" s="268"/>
      <c r="E26" s="268"/>
      <c r="F26" s="268"/>
      <c r="G26" s="268"/>
      <c r="H26" s="268"/>
      <c r="I26" s="268"/>
      <c r="J26" s="270"/>
      <c r="K26" s="268"/>
      <c r="L26" s="268"/>
      <c r="M26" s="268"/>
      <c r="N26" s="268"/>
      <c r="O26" s="268"/>
      <c r="P26" s="268"/>
      <c r="Q26" s="268"/>
      <c r="R26" s="268"/>
    </row>
  </sheetData>
  <mergeCells count="17">
    <mergeCell ref="A23:R23"/>
    <mergeCell ref="A7:R7"/>
    <mergeCell ref="A8:R8"/>
    <mergeCell ref="A9:A11"/>
    <mergeCell ref="B9:D10"/>
    <mergeCell ref="E9:G10"/>
    <mergeCell ref="H9:J10"/>
    <mergeCell ref="K9:M10"/>
    <mergeCell ref="N9:N10"/>
    <mergeCell ref="O9:O10"/>
    <mergeCell ref="P9:R10"/>
    <mergeCell ref="A6:R6"/>
    <mergeCell ref="A1:R1"/>
    <mergeCell ref="A2:R2"/>
    <mergeCell ref="A3:R3"/>
    <mergeCell ref="A4:R4"/>
    <mergeCell ref="A5:R5"/>
  </mergeCells>
  <printOptions horizontalCentered="1"/>
  <pageMargins left="0.5" right="0.5" top="0.5" bottom="0.55000000000000004" header="0" footer="0"/>
  <pageSetup scale="84" firstPageNumber="2" orientation="landscape" useFirstPageNumber="1" horizontalDpi="300" verticalDpi="300" r:id="rId1"/>
  <headerFooter alignWithMargins="0">
    <oddFooter>&amp;C&amp;"Times New Roman,Regular"Exhibit F - Crosswalk of 2010 Availability</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F30"/>
  <sheetViews>
    <sheetView showGridLines="0" showOutlineSymbols="0" view="pageBreakPreview" zoomScale="70" zoomScaleNormal="60" zoomScaleSheetLayoutView="70" workbookViewId="0">
      <selection sqref="A1:R1"/>
    </sheetView>
  </sheetViews>
  <sheetFormatPr defaultColWidth="12.42578125" defaultRowHeight="15"/>
  <cols>
    <col min="1" max="1" width="31" style="738" customWidth="1"/>
    <col min="2" max="2" width="9.7109375" style="738" customWidth="1"/>
    <col min="3" max="3" width="10.42578125" style="738" bestFit="1" customWidth="1"/>
    <col min="4" max="4" width="16" style="738" customWidth="1"/>
    <col min="5" max="6" width="8.140625" style="738" hidden="1" customWidth="1"/>
    <col min="7" max="7" width="11.5703125" style="738" hidden="1" customWidth="1"/>
    <col min="8" max="9" width="8.140625" style="738" hidden="1" customWidth="1"/>
    <col min="10" max="10" width="13" style="738" hidden="1" customWidth="1"/>
    <col min="11" max="12" width="8.140625" style="738" customWidth="1"/>
    <col min="13" max="13" width="14.7109375" style="738" customWidth="1"/>
    <col min="14" max="14" width="14.140625" style="738" customWidth="1"/>
    <col min="15" max="15" width="15.85546875" style="738" customWidth="1"/>
    <col min="16" max="16" width="10.42578125" style="738" bestFit="1" customWidth="1"/>
    <col min="17" max="17" width="9.85546875" style="738" customWidth="1"/>
    <col min="18" max="18" width="17.28515625" style="738" bestFit="1" customWidth="1"/>
    <col min="19" max="19" width="2.140625" style="738" customWidth="1"/>
    <col min="20" max="16384" width="12.42578125" style="738"/>
  </cols>
  <sheetData>
    <row r="1" spans="1:32" ht="20.25">
      <c r="A1" s="1187" t="s">
        <v>173</v>
      </c>
      <c r="B1" s="1188"/>
      <c r="C1" s="1188"/>
      <c r="D1" s="1188"/>
      <c r="E1" s="1188"/>
      <c r="F1" s="1188"/>
      <c r="G1" s="1188"/>
      <c r="H1" s="1188"/>
      <c r="I1" s="1188"/>
      <c r="J1" s="1188"/>
      <c r="K1" s="1188"/>
      <c r="L1" s="1188"/>
      <c r="M1" s="1188"/>
      <c r="N1" s="1188"/>
      <c r="O1" s="1188"/>
      <c r="P1" s="1188"/>
      <c r="Q1" s="1188"/>
      <c r="R1" s="1188"/>
      <c r="S1" s="739" t="s">
        <v>3</v>
      </c>
    </row>
    <row r="2" spans="1:32" ht="15.75">
      <c r="A2" s="1189"/>
      <c r="B2" s="1189"/>
      <c r="C2" s="1189"/>
      <c r="D2" s="1189"/>
      <c r="E2" s="1189"/>
      <c r="F2" s="1189"/>
      <c r="G2" s="1189"/>
      <c r="H2" s="1189"/>
      <c r="I2" s="1189"/>
      <c r="J2" s="1189"/>
      <c r="K2" s="1189"/>
      <c r="L2" s="1189"/>
      <c r="M2" s="1189"/>
      <c r="N2" s="1189"/>
      <c r="O2" s="1189"/>
      <c r="P2" s="1189"/>
      <c r="Q2" s="1189"/>
      <c r="R2" s="1189"/>
      <c r="S2" s="739" t="s">
        <v>3</v>
      </c>
    </row>
    <row r="3" spans="1:32" ht="18.75">
      <c r="A3" s="1190" t="s">
        <v>174</v>
      </c>
      <c r="B3" s="1191"/>
      <c r="C3" s="1191"/>
      <c r="D3" s="1191"/>
      <c r="E3" s="1191"/>
      <c r="F3" s="1191"/>
      <c r="G3" s="1191"/>
      <c r="H3" s="1191"/>
      <c r="I3" s="1191"/>
      <c r="J3" s="1191"/>
      <c r="K3" s="1191"/>
      <c r="L3" s="1191"/>
      <c r="M3" s="1191"/>
      <c r="N3" s="1191"/>
      <c r="O3" s="1191"/>
      <c r="P3" s="1191"/>
      <c r="Q3" s="1191"/>
      <c r="R3" s="1191"/>
      <c r="S3" s="739" t="s">
        <v>3</v>
      </c>
    </row>
    <row r="4" spans="1:32" ht="16.5">
      <c r="A4" s="1192" t="s">
        <v>7</v>
      </c>
      <c r="B4" s="1186"/>
      <c r="C4" s="1186"/>
      <c r="D4" s="1186"/>
      <c r="E4" s="1186"/>
      <c r="F4" s="1186"/>
      <c r="G4" s="1186"/>
      <c r="H4" s="1186"/>
      <c r="I4" s="1186"/>
      <c r="J4" s="1186"/>
      <c r="K4" s="1186"/>
      <c r="L4" s="1186"/>
      <c r="M4" s="1186"/>
      <c r="N4" s="1186"/>
      <c r="O4" s="1186"/>
      <c r="P4" s="1186"/>
      <c r="Q4" s="1186"/>
      <c r="R4" s="1186"/>
      <c r="S4" s="739" t="s">
        <v>3</v>
      </c>
    </row>
    <row r="5" spans="1:32" ht="16.5">
      <c r="A5" s="1192" t="s">
        <v>8</v>
      </c>
      <c r="B5" s="1191"/>
      <c r="C5" s="1191"/>
      <c r="D5" s="1191"/>
      <c r="E5" s="1191"/>
      <c r="F5" s="1191"/>
      <c r="G5" s="1191"/>
      <c r="H5" s="1191"/>
      <c r="I5" s="1191"/>
      <c r="J5" s="1191"/>
      <c r="K5" s="1191"/>
      <c r="L5" s="1191"/>
      <c r="M5" s="1191"/>
      <c r="N5" s="1191"/>
      <c r="O5" s="1191"/>
      <c r="P5" s="1191"/>
      <c r="Q5" s="1191"/>
      <c r="R5" s="1191"/>
      <c r="S5" s="739" t="s">
        <v>3</v>
      </c>
    </row>
    <row r="6" spans="1:32" ht="15.75">
      <c r="A6" s="1185" t="s">
        <v>9</v>
      </c>
      <c r="B6" s="1186"/>
      <c r="C6" s="1186"/>
      <c r="D6" s="1186"/>
      <c r="E6" s="1186"/>
      <c r="F6" s="1186"/>
      <c r="G6" s="1186"/>
      <c r="H6" s="1186"/>
      <c r="I6" s="1186"/>
      <c r="J6" s="1186"/>
      <c r="K6" s="1186"/>
      <c r="L6" s="1186"/>
      <c r="M6" s="1186"/>
      <c r="N6" s="1186"/>
      <c r="O6" s="1186"/>
      <c r="P6" s="1186"/>
      <c r="Q6" s="1186"/>
      <c r="R6" s="1186"/>
      <c r="S6" s="739" t="s">
        <v>3</v>
      </c>
    </row>
    <row r="7" spans="1:32" ht="15.75">
      <c r="A7" s="1189"/>
      <c r="B7" s="1189"/>
      <c r="C7" s="1189"/>
      <c r="D7" s="1189"/>
      <c r="E7" s="1189"/>
      <c r="F7" s="1189"/>
      <c r="G7" s="1189"/>
      <c r="H7" s="1189"/>
      <c r="I7" s="1189"/>
      <c r="J7" s="1189"/>
      <c r="K7" s="1189"/>
      <c r="L7" s="1189"/>
      <c r="M7" s="1189"/>
      <c r="N7" s="1189"/>
      <c r="O7" s="1189"/>
      <c r="P7" s="1189"/>
      <c r="Q7" s="1189"/>
      <c r="R7" s="1189"/>
      <c r="S7" s="739" t="s">
        <v>3</v>
      </c>
    </row>
    <row r="8" spans="1:32" ht="15.75">
      <c r="A8" s="1193"/>
      <c r="B8" s="1193"/>
      <c r="C8" s="1193"/>
      <c r="D8" s="1193"/>
      <c r="E8" s="1193"/>
      <c r="F8" s="1193"/>
      <c r="G8" s="1193"/>
      <c r="H8" s="1193"/>
      <c r="I8" s="1193"/>
      <c r="J8" s="1193"/>
      <c r="K8" s="1193"/>
      <c r="L8" s="1193"/>
      <c r="M8" s="1193"/>
      <c r="N8" s="1193"/>
      <c r="O8" s="1193"/>
      <c r="P8" s="1193"/>
      <c r="Q8" s="1193"/>
      <c r="R8" s="1193"/>
      <c r="S8" s="739" t="s">
        <v>3</v>
      </c>
    </row>
    <row r="9" spans="1:32" ht="15" customHeight="1">
      <c r="A9" s="1194"/>
      <c r="B9" s="1197" t="s">
        <v>372</v>
      </c>
      <c r="C9" s="1198"/>
      <c r="D9" s="1199"/>
      <c r="E9" s="1203" t="s">
        <v>147</v>
      </c>
      <c r="F9" s="1204"/>
      <c r="G9" s="1205"/>
      <c r="H9" s="1203" t="s">
        <v>148</v>
      </c>
      <c r="I9" s="1204"/>
      <c r="J9" s="1205"/>
      <c r="K9" s="1197" t="s">
        <v>149</v>
      </c>
      <c r="L9" s="1198"/>
      <c r="M9" s="1199"/>
      <c r="N9" s="1209" t="s">
        <v>150</v>
      </c>
      <c r="O9" s="1211" t="s">
        <v>151</v>
      </c>
      <c r="P9" s="1197" t="s">
        <v>175</v>
      </c>
      <c r="Q9" s="1198"/>
      <c r="R9" s="1199"/>
      <c r="S9" s="739" t="s">
        <v>3</v>
      </c>
    </row>
    <row r="10" spans="1:32" ht="15" customHeight="1">
      <c r="A10" s="1195"/>
      <c r="B10" s="1200"/>
      <c r="C10" s="1201"/>
      <c r="D10" s="1202"/>
      <c r="E10" s="1206"/>
      <c r="F10" s="1207"/>
      <c r="G10" s="1208"/>
      <c r="H10" s="1206"/>
      <c r="I10" s="1207"/>
      <c r="J10" s="1208"/>
      <c r="K10" s="1200"/>
      <c r="L10" s="1201"/>
      <c r="M10" s="1202"/>
      <c r="N10" s="1210"/>
      <c r="O10" s="1212"/>
      <c r="P10" s="1200"/>
      <c r="Q10" s="1201"/>
      <c r="R10" s="1202"/>
      <c r="S10" s="739" t="s">
        <v>3</v>
      </c>
    </row>
    <row r="11" spans="1:32" ht="16.5" thickBot="1">
      <c r="A11" s="1196" t="s">
        <v>153</v>
      </c>
      <c r="B11" s="741" t="s">
        <v>53</v>
      </c>
      <c r="C11" s="742" t="s">
        <v>12</v>
      </c>
      <c r="D11" s="742" t="s">
        <v>13</v>
      </c>
      <c r="E11" s="741" t="s">
        <v>53</v>
      </c>
      <c r="F11" s="742" t="s">
        <v>12</v>
      </c>
      <c r="G11" s="742" t="s">
        <v>13</v>
      </c>
      <c r="H11" s="741" t="s">
        <v>53</v>
      </c>
      <c r="I11" s="742" t="s">
        <v>12</v>
      </c>
      <c r="J11" s="742" t="s">
        <v>13</v>
      </c>
      <c r="K11" s="741" t="s">
        <v>53</v>
      </c>
      <c r="L11" s="742" t="s">
        <v>12</v>
      </c>
      <c r="M11" s="742" t="s">
        <v>13</v>
      </c>
      <c r="N11" s="743" t="s">
        <v>13</v>
      </c>
      <c r="O11" s="744" t="s">
        <v>13</v>
      </c>
      <c r="P11" s="741" t="s">
        <v>53</v>
      </c>
      <c r="Q11" s="742" t="s">
        <v>12</v>
      </c>
      <c r="R11" s="745" t="s">
        <v>13</v>
      </c>
      <c r="S11" s="739" t="s">
        <v>3</v>
      </c>
    </row>
    <row r="12" spans="1:32" ht="15.75">
      <c r="A12" s="746" t="s">
        <v>76</v>
      </c>
      <c r="B12" s="609">
        <v>1074</v>
      </c>
      <c r="C12" s="605">
        <v>1030</v>
      </c>
      <c r="D12" s="605">
        <v>409183</v>
      </c>
      <c r="E12" s="609">
        <v>0</v>
      </c>
      <c r="F12" s="605">
        <v>0</v>
      </c>
      <c r="G12" s="605">
        <v>0</v>
      </c>
      <c r="H12" s="609">
        <v>0</v>
      </c>
      <c r="I12" s="605">
        <v>0</v>
      </c>
      <c r="J12" s="605">
        <v>0</v>
      </c>
      <c r="K12" s="609">
        <v>0</v>
      </c>
      <c r="L12" s="605">
        <v>0</v>
      </c>
      <c r="M12" s="605">
        <v>51741</v>
      </c>
      <c r="N12" s="593">
        <v>54893.677879057708</v>
      </c>
      <c r="O12" s="605">
        <v>14172.68493837662</v>
      </c>
      <c r="P12" s="609">
        <f>B12+E12+H12+K12</f>
        <v>1074</v>
      </c>
      <c r="Q12" s="605">
        <f>C12+F12+I12+L12</f>
        <v>1030</v>
      </c>
      <c r="R12" s="588">
        <f>D12+G12+J12+M12+N12+O12</f>
        <v>529990.36281743436</v>
      </c>
      <c r="S12" s="739" t="s">
        <v>3</v>
      </c>
    </row>
    <row r="13" spans="1:32" ht="15.75">
      <c r="A13" s="746" t="s">
        <v>77</v>
      </c>
      <c r="B13" s="609">
        <v>7294</v>
      </c>
      <c r="C13" s="605">
        <v>7183</v>
      </c>
      <c r="D13" s="605">
        <v>1603885</v>
      </c>
      <c r="E13" s="609">
        <v>0</v>
      </c>
      <c r="F13" s="605">
        <v>0</v>
      </c>
      <c r="G13" s="605">
        <v>0</v>
      </c>
      <c r="H13" s="609">
        <v>0</v>
      </c>
      <c r="I13" s="605">
        <v>0</v>
      </c>
      <c r="J13" s="605">
        <v>0</v>
      </c>
      <c r="K13" s="609">
        <v>0</v>
      </c>
      <c r="L13" s="605">
        <v>0</v>
      </c>
      <c r="M13" s="605">
        <v>40102</v>
      </c>
      <c r="N13" s="593">
        <v>40337.223299499186</v>
      </c>
      <c r="O13" s="605">
        <v>232.47138162337939</v>
      </c>
      <c r="P13" s="609">
        <f t="shared" ref="P13:Q14" si="0">B13+E13+H13+K13</f>
        <v>7294</v>
      </c>
      <c r="Q13" s="605">
        <f t="shared" si="0"/>
        <v>7183</v>
      </c>
      <c r="R13" s="588">
        <f t="shared" ref="R13:R14" si="1">D13+G13+J13+M13+N13+O13</f>
        <v>1684556.6946811224</v>
      </c>
      <c r="S13" s="739" t="s">
        <v>3</v>
      </c>
    </row>
    <row r="14" spans="1:32" ht="15.75">
      <c r="A14" s="747" t="s">
        <v>154</v>
      </c>
      <c r="B14" s="672">
        <v>31</v>
      </c>
      <c r="C14" s="673">
        <v>29</v>
      </c>
      <c r="D14" s="673">
        <v>6614</v>
      </c>
      <c r="E14" s="672">
        <v>0</v>
      </c>
      <c r="F14" s="673">
        <v>0</v>
      </c>
      <c r="G14" s="673">
        <v>0</v>
      </c>
      <c r="H14" s="672">
        <v>0</v>
      </c>
      <c r="I14" s="673">
        <v>0</v>
      </c>
      <c r="J14" s="673">
        <v>0</v>
      </c>
      <c r="K14" s="672">
        <v>0</v>
      </c>
      <c r="L14" s="673">
        <v>0</v>
      </c>
      <c r="M14" s="673">
        <v>1442</v>
      </c>
      <c r="N14" s="638">
        <v>5321.1140431433932</v>
      </c>
      <c r="O14" s="673">
        <v>0</v>
      </c>
      <c r="P14" s="672">
        <f t="shared" si="0"/>
        <v>31</v>
      </c>
      <c r="Q14" s="673">
        <f t="shared" si="0"/>
        <v>29</v>
      </c>
      <c r="R14" s="639">
        <f t="shared" si="1"/>
        <v>13377.114043143392</v>
      </c>
      <c r="S14" s="739" t="s">
        <v>3</v>
      </c>
    </row>
    <row r="15" spans="1:32" ht="15.75">
      <c r="A15" s="748" t="s">
        <v>57</v>
      </c>
      <c r="B15" s="749">
        <f>SUM(B12:B14)</f>
        <v>8399</v>
      </c>
      <c r="C15" s="750">
        <f>SUM(C12:C14)</f>
        <v>8242</v>
      </c>
      <c r="D15" s="751">
        <f>SUM(D12:D14)</f>
        <v>2019682</v>
      </c>
      <c r="E15" s="749">
        <f t="shared" ref="E15:Q15" si="2">SUM(E12:E14)</f>
        <v>0</v>
      </c>
      <c r="F15" s="750">
        <f t="shared" si="2"/>
        <v>0</v>
      </c>
      <c r="G15" s="752">
        <f t="shared" si="2"/>
        <v>0</v>
      </c>
      <c r="H15" s="749">
        <f t="shared" si="2"/>
        <v>0</v>
      </c>
      <c r="I15" s="750">
        <f t="shared" si="2"/>
        <v>0</v>
      </c>
      <c r="J15" s="751">
        <f t="shared" si="2"/>
        <v>0</v>
      </c>
      <c r="K15" s="749">
        <f t="shared" si="2"/>
        <v>0</v>
      </c>
      <c r="L15" s="750">
        <f t="shared" si="2"/>
        <v>0</v>
      </c>
      <c r="M15" s="751">
        <f t="shared" si="2"/>
        <v>93285</v>
      </c>
      <c r="N15" s="753">
        <f>SUM(N12:N14)</f>
        <v>100552.01522170029</v>
      </c>
      <c r="O15" s="751">
        <f>SUM(O12:O14)</f>
        <v>14405.15632</v>
      </c>
      <c r="P15" s="749">
        <f t="shared" si="2"/>
        <v>8399</v>
      </c>
      <c r="Q15" s="750">
        <f t="shared" si="2"/>
        <v>8242</v>
      </c>
      <c r="R15" s="754">
        <f>SUM(R12:R14)</f>
        <v>2227924.1715417001</v>
      </c>
      <c r="S15" s="739" t="s">
        <v>3</v>
      </c>
    </row>
    <row r="16" spans="1:32" ht="15.75">
      <c r="A16" s="755" t="s">
        <v>58</v>
      </c>
      <c r="B16" s="606"/>
      <c r="C16" s="607">
        <v>1310</v>
      </c>
      <c r="D16" s="607"/>
      <c r="E16" s="606"/>
      <c r="F16" s="607">
        <v>0</v>
      </c>
      <c r="G16" s="607"/>
      <c r="H16" s="606"/>
      <c r="I16" s="607">
        <v>0</v>
      </c>
      <c r="J16" s="607"/>
      <c r="K16" s="606"/>
      <c r="L16" s="607">
        <v>0</v>
      </c>
      <c r="M16" s="607"/>
      <c r="N16" s="594"/>
      <c r="O16" s="607"/>
      <c r="P16" s="606"/>
      <c r="Q16" s="607">
        <f t="shared" ref="Q16:Q17" si="3">C16+F16+I16+L16</f>
        <v>1310</v>
      </c>
      <c r="R16" s="608"/>
      <c r="S16" s="739" t="s">
        <v>3</v>
      </c>
      <c r="T16" s="756"/>
      <c r="U16" s="756"/>
      <c r="V16" s="756"/>
      <c r="W16" s="756"/>
      <c r="X16" s="756"/>
      <c r="Y16" s="756"/>
      <c r="Z16" s="756"/>
      <c r="AA16" s="756"/>
      <c r="AB16" s="756"/>
      <c r="AC16" s="756"/>
      <c r="AD16" s="756"/>
      <c r="AE16" s="756"/>
      <c r="AF16" s="756"/>
    </row>
    <row r="17" spans="1:20" ht="15.75">
      <c r="A17" s="755" t="s">
        <v>59</v>
      </c>
      <c r="B17" s="757"/>
      <c r="C17" s="758">
        <f>SUM(C15:C16)</f>
        <v>9552</v>
      </c>
      <c r="D17" s="758"/>
      <c r="E17" s="757"/>
      <c r="F17" s="758">
        <f>+F15+F16</f>
        <v>0</v>
      </c>
      <c r="G17" s="758"/>
      <c r="H17" s="757"/>
      <c r="I17" s="758">
        <f>+I15+I16</f>
        <v>0</v>
      </c>
      <c r="J17" s="758"/>
      <c r="K17" s="757"/>
      <c r="L17" s="758">
        <f>+L15+L16</f>
        <v>0</v>
      </c>
      <c r="M17" s="758"/>
      <c r="N17" s="759"/>
      <c r="O17" s="758"/>
      <c r="P17" s="757"/>
      <c r="Q17" s="758">
        <f t="shared" si="3"/>
        <v>9552</v>
      </c>
      <c r="R17" s="760"/>
      <c r="S17" s="739" t="s">
        <v>3</v>
      </c>
    </row>
    <row r="18" spans="1:20" ht="15.75">
      <c r="A18" s="761" t="s">
        <v>156</v>
      </c>
      <c r="B18" s="609"/>
      <c r="C18" s="605"/>
      <c r="D18" s="605"/>
      <c r="E18" s="609"/>
      <c r="F18" s="605"/>
      <c r="G18" s="605"/>
      <c r="H18" s="609"/>
      <c r="I18" s="605"/>
      <c r="J18" s="605"/>
      <c r="K18" s="609"/>
      <c r="L18" s="605"/>
      <c r="M18" s="605"/>
      <c r="N18" s="593"/>
      <c r="O18" s="605"/>
      <c r="P18" s="609"/>
      <c r="Q18" s="605"/>
      <c r="R18" s="588"/>
      <c r="S18" s="739" t="s">
        <v>3</v>
      </c>
    </row>
    <row r="19" spans="1:20" ht="15.75">
      <c r="A19" s="762" t="s">
        <v>61</v>
      </c>
      <c r="B19" s="609"/>
      <c r="C19" s="605">
        <v>1025</v>
      </c>
      <c r="D19" s="605"/>
      <c r="E19" s="609"/>
      <c r="F19" s="605">
        <v>0</v>
      </c>
      <c r="G19" s="605"/>
      <c r="H19" s="609"/>
      <c r="I19" s="605">
        <v>0</v>
      </c>
      <c r="J19" s="605"/>
      <c r="K19" s="609"/>
      <c r="L19" s="605">
        <v>0</v>
      </c>
      <c r="M19" s="605"/>
      <c r="N19" s="593"/>
      <c r="O19" s="605"/>
      <c r="P19" s="609"/>
      <c r="Q19" s="605">
        <f t="shared" ref="Q19:Q20" si="4">C19+F19+I19+L19</f>
        <v>1025</v>
      </c>
      <c r="R19" s="588"/>
      <c r="S19" s="739" t="s">
        <v>3</v>
      </c>
    </row>
    <row r="20" spans="1:20" ht="15.75">
      <c r="A20" s="763" t="s">
        <v>62</v>
      </c>
      <c r="B20" s="606"/>
      <c r="C20" s="607">
        <v>62</v>
      </c>
      <c r="D20" s="607"/>
      <c r="E20" s="606"/>
      <c r="F20" s="607">
        <v>0</v>
      </c>
      <c r="G20" s="607"/>
      <c r="H20" s="606"/>
      <c r="I20" s="607">
        <v>0</v>
      </c>
      <c r="J20" s="607"/>
      <c r="K20" s="606"/>
      <c r="L20" s="607">
        <v>0</v>
      </c>
      <c r="M20" s="607"/>
      <c r="N20" s="594"/>
      <c r="O20" s="607"/>
      <c r="P20" s="606"/>
      <c r="Q20" s="607">
        <f t="shared" si="4"/>
        <v>62</v>
      </c>
      <c r="R20" s="608"/>
      <c r="S20" s="739" t="s">
        <v>3</v>
      </c>
    </row>
    <row r="21" spans="1:20" ht="15.75">
      <c r="A21" s="755" t="s">
        <v>170</v>
      </c>
      <c r="B21" s="606"/>
      <c r="C21" s="607">
        <f>C20+C19+C17</f>
        <v>10639</v>
      </c>
      <c r="D21" s="764"/>
      <c r="E21" s="606"/>
      <c r="F21" s="607">
        <f>F20+F19+F17</f>
        <v>0</v>
      </c>
      <c r="G21" s="764"/>
      <c r="H21" s="606"/>
      <c r="I21" s="607">
        <f>I20+I19+I17</f>
        <v>0</v>
      </c>
      <c r="J21" s="764"/>
      <c r="K21" s="606"/>
      <c r="L21" s="607">
        <f>L20+L19+L17</f>
        <v>0</v>
      </c>
      <c r="M21" s="764"/>
      <c r="N21" s="765"/>
      <c r="O21" s="764"/>
      <c r="P21" s="606"/>
      <c r="Q21" s="607">
        <f>Q20+Q19+Q17</f>
        <v>10639</v>
      </c>
      <c r="R21" s="766"/>
      <c r="S21" s="739" t="s">
        <v>3</v>
      </c>
    </row>
    <row r="22" spans="1:20">
      <c r="A22" s="740"/>
      <c r="B22" s="740"/>
      <c r="C22" s="740"/>
      <c r="D22" s="740"/>
      <c r="E22" s="740"/>
      <c r="F22" s="740"/>
      <c r="G22" s="740"/>
      <c r="H22" s="740"/>
      <c r="I22" s="740"/>
      <c r="J22" s="740"/>
      <c r="K22" s="740"/>
      <c r="L22" s="740"/>
      <c r="M22" s="740"/>
      <c r="N22" s="740"/>
      <c r="O22" s="740"/>
      <c r="P22" s="740"/>
      <c r="Q22" s="740"/>
      <c r="R22" s="740"/>
      <c r="S22" s="739" t="s">
        <v>3</v>
      </c>
    </row>
    <row r="23" spans="1:20">
      <c r="A23" s="740"/>
      <c r="B23" s="740"/>
      <c r="C23" s="740"/>
      <c r="D23" s="740"/>
      <c r="E23" s="740"/>
      <c r="F23" s="740"/>
      <c r="G23" s="740"/>
      <c r="H23" s="740"/>
      <c r="I23" s="740"/>
      <c r="J23" s="740"/>
      <c r="K23" s="740"/>
      <c r="L23" s="740"/>
      <c r="M23" s="740"/>
      <c r="N23" s="740"/>
      <c r="O23" s="740"/>
      <c r="P23" s="740"/>
      <c r="Q23" s="740"/>
      <c r="R23" s="740"/>
      <c r="S23" s="739" t="s">
        <v>3</v>
      </c>
    </row>
    <row r="24" spans="1:20" ht="20.25" customHeight="1">
      <c r="A24" s="1213" t="s">
        <v>176</v>
      </c>
      <c r="B24" s="1213"/>
      <c r="C24" s="1213"/>
      <c r="D24" s="1213"/>
      <c r="E24" s="1213"/>
      <c r="F24" s="1213"/>
      <c r="G24" s="1213"/>
      <c r="H24" s="1213"/>
      <c r="I24" s="1213"/>
      <c r="J24" s="1213"/>
      <c r="K24" s="1213"/>
      <c r="L24" s="1213"/>
      <c r="M24" s="1213"/>
      <c r="N24" s="1213"/>
      <c r="O24" s="1213"/>
      <c r="P24" s="1213"/>
      <c r="Q24" s="1213"/>
      <c r="R24" s="1213"/>
      <c r="S24" s="739" t="s">
        <v>3</v>
      </c>
    </row>
    <row r="25" spans="1:20" s="767" customFormat="1" ht="19.5" customHeight="1">
      <c r="A25" s="1213" t="s">
        <v>177</v>
      </c>
      <c r="B25" s="1213"/>
      <c r="C25" s="1213"/>
      <c r="D25" s="1213"/>
      <c r="E25" s="1213"/>
      <c r="F25" s="1213"/>
      <c r="G25" s="1213"/>
      <c r="H25" s="1213"/>
      <c r="I25" s="1213"/>
      <c r="J25" s="1213"/>
      <c r="K25" s="1213"/>
      <c r="L25" s="1213"/>
      <c r="M25" s="1213"/>
      <c r="N25" s="1213"/>
      <c r="O25" s="1213"/>
      <c r="P25" s="1213"/>
      <c r="Q25" s="1213"/>
      <c r="R25" s="1213"/>
      <c r="S25" s="739" t="s">
        <v>3</v>
      </c>
      <c r="T25" s="768"/>
    </row>
    <row r="26" spans="1:20" s="767" customFormat="1" ht="19.5" customHeight="1">
      <c r="A26" s="1213" t="s">
        <v>178</v>
      </c>
      <c r="B26" s="1213"/>
      <c r="C26" s="1213"/>
      <c r="D26" s="1213"/>
      <c r="E26" s="1213"/>
      <c r="F26" s="1213"/>
      <c r="G26" s="1213"/>
      <c r="H26" s="1213"/>
      <c r="I26" s="1213"/>
      <c r="J26" s="1213"/>
      <c r="K26" s="1213"/>
      <c r="L26" s="1213"/>
      <c r="M26" s="1213"/>
      <c r="N26" s="1213"/>
      <c r="O26" s="1213"/>
      <c r="P26" s="1213"/>
      <c r="Q26" s="1213"/>
      <c r="R26" s="1213"/>
      <c r="S26" s="739" t="s">
        <v>3</v>
      </c>
      <c r="T26" s="768"/>
    </row>
    <row r="27" spans="1:20" s="767" customFormat="1" ht="27.75" customHeight="1">
      <c r="A27" s="1213" t="s">
        <v>179</v>
      </c>
      <c r="B27" s="1213"/>
      <c r="C27" s="1213"/>
      <c r="D27" s="1213"/>
      <c r="E27" s="1213"/>
      <c r="F27" s="1213"/>
      <c r="G27" s="1213"/>
      <c r="H27" s="1213"/>
      <c r="I27" s="1213"/>
      <c r="J27" s="1213"/>
      <c r="K27" s="1213"/>
      <c r="L27" s="1213"/>
      <c r="M27" s="1213"/>
      <c r="N27" s="1213"/>
      <c r="O27" s="1213"/>
      <c r="P27" s="1213"/>
      <c r="Q27" s="1213"/>
      <c r="R27" s="1213"/>
      <c r="S27" s="739" t="s">
        <v>3</v>
      </c>
      <c r="T27" s="768"/>
    </row>
    <row r="28" spans="1:20" s="767" customFormat="1" ht="30" customHeight="1">
      <c r="A28" s="1213" t="s">
        <v>180</v>
      </c>
      <c r="B28" s="1213"/>
      <c r="C28" s="1213"/>
      <c r="D28" s="1213"/>
      <c r="E28" s="1213"/>
      <c r="F28" s="1213"/>
      <c r="G28" s="1213"/>
      <c r="H28" s="1213"/>
      <c r="I28" s="1213"/>
      <c r="J28" s="1213"/>
      <c r="K28" s="1213"/>
      <c r="L28" s="1213"/>
      <c r="M28" s="1213"/>
      <c r="N28" s="1213"/>
      <c r="O28" s="1213"/>
      <c r="P28" s="1213"/>
      <c r="Q28" s="1213"/>
      <c r="R28" s="1213"/>
      <c r="S28" s="768" t="s">
        <v>2</v>
      </c>
    </row>
    <row r="29" spans="1:20" ht="20.25" customHeight="1"/>
    <row r="30" spans="1:20" ht="20.25" customHeight="1"/>
  </sheetData>
  <mergeCells count="21">
    <mergeCell ref="A24:R24"/>
    <mergeCell ref="A25:R25"/>
    <mergeCell ref="A26:R26"/>
    <mergeCell ref="A27:R27"/>
    <mergeCell ref="A28:R28"/>
    <mergeCell ref="A7:R7"/>
    <mergeCell ref="A8:R8"/>
    <mergeCell ref="A9:A11"/>
    <mergeCell ref="B9:D10"/>
    <mergeCell ref="E9:G10"/>
    <mergeCell ref="H9:J10"/>
    <mergeCell ref="K9:M10"/>
    <mergeCell ref="N9:N10"/>
    <mergeCell ref="O9:O10"/>
    <mergeCell ref="P9:R10"/>
    <mergeCell ref="A6:R6"/>
    <mergeCell ref="A1:R1"/>
    <mergeCell ref="A2:R2"/>
    <mergeCell ref="A3:R3"/>
    <mergeCell ref="A4:R4"/>
    <mergeCell ref="A5:R5"/>
  </mergeCells>
  <printOptions horizontalCentered="1"/>
  <pageMargins left="0.5" right="0.5" top="0.5" bottom="0.55000000000000004" header="0" footer="0"/>
  <pageSetup scale="75" firstPageNumber="2" orientation="landscape" useFirstPageNumber="1" horizontalDpi="300" verticalDpi="300" r:id="rId1"/>
  <headerFooter alignWithMargins="0">
    <oddFooter>&amp;CExhibit G</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AF27"/>
  <sheetViews>
    <sheetView showGridLines="0" showOutlineSymbols="0" view="pageBreakPreview" zoomScale="85" zoomScaleNormal="75" zoomScaleSheetLayoutView="85" workbookViewId="0">
      <selection sqref="A1:R1"/>
    </sheetView>
  </sheetViews>
  <sheetFormatPr defaultColWidth="12.42578125" defaultRowHeight="15.75"/>
  <cols>
    <col min="1" max="1" width="35.7109375" style="16" customWidth="1"/>
    <col min="2" max="2" width="9.7109375" style="16" bestFit="1" customWidth="1"/>
    <col min="3" max="3" width="8.7109375" style="16" customWidth="1"/>
    <col min="4" max="4" width="14" style="16" bestFit="1" customWidth="1"/>
    <col min="5" max="5" width="7.42578125" style="16" hidden="1" customWidth="1"/>
    <col min="6" max="6" width="7.28515625" style="16" hidden="1" customWidth="1"/>
    <col min="7" max="7" width="10" style="16" hidden="1" customWidth="1"/>
    <col min="8" max="9" width="7.28515625" style="16" hidden="1" customWidth="1"/>
    <col min="10" max="10" width="13.42578125" style="16" hidden="1" customWidth="1"/>
    <col min="11" max="11" width="7.140625" style="16" customWidth="1"/>
    <col min="12" max="12" width="7.28515625" style="16" customWidth="1"/>
    <col min="13" max="13" width="10" style="16" customWidth="1"/>
    <col min="14" max="14" width="11.7109375" style="16" customWidth="1"/>
    <col min="15" max="15" width="13.140625" style="16" customWidth="1"/>
    <col min="16" max="16" width="9.7109375" style="16" bestFit="1" customWidth="1"/>
    <col min="17" max="17" width="8.7109375" style="16" customWidth="1"/>
    <col min="18" max="18" width="14" style="16" bestFit="1" customWidth="1"/>
    <col min="19" max="19" width="1.28515625" style="165" customWidth="1"/>
    <col min="20" max="16384" width="12.42578125" style="16"/>
  </cols>
  <sheetData>
    <row r="1" spans="1:32" ht="20.25">
      <c r="A1" s="1178" t="s">
        <v>173</v>
      </c>
      <c r="B1" s="1179"/>
      <c r="C1" s="1179"/>
      <c r="D1" s="1179"/>
      <c r="E1" s="1179"/>
      <c r="F1" s="1179"/>
      <c r="G1" s="1179"/>
      <c r="H1" s="1179"/>
      <c r="I1" s="1179"/>
      <c r="J1" s="1179"/>
      <c r="K1" s="1179"/>
      <c r="L1" s="1179"/>
      <c r="M1" s="1179"/>
      <c r="N1" s="1179"/>
      <c r="O1" s="1179"/>
      <c r="P1" s="1179"/>
      <c r="Q1" s="1179"/>
      <c r="R1" s="1179"/>
      <c r="S1" s="164" t="s">
        <v>3</v>
      </c>
    </row>
    <row r="2" spans="1:32">
      <c r="A2" s="1156"/>
      <c r="B2" s="1156"/>
      <c r="C2" s="1156"/>
      <c r="D2" s="1156"/>
      <c r="E2" s="1156"/>
      <c r="F2" s="1156"/>
      <c r="G2" s="1156"/>
      <c r="H2" s="1156"/>
      <c r="I2" s="1156"/>
      <c r="J2" s="1156"/>
      <c r="K2" s="1156"/>
      <c r="L2" s="1156"/>
      <c r="M2" s="1156"/>
      <c r="N2" s="1156"/>
      <c r="O2" s="1156"/>
      <c r="P2" s="1156"/>
      <c r="Q2" s="1156"/>
      <c r="R2" s="1156"/>
      <c r="S2" s="164" t="s">
        <v>3</v>
      </c>
    </row>
    <row r="3" spans="1:32" ht="18.75">
      <c r="A3" s="1180" t="s">
        <v>174</v>
      </c>
      <c r="B3" s="1181"/>
      <c r="C3" s="1181"/>
      <c r="D3" s="1181"/>
      <c r="E3" s="1181"/>
      <c r="F3" s="1181"/>
      <c r="G3" s="1181"/>
      <c r="H3" s="1181"/>
      <c r="I3" s="1181"/>
      <c r="J3" s="1181"/>
      <c r="K3" s="1181"/>
      <c r="L3" s="1181"/>
      <c r="M3" s="1181"/>
      <c r="N3" s="1181"/>
      <c r="O3" s="1181"/>
      <c r="P3" s="1181"/>
      <c r="Q3" s="1181"/>
      <c r="R3" s="1181"/>
      <c r="S3" s="164" t="s">
        <v>3</v>
      </c>
    </row>
    <row r="4" spans="1:32" ht="16.5">
      <c r="A4" s="1182" t="s">
        <v>7</v>
      </c>
      <c r="B4" s="1177"/>
      <c r="C4" s="1177"/>
      <c r="D4" s="1177"/>
      <c r="E4" s="1177"/>
      <c r="F4" s="1177"/>
      <c r="G4" s="1177"/>
      <c r="H4" s="1177"/>
      <c r="I4" s="1177"/>
      <c r="J4" s="1177"/>
      <c r="K4" s="1177"/>
      <c r="L4" s="1177"/>
      <c r="M4" s="1177"/>
      <c r="N4" s="1177"/>
      <c r="O4" s="1177"/>
      <c r="P4" s="1177"/>
      <c r="Q4" s="1177"/>
      <c r="R4" s="1177"/>
      <c r="S4" s="164" t="s">
        <v>3</v>
      </c>
    </row>
    <row r="5" spans="1:32" ht="16.5">
      <c r="A5" s="1182" t="s">
        <v>64</v>
      </c>
      <c r="B5" s="1181"/>
      <c r="C5" s="1181"/>
      <c r="D5" s="1181"/>
      <c r="E5" s="1181"/>
      <c r="F5" s="1181"/>
      <c r="G5" s="1181"/>
      <c r="H5" s="1181"/>
      <c r="I5" s="1181"/>
      <c r="J5" s="1181"/>
      <c r="K5" s="1181"/>
      <c r="L5" s="1181"/>
      <c r="M5" s="1181"/>
      <c r="N5" s="1181"/>
      <c r="O5" s="1181"/>
      <c r="P5" s="1181"/>
      <c r="Q5" s="1181"/>
      <c r="R5" s="1181"/>
      <c r="S5" s="164" t="s">
        <v>3</v>
      </c>
    </row>
    <row r="6" spans="1:32">
      <c r="A6" s="1157" t="s">
        <v>9</v>
      </c>
      <c r="B6" s="1177"/>
      <c r="C6" s="1177"/>
      <c r="D6" s="1177"/>
      <c r="E6" s="1177"/>
      <c r="F6" s="1177"/>
      <c r="G6" s="1177"/>
      <c r="H6" s="1177"/>
      <c r="I6" s="1177"/>
      <c r="J6" s="1177"/>
      <c r="K6" s="1177"/>
      <c r="L6" s="1177"/>
      <c r="M6" s="1177"/>
      <c r="N6" s="1177"/>
      <c r="O6" s="1177"/>
      <c r="P6" s="1177"/>
      <c r="Q6" s="1177"/>
      <c r="R6" s="1177"/>
      <c r="S6" s="164" t="s">
        <v>3</v>
      </c>
    </row>
    <row r="7" spans="1:32">
      <c r="A7" s="1156"/>
      <c r="B7" s="1156"/>
      <c r="C7" s="1156"/>
      <c r="D7" s="1156"/>
      <c r="E7" s="1156"/>
      <c r="F7" s="1156"/>
      <c r="G7" s="1156"/>
      <c r="H7" s="1156"/>
      <c r="I7" s="1156"/>
      <c r="J7" s="1156"/>
      <c r="K7" s="1156"/>
      <c r="L7" s="1156"/>
      <c r="M7" s="1156"/>
      <c r="N7" s="1156"/>
      <c r="O7" s="1156"/>
      <c r="P7" s="1156"/>
      <c r="Q7" s="1156"/>
      <c r="R7" s="1156"/>
      <c r="S7" s="164" t="s">
        <v>3</v>
      </c>
    </row>
    <row r="8" spans="1:32">
      <c r="A8" s="1183"/>
      <c r="B8" s="1183"/>
      <c r="C8" s="1183"/>
      <c r="D8" s="1183"/>
      <c r="E8" s="1183"/>
      <c r="F8" s="1183"/>
      <c r="G8" s="1183"/>
      <c r="H8" s="1183"/>
      <c r="I8" s="1183"/>
      <c r="J8" s="1183"/>
      <c r="K8" s="1183"/>
      <c r="L8" s="1183"/>
      <c r="M8" s="1183"/>
      <c r="N8" s="1183"/>
      <c r="O8" s="1183"/>
      <c r="P8" s="1183"/>
      <c r="Q8" s="1183"/>
      <c r="R8" s="1183"/>
      <c r="S8" s="164" t="s">
        <v>3</v>
      </c>
    </row>
    <row r="9" spans="1:32" ht="15.75" customHeight="1">
      <c r="A9" s="1158" t="s">
        <v>153</v>
      </c>
      <c r="B9" s="1161" t="s">
        <v>181</v>
      </c>
      <c r="C9" s="1162"/>
      <c r="D9" s="1163"/>
      <c r="E9" s="1167" t="s">
        <v>147</v>
      </c>
      <c r="F9" s="1168"/>
      <c r="G9" s="1169"/>
      <c r="H9" s="1167" t="s">
        <v>148</v>
      </c>
      <c r="I9" s="1168"/>
      <c r="J9" s="1169"/>
      <c r="K9" s="1161" t="s">
        <v>149</v>
      </c>
      <c r="L9" s="1162"/>
      <c r="M9" s="1163"/>
      <c r="N9" s="1173" t="s">
        <v>150</v>
      </c>
      <c r="O9" s="1175" t="s">
        <v>151</v>
      </c>
      <c r="P9" s="1161" t="s">
        <v>175</v>
      </c>
      <c r="Q9" s="1162"/>
      <c r="R9" s="1163"/>
      <c r="S9" s="164" t="s">
        <v>3</v>
      </c>
    </row>
    <row r="10" spans="1:32">
      <c r="A10" s="1159"/>
      <c r="B10" s="1164"/>
      <c r="C10" s="1165"/>
      <c r="D10" s="1166"/>
      <c r="E10" s="1170"/>
      <c r="F10" s="1171"/>
      <c r="G10" s="1172"/>
      <c r="H10" s="1170"/>
      <c r="I10" s="1171"/>
      <c r="J10" s="1172"/>
      <c r="K10" s="1164"/>
      <c r="L10" s="1165"/>
      <c r="M10" s="1166"/>
      <c r="N10" s="1174"/>
      <c r="O10" s="1176"/>
      <c r="P10" s="1164"/>
      <c r="Q10" s="1165"/>
      <c r="R10" s="1166"/>
      <c r="S10" s="164" t="s">
        <v>3</v>
      </c>
    </row>
    <row r="11" spans="1:32" ht="16.5" thickBot="1">
      <c r="A11" s="1160"/>
      <c r="B11" s="144" t="s">
        <v>53</v>
      </c>
      <c r="C11" s="145" t="s">
        <v>12</v>
      </c>
      <c r="D11" s="145" t="s">
        <v>13</v>
      </c>
      <c r="E11" s="144" t="s">
        <v>53</v>
      </c>
      <c r="F11" s="145" t="s">
        <v>12</v>
      </c>
      <c r="G11" s="145" t="s">
        <v>13</v>
      </c>
      <c r="H11" s="144" t="s">
        <v>53</v>
      </c>
      <c r="I11" s="145" t="s">
        <v>12</v>
      </c>
      <c r="J11" s="145" t="s">
        <v>13</v>
      </c>
      <c r="K11" s="144" t="s">
        <v>53</v>
      </c>
      <c r="L11" s="145" t="s">
        <v>12</v>
      </c>
      <c r="M11" s="145" t="s">
        <v>13</v>
      </c>
      <c r="N11" s="146" t="s">
        <v>13</v>
      </c>
      <c r="O11" s="147" t="s">
        <v>13</v>
      </c>
      <c r="P11" s="144" t="s">
        <v>53</v>
      </c>
      <c r="Q11" s="145" t="s">
        <v>12</v>
      </c>
      <c r="R11" s="148" t="s">
        <v>13</v>
      </c>
      <c r="S11" s="164" t="s">
        <v>3</v>
      </c>
    </row>
    <row r="12" spans="1:32">
      <c r="A12" s="151" t="s">
        <v>64</v>
      </c>
      <c r="B12" s="27">
        <v>1373</v>
      </c>
      <c r="C12" s="28">
        <v>1282</v>
      </c>
      <c r="D12" s="28">
        <v>281795.7</v>
      </c>
      <c r="E12" s="27">
        <v>0</v>
      </c>
      <c r="F12" s="28">
        <v>0</v>
      </c>
      <c r="G12" s="28">
        <v>0</v>
      </c>
      <c r="H12" s="27">
        <v>0</v>
      </c>
      <c r="I12" s="28">
        <v>0</v>
      </c>
      <c r="J12" s="28">
        <v>0</v>
      </c>
      <c r="K12" s="27">
        <v>0</v>
      </c>
      <c r="L12" s="28">
        <v>0</v>
      </c>
      <c r="M12" s="28">
        <v>0</v>
      </c>
      <c r="N12" s="426">
        <v>33900.099999999962</v>
      </c>
      <c r="O12" s="427">
        <v>10000</v>
      </c>
      <c r="P12" s="27">
        <f>B12+E12+H12+K12</f>
        <v>1373</v>
      </c>
      <c r="Q12" s="28">
        <f>C12+F12+I12+L12</f>
        <v>1282</v>
      </c>
      <c r="R12" s="29">
        <f>D12+G12+J12+M12+N12+O12</f>
        <v>325695.8</v>
      </c>
      <c r="S12" s="164" t="s">
        <v>3</v>
      </c>
    </row>
    <row r="13" spans="1:32">
      <c r="A13" s="259" t="s">
        <v>169</v>
      </c>
      <c r="B13" s="152">
        <f t="shared" ref="B13:R13" si="0">SUM(B12:B12)</f>
        <v>1373</v>
      </c>
      <c r="C13" s="153">
        <f t="shared" si="0"/>
        <v>1282</v>
      </c>
      <c r="D13" s="154">
        <f t="shared" si="0"/>
        <v>281795.7</v>
      </c>
      <c r="E13" s="152">
        <f t="shared" si="0"/>
        <v>0</v>
      </c>
      <c r="F13" s="153">
        <f t="shared" si="0"/>
        <v>0</v>
      </c>
      <c r="G13" s="260">
        <f t="shared" si="0"/>
        <v>0</v>
      </c>
      <c r="H13" s="152">
        <f t="shared" si="0"/>
        <v>0</v>
      </c>
      <c r="I13" s="153">
        <f t="shared" si="0"/>
        <v>0</v>
      </c>
      <c r="J13" s="154">
        <f t="shared" si="0"/>
        <v>0</v>
      </c>
      <c r="K13" s="152">
        <f t="shared" si="0"/>
        <v>0</v>
      </c>
      <c r="L13" s="153">
        <f t="shared" si="0"/>
        <v>0</v>
      </c>
      <c r="M13" s="154">
        <f t="shared" si="0"/>
        <v>0</v>
      </c>
      <c r="N13" s="155">
        <f t="shared" si="0"/>
        <v>33900.099999999962</v>
      </c>
      <c r="O13" s="154">
        <f t="shared" si="0"/>
        <v>10000</v>
      </c>
      <c r="P13" s="152">
        <f t="shared" si="0"/>
        <v>1373</v>
      </c>
      <c r="Q13" s="153">
        <f t="shared" si="0"/>
        <v>1282</v>
      </c>
      <c r="R13" s="156">
        <f t="shared" si="0"/>
        <v>325695.8</v>
      </c>
      <c r="S13" s="164" t="s">
        <v>3</v>
      </c>
    </row>
    <row r="14" spans="1:32">
      <c r="A14" s="409" t="s">
        <v>58</v>
      </c>
      <c r="B14" s="56" t="s">
        <v>36</v>
      </c>
      <c r="C14" s="57"/>
      <c r="D14" s="57"/>
      <c r="E14" s="56"/>
      <c r="F14" s="57"/>
      <c r="G14" s="57"/>
      <c r="H14" s="56"/>
      <c r="I14" s="57"/>
      <c r="J14" s="57"/>
      <c r="K14" s="56"/>
      <c r="L14" s="57"/>
      <c r="M14" s="57"/>
      <c r="N14" s="39"/>
      <c r="O14" s="57"/>
      <c r="P14" s="56"/>
      <c r="Q14" s="57">
        <f>C14+F14+I14+L14</f>
        <v>0</v>
      </c>
      <c r="R14" s="58"/>
      <c r="S14" s="164" t="s">
        <v>3</v>
      </c>
      <c r="T14" s="167"/>
      <c r="U14" s="167"/>
      <c r="V14" s="167"/>
      <c r="W14" s="167"/>
      <c r="X14" s="167"/>
      <c r="Y14" s="167"/>
      <c r="Z14" s="167"/>
      <c r="AA14" s="167"/>
      <c r="AB14" s="167"/>
      <c r="AC14" s="167"/>
      <c r="AD14" s="167"/>
      <c r="AE14" s="167"/>
      <c r="AF14" s="167"/>
    </row>
    <row r="15" spans="1:32">
      <c r="A15" s="409" t="s">
        <v>59</v>
      </c>
      <c r="B15" s="262"/>
      <c r="C15" s="263">
        <f>SUM(C13:C14)</f>
        <v>1282</v>
      </c>
      <c r="D15" s="263"/>
      <c r="E15" s="262"/>
      <c r="F15" s="263">
        <f>+F13+F14</f>
        <v>0</v>
      </c>
      <c r="G15" s="263"/>
      <c r="H15" s="262"/>
      <c r="I15" s="263">
        <f>+I13+I14</f>
        <v>0</v>
      </c>
      <c r="J15" s="263"/>
      <c r="K15" s="262"/>
      <c r="L15" s="263">
        <f>+L13+L14</f>
        <v>0</v>
      </c>
      <c r="M15" s="263"/>
      <c r="N15" s="264"/>
      <c r="O15" s="263"/>
      <c r="P15" s="262"/>
      <c r="Q15" s="263">
        <f>C15+F15+I15+L15</f>
        <v>1282</v>
      </c>
      <c r="R15" s="265"/>
      <c r="S15" s="164" t="s">
        <v>3</v>
      </c>
    </row>
    <row r="16" spans="1:32">
      <c r="A16" s="157" t="s">
        <v>156</v>
      </c>
      <c r="B16" s="59"/>
      <c r="C16" s="40"/>
      <c r="D16" s="40"/>
      <c r="E16" s="59"/>
      <c r="F16" s="40"/>
      <c r="G16" s="40"/>
      <c r="H16" s="59"/>
      <c r="I16" s="40"/>
      <c r="J16" s="40"/>
      <c r="K16" s="59"/>
      <c r="L16" s="40"/>
      <c r="M16" s="40"/>
      <c r="N16" s="35"/>
      <c r="O16" s="40"/>
      <c r="P16" s="59"/>
      <c r="Q16" s="40"/>
      <c r="R16" s="9"/>
      <c r="S16" s="164" t="s">
        <v>3</v>
      </c>
    </row>
    <row r="17" spans="1:19">
      <c r="A17" s="158" t="s">
        <v>61</v>
      </c>
      <c r="B17" s="59"/>
      <c r="C17" s="40">
        <v>45</v>
      </c>
      <c r="D17" s="40"/>
      <c r="E17" s="59"/>
      <c r="F17" s="40">
        <v>0</v>
      </c>
      <c r="G17" s="40"/>
      <c r="H17" s="59"/>
      <c r="I17" s="40">
        <v>0</v>
      </c>
      <c r="J17" s="40"/>
      <c r="K17" s="59"/>
      <c r="L17" s="40">
        <v>0</v>
      </c>
      <c r="M17" s="40"/>
      <c r="N17" s="35"/>
      <c r="O17" s="40"/>
      <c r="P17" s="59"/>
      <c r="Q17" s="40">
        <f>C17+F17+I17+L17</f>
        <v>45</v>
      </c>
      <c r="R17" s="9"/>
      <c r="S17" s="164" t="s">
        <v>3</v>
      </c>
    </row>
    <row r="18" spans="1:19">
      <c r="A18" s="159" t="s">
        <v>62</v>
      </c>
      <c r="B18" s="56"/>
      <c r="C18" s="57">
        <v>15</v>
      </c>
      <c r="D18" s="57"/>
      <c r="E18" s="56"/>
      <c r="F18" s="57">
        <v>0</v>
      </c>
      <c r="G18" s="57"/>
      <c r="H18" s="56"/>
      <c r="I18" s="57">
        <v>0</v>
      </c>
      <c r="J18" s="57"/>
      <c r="K18" s="56"/>
      <c r="L18" s="57">
        <v>0</v>
      </c>
      <c r="M18" s="57"/>
      <c r="N18" s="39"/>
      <c r="O18" s="57"/>
      <c r="P18" s="56"/>
      <c r="Q18" s="57">
        <f>C18+F18+I18+L18</f>
        <v>15</v>
      </c>
      <c r="R18" s="58"/>
      <c r="S18" s="164" t="s">
        <v>3</v>
      </c>
    </row>
    <row r="19" spans="1:19">
      <c r="A19" s="409" t="s">
        <v>170</v>
      </c>
      <c r="B19" s="56"/>
      <c r="C19" s="57">
        <f>C18+C17+C15</f>
        <v>1342</v>
      </c>
      <c r="D19" s="160"/>
      <c r="E19" s="56"/>
      <c r="F19" s="57">
        <f>F18+F17+F15</f>
        <v>0</v>
      </c>
      <c r="G19" s="160"/>
      <c r="H19" s="56"/>
      <c r="I19" s="57">
        <f>I18+I17+I15</f>
        <v>0</v>
      </c>
      <c r="J19" s="160"/>
      <c r="K19" s="56"/>
      <c r="L19" s="57">
        <f>L18+L17+L15</f>
        <v>0</v>
      </c>
      <c r="M19" s="160"/>
      <c r="N19" s="161"/>
      <c r="O19" s="160"/>
      <c r="P19" s="56"/>
      <c r="Q19" s="57">
        <f>Q18+Q17+Q15</f>
        <v>1342</v>
      </c>
      <c r="R19" s="162"/>
      <c r="S19" s="164" t="s">
        <v>3</v>
      </c>
    </row>
    <row r="20" spans="1:19">
      <c r="B20" s="268"/>
      <c r="C20" s="268"/>
      <c r="D20" s="268"/>
      <c r="E20" s="268"/>
      <c r="F20" s="268"/>
      <c r="G20" s="268"/>
      <c r="H20" s="268"/>
      <c r="I20" s="268"/>
      <c r="J20" s="268"/>
      <c r="K20" s="268"/>
      <c r="L20" s="268"/>
      <c r="M20" s="268"/>
      <c r="N20" s="268"/>
      <c r="O20" s="268"/>
      <c r="P20" s="268"/>
      <c r="Q20" s="268"/>
      <c r="R20" s="268"/>
      <c r="S20" s="164" t="s">
        <v>3</v>
      </c>
    </row>
    <row r="21" spans="1:19">
      <c r="A21" s="268"/>
      <c r="C21" s="268"/>
      <c r="D21" s="268"/>
      <c r="E21" s="268"/>
      <c r="F21" s="268"/>
      <c r="G21" s="268"/>
      <c r="H21" s="268"/>
      <c r="I21" s="268"/>
      <c r="J21" s="270"/>
      <c r="K21" s="268"/>
      <c r="L21" s="268"/>
      <c r="M21" s="268"/>
      <c r="N21" s="268"/>
      <c r="O21" s="268"/>
      <c r="P21" s="268"/>
      <c r="Q21" s="268"/>
      <c r="R21" s="268"/>
      <c r="S21" s="164" t="s">
        <v>3</v>
      </c>
    </row>
    <row r="22" spans="1:19">
      <c r="A22" s="1214"/>
      <c r="B22" s="1214"/>
      <c r="C22" s="1214"/>
      <c r="D22" s="1214"/>
      <c r="E22" s="1214"/>
      <c r="F22" s="1214"/>
      <c r="G22" s="1214"/>
      <c r="H22" s="1214"/>
      <c r="I22" s="1214"/>
      <c r="J22" s="1214"/>
      <c r="K22" s="1214"/>
      <c r="L22" s="1214"/>
      <c r="M22" s="1214"/>
      <c r="N22" s="1214"/>
      <c r="O22" s="1214"/>
      <c r="P22" s="1214"/>
      <c r="Q22" s="1214"/>
      <c r="R22" s="1214"/>
      <c r="S22" s="164" t="s">
        <v>3</v>
      </c>
    </row>
    <row r="23" spans="1:19" ht="31.5" customHeight="1">
      <c r="A23" s="1214" t="s">
        <v>344</v>
      </c>
      <c r="B23" s="1214"/>
      <c r="C23" s="1214"/>
      <c r="D23" s="1214"/>
      <c r="E23" s="1214"/>
      <c r="F23" s="1214"/>
      <c r="G23" s="1214"/>
      <c r="H23" s="1214"/>
      <c r="I23" s="1214"/>
      <c r="J23" s="1214"/>
      <c r="K23" s="1214"/>
      <c r="L23" s="1214"/>
      <c r="M23" s="1214"/>
      <c r="N23" s="1214"/>
      <c r="O23" s="1214"/>
      <c r="P23" s="1214"/>
      <c r="Q23" s="1214"/>
      <c r="R23" s="1214"/>
      <c r="S23" s="164" t="s">
        <v>3</v>
      </c>
    </row>
    <row r="24" spans="1:19">
      <c r="A24" s="1214" t="s">
        <v>345</v>
      </c>
      <c r="B24" s="1214"/>
      <c r="C24" s="1214"/>
      <c r="D24" s="1214"/>
      <c r="E24" s="1214"/>
      <c r="F24" s="1214"/>
      <c r="G24" s="1214"/>
      <c r="H24" s="1214"/>
      <c r="I24" s="1214"/>
      <c r="J24" s="1214"/>
      <c r="K24" s="1214"/>
      <c r="L24" s="1214"/>
      <c r="M24" s="1214"/>
      <c r="N24" s="1214"/>
      <c r="O24" s="1214"/>
      <c r="P24" s="1214"/>
      <c r="Q24" s="1214"/>
      <c r="R24" s="1214"/>
      <c r="S24" s="164" t="s">
        <v>3</v>
      </c>
    </row>
    <row r="25" spans="1:19" ht="14.45" customHeight="1">
      <c r="A25" s="268"/>
      <c r="B25" s="169"/>
      <c r="C25" s="169"/>
      <c r="D25" s="169"/>
      <c r="E25" s="169"/>
      <c r="F25" s="169"/>
      <c r="G25" s="169"/>
      <c r="H25" s="169"/>
      <c r="I25" s="169"/>
      <c r="J25" s="169"/>
      <c r="K25" s="169"/>
      <c r="L25" s="169"/>
      <c r="M25" s="169"/>
      <c r="N25" s="169"/>
      <c r="O25" s="169"/>
      <c r="P25" s="268"/>
      <c r="Q25" s="268"/>
      <c r="R25" s="268"/>
      <c r="S25" s="164" t="s">
        <v>2</v>
      </c>
    </row>
    <row r="26" spans="1:19">
      <c r="A26" s="428"/>
      <c r="B26" s="268"/>
      <c r="C26" s="268"/>
      <c r="D26" s="268"/>
      <c r="E26" s="268"/>
      <c r="F26" s="268"/>
      <c r="G26" s="268"/>
      <c r="H26" s="268"/>
      <c r="I26" s="268"/>
      <c r="J26" s="270"/>
      <c r="K26" s="268"/>
      <c r="L26" s="268"/>
      <c r="M26" s="268"/>
      <c r="N26" s="268"/>
      <c r="O26" s="268"/>
      <c r="P26" s="268"/>
      <c r="Q26" s="268"/>
      <c r="R26" s="268"/>
    </row>
    <row r="27" spans="1:19">
      <c r="A27" s="272"/>
      <c r="B27" s="272"/>
      <c r="C27" s="272"/>
      <c r="D27" s="272"/>
      <c r="E27" s="272"/>
      <c r="F27" s="272"/>
      <c r="G27" s="272"/>
      <c r="H27" s="272"/>
      <c r="I27" s="272"/>
      <c r="J27" s="272"/>
      <c r="K27" s="268"/>
      <c r="L27" s="268"/>
      <c r="M27" s="268"/>
      <c r="N27" s="268"/>
      <c r="O27" s="268"/>
      <c r="P27" s="268"/>
      <c r="Q27" s="268"/>
      <c r="R27" s="268"/>
    </row>
  </sheetData>
  <mergeCells count="19">
    <mergeCell ref="P9:R10"/>
    <mergeCell ref="N9:N10"/>
    <mergeCell ref="O9:O10"/>
    <mergeCell ref="A23:R23"/>
    <mergeCell ref="A22:R22"/>
    <mergeCell ref="A24:R24"/>
    <mergeCell ref="A6:R6"/>
    <mergeCell ref="A1:R1"/>
    <mergeCell ref="A2:R2"/>
    <mergeCell ref="A3:R3"/>
    <mergeCell ref="A4:R4"/>
    <mergeCell ref="A5:R5"/>
    <mergeCell ref="A7:R7"/>
    <mergeCell ref="A8:R8"/>
    <mergeCell ref="A9:A11"/>
    <mergeCell ref="B9:D10"/>
    <mergeCell ref="E9:G10"/>
    <mergeCell ref="H9:J10"/>
    <mergeCell ref="K9:M10"/>
  </mergeCells>
  <printOptions horizontalCentered="1"/>
  <pageMargins left="0.5" right="0.5" top="0.5" bottom="0.55000000000000004" header="0" footer="0"/>
  <pageSetup scale="84" firstPageNumber="2" orientation="landscape" useFirstPageNumber="1" horizontalDpi="300" verticalDpi="300" r:id="rId1"/>
  <headerFooter alignWithMargins="0">
    <oddFooter>&amp;C&amp;"Times New Roman,Regular"Exhibit G</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AF28"/>
  <sheetViews>
    <sheetView showGridLines="0" showOutlineSymbols="0" view="pageBreakPreview" zoomScale="75" zoomScaleNormal="75" workbookViewId="0">
      <selection activeCell="B2" sqref="B2"/>
    </sheetView>
  </sheetViews>
  <sheetFormatPr defaultColWidth="12.42578125" defaultRowHeight="15.75"/>
  <cols>
    <col min="1" max="1" width="1.5703125" style="16" customWidth="1"/>
    <col min="2" max="2" width="51.42578125" style="16" bestFit="1" customWidth="1"/>
    <col min="3" max="3" width="8.42578125" style="16" customWidth="1"/>
    <col min="4" max="4" width="7.28515625" style="16" customWidth="1"/>
    <col min="5" max="5" width="13.42578125" style="16" bestFit="1" customWidth="1"/>
    <col min="6" max="7" width="7.28515625" style="16" customWidth="1"/>
    <col min="8" max="8" width="15.140625" style="16" customWidth="1"/>
    <col min="9" max="9" width="8" style="16" bestFit="1" customWidth="1"/>
    <col min="10" max="10" width="7.28515625" style="16" customWidth="1"/>
    <col min="11" max="11" width="13.42578125" style="16" bestFit="1" customWidth="1"/>
    <col min="12" max="13" width="7.28515625" style="16" customWidth="1"/>
    <col min="14" max="14" width="9.85546875" style="16" customWidth="1"/>
    <col min="15" max="15" width="1.5703125" style="166" customWidth="1"/>
    <col min="16" max="16" width="35.42578125" style="16" customWidth="1"/>
    <col min="17" max="20" width="9.85546875" style="16" customWidth="1"/>
    <col min="21" max="21" width="4.7109375" style="16" customWidth="1"/>
    <col min="22" max="24" width="9.85546875" style="16" customWidth="1"/>
    <col min="25" max="25" width="4.7109375" style="16" customWidth="1"/>
    <col min="26" max="28" width="9.85546875" style="16" customWidth="1"/>
    <col min="29" max="29" width="4.7109375" style="16" customWidth="1"/>
    <col min="30" max="32" width="9.85546875" style="16" customWidth="1"/>
    <col min="33" max="16384" width="12.42578125" style="16"/>
  </cols>
  <sheetData>
    <row r="1" spans="1:21" ht="20.25">
      <c r="A1" s="889"/>
      <c r="B1" s="1215" t="s">
        <v>182</v>
      </c>
      <c r="C1" s="1216"/>
      <c r="D1" s="1216"/>
      <c r="E1" s="1216"/>
      <c r="F1" s="1216"/>
      <c r="G1" s="1216"/>
      <c r="H1" s="1216"/>
      <c r="I1" s="1216"/>
      <c r="J1" s="1216"/>
      <c r="K1" s="1216"/>
      <c r="L1" s="1216"/>
      <c r="M1" s="1216"/>
      <c r="N1" s="1216"/>
      <c r="O1" s="267" t="s">
        <v>3</v>
      </c>
      <c r="P1" s="268"/>
      <c r="Q1" s="268"/>
      <c r="R1" s="268"/>
      <c r="S1" s="268"/>
      <c r="T1" s="268"/>
      <c r="U1" s="268"/>
    </row>
    <row r="2" spans="1:21" ht="13.9" customHeight="1">
      <c r="A2" s="889"/>
      <c r="B2" s="859"/>
      <c r="C2" s="889"/>
      <c r="D2" s="889"/>
      <c r="E2" s="889"/>
      <c r="F2" s="889"/>
      <c r="G2" s="889"/>
      <c r="H2" s="889"/>
      <c r="I2" s="889"/>
      <c r="J2" s="889"/>
      <c r="K2" s="889"/>
      <c r="L2" s="889"/>
      <c r="M2" s="889"/>
      <c r="N2" s="889"/>
      <c r="O2" s="267" t="s">
        <v>3</v>
      </c>
      <c r="P2" s="268"/>
      <c r="Q2" s="268"/>
      <c r="R2" s="268"/>
      <c r="S2" s="268"/>
      <c r="T2" s="268"/>
      <c r="U2" s="268"/>
    </row>
    <row r="3" spans="1:21" ht="18.75">
      <c r="A3" s="889"/>
      <c r="B3" s="1217" t="s">
        <v>183</v>
      </c>
      <c r="C3" s="1218"/>
      <c r="D3" s="1218"/>
      <c r="E3" s="1218"/>
      <c r="F3" s="1218"/>
      <c r="G3" s="1218"/>
      <c r="H3" s="1218"/>
      <c r="I3" s="1218"/>
      <c r="J3" s="1218"/>
      <c r="K3" s="1218"/>
      <c r="L3" s="1218"/>
      <c r="M3" s="1218"/>
      <c r="N3" s="1218"/>
      <c r="O3" s="267" t="s">
        <v>3</v>
      </c>
      <c r="P3" s="268"/>
      <c r="Q3" s="268"/>
      <c r="R3" s="268"/>
      <c r="S3" s="268"/>
      <c r="T3" s="268"/>
      <c r="U3" s="268"/>
    </row>
    <row r="4" spans="1:21" ht="16.5">
      <c r="A4" s="889"/>
      <c r="B4" s="1219" t="s">
        <v>7</v>
      </c>
      <c r="C4" s="1220"/>
      <c r="D4" s="1220"/>
      <c r="E4" s="1220"/>
      <c r="F4" s="1220"/>
      <c r="G4" s="1220"/>
      <c r="H4" s="1220"/>
      <c r="I4" s="1220"/>
      <c r="J4" s="1220"/>
      <c r="K4" s="1220"/>
      <c r="L4" s="1220"/>
      <c r="M4" s="1220"/>
      <c r="N4" s="1220"/>
      <c r="O4" s="267" t="s">
        <v>3</v>
      </c>
      <c r="P4" s="268"/>
      <c r="Q4" s="268"/>
      <c r="R4" s="268"/>
      <c r="S4" s="268"/>
      <c r="T4" s="268"/>
      <c r="U4" s="268"/>
    </row>
    <row r="5" spans="1:21" ht="16.5">
      <c r="A5" s="889"/>
      <c r="B5" s="1219" t="s">
        <v>8</v>
      </c>
      <c r="C5" s="1218"/>
      <c r="D5" s="1218"/>
      <c r="E5" s="1218"/>
      <c r="F5" s="1218"/>
      <c r="G5" s="1218"/>
      <c r="H5" s="1218"/>
      <c r="I5" s="1218"/>
      <c r="J5" s="1218"/>
      <c r="K5" s="1218"/>
      <c r="L5" s="1218"/>
      <c r="M5" s="1218"/>
      <c r="N5" s="1218"/>
      <c r="O5" s="267" t="s">
        <v>3</v>
      </c>
      <c r="P5" s="268"/>
      <c r="Q5" s="268"/>
      <c r="R5" s="268"/>
      <c r="S5" s="268"/>
      <c r="T5" s="268"/>
      <c r="U5" s="268"/>
    </row>
    <row r="6" spans="1:21">
      <c r="A6" s="889"/>
      <c r="B6" s="1221" t="s">
        <v>9</v>
      </c>
      <c r="C6" s="1220"/>
      <c r="D6" s="1220"/>
      <c r="E6" s="1220"/>
      <c r="F6" s="1220"/>
      <c r="G6" s="1220"/>
      <c r="H6" s="1220"/>
      <c r="I6" s="1220"/>
      <c r="J6" s="1220"/>
      <c r="K6" s="1220"/>
      <c r="L6" s="1220"/>
      <c r="M6" s="1220"/>
      <c r="N6" s="1220"/>
      <c r="O6" s="267" t="s">
        <v>3</v>
      </c>
      <c r="P6" s="268"/>
      <c r="Q6" s="268"/>
      <c r="R6" s="268"/>
      <c r="S6" s="268"/>
      <c r="T6" s="268"/>
      <c r="U6" s="268"/>
    </row>
    <row r="7" spans="1:21">
      <c r="A7" s="889"/>
      <c r="B7" s="889"/>
      <c r="C7" s="889"/>
      <c r="D7" s="889"/>
      <c r="E7" s="889"/>
      <c r="F7" s="890"/>
      <c r="G7" s="890"/>
      <c r="H7" s="890"/>
      <c r="I7" s="889"/>
      <c r="J7" s="889"/>
      <c r="K7" s="889"/>
      <c r="L7" s="889"/>
      <c r="M7" s="889"/>
      <c r="N7" s="889"/>
      <c r="O7" s="267" t="s">
        <v>3</v>
      </c>
      <c r="P7" s="268"/>
      <c r="Q7" s="268"/>
      <c r="R7" s="268"/>
      <c r="S7" s="268"/>
      <c r="T7" s="268"/>
      <c r="U7" s="268"/>
    </row>
    <row r="8" spans="1:21">
      <c r="A8" s="889"/>
      <c r="B8" s="1222" t="s">
        <v>184</v>
      </c>
      <c r="C8" s="1224" t="s">
        <v>185</v>
      </c>
      <c r="D8" s="1225"/>
      <c r="E8" s="1226"/>
      <c r="F8" s="1224" t="s">
        <v>186</v>
      </c>
      <c r="G8" s="1225"/>
      <c r="H8" s="1226"/>
      <c r="I8" s="1224" t="s">
        <v>52</v>
      </c>
      <c r="J8" s="1225"/>
      <c r="K8" s="1226"/>
      <c r="L8" s="1224" t="s">
        <v>187</v>
      </c>
      <c r="M8" s="1225"/>
      <c r="N8" s="1226"/>
      <c r="O8" s="267" t="s">
        <v>3</v>
      </c>
      <c r="P8" s="268"/>
      <c r="Q8" s="268"/>
      <c r="R8" s="268"/>
      <c r="S8" s="268"/>
      <c r="T8" s="268"/>
      <c r="U8" s="268"/>
    </row>
    <row r="9" spans="1:21" ht="16.5" thickBot="1">
      <c r="A9" s="889"/>
      <c r="B9" s="1223"/>
      <c r="C9" s="891" t="s">
        <v>53</v>
      </c>
      <c r="D9" s="892" t="s">
        <v>12</v>
      </c>
      <c r="E9" s="893" t="s">
        <v>13</v>
      </c>
      <c r="F9" s="891" t="s">
        <v>53</v>
      </c>
      <c r="G9" s="892" t="s">
        <v>12</v>
      </c>
      <c r="H9" s="892" t="s">
        <v>13</v>
      </c>
      <c r="I9" s="891" t="s">
        <v>53</v>
      </c>
      <c r="J9" s="892" t="s">
        <v>12</v>
      </c>
      <c r="K9" s="892" t="s">
        <v>13</v>
      </c>
      <c r="L9" s="891" t="s">
        <v>53</v>
      </c>
      <c r="M9" s="892" t="s">
        <v>12</v>
      </c>
      <c r="N9" s="893" t="s">
        <v>13</v>
      </c>
      <c r="O9" s="267" t="s">
        <v>3</v>
      </c>
      <c r="P9" s="268"/>
      <c r="Q9" s="268"/>
      <c r="R9" s="268"/>
      <c r="S9" s="268"/>
      <c r="T9" s="268"/>
      <c r="U9" s="268"/>
    </row>
    <row r="10" spans="1:21">
      <c r="A10" s="889"/>
      <c r="B10" s="894" t="s">
        <v>188</v>
      </c>
      <c r="C10" s="895">
        <v>1238</v>
      </c>
      <c r="D10" s="896">
        <v>1238</v>
      </c>
      <c r="E10" s="897">
        <v>195801</v>
      </c>
      <c r="F10" s="895">
        <v>1238</v>
      </c>
      <c r="G10" s="896">
        <v>1238</v>
      </c>
      <c r="H10" s="896">
        <v>190061</v>
      </c>
      <c r="I10" s="895">
        <v>1238</v>
      </c>
      <c r="J10" s="896">
        <v>1238</v>
      </c>
      <c r="K10" s="896">
        <v>191203.30411234917</v>
      </c>
      <c r="L10" s="895">
        <f>I10-F10</f>
        <v>0</v>
      </c>
      <c r="M10" s="896">
        <f t="shared" ref="L10:N22" si="0">J10-G10</f>
        <v>0</v>
      </c>
      <c r="N10" s="897">
        <f t="shared" si="0"/>
        <v>1142.3041123491712</v>
      </c>
      <c r="O10" s="267" t="s">
        <v>3</v>
      </c>
      <c r="P10" s="268"/>
      <c r="Q10" s="268"/>
      <c r="R10" s="268"/>
      <c r="S10" s="268"/>
      <c r="T10" s="268"/>
      <c r="U10" s="268"/>
    </row>
    <row r="11" spans="1:21">
      <c r="A11" s="889"/>
      <c r="B11" s="898" t="s">
        <v>189</v>
      </c>
      <c r="C11" s="895">
        <v>71</v>
      </c>
      <c r="D11" s="896">
        <v>71</v>
      </c>
      <c r="E11" s="897">
        <v>13142</v>
      </c>
      <c r="F11" s="895">
        <v>71</v>
      </c>
      <c r="G11" s="896">
        <v>71</v>
      </c>
      <c r="H11" s="896">
        <v>13142</v>
      </c>
      <c r="I11" s="895">
        <v>71</v>
      </c>
      <c r="J11" s="896">
        <v>71</v>
      </c>
      <c r="K11" s="896">
        <v>13171.950928709399</v>
      </c>
      <c r="L11" s="895">
        <f t="shared" si="0"/>
        <v>0</v>
      </c>
      <c r="M11" s="896">
        <f t="shared" si="0"/>
        <v>0</v>
      </c>
      <c r="N11" s="897">
        <f t="shared" si="0"/>
        <v>29.950928709398795</v>
      </c>
      <c r="O11" s="267" t="s">
        <v>3</v>
      </c>
      <c r="P11" s="268"/>
      <c r="Q11" s="268"/>
      <c r="R11" s="268"/>
      <c r="S11" s="268"/>
      <c r="T11" s="268"/>
      <c r="U11" s="268"/>
    </row>
    <row r="12" spans="1:21">
      <c r="A12" s="889"/>
      <c r="B12" s="898" t="s">
        <v>432</v>
      </c>
      <c r="C12" s="895">
        <v>0</v>
      </c>
      <c r="D12" s="896">
        <v>0</v>
      </c>
      <c r="E12" s="897">
        <v>184269.64584999994</v>
      </c>
      <c r="F12" s="895">
        <v>0</v>
      </c>
      <c r="G12" s="896">
        <v>0</v>
      </c>
      <c r="H12" s="896">
        <v>184269.64584999994</v>
      </c>
      <c r="I12" s="895">
        <v>0</v>
      </c>
      <c r="J12" s="896">
        <v>0</v>
      </c>
      <c r="K12" s="896">
        <v>192769.64584999994</v>
      </c>
      <c r="L12" s="895">
        <f t="shared" si="0"/>
        <v>0</v>
      </c>
      <c r="M12" s="896">
        <f t="shared" si="0"/>
        <v>0</v>
      </c>
      <c r="N12" s="897">
        <f t="shared" si="0"/>
        <v>8500</v>
      </c>
      <c r="O12" s="267" t="s">
        <v>3</v>
      </c>
      <c r="P12" s="268"/>
      <c r="Q12" s="268"/>
      <c r="R12" s="268"/>
      <c r="S12" s="268"/>
      <c r="T12" s="268"/>
      <c r="U12" s="268"/>
    </row>
    <row r="13" spans="1:21">
      <c r="A13" s="889"/>
      <c r="B13" s="898" t="s">
        <v>190</v>
      </c>
      <c r="C13" s="895">
        <v>0</v>
      </c>
      <c r="D13" s="896">
        <v>0</v>
      </c>
      <c r="E13" s="897">
        <v>200</v>
      </c>
      <c r="F13" s="895">
        <v>0</v>
      </c>
      <c r="G13" s="896">
        <v>0</v>
      </c>
      <c r="H13" s="896">
        <v>200</v>
      </c>
      <c r="I13" s="895">
        <v>0</v>
      </c>
      <c r="J13" s="896">
        <v>0</v>
      </c>
      <c r="K13" s="896">
        <v>200</v>
      </c>
      <c r="L13" s="895">
        <f t="shared" si="0"/>
        <v>0</v>
      </c>
      <c r="M13" s="896">
        <f t="shared" si="0"/>
        <v>0</v>
      </c>
      <c r="N13" s="897">
        <f t="shared" si="0"/>
        <v>0</v>
      </c>
      <c r="O13" s="267" t="s">
        <v>3</v>
      </c>
      <c r="P13" s="268"/>
      <c r="Q13" s="268"/>
      <c r="R13" s="268"/>
      <c r="S13" s="268"/>
      <c r="T13" s="268"/>
      <c r="U13" s="268"/>
    </row>
    <row r="14" spans="1:21">
      <c r="A14" s="889"/>
      <c r="B14" s="898" t="s">
        <v>191</v>
      </c>
      <c r="C14" s="895">
        <v>0</v>
      </c>
      <c r="D14" s="896">
        <v>0</v>
      </c>
      <c r="E14" s="897">
        <v>937.19176000000016</v>
      </c>
      <c r="F14" s="895">
        <v>0</v>
      </c>
      <c r="G14" s="896">
        <v>0</v>
      </c>
      <c r="H14" s="896">
        <v>937.19176000000016</v>
      </c>
      <c r="I14" s="895">
        <v>0</v>
      </c>
      <c r="J14" s="896">
        <v>0</v>
      </c>
      <c r="K14" s="896">
        <v>937.19176000000016</v>
      </c>
      <c r="L14" s="895">
        <f t="shared" si="0"/>
        <v>0</v>
      </c>
      <c r="M14" s="896">
        <f t="shared" si="0"/>
        <v>0</v>
      </c>
      <c r="N14" s="897">
        <f t="shared" si="0"/>
        <v>0</v>
      </c>
      <c r="O14" s="267" t="s">
        <v>3</v>
      </c>
      <c r="P14" s="268"/>
      <c r="Q14" s="268"/>
      <c r="R14" s="268"/>
      <c r="S14" s="268"/>
      <c r="T14" s="268"/>
      <c r="U14" s="268"/>
    </row>
    <row r="15" spans="1:21">
      <c r="A15" s="889"/>
      <c r="B15" s="898" t="s">
        <v>192</v>
      </c>
      <c r="C15" s="895">
        <v>0</v>
      </c>
      <c r="D15" s="896">
        <v>0</v>
      </c>
      <c r="E15" s="897">
        <v>34500.89039</v>
      </c>
      <c r="F15" s="895">
        <v>0</v>
      </c>
      <c r="G15" s="896">
        <v>0</v>
      </c>
      <c r="H15" s="896">
        <v>34500.89039</v>
      </c>
      <c r="I15" s="895">
        <v>0</v>
      </c>
      <c r="J15" s="896">
        <v>0</v>
      </c>
      <c r="K15" s="896">
        <v>34500.89039</v>
      </c>
      <c r="L15" s="895">
        <f t="shared" si="0"/>
        <v>0</v>
      </c>
      <c r="M15" s="896">
        <f t="shared" si="0"/>
        <v>0</v>
      </c>
      <c r="N15" s="897">
        <f t="shared" si="0"/>
        <v>0</v>
      </c>
      <c r="O15" s="267" t="s">
        <v>3</v>
      </c>
      <c r="P15" s="268"/>
      <c r="Q15" s="268"/>
      <c r="R15" s="268"/>
      <c r="S15" s="268"/>
      <c r="T15" s="268"/>
      <c r="U15" s="268"/>
    </row>
    <row r="16" spans="1:21">
      <c r="A16" s="889"/>
      <c r="B16" s="898" t="s">
        <v>433</v>
      </c>
      <c r="C16" s="895">
        <v>0</v>
      </c>
      <c r="D16" s="896">
        <v>0</v>
      </c>
      <c r="E16" s="897">
        <v>54034.232609999992</v>
      </c>
      <c r="F16" s="895">
        <v>0</v>
      </c>
      <c r="G16" s="896">
        <v>0</v>
      </c>
      <c r="H16" s="896">
        <v>45390.67811999999</v>
      </c>
      <c r="I16" s="895">
        <v>0</v>
      </c>
      <c r="J16" s="896">
        <v>0</v>
      </c>
      <c r="K16" s="896">
        <v>45390.67811999999</v>
      </c>
      <c r="L16" s="895">
        <f t="shared" si="0"/>
        <v>0</v>
      </c>
      <c r="M16" s="896">
        <f t="shared" si="0"/>
        <v>0</v>
      </c>
      <c r="N16" s="897">
        <f t="shared" si="0"/>
        <v>0</v>
      </c>
      <c r="O16" s="267" t="s">
        <v>3</v>
      </c>
      <c r="P16" s="268"/>
      <c r="Q16" s="268"/>
      <c r="R16" s="268"/>
      <c r="S16" s="268"/>
      <c r="T16" s="268"/>
      <c r="U16" s="268"/>
    </row>
    <row r="17" spans="1:32">
      <c r="A17" s="889"/>
      <c r="B17" s="898" t="s">
        <v>193</v>
      </c>
      <c r="C17" s="895">
        <v>0</v>
      </c>
      <c r="D17" s="896">
        <v>0</v>
      </c>
      <c r="E17" s="897">
        <v>25.072770000000002</v>
      </c>
      <c r="F17" s="895">
        <v>0</v>
      </c>
      <c r="G17" s="896">
        <v>0</v>
      </c>
      <c r="H17" s="896">
        <v>25.072770000000002</v>
      </c>
      <c r="I17" s="895">
        <v>0</v>
      </c>
      <c r="J17" s="896">
        <v>0</v>
      </c>
      <c r="K17" s="896">
        <v>25.072770000000002</v>
      </c>
      <c r="L17" s="895">
        <f t="shared" si="0"/>
        <v>0</v>
      </c>
      <c r="M17" s="896">
        <f t="shared" si="0"/>
        <v>0</v>
      </c>
      <c r="N17" s="897">
        <f t="shared" si="0"/>
        <v>0</v>
      </c>
      <c r="O17" s="267" t="s">
        <v>3</v>
      </c>
      <c r="P17" s="268"/>
      <c r="Q17" s="268"/>
      <c r="R17" s="268"/>
      <c r="S17" s="268"/>
      <c r="T17" s="268"/>
      <c r="U17" s="268"/>
    </row>
    <row r="18" spans="1:32">
      <c r="A18" s="889"/>
      <c r="B18" s="898" t="s">
        <v>194</v>
      </c>
      <c r="C18" s="895">
        <v>1</v>
      </c>
      <c r="D18" s="896">
        <v>1</v>
      </c>
      <c r="E18" s="897">
        <v>4124.8694699999996</v>
      </c>
      <c r="F18" s="895">
        <v>1</v>
      </c>
      <c r="G18" s="896">
        <v>1</v>
      </c>
      <c r="H18" s="896">
        <v>4124.8694699999996</v>
      </c>
      <c r="I18" s="895">
        <v>1</v>
      </c>
      <c r="J18" s="896">
        <v>1</v>
      </c>
      <c r="K18" s="896">
        <v>4124.8694699999996</v>
      </c>
      <c r="L18" s="895">
        <f t="shared" si="0"/>
        <v>0</v>
      </c>
      <c r="M18" s="896">
        <f t="shared" si="0"/>
        <v>0</v>
      </c>
      <c r="N18" s="897">
        <f t="shared" si="0"/>
        <v>0</v>
      </c>
      <c r="O18" s="267" t="s">
        <v>3</v>
      </c>
      <c r="P18" s="268"/>
      <c r="Q18" s="268"/>
      <c r="R18" s="268"/>
      <c r="S18" s="268"/>
      <c r="T18" s="268"/>
      <c r="U18" s="268"/>
    </row>
    <row r="19" spans="1:32">
      <c r="A19" s="889"/>
      <c r="B19" s="898" t="s">
        <v>195</v>
      </c>
      <c r="C19" s="895">
        <v>0</v>
      </c>
      <c r="D19" s="896">
        <v>0</v>
      </c>
      <c r="E19" s="897">
        <v>578.86267000000009</v>
      </c>
      <c r="F19" s="895">
        <v>0</v>
      </c>
      <c r="G19" s="896">
        <v>0</v>
      </c>
      <c r="H19" s="896">
        <v>578.86267000000009</v>
      </c>
      <c r="I19" s="895">
        <v>0</v>
      </c>
      <c r="J19" s="896">
        <v>0</v>
      </c>
      <c r="K19" s="896">
        <v>578.86267000000009</v>
      </c>
      <c r="L19" s="895">
        <f t="shared" si="0"/>
        <v>0</v>
      </c>
      <c r="M19" s="896">
        <f t="shared" si="0"/>
        <v>0</v>
      </c>
      <c r="N19" s="897">
        <f t="shared" si="0"/>
        <v>0</v>
      </c>
      <c r="O19" s="267" t="s">
        <v>3</v>
      </c>
      <c r="P19" s="268"/>
      <c r="Q19" s="268"/>
      <c r="R19" s="268"/>
      <c r="S19" s="268"/>
      <c r="T19" s="268"/>
      <c r="U19" s="268"/>
    </row>
    <row r="20" spans="1:32">
      <c r="A20" s="889"/>
      <c r="B20" s="898" t="s">
        <v>196</v>
      </c>
      <c r="C20" s="895">
        <v>0</v>
      </c>
      <c r="D20" s="896">
        <v>0</v>
      </c>
      <c r="E20" s="897">
        <v>920.67234000000008</v>
      </c>
      <c r="F20" s="895">
        <v>0</v>
      </c>
      <c r="G20" s="896">
        <v>0</v>
      </c>
      <c r="H20" s="896">
        <v>920.67234000000008</v>
      </c>
      <c r="I20" s="895">
        <v>0</v>
      </c>
      <c r="J20" s="896">
        <v>0</v>
      </c>
      <c r="K20" s="896">
        <v>920.67234000000008</v>
      </c>
      <c r="L20" s="895">
        <f t="shared" si="0"/>
        <v>0</v>
      </c>
      <c r="M20" s="896">
        <f t="shared" si="0"/>
        <v>0</v>
      </c>
      <c r="N20" s="897">
        <f t="shared" si="0"/>
        <v>0</v>
      </c>
      <c r="O20" s="267" t="s">
        <v>3</v>
      </c>
      <c r="P20" s="268"/>
      <c r="Q20" s="268"/>
      <c r="R20" s="268"/>
      <c r="S20" s="268"/>
      <c r="T20" s="268"/>
      <c r="U20" s="268"/>
    </row>
    <row r="21" spans="1:32">
      <c r="A21" s="889"/>
      <c r="B21" s="898" t="s">
        <v>197</v>
      </c>
      <c r="C21" s="895">
        <v>0</v>
      </c>
      <c r="D21" s="896">
        <v>0</v>
      </c>
      <c r="E21" s="897">
        <v>476.69768999999997</v>
      </c>
      <c r="F21" s="895">
        <v>0</v>
      </c>
      <c r="G21" s="896">
        <v>0</v>
      </c>
      <c r="H21" s="896">
        <v>476.69768999999997</v>
      </c>
      <c r="I21" s="895">
        <v>0</v>
      </c>
      <c r="J21" s="896">
        <v>0</v>
      </c>
      <c r="K21" s="896">
        <v>476.69768999999997</v>
      </c>
      <c r="L21" s="895">
        <f t="shared" si="0"/>
        <v>0</v>
      </c>
      <c r="M21" s="896">
        <f t="shared" si="0"/>
        <v>0</v>
      </c>
      <c r="N21" s="897">
        <f t="shared" si="0"/>
        <v>0</v>
      </c>
      <c r="O21" s="267" t="s">
        <v>3</v>
      </c>
      <c r="P21" s="268"/>
      <c r="Q21" s="268"/>
      <c r="R21" s="268"/>
      <c r="S21" s="268"/>
      <c r="T21" s="268"/>
      <c r="U21" s="268"/>
    </row>
    <row r="22" spans="1:32">
      <c r="A22" s="889"/>
      <c r="B22" s="899" t="s">
        <v>198</v>
      </c>
      <c r="C22" s="900">
        <v>0</v>
      </c>
      <c r="D22" s="901">
        <v>0</v>
      </c>
      <c r="E22" s="902">
        <v>2089.7569400000002</v>
      </c>
      <c r="F22" s="900">
        <v>0</v>
      </c>
      <c r="G22" s="901">
        <v>0</v>
      </c>
      <c r="H22" s="901">
        <v>2089.7569400000002</v>
      </c>
      <c r="I22" s="900">
        <v>0</v>
      </c>
      <c r="J22" s="901">
        <v>0</v>
      </c>
      <c r="K22" s="901">
        <v>2089.7569400000002</v>
      </c>
      <c r="L22" s="900">
        <f t="shared" si="0"/>
        <v>0</v>
      </c>
      <c r="M22" s="901">
        <f t="shared" si="0"/>
        <v>0</v>
      </c>
      <c r="N22" s="902">
        <f t="shared" si="0"/>
        <v>0</v>
      </c>
      <c r="O22" s="267" t="s">
        <v>3</v>
      </c>
      <c r="P22" s="269"/>
      <c r="Q22" s="269"/>
      <c r="R22" s="268"/>
      <c r="S22" s="268"/>
      <c r="T22" s="268"/>
      <c r="U22" s="268"/>
    </row>
    <row r="23" spans="1:32">
      <c r="A23" s="889"/>
      <c r="B23" s="903"/>
      <c r="C23" s="904"/>
      <c r="D23" s="905"/>
      <c r="E23" s="906"/>
      <c r="F23" s="904"/>
      <c r="G23" s="907"/>
      <c r="H23" s="907"/>
      <c r="I23" s="904"/>
      <c r="J23" s="907"/>
      <c r="K23" s="907"/>
      <c r="L23" s="904"/>
      <c r="M23" s="907"/>
      <c r="N23" s="906"/>
      <c r="O23" s="267" t="s">
        <v>3</v>
      </c>
      <c r="P23" s="268"/>
      <c r="Q23" s="268"/>
      <c r="R23" s="268"/>
      <c r="S23" s="268"/>
      <c r="T23" s="268"/>
      <c r="U23" s="268"/>
    </row>
    <row r="24" spans="1:32">
      <c r="A24" s="889"/>
      <c r="B24" s="908" t="s">
        <v>199</v>
      </c>
      <c r="C24" s="909">
        <f>SUM(C10:C23)</f>
        <v>1310</v>
      </c>
      <c r="D24" s="910">
        <f t="shared" ref="D24:N24" si="1">SUM(D10:D23)</f>
        <v>1310</v>
      </c>
      <c r="E24" s="911">
        <f t="shared" si="1"/>
        <v>491100.89249</v>
      </c>
      <c r="F24" s="909">
        <f t="shared" si="1"/>
        <v>1310</v>
      </c>
      <c r="G24" s="910">
        <f t="shared" si="1"/>
        <v>1310</v>
      </c>
      <c r="H24" s="912">
        <f>SUM(H10:H23)</f>
        <v>476717.33799999999</v>
      </c>
      <c r="I24" s="909">
        <f t="shared" si="1"/>
        <v>1310</v>
      </c>
      <c r="J24" s="910">
        <f t="shared" si="1"/>
        <v>1310</v>
      </c>
      <c r="K24" s="912">
        <f t="shared" si="1"/>
        <v>486389.59304105851</v>
      </c>
      <c r="L24" s="909">
        <f t="shared" si="1"/>
        <v>0</v>
      </c>
      <c r="M24" s="910">
        <f t="shared" si="1"/>
        <v>0</v>
      </c>
      <c r="N24" s="911">
        <f t="shared" si="1"/>
        <v>9672.25504105857</v>
      </c>
      <c r="O24" s="267" t="s">
        <v>3</v>
      </c>
      <c r="P24" s="268"/>
      <c r="Q24" s="268"/>
      <c r="R24" s="268"/>
      <c r="S24" s="268"/>
      <c r="T24" s="268"/>
      <c r="U24" s="268"/>
    </row>
    <row r="25" spans="1:32" ht="37.5" customHeight="1">
      <c r="A25" s="889"/>
      <c r="B25" s="1227" t="s">
        <v>434</v>
      </c>
      <c r="C25" s="1227"/>
      <c r="D25" s="1227"/>
      <c r="E25" s="1227"/>
      <c r="F25" s="1227"/>
      <c r="G25" s="1227"/>
      <c r="H25" s="1227"/>
      <c r="I25" s="1227"/>
      <c r="J25" s="1227"/>
      <c r="K25" s="1227"/>
      <c r="L25" s="1227"/>
      <c r="M25" s="1227"/>
      <c r="N25" s="1227"/>
      <c r="O25" s="267" t="s">
        <v>3</v>
      </c>
      <c r="P25" s="268"/>
      <c r="Q25" s="268"/>
      <c r="R25" s="268"/>
      <c r="S25" s="268"/>
      <c r="T25" s="268"/>
      <c r="U25" s="268"/>
    </row>
    <row r="26" spans="1:32">
      <c r="A26" s="889"/>
      <c r="B26" s="889"/>
      <c r="C26" s="889"/>
      <c r="D26" s="889"/>
      <c r="E26" s="889"/>
      <c r="F26" s="889"/>
      <c r="G26" s="889"/>
      <c r="H26" s="889"/>
      <c r="I26" s="889"/>
      <c r="J26" s="889"/>
      <c r="K26" s="889"/>
      <c r="L26" s="889"/>
      <c r="M26" s="889"/>
      <c r="N26" s="889"/>
      <c r="O26" s="267" t="s">
        <v>2</v>
      </c>
      <c r="P26" s="268"/>
      <c r="Q26" s="268"/>
      <c r="R26" s="268"/>
      <c r="S26" s="268"/>
      <c r="T26" s="268"/>
      <c r="U26" s="268"/>
    </row>
    <row r="27" spans="1:32">
      <c r="A27" s="889"/>
      <c r="B27" s="913"/>
      <c r="C27" s="914"/>
      <c r="D27" s="914"/>
      <c r="E27" s="914"/>
      <c r="F27" s="914"/>
      <c r="G27" s="914"/>
      <c r="H27" s="914"/>
      <c r="I27" s="914"/>
      <c r="J27" s="914"/>
      <c r="K27" s="914"/>
      <c r="L27" s="914"/>
      <c r="M27" s="914"/>
      <c r="N27" s="914"/>
      <c r="P27" s="271"/>
      <c r="Q27" s="271"/>
      <c r="R27" s="271"/>
      <c r="S27" s="271"/>
      <c r="T27" s="271"/>
      <c r="U27" s="271"/>
      <c r="V27" s="271"/>
      <c r="W27" s="271"/>
      <c r="X27" s="271"/>
      <c r="Y27" s="271"/>
      <c r="Z27" s="271"/>
      <c r="AA27" s="271"/>
      <c r="AB27" s="271"/>
      <c r="AC27" s="271"/>
      <c r="AD27" s="271"/>
      <c r="AE27" s="271"/>
      <c r="AF27" s="271"/>
    </row>
    <row r="28" spans="1:32">
      <c r="B28" s="268"/>
      <c r="C28" s="268"/>
      <c r="D28" s="268"/>
      <c r="E28" s="268"/>
      <c r="F28" s="268"/>
      <c r="G28" s="268"/>
      <c r="H28" s="268"/>
      <c r="I28" s="268"/>
      <c r="J28" s="268"/>
      <c r="K28" s="268"/>
      <c r="L28" s="268"/>
      <c r="M28" s="273"/>
      <c r="N28" s="34"/>
      <c r="P28" s="271"/>
      <c r="Q28" s="271"/>
      <c r="R28" s="271"/>
      <c r="S28" s="271"/>
      <c r="T28" s="271"/>
      <c r="U28" s="271"/>
      <c r="V28" s="271"/>
      <c r="W28" s="271"/>
      <c r="X28" s="271"/>
      <c r="Y28" s="271"/>
      <c r="Z28" s="271"/>
      <c r="AA28" s="271"/>
      <c r="AB28" s="271"/>
      <c r="AC28" s="271"/>
      <c r="AD28" s="271"/>
      <c r="AE28" s="271"/>
      <c r="AF28" s="271"/>
    </row>
  </sheetData>
  <mergeCells count="11">
    <mergeCell ref="B25:N25"/>
    <mergeCell ref="B8:B9"/>
    <mergeCell ref="C8:E8"/>
    <mergeCell ref="F8:H8"/>
    <mergeCell ref="I8:K8"/>
    <mergeCell ref="L8:N8"/>
    <mergeCell ref="B1:N1"/>
    <mergeCell ref="B3:N3"/>
    <mergeCell ref="B4:N4"/>
    <mergeCell ref="B5:N5"/>
    <mergeCell ref="B6:N6"/>
  </mergeCells>
  <printOptions horizontalCentered="1"/>
  <pageMargins left="1" right="1" top="0.5" bottom="0.55000000000000004" header="0" footer="0"/>
  <pageSetup scale="68" orientation="landscape" horizontalDpi="300" verticalDpi="300" r:id="rId1"/>
  <headerFooter alignWithMargins="0">
    <oddFooter>&amp;C&amp;"Times New Roman,Regular"Exhibit H - Summary of Reimbursable Resources</oddFooter>
  </headerFooter>
</worksheet>
</file>

<file path=xl/worksheets/sheet14.xml><?xml version="1.0" encoding="utf-8"?>
<worksheet xmlns="http://schemas.openxmlformats.org/spreadsheetml/2006/main" xmlns:r="http://schemas.openxmlformats.org/officeDocument/2006/relationships">
  <sheetPr>
    <pageSetUpPr fitToPage="1"/>
  </sheetPr>
  <dimension ref="A1:M50"/>
  <sheetViews>
    <sheetView view="pageBreakPreview" zoomScale="70" zoomScaleNormal="75" zoomScaleSheetLayoutView="70" workbookViewId="0">
      <selection sqref="A1:L1"/>
    </sheetView>
  </sheetViews>
  <sheetFormatPr defaultColWidth="11.42578125" defaultRowHeight="15"/>
  <cols>
    <col min="1" max="1" width="59.140625" style="275" customWidth="1"/>
    <col min="2" max="2" width="15.85546875" style="275" customWidth="1"/>
    <col min="3" max="3" width="19.28515625" style="275" bestFit="1" customWidth="1"/>
    <col min="4" max="4" width="14" style="275" customWidth="1"/>
    <col min="5" max="5" width="16.140625" style="275" customWidth="1"/>
    <col min="6" max="6" width="12.5703125" style="275" customWidth="1"/>
    <col min="7" max="7" width="15.42578125" style="275" customWidth="1"/>
    <col min="8" max="8" width="12.5703125" style="275" hidden="1" customWidth="1"/>
    <col min="9" max="10" width="12.5703125" style="275" customWidth="1"/>
    <col min="11" max="11" width="13.28515625" style="275" customWidth="1"/>
    <col min="12" max="12" width="16.7109375" style="275" customWidth="1"/>
    <col min="13" max="13" width="1.42578125" style="318" customWidth="1"/>
    <col min="14" max="256" width="11.42578125" style="275"/>
    <col min="257" max="257" width="59.140625" style="275" customWidth="1"/>
    <col min="258" max="258" width="15.85546875" style="275" customWidth="1"/>
    <col min="259" max="259" width="19.28515625" style="275" bestFit="1" customWidth="1"/>
    <col min="260" max="260" width="14" style="275" customWidth="1"/>
    <col min="261" max="261" width="16.140625" style="275" customWidth="1"/>
    <col min="262" max="262" width="12.5703125" style="275" customWidth="1"/>
    <col min="263" max="263" width="15.42578125" style="275" customWidth="1"/>
    <col min="264" max="264" width="0" style="275" hidden="1" customWidth="1"/>
    <col min="265" max="266" width="12.5703125" style="275" customWidth="1"/>
    <col min="267" max="267" width="13.28515625" style="275" customWidth="1"/>
    <col min="268" max="268" width="16.7109375" style="275" customWidth="1"/>
    <col min="269" max="269" width="1.42578125" style="275" customWidth="1"/>
    <col min="270" max="512" width="11.42578125" style="275"/>
    <col min="513" max="513" width="59.140625" style="275" customWidth="1"/>
    <col min="514" max="514" width="15.85546875" style="275" customWidth="1"/>
    <col min="515" max="515" width="19.28515625" style="275" bestFit="1" customWidth="1"/>
    <col min="516" max="516" width="14" style="275" customWidth="1"/>
    <col min="517" max="517" width="16.140625" style="275" customWidth="1"/>
    <col min="518" max="518" width="12.5703125" style="275" customWidth="1"/>
    <col min="519" max="519" width="15.42578125" style="275" customWidth="1"/>
    <col min="520" max="520" width="0" style="275" hidden="1" customWidth="1"/>
    <col min="521" max="522" width="12.5703125" style="275" customWidth="1"/>
    <col min="523" max="523" width="13.28515625" style="275" customWidth="1"/>
    <col min="524" max="524" width="16.7109375" style="275" customWidth="1"/>
    <col min="525" max="525" width="1.42578125" style="275" customWidth="1"/>
    <col min="526" max="768" width="11.42578125" style="275"/>
    <col min="769" max="769" width="59.140625" style="275" customWidth="1"/>
    <col min="770" max="770" width="15.85546875" style="275" customWidth="1"/>
    <col min="771" max="771" width="19.28515625" style="275" bestFit="1" customWidth="1"/>
    <col min="772" max="772" width="14" style="275" customWidth="1"/>
    <col min="773" max="773" width="16.140625" style="275" customWidth="1"/>
    <col min="774" max="774" width="12.5703125" style="275" customWidth="1"/>
    <col min="775" max="775" width="15.42578125" style="275" customWidth="1"/>
    <col min="776" max="776" width="0" style="275" hidden="1" customWidth="1"/>
    <col min="777" max="778" width="12.5703125" style="275" customWidth="1"/>
    <col min="779" max="779" width="13.28515625" style="275" customWidth="1"/>
    <col min="780" max="780" width="16.7109375" style="275" customWidth="1"/>
    <col min="781" max="781" width="1.42578125" style="275" customWidth="1"/>
    <col min="782" max="1024" width="11.42578125" style="275"/>
    <col min="1025" max="1025" width="59.140625" style="275" customWidth="1"/>
    <col min="1026" max="1026" width="15.85546875" style="275" customWidth="1"/>
    <col min="1027" max="1027" width="19.28515625" style="275" bestFit="1" customWidth="1"/>
    <col min="1028" max="1028" width="14" style="275" customWidth="1"/>
    <col min="1029" max="1029" width="16.140625" style="275" customWidth="1"/>
    <col min="1030" max="1030" width="12.5703125" style="275" customWidth="1"/>
    <col min="1031" max="1031" width="15.42578125" style="275" customWidth="1"/>
    <col min="1032" max="1032" width="0" style="275" hidden="1" customWidth="1"/>
    <col min="1033" max="1034" width="12.5703125" style="275" customWidth="1"/>
    <col min="1035" max="1035" width="13.28515625" style="275" customWidth="1"/>
    <col min="1036" max="1036" width="16.7109375" style="275" customWidth="1"/>
    <col min="1037" max="1037" width="1.42578125" style="275" customWidth="1"/>
    <col min="1038" max="1280" width="11.42578125" style="275"/>
    <col min="1281" max="1281" width="59.140625" style="275" customWidth="1"/>
    <col min="1282" max="1282" width="15.85546875" style="275" customWidth="1"/>
    <col min="1283" max="1283" width="19.28515625" style="275" bestFit="1" customWidth="1"/>
    <col min="1284" max="1284" width="14" style="275" customWidth="1"/>
    <col min="1285" max="1285" width="16.140625" style="275" customWidth="1"/>
    <col min="1286" max="1286" width="12.5703125" style="275" customWidth="1"/>
    <col min="1287" max="1287" width="15.42578125" style="275" customWidth="1"/>
    <col min="1288" max="1288" width="0" style="275" hidden="1" customWidth="1"/>
    <col min="1289" max="1290" width="12.5703125" style="275" customWidth="1"/>
    <col min="1291" max="1291" width="13.28515625" style="275" customWidth="1"/>
    <col min="1292" max="1292" width="16.7109375" style="275" customWidth="1"/>
    <col min="1293" max="1293" width="1.42578125" style="275" customWidth="1"/>
    <col min="1294" max="1536" width="11.42578125" style="275"/>
    <col min="1537" max="1537" width="59.140625" style="275" customWidth="1"/>
    <col min="1538" max="1538" width="15.85546875" style="275" customWidth="1"/>
    <col min="1539" max="1539" width="19.28515625" style="275" bestFit="1" customWidth="1"/>
    <col min="1540" max="1540" width="14" style="275" customWidth="1"/>
    <col min="1541" max="1541" width="16.140625" style="275" customWidth="1"/>
    <col min="1542" max="1542" width="12.5703125" style="275" customWidth="1"/>
    <col min="1543" max="1543" width="15.42578125" style="275" customWidth="1"/>
    <col min="1544" max="1544" width="0" style="275" hidden="1" customWidth="1"/>
    <col min="1545" max="1546" width="12.5703125" style="275" customWidth="1"/>
    <col min="1547" max="1547" width="13.28515625" style="275" customWidth="1"/>
    <col min="1548" max="1548" width="16.7109375" style="275" customWidth="1"/>
    <col min="1549" max="1549" width="1.42578125" style="275" customWidth="1"/>
    <col min="1550" max="1792" width="11.42578125" style="275"/>
    <col min="1793" max="1793" width="59.140625" style="275" customWidth="1"/>
    <col min="1794" max="1794" width="15.85546875" style="275" customWidth="1"/>
    <col min="1795" max="1795" width="19.28515625" style="275" bestFit="1" customWidth="1"/>
    <col min="1796" max="1796" width="14" style="275" customWidth="1"/>
    <col min="1797" max="1797" width="16.140625" style="275" customWidth="1"/>
    <col min="1798" max="1798" width="12.5703125" style="275" customWidth="1"/>
    <col min="1799" max="1799" width="15.42578125" style="275" customWidth="1"/>
    <col min="1800" max="1800" width="0" style="275" hidden="1" customWidth="1"/>
    <col min="1801" max="1802" width="12.5703125" style="275" customWidth="1"/>
    <col min="1803" max="1803" width="13.28515625" style="275" customWidth="1"/>
    <col min="1804" max="1804" width="16.7109375" style="275" customWidth="1"/>
    <col min="1805" max="1805" width="1.42578125" style="275" customWidth="1"/>
    <col min="1806" max="2048" width="11.42578125" style="275"/>
    <col min="2049" max="2049" width="59.140625" style="275" customWidth="1"/>
    <col min="2050" max="2050" width="15.85546875" style="275" customWidth="1"/>
    <col min="2051" max="2051" width="19.28515625" style="275" bestFit="1" customWidth="1"/>
    <col min="2052" max="2052" width="14" style="275" customWidth="1"/>
    <col min="2053" max="2053" width="16.140625" style="275" customWidth="1"/>
    <col min="2054" max="2054" width="12.5703125" style="275" customWidth="1"/>
    <col min="2055" max="2055" width="15.42578125" style="275" customWidth="1"/>
    <col min="2056" max="2056" width="0" style="275" hidden="1" customWidth="1"/>
    <col min="2057" max="2058" width="12.5703125" style="275" customWidth="1"/>
    <col min="2059" max="2059" width="13.28515625" style="275" customWidth="1"/>
    <col min="2060" max="2060" width="16.7109375" style="275" customWidth="1"/>
    <col min="2061" max="2061" width="1.42578125" style="275" customWidth="1"/>
    <col min="2062" max="2304" width="11.42578125" style="275"/>
    <col min="2305" max="2305" width="59.140625" style="275" customWidth="1"/>
    <col min="2306" max="2306" width="15.85546875" style="275" customWidth="1"/>
    <col min="2307" max="2307" width="19.28515625" style="275" bestFit="1" customWidth="1"/>
    <col min="2308" max="2308" width="14" style="275" customWidth="1"/>
    <col min="2309" max="2309" width="16.140625" style="275" customWidth="1"/>
    <col min="2310" max="2310" width="12.5703125" style="275" customWidth="1"/>
    <col min="2311" max="2311" width="15.42578125" style="275" customWidth="1"/>
    <col min="2312" max="2312" width="0" style="275" hidden="1" customWidth="1"/>
    <col min="2313" max="2314" width="12.5703125" style="275" customWidth="1"/>
    <col min="2315" max="2315" width="13.28515625" style="275" customWidth="1"/>
    <col min="2316" max="2316" width="16.7109375" style="275" customWidth="1"/>
    <col min="2317" max="2317" width="1.42578125" style="275" customWidth="1"/>
    <col min="2318" max="2560" width="11.42578125" style="275"/>
    <col min="2561" max="2561" width="59.140625" style="275" customWidth="1"/>
    <col min="2562" max="2562" width="15.85546875" style="275" customWidth="1"/>
    <col min="2563" max="2563" width="19.28515625" style="275" bestFit="1" customWidth="1"/>
    <col min="2564" max="2564" width="14" style="275" customWidth="1"/>
    <col min="2565" max="2565" width="16.140625" style="275" customWidth="1"/>
    <col min="2566" max="2566" width="12.5703125" style="275" customWidth="1"/>
    <col min="2567" max="2567" width="15.42578125" style="275" customWidth="1"/>
    <col min="2568" max="2568" width="0" style="275" hidden="1" customWidth="1"/>
    <col min="2569" max="2570" width="12.5703125" style="275" customWidth="1"/>
    <col min="2571" max="2571" width="13.28515625" style="275" customWidth="1"/>
    <col min="2572" max="2572" width="16.7109375" style="275" customWidth="1"/>
    <col min="2573" max="2573" width="1.42578125" style="275" customWidth="1"/>
    <col min="2574" max="2816" width="11.42578125" style="275"/>
    <col min="2817" max="2817" width="59.140625" style="275" customWidth="1"/>
    <col min="2818" max="2818" width="15.85546875" style="275" customWidth="1"/>
    <col min="2819" max="2819" width="19.28515625" style="275" bestFit="1" customWidth="1"/>
    <col min="2820" max="2820" width="14" style="275" customWidth="1"/>
    <col min="2821" max="2821" width="16.140625" style="275" customWidth="1"/>
    <col min="2822" max="2822" width="12.5703125" style="275" customWidth="1"/>
    <col min="2823" max="2823" width="15.42578125" style="275" customWidth="1"/>
    <col min="2824" max="2824" width="0" style="275" hidden="1" customWidth="1"/>
    <col min="2825" max="2826" width="12.5703125" style="275" customWidth="1"/>
    <col min="2827" max="2827" width="13.28515625" style="275" customWidth="1"/>
    <col min="2828" max="2828" width="16.7109375" style="275" customWidth="1"/>
    <col min="2829" max="2829" width="1.42578125" style="275" customWidth="1"/>
    <col min="2830" max="3072" width="11.42578125" style="275"/>
    <col min="3073" max="3073" width="59.140625" style="275" customWidth="1"/>
    <col min="3074" max="3074" width="15.85546875" style="275" customWidth="1"/>
    <col min="3075" max="3075" width="19.28515625" style="275" bestFit="1" customWidth="1"/>
    <col min="3076" max="3076" width="14" style="275" customWidth="1"/>
    <col min="3077" max="3077" width="16.140625" style="275" customWidth="1"/>
    <col min="3078" max="3078" width="12.5703125" style="275" customWidth="1"/>
    <col min="3079" max="3079" width="15.42578125" style="275" customWidth="1"/>
    <col min="3080" max="3080" width="0" style="275" hidden="1" customWidth="1"/>
    <col min="3081" max="3082" width="12.5703125" style="275" customWidth="1"/>
    <col min="3083" max="3083" width="13.28515625" style="275" customWidth="1"/>
    <col min="3084" max="3084" width="16.7109375" style="275" customWidth="1"/>
    <col min="3085" max="3085" width="1.42578125" style="275" customWidth="1"/>
    <col min="3086" max="3328" width="11.42578125" style="275"/>
    <col min="3329" max="3329" width="59.140625" style="275" customWidth="1"/>
    <col min="3330" max="3330" width="15.85546875" style="275" customWidth="1"/>
    <col min="3331" max="3331" width="19.28515625" style="275" bestFit="1" customWidth="1"/>
    <col min="3332" max="3332" width="14" style="275" customWidth="1"/>
    <col min="3333" max="3333" width="16.140625" style="275" customWidth="1"/>
    <col min="3334" max="3334" width="12.5703125" style="275" customWidth="1"/>
    <col min="3335" max="3335" width="15.42578125" style="275" customWidth="1"/>
    <col min="3336" max="3336" width="0" style="275" hidden="1" customWidth="1"/>
    <col min="3337" max="3338" width="12.5703125" style="275" customWidth="1"/>
    <col min="3339" max="3339" width="13.28515625" style="275" customWidth="1"/>
    <col min="3340" max="3340" width="16.7109375" style="275" customWidth="1"/>
    <col min="3341" max="3341" width="1.42578125" style="275" customWidth="1"/>
    <col min="3342" max="3584" width="11.42578125" style="275"/>
    <col min="3585" max="3585" width="59.140625" style="275" customWidth="1"/>
    <col min="3586" max="3586" width="15.85546875" style="275" customWidth="1"/>
    <col min="3587" max="3587" width="19.28515625" style="275" bestFit="1" customWidth="1"/>
    <col min="3588" max="3588" width="14" style="275" customWidth="1"/>
    <col min="3589" max="3589" width="16.140625" style="275" customWidth="1"/>
    <col min="3590" max="3590" width="12.5703125" style="275" customWidth="1"/>
    <col min="3591" max="3591" width="15.42578125" style="275" customWidth="1"/>
    <col min="3592" max="3592" width="0" style="275" hidden="1" customWidth="1"/>
    <col min="3593" max="3594" width="12.5703125" style="275" customWidth="1"/>
    <col min="3595" max="3595" width="13.28515625" style="275" customWidth="1"/>
    <col min="3596" max="3596" width="16.7109375" style="275" customWidth="1"/>
    <col min="3597" max="3597" width="1.42578125" style="275" customWidth="1"/>
    <col min="3598" max="3840" width="11.42578125" style="275"/>
    <col min="3841" max="3841" width="59.140625" style="275" customWidth="1"/>
    <col min="3842" max="3842" width="15.85546875" style="275" customWidth="1"/>
    <col min="3843" max="3843" width="19.28515625" style="275" bestFit="1" customWidth="1"/>
    <col min="3844" max="3844" width="14" style="275" customWidth="1"/>
    <col min="3845" max="3845" width="16.140625" style="275" customWidth="1"/>
    <col min="3846" max="3846" width="12.5703125" style="275" customWidth="1"/>
    <col min="3847" max="3847" width="15.42578125" style="275" customWidth="1"/>
    <col min="3848" max="3848" width="0" style="275" hidden="1" customWidth="1"/>
    <col min="3849" max="3850" width="12.5703125" style="275" customWidth="1"/>
    <col min="3851" max="3851" width="13.28515625" style="275" customWidth="1"/>
    <col min="3852" max="3852" width="16.7109375" style="275" customWidth="1"/>
    <col min="3853" max="3853" width="1.42578125" style="275" customWidth="1"/>
    <col min="3854" max="4096" width="11.42578125" style="275"/>
    <col min="4097" max="4097" width="59.140625" style="275" customWidth="1"/>
    <col min="4098" max="4098" width="15.85546875" style="275" customWidth="1"/>
    <col min="4099" max="4099" width="19.28515625" style="275" bestFit="1" customWidth="1"/>
    <col min="4100" max="4100" width="14" style="275" customWidth="1"/>
    <col min="4101" max="4101" width="16.140625" style="275" customWidth="1"/>
    <col min="4102" max="4102" width="12.5703125" style="275" customWidth="1"/>
    <col min="4103" max="4103" width="15.42578125" style="275" customWidth="1"/>
    <col min="4104" max="4104" width="0" style="275" hidden="1" customWidth="1"/>
    <col min="4105" max="4106" width="12.5703125" style="275" customWidth="1"/>
    <col min="4107" max="4107" width="13.28515625" style="275" customWidth="1"/>
    <col min="4108" max="4108" width="16.7109375" style="275" customWidth="1"/>
    <col min="4109" max="4109" width="1.42578125" style="275" customWidth="1"/>
    <col min="4110" max="4352" width="11.42578125" style="275"/>
    <col min="4353" max="4353" width="59.140625" style="275" customWidth="1"/>
    <col min="4354" max="4354" width="15.85546875" style="275" customWidth="1"/>
    <col min="4355" max="4355" width="19.28515625" style="275" bestFit="1" customWidth="1"/>
    <col min="4356" max="4356" width="14" style="275" customWidth="1"/>
    <col min="4357" max="4357" width="16.140625" style="275" customWidth="1"/>
    <col min="4358" max="4358" width="12.5703125" style="275" customWidth="1"/>
    <col min="4359" max="4359" width="15.42578125" style="275" customWidth="1"/>
    <col min="4360" max="4360" width="0" style="275" hidden="1" customWidth="1"/>
    <col min="4361" max="4362" width="12.5703125" style="275" customWidth="1"/>
    <col min="4363" max="4363" width="13.28515625" style="275" customWidth="1"/>
    <col min="4364" max="4364" width="16.7109375" style="275" customWidth="1"/>
    <col min="4365" max="4365" width="1.42578125" style="275" customWidth="1"/>
    <col min="4366" max="4608" width="11.42578125" style="275"/>
    <col min="4609" max="4609" width="59.140625" style="275" customWidth="1"/>
    <col min="4610" max="4610" width="15.85546875" style="275" customWidth="1"/>
    <col min="4611" max="4611" width="19.28515625" style="275" bestFit="1" customWidth="1"/>
    <col min="4612" max="4612" width="14" style="275" customWidth="1"/>
    <col min="4613" max="4613" width="16.140625" style="275" customWidth="1"/>
    <col min="4614" max="4614" width="12.5703125" style="275" customWidth="1"/>
    <col min="4615" max="4615" width="15.42578125" style="275" customWidth="1"/>
    <col min="4616" max="4616" width="0" style="275" hidden="1" customWidth="1"/>
    <col min="4617" max="4618" width="12.5703125" style="275" customWidth="1"/>
    <col min="4619" max="4619" width="13.28515625" style="275" customWidth="1"/>
    <col min="4620" max="4620" width="16.7109375" style="275" customWidth="1"/>
    <col min="4621" max="4621" width="1.42578125" style="275" customWidth="1"/>
    <col min="4622" max="4864" width="11.42578125" style="275"/>
    <col min="4865" max="4865" width="59.140625" style="275" customWidth="1"/>
    <col min="4866" max="4866" width="15.85546875" style="275" customWidth="1"/>
    <col min="4867" max="4867" width="19.28515625" style="275" bestFit="1" customWidth="1"/>
    <col min="4868" max="4868" width="14" style="275" customWidth="1"/>
    <col min="4869" max="4869" width="16.140625" style="275" customWidth="1"/>
    <col min="4870" max="4870" width="12.5703125" style="275" customWidth="1"/>
    <col min="4871" max="4871" width="15.42578125" style="275" customWidth="1"/>
    <col min="4872" max="4872" width="0" style="275" hidden="1" customWidth="1"/>
    <col min="4873" max="4874" width="12.5703125" style="275" customWidth="1"/>
    <col min="4875" max="4875" width="13.28515625" style="275" customWidth="1"/>
    <col min="4876" max="4876" width="16.7109375" style="275" customWidth="1"/>
    <col min="4877" max="4877" width="1.42578125" style="275" customWidth="1"/>
    <col min="4878" max="5120" width="11.42578125" style="275"/>
    <col min="5121" max="5121" width="59.140625" style="275" customWidth="1"/>
    <col min="5122" max="5122" width="15.85546875" style="275" customWidth="1"/>
    <col min="5123" max="5123" width="19.28515625" style="275" bestFit="1" customWidth="1"/>
    <col min="5124" max="5124" width="14" style="275" customWidth="1"/>
    <col min="5125" max="5125" width="16.140625" style="275" customWidth="1"/>
    <col min="5126" max="5126" width="12.5703125" style="275" customWidth="1"/>
    <col min="5127" max="5127" width="15.42578125" style="275" customWidth="1"/>
    <col min="5128" max="5128" width="0" style="275" hidden="1" customWidth="1"/>
    <col min="5129" max="5130" width="12.5703125" style="275" customWidth="1"/>
    <col min="5131" max="5131" width="13.28515625" style="275" customWidth="1"/>
    <col min="5132" max="5132" width="16.7109375" style="275" customWidth="1"/>
    <col min="5133" max="5133" width="1.42578125" style="275" customWidth="1"/>
    <col min="5134" max="5376" width="11.42578125" style="275"/>
    <col min="5377" max="5377" width="59.140625" style="275" customWidth="1"/>
    <col min="5378" max="5378" width="15.85546875" style="275" customWidth="1"/>
    <col min="5379" max="5379" width="19.28515625" style="275" bestFit="1" customWidth="1"/>
    <col min="5380" max="5380" width="14" style="275" customWidth="1"/>
    <col min="5381" max="5381" width="16.140625" style="275" customWidth="1"/>
    <col min="5382" max="5382" width="12.5703125" style="275" customWidth="1"/>
    <col min="5383" max="5383" width="15.42578125" style="275" customWidth="1"/>
    <col min="5384" max="5384" width="0" style="275" hidden="1" customWidth="1"/>
    <col min="5385" max="5386" width="12.5703125" style="275" customWidth="1"/>
    <col min="5387" max="5387" width="13.28515625" style="275" customWidth="1"/>
    <col min="5388" max="5388" width="16.7109375" style="275" customWidth="1"/>
    <col min="5389" max="5389" width="1.42578125" style="275" customWidth="1"/>
    <col min="5390" max="5632" width="11.42578125" style="275"/>
    <col min="5633" max="5633" width="59.140625" style="275" customWidth="1"/>
    <col min="5634" max="5634" width="15.85546875" style="275" customWidth="1"/>
    <col min="5635" max="5635" width="19.28515625" style="275" bestFit="1" customWidth="1"/>
    <col min="5636" max="5636" width="14" style="275" customWidth="1"/>
    <col min="5637" max="5637" width="16.140625" style="275" customWidth="1"/>
    <col min="5638" max="5638" width="12.5703125" style="275" customWidth="1"/>
    <col min="5639" max="5639" width="15.42578125" style="275" customWidth="1"/>
    <col min="5640" max="5640" width="0" style="275" hidden="1" customWidth="1"/>
    <col min="5641" max="5642" width="12.5703125" style="275" customWidth="1"/>
    <col min="5643" max="5643" width="13.28515625" style="275" customWidth="1"/>
    <col min="5644" max="5644" width="16.7109375" style="275" customWidth="1"/>
    <col min="5645" max="5645" width="1.42578125" style="275" customWidth="1"/>
    <col min="5646" max="5888" width="11.42578125" style="275"/>
    <col min="5889" max="5889" width="59.140625" style="275" customWidth="1"/>
    <col min="5890" max="5890" width="15.85546875" style="275" customWidth="1"/>
    <col min="5891" max="5891" width="19.28515625" style="275" bestFit="1" customWidth="1"/>
    <col min="5892" max="5892" width="14" style="275" customWidth="1"/>
    <col min="5893" max="5893" width="16.140625" style="275" customWidth="1"/>
    <col min="5894" max="5894" width="12.5703125" style="275" customWidth="1"/>
    <col min="5895" max="5895" width="15.42578125" style="275" customWidth="1"/>
    <col min="5896" max="5896" width="0" style="275" hidden="1" customWidth="1"/>
    <col min="5897" max="5898" width="12.5703125" style="275" customWidth="1"/>
    <col min="5899" max="5899" width="13.28515625" style="275" customWidth="1"/>
    <col min="5900" max="5900" width="16.7109375" style="275" customWidth="1"/>
    <col min="5901" max="5901" width="1.42578125" style="275" customWidth="1"/>
    <col min="5902" max="6144" width="11.42578125" style="275"/>
    <col min="6145" max="6145" width="59.140625" style="275" customWidth="1"/>
    <col min="6146" max="6146" width="15.85546875" style="275" customWidth="1"/>
    <col min="6147" max="6147" width="19.28515625" style="275" bestFit="1" customWidth="1"/>
    <col min="6148" max="6148" width="14" style="275" customWidth="1"/>
    <col min="6149" max="6149" width="16.140625" style="275" customWidth="1"/>
    <col min="6150" max="6150" width="12.5703125" style="275" customWidth="1"/>
    <col min="6151" max="6151" width="15.42578125" style="275" customWidth="1"/>
    <col min="6152" max="6152" width="0" style="275" hidden="1" customWidth="1"/>
    <col min="6153" max="6154" width="12.5703125" style="275" customWidth="1"/>
    <col min="6155" max="6155" width="13.28515625" style="275" customWidth="1"/>
    <col min="6156" max="6156" width="16.7109375" style="275" customWidth="1"/>
    <col min="6157" max="6157" width="1.42578125" style="275" customWidth="1"/>
    <col min="6158" max="6400" width="11.42578125" style="275"/>
    <col min="6401" max="6401" width="59.140625" style="275" customWidth="1"/>
    <col min="6402" max="6402" width="15.85546875" style="275" customWidth="1"/>
    <col min="6403" max="6403" width="19.28515625" style="275" bestFit="1" customWidth="1"/>
    <col min="6404" max="6404" width="14" style="275" customWidth="1"/>
    <col min="6405" max="6405" width="16.140625" style="275" customWidth="1"/>
    <col min="6406" max="6406" width="12.5703125" style="275" customWidth="1"/>
    <col min="6407" max="6407" width="15.42578125" style="275" customWidth="1"/>
    <col min="6408" max="6408" width="0" style="275" hidden="1" customWidth="1"/>
    <col min="6409" max="6410" width="12.5703125" style="275" customWidth="1"/>
    <col min="6411" max="6411" width="13.28515625" style="275" customWidth="1"/>
    <col min="6412" max="6412" width="16.7109375" style="275" customWidth="1"/>
    <col min="6413" max="6413" width="1.42578125" style="275" customWidth="1"/>
    <col min="6414" max="6656" width="11.42578125" style="275"/>
    <col min="6657" max="6657" width="59.140625" style="275" customWidth="1"/>
    <col min="6658" max="6658" width="15.85546875" style="275" customWidth="1"/>
    <col min="6659" max="6659" width="19.28515625" style="275" bestFit="1" customWidth="1"/>
    <col min="6660" max="6660" width="14" style="275" customWidth="1"/>
    <col min="6661" max="6661" width="16.140625" style="275" customWidth="1"/>
    <col min="6662" max="6662" width="12.5703125" style="275" customWidth="1"/>
    <col min="6663" max="6663" width="15.42578125" style="275" customWidth="1"/>
    <col min="6664" max="6664" width="0" style="275" hidden="1" customWidth="1"/>
    <col min="6665" max="6666" width="12.5703125" style="275" customWidth="1"/>
    <col min="6667" max="6667" width="13.28515625" style="275" customWidth="1"/>
    <col min="6668" max="6668" width="16.7109375" style="275" customWidth="1"/>
    <col min="6669" max="6669" width="1.42578125" style="275" customWidth="1"/>
    <col min="6670" max="6912" width="11.42578125" style="275"/>
    <col min="6913" max="6913" width="59.140625" style="275" customWidth="1"/>
    <col min="6914" max="6914" width="15.85546875" style="275" customWidth="1"/>
    <col min="6915" max="6915" width="19.28515625" style="275" bestFit="1" customWidth="1"/>
    <col min="6916" max="6916" width="14" style="275" customWidth="1"/>
    <col min="6917" max="6917" width="16.140625" style="275" customWidth="1"/>
    <col min="6918" max="6918" width="12.5703125" style="275" customWidth="1"/>
    <col min="6919" max="6919" width="15.42578125" style="275" customWidth="1"/>
    <col min="6920" max="6920" width="0" style="275" hidden="1" customWidth="1"/>
    <col min="6921" max="6922" width="12.5703125" style="275" customWidth="1"/>
    <col min="6923" max="6923" width="13.28515625" style="275" customWidth="1"/>
    <col min="6924" max="6924" width="16.7109375" style="275" customWidth="1"/>
    <col min="6925" max="6925" width="1.42578125" style="275" customWidth="1"/>
    <col min="6926" max="7168" width="11.42578125" style="275"/>
    <col min="7169" max="7169" width="59.140625" style="275" customWidth="1"/>
    <col min="7170" max="7170" width="15.85546875" style="275" customWidth="1"/>
    <col min="7171" max="7171" width="19.28515625" style="275" bestFit="1" customWidth="1"/>
    <col min="7172" max="7172" width="14" style="275" customWidth="1"/>
    <col min="7173" max="7173" width="16.140625" style="275" customWidth="1"/>
    <col min="7174" max="7174" width="12.5703125" style="275" customWidth="1"/>
    <col min="7175" max="7175" width="15.42578125" style="275" customWidth="1"/>
    <col min="7176" max="7176" width="0" style="275" hidden="1" customWidth="1"/>
    <col min="7177" max="7178" width="12.5703125" style="275" customWidth="1"/>
    <col min="7179" max="7179" width="13.28515625" style="275" customWidth="1"/>
    <col min="7180" max="7180" width="16.7109375" style="275" customWidth="1"/>
    <col min="7181" max="7181" width="1.42578125" style="275" customWidth="1"/>
    <col min="7182" max="7424" width="11.42578125" style="275"/>
    <col min="7425" max="7425" width="59.140625" style="275" customWidth="1"/>
    <col min="7426" max="7426" width="15.85546875" style="275" customWidth="1"/>
    <col min="7427" max="7427" width="19.28515625" style="275" bestFit="1" customWidth="1"/>
    <col min="7428" max="7428" width="14" style="275" customWidth="1"/>
    <col min="7429" max="7429" width="16.140625" style="275" customWidth="1"/>
    <col min="7430" max="7430" width="12.5703125" style="275" customWidth="1"/>
    <col min="7431" max="7431" width="15.42578125" style="275" customWidth="1"/>
    <col min="7432" max="7432" width="0" style="275" hidden="1" customWidth="1"/>
    <col min="7433" max="7434" width="12.5703125" style="275" customWidth="1"/>
    <col min="7435" max="7435" width="13.28515625" style="275" customWidth="1"/>
    <col min="7436" max="7436" width="16.7109375" style="275" customWidth="1"/>
    <col min="7437" max="7437" width="1.42578125" style="275" customWidth="1"/>
    <col min="7438" max="7680" width="11.42578125" style="275"/>
    <col min="7681" max="7681" width="59.140625" style="275" customWidth="1"/>
    <col min="7682" max="7682" width="15.85546875" style="275" customWidth="1"/>
    <col min="7683" max="7683" width="19.28515625" style="275" bestFit="1" customWidth="1"/>
    <col min="7684" max="7684" width="14" style="275" customWidth="1"/>
    <col min="7685" max="7685" width="16.140625" style="275" customWidth="1"/>
    <col min="7686" max="7686" width="12.5703125" style="275" customWidth="1"/>
    <col min="7687" max="7687" width="15.42578125" style="275" customWidth="1"/>
    <col min="7688" max="7688" width="0" style="275" hidden="1" customWidth="1"/>
    <col min="7689" max="7690" width="12.5703125" style="275" customWidth="1"/>
    <col min="7691" max="7691" width="13.28515625" style="275" customWidth="1"/>
    <col min="7692" max="7692" width="16.7109375" style="275" customWidth="1"/>
    <col min="7693" max="7693" width="1.42578125" style="275" customWidth="1"/>
    <col min="7694" max="7936" width="11.42578125" style="275"/>
    <col min="7937" max="7937" width="59.140625" style="275" customWidth="1"/>
    <col min="7938" max="7938" width="15.85546875" style="275" customWidth="1"/>
    <col min="7939" max="7939" width="19.28515625" style="275" bestFit="1" customWidth="1"/>
    <col min="7940" max="7940" width="14" style="275" customWidth="1"/>
    <col min="7941" max="7941" width="16.140625" style="275" customWidth="1"/>
    <col min="7942" max="7942" width="12.5703125" style="275" customWidth="1"/>
    <col min="7943" max="7943" width="15.42578125" style="275" customWidth="1"/>
    <col min="7944" max="7944" width="0" style="275" hidden="1" customWidth="1"/>
    <col min="7945" max="7946" width="12.5703125" style="275" customWidth="1"/>
    <col min="7947" max="7947" width="13.28515625" style="275" customWidth="1"/>
    <col min="7948" max="7948" width="16.7109375" style="275" customWidth="1"/>
    <col min="7949" max="7949" width="1.42578125" style="275" customWidth="1"/>
    <col min="7950" max="8192" width="11.42578125" style="275"/>
    <col min="8193" max="8193" width="59.140625" style="275" customWidth="1"/>
    <col min="8194" max="8194" width="15.85546875" style="275" customWidth="1"/>
    <col min="8195" max="8195" width="19.28515625" style="275" bestFit="1" customWidth="1"/>
    <col min="8196" max="8196" width="14" style="275" customWidth="1"/>
    <col min="8197" max="8197" width="16.140625" style="275" customWidth="1"/>
    <col min="8198" max="8198" width="12.5703125" style="275" customWidth="1"/>
    <col min="8199" max="8199" width="15.42578125" style="275" customWidth="1"/>
    <col min="8200" max="8200" width="0" style="275" hidden="1" customWidth="1"/>
    <col min="8201" max="8202" width="12.5703125" style="275" customWidth="1"/>
    <col min="8203" max="8203" width="13.28515625" style="275" customWidth="1"/>
    <col min="8204" max="8204" width="16.7109375" style="275" customWidth="1"/>
    <col min="8205" max="8205" width="1.42578125" style="275" customWidth="1"/>
    <col min="8206" max="8448" width="11.42578125" style="275"/>
    <col min="8449" max="8449" width="59.140625" style="275" customWidth="1"/>
    <col min="8450" max="8450" width="15.85546875" style="275" customWidth="1"/>
    <col min="8451" max="8451" width="19.28515625" style="275" bestFit="1" customWidth="1"/>
    <col min="8452" max="8452" width="14" style="275" customWidth="1"/>
    <col min="8453" max="8453" width="16.140625" style="275" customWidth="1"/>
    <col min="8454" max="8454" width="12.5703125" style="275" customWidth="1"/>
    <col min="8455" max="8455" width="15.42578125" style="275" customWidth="1"/>
    <col min="8456" max="8456" width="0" style="275" hidden="1" customWidth="1"/>
    <col min="8457" max="8458" width="12.5703125" style="275" customWidth="1"/>
    <col min="8459" max="8459" width="13.28515625" style="275" customWidth="1"/>
    <col min="8460" max="8460" width="16.7109375" style="275" customWidth="1"/>
    <col min="8461" max="8461" width="1.42578125" style="275" customWidth="1"/>
    <col min="8462" max="8704" width="11.42578125" style="275"/>
    <col min="8705" max="8705" width="59.140625" style="275" customWidth="1"/>
    <col min="8706" max="8706" width="15.85546875" style="275" customWidth="1"/>
    <col min="8707" max="8707" width="19.28515625" style="275" bestFit="1" customWidth="1"/>
    <col min="8708" max="8708" width="14" style="275" customWidth="1"/>
    <col min="8709" max="8709" width="16.140625" style="275" customWidth="1"/>
    <col min="8710" max="8710" width="12.5703125" style="275" customWidth="1"/>
    <col min="8711" max="8711" width="15.42578125" style="275" customWidth="1"/>
    <col min="8712" max="8712" width="0" style="275" hidden="1" customWidth="1"/>
    <col min="8713" max="8714" width="12.5703125" style="275" customWidth="1"/>
    <col min="8715" max="8715" width="13.28515625" style="275" customWidth="1"/>
    <col min="8716" max="8716" width="16.7109375" style="275" customWidth="1"/>
    <col min="8717" max="8717" width="1.42578125" style="275" customWidth="1"/>
    <col min="8718" max="8960" width="11.42578125" style="275"/>
    <col min="8961" max="8961" width="59.140625" style="275" customWidth="1"/>
    <col min="8962" max="8962" width="15.85546875" style="275" customWidth="1"/>
    <col min="8963" max="8963" width="19.28515625" style="275" bestFit="1" customWidth="1"/>
    <col min="8964" max="8964" width="14" style="275" customWidth="1"/>
    <col min="8965" max="8965" width="16.140625" style="275" customWidth="1"/>
    <col min="8966" max="8966" width="12.5703125" style="275" customWidth="1"/>
    <col min="8967" max="8967" width="15.42578125" style="275" customWidth="1"/>
    <col min="8968" max="8968" width="0" style="275" hidden="1" customWidth="1"/>
    <col min="8969" max="8970" width="12.5703125" style="275" customWidth="1"/>
    <col min="8971" max="8971" width="13.28515625" style="275" customWidth="1"/>
    <col min="8972" max="8972" width="16.7109375" style="275" customWidth="1"/>
    <col min="8973" max="8973" width="1.42578125" style="275" customWidth="1"/>
    <col min="8974" max="9216" width="11.42578125" style="275"/>
    <col min="9217" max="9217" width="59.140625" style="275" customWidth="1"/>
    <col min="9218" max="9218" width="15.85546875" style="275" customWidth="1"/>
    <col min="9219" max="9219" width="19.28515625" style="275" bestFit="1" customWidth="1"/>
    <col min="9220" max="9220" width="14" style="275" customWidth="1"/>
    <col min="9221" max="9221" width="16.140625" style="275" customWidth="1"/>
    <col min="9222" max="9222" width="12.5703125" style="275" customWidth="1"/>
    <col min="9223" max="9223" width="15.42578125" style="275" customWidth="1"/>
    <col min="9224" max="9224" width="0" style="275" hidden="1" customWidth="1"/>
    <col min="9225" max="9226" width="12.5703125" style="275" customWidth="1"/>
    <col min="9227" max="9227" width="13.28515625" style="275" customWidth="1"/>
    <col min="9228" max="9228" width="16.7109375" style="275" customWidth="1"/>
    <col min="9229" max="9229" width="1.42578125" style="275" customWidth="1"/>
    <col min="9230" max="9472" width="11.42578125" style="275"/>
    <col min="9473" max="9473" width="59.140625" style="275" customWidth="1"/>
    <col min="9474" max="9474" width="15.85546875" style="275" customWidth="1"/>
    <col min="9475" max="9475" width="19.28515625" style="275" bestFit="1" customWidth="1"/>
    <col min="9476" max="9476" width="14" style="275" customWidth="1"/>
    <col min="9477" max="9477" width="16.140625" style="275" customWidth="1"/>
    <col min="9478" max="9478" width="12.5703125" style="275" customWidth="1"/>
    <col min="9479" max="9479" width="15.42578125" style="275" customWidth="1"/>
    <col min="9480" max="9480" width="0" style="275" hidden="1" customWidth="1"/>
    <col min="9481" max="9482" width="12.5703125" style="275" customWidth="1"/>
    <col min="9483" max="9483" width="13.28515625" style="275" customWidth="1"/>
    <col min="9484" max="9484" width="16.7109375" style="275" customWidth="1"/>
    <col min="9485" max="9485" width="1.42578125" style="275" customWidth="1"/>
    <col min="9486" max="9728" width="11.42578125" style="275"/>
    <col min="9729" max="9729" width="59.140625" style="275" customWidth="1"/>
    <col min="9730" max="9730" width="15.85546875" style="275" customWidth="1"/>
    <col min="9731" max="9731" width="19.28515625" style="275" bestFit="1" customWidth="1"/>
    <col min="9732" max="9732" width="14" style="275" customWidth="1"/>
    <col min="9733" max="9733" width="16.140625" style="275" customWidth="1"/>
    <col min="9734" max="9734" width="12.5703125" style="275" customWidth="1"/>
    <col min="9735" max="9735" width="15.42578125" style="275" customWidth="1"/>
    <col min="9736" max="9736" width="0" style="275" hidden="1" customWidth="1"/>
    <col min="9737" max="9738" width="12.5703125" style="275" customWidth="1"/>
    <col min="9739" max="9739" width="13.28515625" style="275" customWidth="1"/>
    <col min="9740" max="9740" width="16.7109375" style="275" customWidth="1"/>
    <col min="9741" max="9741" width="1.42578125" style="275" customWidth="1"/>
    <col min="9742" max="9984" width="11.42578125" style="275"/>
    <col min="9985" max="9985" width="59.140625" style="275" customWidth="1"/>
    <col min="9986" max="9986" width="15.85546875" style="275" customWidth="1"/>
    <col min="9987" max="9987" width="19.28515625" style="275" bestFit="1" customWidth="1"/>
    <col min="9988" max="9988" width="14" style="275" customWidth="1"/>
    <col min="9989" max="9989" width="16.140625" style="275" customWidth="1"/>
    <col min="9990" max="9990" width="12.5703125" style="275" customWidth="1"/>
    <col min="9991" max="9991" width="15.42578125" style="275" customWidth="1"/>
    <col min="9992" max="9992" width="0" style="275" hidden="1" customWidth="1"/>
    <col min="9993" max="9994" width="12.5703125" style="275" customWidth="1"/>
    <col min="9995" max="9995" width="13.28515625" style="275" customWidth="1"/>
    <col min="9996" max="9996" width="16.7109375" style="275" customWidth="1"/>
    <col min="9997" max="9997" width="1.42578125" style="275" customWidth="1"/>
    <col min="9998" max="10240" width="11.42578125" style="275"/>
    <col min="10241" max="10241" width="59.140625" style="275" customWidth="1"/>
    <col min="10242" max="10242" width="15.85546875" style="275" customWidth="1"/>
    <col min="10243" max="10243" width="19.28515625" style="275" bestFit="1" customWidth="1"/>
    <col min="10244" max="10244" width="14" style="275" customWidth="1"/>
    <col min="10245" max="10245" width="16.140625" style="275" customWidth="1"/>
    <col min="10246" max="10246" width="12.5703125" style="275" customWidth="1"/>
    <col min="10247" max="10247" width="15.42578125" style="275" customWidth="1"/>
    <col min="10248" max="10248" width="0" style="275" hidden="1" customWidth="1"/>
    <col min="10249" max="10250" width="12.5703125" style="275" customWidth="1"/>
    <col min="10251" max="10251" width="13.28515625" style="275" customWidth="1"/>
    <col min="10252" max="10252" width="16.7109375" style="275" customWidth="1"/>
    <col min="10253" max="10253" width="1.42578125" style="275" customWidth="1"/>
    <col min="10254" max="10496" width="11.42578125" style="275"/>
    <col min="10497" max="10497" width="59.140625" style="275" customWidth="1"/>
    <col min="10498" max="10498" width="15.85546875" style="275" customWidth="1"/>
    <col min="10499" max="10499" width="19.28515625" style="275" bestFit="1" customWidth="1"/>
    <col min="10500" max="10500" width="14" style="275" customWidth="1"/>
    <col min="10501" max="10501" width="16.140625" style="275" customWidth="1"/>
    <col min="10502" max="10502" width="12.5703125" style="275" customWidth="1"/>
    <col min="10503" max="10503" width="15.42578125" style="275" customWidth="1"/>
    <col min="10504" max="10504" width="0" style="275" hidden="1" customWidth="1"/>
    <col min="10505" max="10506" width="12.5703125" style="275" customWidth="1"/>
    <col min="10507" max="10507" width="13.28515625" style="275" customWidth="1"/>
    <col min="10508" max="10508" width="16.7109375" style="275" customWidth="1"/>
    <col min="10509" max="10509" width="1.42578125" style="275" customWidth="1"/>
    <col min="10510" max="10752" width="11.42578125" style="275"/>
    <col min="10753" max="10753" width="59.140625" style="275" customWidth="1"/>
    <col min="10754" max="10754" width="15.85546875" style="275" customWidth="1"/>
    <col min="10755" max="10755" width="19.28515625" style="275" bestFit="1" customWidth="1"/>
    <col min="10756" max="10756" width="14" style="275" customWidth="1"/>
    <col min="10757" max="10757" width="16.140625" style="275" customWidth="1"/>
    <col min="10758" max="10758" width="12.5703125" style="275" customWidth="1"/>
    <col min="10759" max="10759" width="15.42578125" style="275" customWidth="1"/>
    <col min="10760" max="10760" width="0" style="275" hidden="1" customWidth="1"/>
    <col min="10761" max="10762" width="12.5703125" style="275" customWidth="1"/>
    <col min="10763" max="10763" width="13.28515625" style="275" customWidth="1"/>
    <col min="10764" max="10764" width="16.7109375" style="275" customWidth="1"/>
    <col min="10765" max="10765" width="1.42578125" style="275" customWidth="1"/>
    <col min="10766" max="11008" width="11.42578125" style="275"/>
    <col min="11009" max="11009" width="59.140625" style="275" customWidth="1"/>
    <col min="11010" max="11010" width="15.85546875" style="275" customWidth="1"/>
    <col min="11011" max="11011" width="19.28515625" style="275" bestFit="1" customWidth="1"/>
    <col min="11012" max="11012" width="14" style="275" customWidth="1"/>
    <col min="11013" max="11013" width="16.140625" style="275" customWidth="1"/>
    <col min="11014" max="11014" width="12.5703125" style="275" customWidth="1"/>
    <col min="11015" max="11015" width="15.42578125" style="275" customWidth="1"/>
    <col min="11016" max="11016" width="0" style="275" hidden="1" customWidth="1"/>
    <col min="11017" max="11018" width="12.5703125" style="275" customWidth="1"/>
    <col min="11019" max="11019" width="13.28515625" style="275" customWidth="1"/>
    <col min="11020" max="11020" width="16.7109375" style="275" customWidth="1"/>
    <col min="11021" max="11021" width="1.42578125" style="275" customWidth="1"/>
    <col min="11022" max="11264" width="11.42578125" style="275"/>
    <col min="11265" max="11265" width="59.140625" style="275" customWidth="1"/>
    <col min="11266" max="11266" width="15.85546875" style="275" customWidth="1"/>
    <col min="11267" max="11267" width="19.28515625" style="275" bestFit="1" customWidth="1"/>
    <col min="11268" max="11268" width="14" style="275" customWidth="1"/>
    <col min="11269" max="11269" width="16.140625" style="275" customWidth="1"/>
    <col min="11270" max="11270" width="12.5703125" style="275" customWidth="1"/>
    <col min="11271" max="11271" width="15.42578125" style="275" customWidth="1"/>
    <col min="11272" max="11272" width="0" style="275" hidden="1" customWidth="1"/>
    <col min="11273" max="11274" width="12.5703125" style="275" customWidth="1"/>
    <col min="11275" max="11275" width="13.28515625" style="275" customWidth="1"/>
    <col min="11276" max="11276" width="16.7109375" style="275" customWidth="1"/>
    <col min="11277" max="11277" width="1.42578125" style="275" customWidth="1"/>
    <col min="11278" max="11520" width="11.42578125" style="275"/>
    <col min="11521" max="11521" width="59.140625" style="275" customWidth="1"/>
    <col min="11522" max="11522" width="15.85546875" style="275" customWidth="1"/>
    <col min="11523" max="11523" width="19.28515625" style="275" bestFit="1" customWidth="1"/>
    <col min="11524" max="11524" width="14" style="275" customWidth="1"/>
    <col min="11525" max="11525" width="16.140625" style="275" customWidth="1"/>
    <col min="11526" max="11526" width="12.5703125" style="275" customWidth="1"/>
    <col min="11527" max="11527" width="15.42578125" style="275" customWidth="1"/>
    <col min="11528" max="11528" width="0" style="275" hidden="1" customWidth="1"/>
    <col min="11529" max="11530" width="12.5703125" style="275" customWidth="1"/>
    <col min="11531" max="11531" width="13.28515625" style="275" customWidth="1"/>
    <col min="11532" max="11532" width="16.7109375" style="275" customWidth="1"/>
    <col min="11533" max="11533" width="1.42578125" style="275" customWidth="1"/>
    <col min="11534" max="11776" width="11.42578125" style="275"/>
    <col min="11777" max="11777" width="59.140625" style="275" customWidth="1"/>
    <col min="11778" max="11778" width="15.85546875" style="275" customWidth="1"/>
    <col min="11779" max="11779" width="19.28515625" style="275" bestFit="1" customWidth="1"/>
    <col min="11780" max="11780" width="14" style="275" customWidth="1"/>
    <col min="11781" max="11781" width="16.140625" style="275" customWidth="1"/>
    <col min="11782" max="11782" width="12.5703125" style="275" customWidth="1"/>
    <col min="11783" max="11783" width="15.42578125" style="275" customWidth="1"/>
    <col min="11784" max="11784" width="0" style="275" hidden="1" customWidth="1"/>
    <col min="11785" max="11786" width="12.5703125" style="275" customWidth="1"/>
    <col min="11787" max="11787" width="13.28515625" style="275" customWidth="1"/>
    <col min="11788" max="11788" width="16.7109375" style="275" customWidth="1"/>
    <col min="11789" max="11789" width="1.42578125" style="275" customWidth="1"/>
    <col min="11790" max="12032" width="11.42578125" style="275"/>
    <col min="12033" max="12033" width="59.140625" style="275" customWidth="1"/>
    <col min="12034" max="12034" width="15.85546875" style="275" customWidth="1"/>
    <col min="12035" max="12035" width="19.28515625" style="275" bestFit="1" customWidth="1"/>
    <col min="12036" max="12036" width="14" style="275" customWidth="1"/>
    <col min="12037" max="12037" width="16.140625" style="275" customWidth="1"/>
    <col min="12038" max="12038" width="12.5703125" style="275" customWidth="1"/>
    <col min="12039" max="12039" width="15.42578125" style="275" customWidth="1"/>
    <col min="12040" max="12040" width="0" style="275" hidden="1" customWidth="1"/>
    <col min="12041" max="12042" width="12.5703125" style="275" customWidth="1"/>
    <col min="12043" max="12043" width="13.28515625" style="275" customWidth="1"/>
    <col min="12044" max="12044" width="16.7109375" style="275" customWidth="1"/>
    <col min="12045" max="12045" width="1.42578125" style="275" customWidth="1"/>
    <col min="12046" max="12288" width="11.42578125" style="275"/>
    <col min="12289" max="12289" width="59.140625" style="275" customWidth="1"/>
    <col min="12290" max="12290" width="15.85546875" style="275" customWidth="1"/>
    <col min="12291" max="12291" width="19.28515625" style="275" bestFit="1" customWidth="1"/>
    <col min="12292" max="12292" width="14" style="275" customWidth="1"/>
    <col min="12293" max="12293" width="16.140625" style="275" customWidth="1"/>
    <col min="12294" max="12294" width="12.5703125" style="275" customWidth="1"/>
    <col min="12295" max="12295" width="15.42578125" style="275" customWidth="1"/>
    <col min="12296" max="12296" width="0" style="275" hidden="1" customWidth="1"/>
    <col min="12297" max="12298" width="12.5703125" style="275" customWidth="1"/>
    <col min="12299" max="12299" width="13.28515625" style="275" customWidth="1"/>
    <col min="12300" max="12300" width="16.7109375" style="275" customWidth="1"/>
    <col min="12301" max="12301" width="1.42578125" style="275" customWidth="1"/>
    <col min="12302" max="12544" width="11.42578125" style="275"/>
    <col min="12545" max="12545" width="59.140625" style="275" customWidth="1"/>
    <col min="12546" max="12546" width="15.85546875" style="275" customWidth="1"/>
    <col min="12547" max="12547" width="19.28515625" style="275" bestFit="1" customWidth="1"/>
    <col min="12548" max="12548" width="14" style="275" customWidth="1"/>
    <col min="12549" max="12549" width="16.140625" style="275" customWidth="1"/>
    <col min="12550" max="12550" width="12.5703125" style="275" customWidth="1"/>
    <col min="12551" max="12551" width="15.42578125" style="275" customWidth="1"/>
    <col min="12552" max="12552" width="0" style="275" hidden="1" customWidth="1"/>
    <col min="12553" max="12554" width="12.5703125" style="275" customWidth="1"/>
    <col min="12555" max="12555" width="13.28515625" style="275" customWidth="1"/>
    <col min="12556" max="12556" width="16.7109375" style="275" customWidth="1"/>
    <col min="12557" max="12557" width="1.42578125" style="275" customWidth="1"/>
    <col min="12558" max="12800" width="11.42578125" style="275"/>
    <col min="12801" max="12801" width="59.140625" style="275" customWidth="1"/>
    <col min="12802" max="12802" width="15.85546875" style="275" customWidth="1"/>
    <col min="12803" max="12803" width="19.28515625" style="275" bestFit="1" customWidth="1"/>
    <col min="12804" max="12804" width="14" style="275" customWidth="1"/>
    <col min="12805" max="12805" width="16.140625" style="275" customWidth="1"/>
    <col min="12806" max="12806" width="12.5703125" style="275" customWidth="1"/>
    <col min="12807" max="12807" width="15.42578125" style="275" customWidth="1"/>
    <col min="12808" max="12808" width="0" style="275" hidden="1" customWidth="1"/>
    <col min="12809" max="12810" width="12.5703125" style="275" customWidth="1"/>
    <col min="12811" max="12811" width="13.28515625" style="275" customWidth="1"/>
    <col min="12812" max="12812" width="16.7109375" style="275" customWidth="1"/>
    <col min="12813" max="12813" width="1.42578125" style="275" customWidth="1"/>
    <col min="12814" max="13056" width="11.42578125" style="275"/>
    <col min="13057" max="13057" width="59.140625" style="275" customWidth="1"/>
    <col min="13058" max="13058" width="15.85546875" style="275" customWidth="1"/>
    <col min="13059" max="13059" width="19.28515625" style="275" bestFit="1" customWidth="1"/>
    <col min="13060" max="13060" width="14" style="275" customWidth="1"/>
    <col min="13061" max="13061" width="16.140625" style="275" customWidth="1"/>
    <col min="13062" max="13062" width="12.5703125" style="275" customWidth="1"/>
    <col min="13063" max="13063" width="15.42578125" style="275" customWidth="1"/>
    <col min="13064" max="13064" width="0" style="275" hidden="1" customWidth="1"/>
    <col min="13065" max="13066" width="12.5703125" style="275" customWidth="1"/>
    <col min="13067" max="13067" width="13.28515625" style="275" customWidth="1"/>
    <col min="13068" max="13068" width="16.7109375" style="275" customWidth="1"/>
    <col min="13069" max="13069" width="1.42578125" style="275" customWidth="1"/>
    <col min="13070" max="13312" width="11.42578125" style="275"/>
    <col min="13313" max="13313" width="59.140625" style="275" customWidth="1"/>
    <col min="13314" max="13314" width="15.85546875" style="275" customWidth="1"/>
    <col min="13315" max="13315" width="19.28515625" style="275" bestFit="1" customWidth="1"/>
    <col min="13316" max="13316" width="14" style="275" customWidth="1"/>
    <col min="13317" max="13317" width="16.140625" style="275" customWidth="1"/>
    <col min="13318" max="13318" width="12.5703125" style="275" customWidth="1"/>
    <col min="13319" max="13319" width="15.42578125" style="275" customWidth="1"/>
    <col min="13320" max="13320" width="0" style="275" hidden="1" customWidth="1"/>
    <col min="13321" max="13322" width="12.5703125" style="275" customWidth="1"/>
    <col min="13323" max="13323" width="13.28515625" style="275" customWidth="1"/>
    <col min="13324" max="13324" width="16.7109375" style="275" customWidth="1"/>
    <col min="13325" max="13325" width="1.42578125" style="275" customWidth="1"/>
    <col min="13326" max="13568" width="11.42578125" style="275"/>
    <col min="13569" max="13569" width="59.140625" style="275" customWidth="1"/>
    <col min="13570" max="13570" width="15.85546875" style="275" customWidth="1"/>
    <col min="13571" max="13571" width="19.28515625" style="275" bestFit="1" customWidth="1"/>
    <col min="13572" max="13572" width="14" style="275" customWidth="1"/>
    <col min="13573" max="13573" width="16.140625" style="275" customWidth="1"/>
    <col min="13574" max="13574" width="12.5703125" style="275" customWidth="1"/>
    <col min="13575" max="13575" width="15.42578125" style="275" customWidth="1"/>
    <col min="13576" max="13576" width="0" style="275" hidden="1" customWidth="1"/>
    <col min="13577" max="13578" width="12.5703125" style="275" customWidth="1"/>
    <col min="13579" max="13579" width="13.28515625" style="275" customWidth="1"/>
    <col min="13580" max="13580" width="16.7109375" style="275" customWidth="1"/>
    <col min="13581" max="13581" width="1.42578125" style="275" customWidth="1"/>
    <col min="13582" max="13824" width="11.42578125" style="275"/>
    <col min="13825" max="13825" width="59.140625" style="275" customWidth="1"/>
    <col min="13826" max="13826" width="15.85546875" style="275" customWidth="1"/>
    <col min="13827" max="13827" width="19.28515625" style="275" bestFit="1" customWidth="1"/>
    <col min="13828" max="13828" width="14" style="275" customWidth="1"/>
    <col min="13829" max="13829" width="16.140625" style="275" customWidth="1"/>
    <col min="13830" max="13830" width="12.5703125" style="275" customWidth="1"/>
    <col min="13831" max="13831" width="15.42578125" style="275" customWidth="1"/>
    <col min="13832" max="13832" width="0" style="275" hidden="1" customWidth="1"/>
    <col min="13833" max="13834" width="12.5703125" style="275" customWidth="1"/>
    <col min="13835" max="13835" width="13.28515625" style="275" customWidth="1"/>
    <col min="13836" max="13836" width="16.7109375" style="275" customWidth="1"/>
    <col min="13837" max="13837" width="1.42578125" style="275" customWidth="1"/>
    <col min="13838" max="14080" width="11.42578125" style="275"/>
    <col min="14081" max="14081" width="59.140625" style="275" customWidth="1"/>
    <col min="14082" max="14082" width="15.85546875" style="275" customWidth="1"/>
    <col min="14083" max="14083" width="19.28515625" style="275" bestFit="1" customWidth="1"/>
    <col min="14084" max="14084" width="14" style="275" customWidth="1"/>
    <col min="14085" max="14085" width="16.140625" style="275" customWidth="1"/>
    <col min="14086" max="14086" width="12.5703125" style="275" customWidth="1"/>
    <col min="14087" max="14087" width="15.42578125" style="275" customWidth="1"/>
    <col min="14088" max="14088" width="0" style="275" hidden="1" customWidth="1"/>
    <col min="14089" max="14090" width="12.5703125" style="275" customWidth="1"/>
    <col min="14091" max="14091" width="13.28515625" style="275" customWidth="1"/>
    <col min="14092" max="14092" width="16.7109375" style="275" customWidth="1"/>
    <col min="14093" max="14093" width="1.42578125" style="275" customWidth="1"/>
    <col min="14094" max="14336" width="11.42578125" style="275"/>
    <col min="14337" max="14337" width="59.140625" style="275" customWidth="1"/>
    <col min="14338" max="14338" width="15.85546875" style="275" customWidth="1"/>
    <col min="14339" max="14339" width="19.28515625" style="275" bestFit="1" customWidth="1"/>
    <col min="14340" max="14340" width="14" style="275" customWidth="1"/>
    <col min="14341" max="14341" width="16.140625" style="275" customWidth="1"/>
    <col min="14342" max="14342" width="12.5703125" style="275" customWidth="1"/>
    <col min="14343" max="14343" width="15.42578125" style="275" customWidth="1"/>
    <col min="14344" max="14344" width="0" style="275" hidden="1" customWidth="1"/>
    <col min="14345" max="14346" width="12.5703125" style="275" customWidth="1"/>
    <col min="14347" max="14347" width="13.28515625" style="275" customWidth="1"/>
    <col min="14348" max="14348" width="16.7109375" style="275" customWidth="1"/>
    <col min="14349" max="14349" width="1.42578125" style="275" customWidth="1"/>
    <col min="14350" max="14592" width="11.42578125" style="275"/>
    <col min="14593" max="14593" width="59.140625" style="275" customWidth="1"/>
    <col min="14594" max="14594" width="15.85546875" style="275" customWidth="1"/>
    <col min="14595" max="14595" width="19.28515625" style="275" bestFit="1" customWidth="1"/>
    <col min="14596" max="14596" width="14" style="275" customWidth="1"/>
    <col min="14597" max="14597" width="16.140625" style="275" customWidth="1"/>
    <col min="14598" max="14598" width="12.5703125" style="275" customWidth="1"/>
    <col min="14599" max="14599" width="15.42578125" style="275" customWidth="1"/>
    <col min="14600" max="14600" width="0" style="275" hidden="1" customWidth="1"/>
    <col min="14601" max="14602" width="12.5703125" style="275" customWidth="1"/>
    <col min="14603" max="14603" width="13.28515625" style="275" customWidth="1"/>
    <col min="14604" max="14604" width="16.7109375" style="275" customWidth="1"/>
    <col min="14605" max="14605" width="1.42578125" style="275" customWidth="1"/>
    <col min="14606" max="14848" width="11.42578125" style="275"/>
    <col min="14849" max="14849" width="59.140625" style="275" customWidth="1"/>
    <col min="14850" max="14850" width="15.85546875" style="275" customWidth="1"/>
    <col min="14851" max="14851" width="19.28515625" style="275" bestFit="1" customWidth="1"/>
    <col min="14852" max="14852" width="14" style="275" customWidth="1"/>
    <col min="14853" max="14853" width="16.140625" style="275" customWidth="1"/>
    <col min="14854" max="14854" width="12.5703125" style="275" customWidth="1"/>
    <col min="14855" max="14855" width="15.42578125" style="275" customWidth="1"/>
    <col min="14856" max="14856" width="0" style="275" hidden="1" customWidth="1"/>
    <col min="14857" max="14858" width="12.5703125" style="275" customWidth="1"/>
    <col min="14859" max="14859" width="13.28515625" style="275" customWidth="1"/>
    <col min="14860" max="14860" width="16.7109375" style="275" customWidth="1"/>
    <col min="14861" max="14861" width="1.42578125" style="275" customWidth="1"/>
    <col min="14862" max="15104" width="11.42578125" style="275"/>
    <col min="15105" max="15105" width="59.140625" style="275" customWidth="1"/>
    <col min="15106" max="15106" width="15.85546875" style="275" customWidth="1"/>
    <col min="15107" max="15107" width="19.28515625" style="275" bestFit="1" customWidth="1"/>
    <col min="15108" max="15108" width="14" style="275" customWidth="1"/>
    <col min="15109" max="15109" width="16.140625" style="275" customWidth="1"/>
    <col min="15110" max="15110" width="12.5703125" style="275" customWidth="1"/>
    <col min="15111" max="15111" width="15.42578125" style="275" customWidth="1"/>
    <col min="15112" max="15112" width="0" style="275" hidden="1" customWidth="1"/>
    <col min="15113" max="15114" width="12.5703125" style="275" customWidth="1"/>
    <col min="15115" max="15115" width="13.28515625" style="275" customWidth="1"/>
    <col min="15116" max="15116" width="16.7109375" style="275" customWidth="1"/>
    <col min="15117" max="15117" width="1.42578125" style="275" customWidth="1"/>
    <col min="15118" max="15360" width="11.42578125" style="275"/>
    <col min="15361" max="15361" width="59.140625" style="275" customWidth="1"/>
    <col min="15362" max="15362" width="15.85546875" style="275" customWidth="1"/>
    <col min="15363" max="15363" width="19.28515625" style="275" bestFit="1" customWidth="1"/>
    <col min="15364" max="15364" width="14" style="275" customWidth="1"/>
    <col min="15365" max="15365" width="16.140625" style="275" customWidth="1"/>
    <col min="15366" max="15366" width="12.5703125" style="275" customWidth="1"/>
    <col min="15367" max="15367" width="15.42578125" style="275" customWidth="1"/>
    <col min="15368" max="15368" width="0" style="275" hidden="1" customWidth="1"/>
    <col min="15369" max="15370" width="12.5703125" style="275" customWidth="1"/>
    <col min="15371" max="15371" width="13.28515625" style="275" customWidth="1"/>
    <col min="15372" max="15372" width="16.7109375" style="275" customWidth="1"/>
    <col min="15373" max="15373" width="1.42578125" style="275" customWidth="1"/>
    <col min="15374" max="15616" width="11.42578125" style="275"/>
    <col min="15617" max="15617" width="59.140625" style="275" customWidth="1"/>
    <col min="15618" max="15618" width="15.85546875" style="275" customWidth="1"/>
    <col min="15619" max="15619" width="19.28515625" style="275" bestFit="1" customWidth="1"/>
    <col min="15620" max="15620" width="14" style="275" customWidth="1"/>
    <col min="15621" max="15621" width="16.140625" style="275" customWidth="1"/>
    <col min="15622" max="15622" width="12.5703125" style="275" customWidth="1"/>
    <col min="15623" max="15623" width="15.42578125" style="275" customWidth="1"/>
    <col min="15624" max="15624" width="0" style="275" hidden="1" customWidth="1"/>
    <col min="15625" max="15626" width="12.5703125" style="275" customWidth="1"/>
    <col min="15627" max="15627" width="13.28515625" style="275" customWidth="1"/>
    <col min="15628" max="15628" width="16.7109375" style="275" customWidth="1"/>
    <col min="15629" max="15629" width="1.42578125" style="275" customWidth="1"/>
    <col min="15630" max="15872" width="11.42578125" style="275"/>
    <col min="15873" max="15873" width="59.140625" style="275" customWidth="1"/>
    <col min="15874" max="15874" width="15.85546875" style="275" customWidth="1"/>
    <col min="15875" max="15875" width="19.28515625" style="275" bestFit="1" customWidth="1"/>
    <col min="15876" max="15876" width="14" style="275" customWidth="1"/>
    <col min="15877" max="15877" width="16.140625" style="275" customWidth="1"/>
    <col min="15878" max="15878" width="12.5703125" style="275" customWidth="1"/>
    <col min="15879" max="15879" width="15.42578125" style="275" customWidth="1"/>
    <col min="15880" max="15880" width="0" style="275" hidden="1" customWidth="1"/>
    <col min="15881" max="15882" width="12.5703125" style="275" customWidth="1"/>
    <col min="15883" max="15883" width="13.28515625" style="275" customWidth="1"/>
    <col min="15884" max="15884" width="16.7109375" style="275" customWidth="1"/>
    <col min="15885" max="15885" width="1.42578125" style="275" customWidth="1"/>
    <col min="15886" max="16128" width="11.42578125" style="275"/>
    <col min="16129" max="16129" width="59.140625" style="275" customWidth="1"/>
    <col min="16130" max="16130" width="15.85546875" style="275" customWidth="1"/>
    <col min="16131" max="16131" width="19.28515625" style="275" bestFit="1" customWidth="1"/>
    <col min="16132" max="16132" width="14" style="275" customWidth="1"/>
    <col min="16133" max="16133" width="16.140625" style="275" customWidth="1"/>
    <col min="16134" max="16134" width="12.5703125" style="275" customWidth="1"/>
    <col min="16135" max="16135" width="15.42578125" style="275" customWidth="1"/>
    <col min="16136" max="16136" width="0" style="275" hidden="1" customWidth="1"/>
    <col min="16137" max="16138" width="12.5703125" style="275" customWidth="1"/>
    <col min="16139" max="16139" width="13.28515625" style="275" customWidth="1"/>
    <col min="16140" max="16140" width="16.7109375" style="275" customWidth="1"/>
    <col min="16141" max="16141" width="1.42578125" style="275" customWidth="1"/>
    <col min="16142" max="16384" width="11.42578125" style="275"/>
  </cols>
  <sheetData>
    <row r="1" spans="1:13" ht="20.25">
      <c r="A1" s="1228" t="s">
        <v>200</v>
      </c>
      <c r="B1" s="1229"/>
      <c r="C1" s="1229"/>
      <c r="D1" s="1229"/>
      <c r="E1" s="1229"/>
      <c r="F1" s="1229"/>
      <c r="G1" s="1229"/>
      <c r="H1" s="1229"/>
      <c r="I1" s="1229"/>
      <c r="J1" s="1229"/>
      <c r="K1" s="1229"/>
      <c r="L1" s="1229"/>
      <c r="M1" s="274" t="s">
        <v>3</v>
      </c>
    </row>
    <row r="2" spans="1:13" ht="20.25">
      <c r="A2" s="276"/>
      <c r="B2" s="277"/>
      <c r="C2" s="277"/>
      <c r="D2" s="277"/>
      <c r="E2" s="277"/>
      <c r="F2" s="277"/>
      <c r="G2" s="277"/>
      <c r="H2" s="277"/>
      <c r="I2" s="277"/>
      <c r="J2" s="277"/>
      <c r="K2" s="277"/>
      <c r="L2" s="277"/>
      <c r="M2" s="274" t="s">
        <v>3</v>
      </c>
    </row>
    <row r="3" spans="1:13" ht="12.6" customHeight="1">
      <c r="A3" s="276"/>
      <c r="B3" s="277"/>
      <c r="C3" s="277"/>
      <c r="D3" s="277"/>
      <c r="E3" s="277"/>
      <c r="F3" s="277"/>
      <c r="G3" s="277"/>
      <c r="H3" s="277"/>
      <c r="I3" s="277"/>
      <c r="J3" s="277"/>
      <c r="K3" s="277"/>
      <c r="L3" s="277"/>
      <c r="M3" s="274" t="s">
        <v>3</v>
      </c>
    </row>
    <row r="4" spans="1:13" ht="18.75">
      <c r="A4" s="1230" t="s">
        <v>201</v>
      </c>
      <c r="B4" s="1231"/>
      <c r="C4" s="1231"/>
      <c r="D4" s="1231"/>
      <c r="E4" s="1231"/>
      <c r="F4" s="1231"/>
      <c r="G4" s="1231"/>
      <c r="H4" s="1231"/>
      <c r="I4" s="1231"/>
      <c r="J4" s="1231"/>
      <c r="K4" s="1231"/>
      <c r="L4" s="1231"/>
      <c r="M4" s="274" t="s">
        <v>3</v>
      </c>
    </row>
    <row r="5" spans="1:13" ht="16.5">
      <c r="A5" s="1232" t="s">
        <v>7</v>
      </c>
      <c r="B5" s="1231"/>
      <c r="C5" s="1231"/>
      <c r="D5" s="1231"/>
      <c r="E5" s="1231"/>
      <c r="F5" s="1231"/>
      <c r="G5" s="1231"/>
      <c r="H5" s="1231"/>
      <c r="I5" s="1231"/>
      <c r="J5" s="1231"/>
      <c r="K5" s="1231"/>
      <c r="L5" s="1231"/>
      <c r="M5" s="274" t="s">
        <v>3</v>
      </c>
    </row>
    <row r="6" spans="1:13" ht="16.5">
      <c r="A6" s="1233" t="s">
        <v>8</v>
      </c>
      <c r="B6" s="1231"/>
      <c r="C6" s="1231"/>
      <c r="D6" s="1231"/>
      <c r="E6" s="1231"/>
      <c r="F6" s="1231"/>
      <c r="G6" s="1231"/>
      <c r="H6" s="1231"/>
      <c r="I6" s="1231"/>
      <c r="J6" s="1231"/>
      <c r="K6" s="1231"/>
      <c r="L6" s="1231"/>
      <c r="M6" s="274" t="s">
        <v>3</v>
      </c>
    </row>
    <row r="7" spans="1:13">
      <c r="A7" s="277"/>
      <c r="B7" s="277"/>
      <c r="C7" s="277"/>
      <c r="D7" s="277"/>
      <c r="E7" s="277"/>
      <c r="F7" s="277"/>
      <c r="G7" s="277"/>
      <c r="H7" s="277"/>
      <c r="I7" s="277"/>
      <c r="J7" s="277"/>
      <c r="K7" s="277"/>
      <c r="L7" s="277"/>
      <c r="M7" s="274" t="s">
        <v>3</v>
      </c>
    </row>
    <row r="8" spans="1:13">
      <c r="A8" s="278"/>
      <c r="B8" s="278"/>
      <c r="C8" s="278"/>
      <c r="D8" s="278"/>
      <c r="E8" s="278"/>
      <c r="F8" s="278"/>
      <c r="G8" s="278"/>
      <c r="H8" s="278"/>
      <c r="I8" s="278"/>
      <c r="J8" s="278"/>
      <c r="K8" s="278"/>
      <c r="L8" s="278"/>
      <c r="M8" s="274" t="s">
        <v>3</v>
      </c>
    </row>
    <row r="9" spans="1:13" ht="40.5" customHeight="1">
      <c r="A9" s="279" t="s">
        <v>202</v>
      </c>
      <c r="B9" s="1234" t="s">
        <v>203</v>
      </c>
      <c r="C9" s="1235"/>
      <c r="D9" s="1234" t="s">
        <v>348</v>
      </c>
      <c r="E9" s="1235"/>
      <c r="F9" s="1236" t="s">
        <v>52</v>
      </c>
      <c r="G9" s="1237"/>
      <c r="H9" s="1237"/>
      <c r="I9" s="1237"/>
      <c r="J9" s="1237"/>
      <c r="K9" s="1237"/>
      <c r="L9" s="1238"/>
      <c r="M9" s="274" t="s">
        <v>3</v>
      </c>
    </row>
    <row r="10" spans="1:13">
      <c r="A10" s="280"/>
      <c r="B10" s="1246" t="s">
        <v>204</v>
      </c>
      <c r="C10" s="1248" t="s">
        <v>205</v>
      </c>
      <c r="D10" s="1246" t="s">
        <v>204</v>
      </c>
      <c r="E10" s="1248" t="s">
        <v>205</v>
      </c>
      <c r="F10" s="281"/>
      <c r="G10" s="1239" t="s">
        <v>74</v>
      </c>
      <c r="H10" s="282" t="s">
        <v>206</v>
      </c>
      <c r="I10" s="1239" t="s">
        <v>207</v>
      </c>
      <c r="J10" s="1239" t="s">
        <v>208</v>
      </c>
      <c r="K10" s="1241" t="s">
        <v>204</v>
      </c>
      <c r="L10" s="1243" t="s">
        <v>205</v>
      </c>
      <c r="M10" s="274" t="s">
        <v>3</v>
      </c>
    </row>
    <row r="11" spans="1:13">
      <c r="A11" s="283"/>
      <c r="B11" s="1247"/>
      <c r="C11" s="1249"/>
      <c r="D11" s="1247"/>
      <c r="E11" s="1249"/>
      <c r="F11" s="284" t="s">
        <v>209</v>
      </c>
      <c r="G11" s="1240"/>
      <c r="H11" s="285" t="s">
        <v>39</v>
      </c>
      <c r="I11" s="1240"/>
      <c r="J11" s="1240"/>
      <c r="K11" s="1242"/>
      <c r="L11" s="1244"/>
      <c r="M11" s="274" t="s">
        <v>3</v>
      </c>
    </row>
    <row r="12" spans="1:13">
      <c r="A12" s="286" t="s">
        <v>210</v>
      </c>
      <c r="B12" s="287">
        <v>126</v>
      </c>
      <c r="C12" s="288">
        <v>0</v>
      </c>
      <c r="D12" s="287">
        <f>B12</f>
        <v>126</v>
      </c>
      <c r="E12" s="288">
        <f>C12</f>
        <v>0</v>
      </c>
      <c r="F12" s="287">
        <v>0</v>
      </c>
      <c r="G12" s="288">
        <v>0</v>
      </c>
      <c r="H12" s="287"/>
      <c r="I12" s="288">
        <v>0</v>
      </c>
      <c r="J12" s="287">
        <f>G12-I12</f>
        <v>0</v>
      </c>
      <c r="K12" s="288">
        <f>D12+F12+G12-I12</f>
        <v>126</v>
      </c>
      <c r="L12" s="287">
        <f>E12</f>
        <v>0</v>
      </c>
      <c r="M12" s="274" t="s">
        <v>3</v>
      </c>
    </row>
    <row r="13" spans="1:13">
      <c r="A13" s="289" t="s">
        <v>211</v>
      </c>
      <c r="B13" s="290">
        <v>5</v>
      </c>
      <c r="C13" s="291">
        <v>0</v>
      </c>
      <c r="D13" s="290">
        <f t="shared" ref="D13:E39" si="0">B13</f>
        <v>5</v>
      </c>
      <c r="E13" s="291">
        <f t="shared" si="0"/>
        <v>0</v>
      </c>
      <c r="F13" s="290">
        <v>0</v>
      </c>
      <c r="G13" s="291">
        <v>0</v>
      </c>
      <c r="H13" s="290"/>
      <c r="I13" s="291">
        <v>0</v>
      </c>
      <c r="J13" s="290">
        <f t="shared" ref="J13:J43" si="1">G13-I13</f>
        <v>0</v>
      </c>
      <c r="K13" s="291">
        <f t="shared" ref="K13:K43" si="2">D13+F13+G13-I13</f>
        <v>5</v>
      </c>
      <c r="L13" s="290">
        <f t="shared" ref="L13:L41" si="3">E13</f>
        <v>0</v>
      </c>
      <c r="M13" s="274" t="s">
        <v>3</v>
      </c>
    </row>
    <row r="14" spans="1:13" s="293" customFormat="1">
      <c r="A14" s="292" t="s">
        <v>212</v>
      </c>
      <c r="B14" s="290">
        <v>817</v>
      </c>
      <c r="C14" s="291">
        <v>77</v>
      </c>
      <c r="D14" s="290">
        <f>B14</f>
        <v>817</v>
      </c>
      <c r="E14" s="291">
        <f>C14</f>
        <v>77</v>
      </c>
      <c r="F14" s="290">
        <v>8</v>
      </c>
      <c r="G14" s="291">
        <v>0</v>
      </c>
      <c r="H14" s="290"/>
      <c r="I14" s="291">
        <v>0</v>
      </c>
      <c r="J14" s="290">
        <f t="shared" si="1"/>
        <v>0</v>
      </c>
      <c r="K14" s="291">
        <f t="shared" si="2"/>
        <v>825</v>
      </c>
      <c r="L14" s="290">
        <f>E14</f>
        <v>77</v>
      </c>
      <c r="M14" s="274" t="s">
        <v>3</v>
      </c>
    </row>
    <row r="15" spans="1:13">
      <c r="A15" s="289" t="s">
        <v>213</v>
      </c>
      <c r="B15" s="290">
        <v>116</v>
      </c>
      <c r="C15" s="291">
        <v>0</v>
      </c>
      <c r="D15" s="290">
        <f t="shared" si="0"/>
        <v>116</v>
      </c>
      <c r="E15" s="291">
        <f t="shared" si="0"/>
        <v>0</v>
      </c>
      <c r="F15" s="290">
        <v>0</v>
      </c>
      <c r="G15" s="291">
        <v>0</v>
      </c>
      <c r="H15" s="290"/>
      <c r="I15" s="291">
        <v>0</v>
      </c>
      <c r="J15" s="290">
        <f t="shared" si="1"/>
        <v>0</v>
      </c>
      <c r="K15" s="291">
        <f t="shared" si="2"/>
        <v>116</v>
      </c>
      <c r="L15" s="290">
        <f t="shared" si="3"/>
        <v>0</v>
      </c>
      <c r="M15" s="274" t="s">
        <v>3</v>
      </c>
    </row>
    <row r="16" spans="1:13" s="293" customFormat="1">
      <c r="A16" s="294" t="s">
        <v>214</v>
      </c>
      <c r="B16" s="290">
        <v>1586</v>
      </c>
      <c r="C16" s="291">
        <v>265</v>
      </c>
      <c r="D16" s="290">
        <f>B16</f>
        <v>1586</v>
      </c>
      <c r="E16" s="291">
        <f t="shared" si="0"/>
        <v>265</v>
      </c>
      <c r="F16" s="290">
        <v>7</v>
      </c>
      <c r="G16" s="291">
        <v>2</v>
      </c>
      <c r="H16" s="290"/>
      <c r="I16" s="291">
        <v>17</v>
      </c>
      <c r="J16" s="290">
        <f t="shared" si="1"/>
        <v>-15</v>
      </c>
      <c r="K16" s="291">
        <f>D16+F16+G16-I16</f>
        <v>1578</v>
      </c>
      <c r="L16" s="290">
        <f t="shared" si="3"/>
        <v>265</v>
      </c>
      <c r="M16" s="274" t="s">
        <v>3</v>
      </c>
    </row>
    <row r="17" spans="1:13">
      <c r="A17" s="289" t="s">
        <v>215</v>
      </c>
      <c r="B17" s="290">
        <v>0</v>
      </c>
      <c r="C17" s="291">
        <v>0</v>
      </c>
      <c r="D17" s="290">
        <f t="shared" si="0"/>
        <v>0</v>
      </c>
      <c r="E17" s="291">
        <f t="shared" si="0"/>
        <v>0</v>
      </c>
      <c r="F17" s="290">
        <v>0</v>
      </c>
      <c r="G17" s="291">
        <v>0</v>
      </c>
      <c r="H17" s="290"/>
      <c r="I17" s="291">
        <v>0</v>
      </c>
      <c r="J17" s="290">
        <f t="shared" si="1"/>
        <v>0</v>
      </c>
      <c r="K17" s="291">
        <f t="shared" si="2"/>
        <v>0</v>
      </c>
      <c r="L17" s="290">
        <f t="shared" si="3"/>
        <v>0</v>
      </c>
      <c r="M17" s="274" t="s">
        <v>3</v>
      </c>
    </row>
    <row r="18" spans="1:13">
      <c r="A18" s="289" t="s">
        <v>216</v>
      </c>
      <c r="B18" s="290">
        <v>343</v>
      </c>
      <c r="C18" s="291">
        <v>0</v>
      </c>
      <c r="D18" s="290">
        <f t="shared" si="0"/>
        <v>343</v>
      </c>
      <c r="E18" s="291">
        <f t="shared" si="0"/>
        <v>0</v>
      </c>
      <c r="F18" s="290">
        <v>0</v>
      </c>
      <c r="G18" s="291">
        <v>0</v>
      </c>
      <c r="H18" s="290"/>
      <c r="I18" s="291">
        <v>0</v>
      </c>
      <c r="J18" s="290">
        <f t="shared" si="1"/>
        <v>0</v>
      </c>
      <c r="K18" s="291">
        <f t="shared" si="2"/>
        <v>343</v>
      </c>
      <c r="L18" s="290">
        <f t="shared" si="3"/>
        <v>0</v>
      </c>
      <c r="M18" s="274" t="s">
        <v>3</v>
      </c>
    </row>
    <row r="19" spans="1:13">
      <c r="A19" s="289" t="s">
        <v>217</v>
      </c>
      <c r="B19" s="290">
        <v>1</v>
      </c>
      <c r="C19" s="291">
        <v>0</v>
      </c>
      <c r="D19" s="290">
        <f t="shared" si="0"/>
        <v>1</v>
      </c>
      <c r="E19" s="291">
        <f t="shared" si="0"/>
        <v>0</v>
      </c>
      <c r="F19" s="290">
        <v>0</v>
      </c>
      <c r="G19" s="291">
        <v>0</v>
      </c>
      <c r="H19" s="290"/>
      <c r="I19" s="291">
        <v>0</v>
      </c>
      <c r="J19" s="290">
        <f t="shared" si="1"/>
        <v>0</v>
      </c>
      <c r="K19" s="291">
        <f t="shared" si="2"/>
        <v>1</v>
      </c>
      <c r="L19" s="290">
        <f t="shared" si="3"/>
        <v>0</v>
      </c>
      <c r="M19" s="274" t="s">
        <v>3</v>
      </c>
    </row>
    <row r="20" spans="1:13">
      <c r="A20" s="289" t="s">
        <v>218</v>
      </c>
      <c r="B20" s="290">
        <v>7</v>
      </c>
      <c r="C20" s="291">
        <v>0</v>
      </c>
      <c r="D20" s="290">
        <f t="shared" si="0"/>
        <v>7</v>
      </c>
      <c r="E20" s="291">
        <f t="shared" si="0"/>
        <v>0</v>
      </c>
      <c r="F20" s="290">
        <v>0</v>
      </c>
      <c r="G20" s="291">
        <v>0</v>
      </c>
      <c r="H20" s="290"/>
      <c r="I20" s="291">
        <v>0</v>
      </c>
      <c r="J20" s="290">
        <f t="shared" si="1"/>
        <v>0</v>
      </c>
      <c r="K20" s="291">
        <f t="shared" si="2"/>
        <v>7</v>
      </c>
      <c r="L20" s="290">
        <f t="shared" si="3"/>
        <v>0</v>
      </c>
      <c r="M20" s="274" t="s">
        <v>3</v>
      </c>
    </row>
    <row r="21" spans="1:13">
      <c r="A21" s="292" t="s">
        <v>219</v>
      </c>
      <c r="B21" s="290">
        <v>30</v>
      </c>
      <c r="C21" s="291">
        <v>0</v>
      </c>
      <c r="D21" s="290">
        <f t="shared" si="0"/>
        <v>30</v>
      </c>
      <c r="E21" s="291">
        <f t="shared" si="0"/>
        <v>0</v>
      </c>
      <c r="F21" s="290">
        <v>0</v>
      </c>
      <c r="G21" s="291">
        <v>0</v>
      </c>
      <c r="H21" s="290"/>
      <c r="I21" s="291">
        <v>0</v>
      </c>
      <c r="J21" s="290">
        <f t="shared" si="1"/>
        <v>0</v>
      </c>
      <c r="K21" s="291">
        <f t="shared" si="2"/>
        <v>30</v>
      </c>
      <c r="L21" s="290">
        <f t="shared" si="3"/>
        <v>0</v>
      </c>
      <c r="M21" s="274" t="s">
        <v>3</v>
      </c>
    </row>
    <row r="22" spans="1:13" s="293" customFormat="1">
      <c r="A22" s="294" t="s">
        <v>220</v>
      </c>
      <c r="B22" s="290">
        <v>71</v>
      </c>
      <c r="C22" s="291">
        <v>0</v>
      </c>
      <c r="D22" s="290">
        <f t="shared" si="0"/>
        <v>71</v>
      </c>
      <c r="E22" s="291">
        <f t="shared" si="0"/>
        <v>0</v>
      </c>
      <c r="F22" s="290">
        <v>0</v>
      </c>
      <c r="G22" s="291">
        <v>0</v>
      </c>
      <c r="H22" s="290"/>
      <c r="I22" s="291">
        <v>0</v>
      </c>
      <c r="J22" s="290">
        <f t="shared" si="1"/>
        <v>0</v>
      </c>
      <c r="K22" s="291">
        <f t="shared" si="2"/>
        <v>71</v>
      </c>
      <c r="L22" s="290">
        <f t="shared" si="3"/>
        <v>0</v>
      </c>
      <c r="M22" s="274" t="s">
        <v>3</v>
      </c>
    </row>
    <row r="23" spans="1:13">
      <c r="A23" s="289" t="s">
        <v>221</v>
      </c>
      <c r="B23" s="290">
        <v>0</v>
      </c>
      <c r="C23" s="291">
        <v>0</v>
      </c>
      <c r="D23" s="290">
        <f t="shared" si="0"/>
        <v>0</v>
      </c>
      <c r="E23" s="291">
        <f t="shared" si="0"/>
        <v>0</v>
      </c>
      <c r="F23" s="290">
        <v>0</v>
      </c>
      <c r="G23" s="291">
        <v>0</v>
      </c>
      <c r="H23" s="290"/>
      <c r="I23" s="291">
        <v>0</v>
      </c>
      <c r="J23" s="290">
        <f t="shared" si="1"/>
        <v>0</v>
      </c>
      <c r="K23" s="291">
        <f t="shared" si="2"/>
        <v>0</v>
      </c>
      <c r="L23" s="290">
        <f t="shared" si="3"/>
        <v>0</v>
      </c>
      <c r="M23" s="274" t="s">
        <v>3</v>
      </c>
    </row>
    <row r="24" spans="1:13">
      <c r="A24" s="289" t="s">
        <v>222</v>
      </c>
      <c r="B24" s="290">
        <v>35</v>
      </c>
      <c r="C24" s="291">
        <v>0</v>
      </c>
      <c r="D24" s="290">
        <f t="shared" si="0"/>
        <v>35</v>
      </c>
      <c r="E24" s="291">
        <f t="shared" si="0"/>
        <v>0</v>
      </c>
      <c r="F24" s="290">
        <v>0</v>
      </c>
      <c r="G24" s="291">
        <v>0</v>
      </c>
      <c r="H24" s="290"/>
      <c r="I24" s="291">
        <v>0</v>
      </c>
      <c r="J24" s="290">
        <f t="shared" si="1"/>
        <v>0</v>
      </c>
      <c r="K24" s="291">
        <f t="shared" si="2"/>
        <v>35</v>
      </c>
      <c r="L24" s="290">
        <f t="shared" si="3"/>
        <v>0</v>
      </c>
      <c r="M24" s="274" t="s">
        <v>3</v>
      </c>
    </row>
    <row r="25" spans="1:13">
      <c r="A25" s="289" t="s">
        <v>223</v>
      </c>
      <c r="B25" s="290">
        <v>65</v>
      </c>
      <c r="C25" s="291">
        <v>0</v>
      </c>
      <c r="D25" s="290">
        <f t="shared" si="0"/>
        <v>65</v>
      </c>
      <c r="E25" s="291">
        <f t="shared" si="0"/>
        <v>0</v>
      </c>
      <c r="F25" s="290">
        <v>0</v>
      </c>
      <c r="G25" s="291">
        <v>0</v>
      </c>
      <c r="H25" s="290"/>
      <c r="I25" s="291">
        <v>0</v>
      </c>
      <c r="J25" s="290">
        <f t="shared" si="1"/>
        <v>0</v>
      </c>
      <c r="K25" s="291">
        <f t="shared" si="2"/>
        <v>65</v>
      </c>
      <c r="L25" s="290">
        <f t="shared" si="3"/>
        <v>0</v>
      </c>
      <c r="M25" s="274" t="s">
        <v>3</v>
      </c>
    </row>
    <row r="26" spans="1:13">
      <c r="A26" s="289" t="s">
        <v>224</v>
      </c>
      <c r="B26" s="290">
        <v>6</v>
      </c>
      <c r="C26" s="291">
        <v>0</v>
      </c>
      <c r="D26" s="290">
        <f t="shared" si="0"/>
        <v>6</v>
      </c>
      <c r="E26" s="291">
        <f t="shared" si="0"/>
        <v>0</v>
      </c>
      <c r="F26" s="290">
        <v>0</v>
      </c>
      <c r="G26" s="291">
        <v>0</v>
      </c>
      <c r="H26" s="290"/>
      <c r="I26" s="291">
        <v>0</v>
      </c>
      <c r="J26" s="290">
        <f t="shared" si="1"/>
        <v>0</v>
      </c>
      <c r="K26" s="291">
        <f t="shared" si="2"/>
        <v>6</v>
      </c>
      <c r="L26" s="290">
        <f t="shared" si="3"/>
        <v>0</v>
      </c>
      <c r="M26" s="274" t="s">
        <v>3</v>
      </c>
    </row>
    <row r="27" spans="1:13" s="293" customFormat="1">
      <c r="A27" s="294" t="s">
        <v>225</v>
      </c>
      <c r="B27" s="290">
        <v>330</v>
      </c>
      <c r="C27" s="291">
        <v>0</v>
      </c>
      <c r="D27" s="290">
        <f t="shared" si="0"/>
        <v>330</v>
      </c>
      <c r="E27" s="291">
        <f t="shared" si="0"/>
        <v>0</v>
      </c>
      <c r="F27" s="290">
        <v>0</v>
      </c>
      <c r="G27" s="291">
        <v>0</v>
      </c>
      <c r="H27" s="290"/>
      <c r="I27" s="291">
        <v>0</v>
      </c>
      <c r="J27" s="290">
        <f t="shared" si="1"/>
        <v>0</v>
      </c>
      <c r="K27" s="291">
        <f t="shared" si="2"/>
        <v>330</v>
      </c>
      <c r="L27" s="290">
        <f t="shared" si="3"/>
        <v>0</v>
      </c>
      <c r="M27" s="274" t="s">
        <v>3</v>
      </c>
    </row>
    <row r="28" spans="1:13">
      <c r="A28" s="289" t="s">
        <v>226</v>
      </c>
      <c r="B28" s="290">
        <v>13</v>
      </c>
      <c r="C28" s="291">
        <v>0</v>
      </c>
      <c r="D28" s="290">
        <f t="shared" si="0"/>
        <v>13</v>
      </c>
      <c r="E28" s="291">
        <f t="shared" si="0"/>
        <v>0</v>
      </c>
      <c r="F28" s="290">
        <v>0</v>
      </c>
      <c r="G28" s="291">
        <v>0</v>
      </c>
      <c r="H28" s="290"/>
      <c r="I28" s="291">
        <v>0</v>
      </c>
      <c r="J28" s="290">
        <f t="shared" si="1"/>
        <v>0</v>
      </c>
      <c r="K28" s="291">
        <f t="shared" si="2"/>
        <v>13</v>
      </c>
      <c r="L28" s="290">
        <f t="shared" si="3"/>
        <v>0</v>
      </c>
      <c r="M28" s="274" t="s">
        <v>3</v>
      </c>
    </row>
    <row r="29" spans="1:13">
      <c r="A29" s="289" t="s">
        <v>227</v>
      </c>
      <c r="B29" s="290">
        <v>7</v>
      </c>
      <c r="C29" s="291">
        <v>0</v>
      </c>
      <c r="D29" s="290">
        <f t="shared" si="0"/>
        <v>7</v>
      </c>
      <c r="E29" s="291">
        <f t="shared" si="0"/>
        <v>0</v>
      </c>
      <c r="F29" s="290">
        <v>0</v>
      </c>
      <c r="G29" s="291">
        <v>0</v>
      </c>
      <c r="H29" s="290"/>
      <c r="I29" s="291">
        <v>0</v>
      </c>
      <c r="J29" s="290">
        <f t="shared" si="1"/>
        <v>0</v>
      </c>
      <c r="K29" s="291">
        <f t="shared" si="2"/>
        <v>7</v>
      </c>
      <c r="L29" s="290">
        <f t="shared" si="3"/>
        <v>0</v>
      </c>
      <c r="M29" s="274" t="s">
        <v>3</v>
      </c>
    </row>
    <row r="30" spans="1:13">
      <c r="A30" s="289" t="s">
        <v>228</v>
      </c>
      <c r="B30" s="290">
        <v>12</v>
      </c>
      <c r="C30" s="291">
        <v>0</v>
      </c>
      <c r="D30" s="290">
        <f t="shared" si="0"/>
        <v>12</v>
      </c>
      <c r="E30" s="291">
        <f t="shared" si="0"/>
        <v>0</v>
      </c>
      <c r="F30" s="290">
        <v>0</v>
      </c>
      <c r="G30" s="291">
        <v>0</v>
      </c>
      <c r="H30" s="290"/>
      <c r="I30" s="291">
        <v>0</v>
      </c>
      <c r="J30" s="290">
        <f t="shared" si="1"/>
        <v>0</v>
      </c>
      <c r="K30" s="291">
        <f t="shared" si="2"/>
        <v>12</v>
      </c>
      <c r="L30" s="290">
        <f t="shared" si="3"/>
        <v>0</v>
      </c>
      <c r="M30" s="274" t="s">
        <v>3</v>
      </c>
    </row>
    <row r="31" spans="1:13">
      <c r="A31" s="289" t="s">
        <v>229</v>
      </c>
      <c r="B31" s="290">
        <v>11</v>
      </c>
      <c r="C31" s="291">
        <v>0</v>
      </c>
      <c r="D31" s="290">
        <f t="shared" si="0"/>
        <v>11</v>
      </c>
      <c r="E31" s="291">
        <f t="shared" si="0"/>
        <v>0</v>
      </c>
      <c r="F31" s="290">
        <v>0</v>
      </c>
      <c r="G31" s="291">
        <v>0</v>
      </c>
      <c r="H31" s="290"/>
      <c r="I31" s="291">
        <v>0</v>
      </c>
      <c r="J31" s="290">
        <f t="shared" si="1"/>
        <v>0</v>
      </c>
      <c r="K31" s="291">
        <f>D31+F31+G31-I31</f>
        <v>11</v>
      </c>
      <c r="L31" s="290">
        <f t="shared" si="3"/>
        <v>0</v>
      </c>
      <c r="M31" s="274" t="s">
        <v>3</v>
      </c>
    </row>
    <row r="32" spans="1:13">
      <c r="A32" s="289" t="s">
        <v>230</v>
      </c>
      <c r="B32" s="290">
        <v>0</v>
      </c>
      <c r="C32" s="291">
        <v>0</v>
      </c>
      <c r="D32" s="290">
        <f t="shared" si="0"/>
        <v>0</v>
      </c>
      <c r="E32" s="291">
        <f t="shared" si="0"/>
        <v>0</v>
      </c>
      <c r="F32" s="290">
        <v>0</v>
      </c>
      <c r="G32" s="291">
        <v>0</v>
      </c>
      <c r="H32" s="290"/>
      <c r="I32" s="291">
        <v>0</v>
      </c>
      <c r="J32" s="290">
        <f t="shared" si="1"/>
        <v>0</v>
      </c>
      <c r="K32" s="291">
        <f t="shared" si="2"/>
        <v>0</v>
      </c>
      <c r="L32" s="290">
        <f t="shared" si="3"/>
        <v>0</v>
      </c>
      <c r="M32" s="274" t="s">
        <v>3</v>
      </c>
    </row>
    <row r="33" spans="1:13">
      <c r="A33" s="292" t="s">
        <v>231</v>
      </c>
      <c r="B33" s="290">
        <v>376</v>
      </c>
      <c r="C33" s="291">
        <v>0</v>
      </c>
      <c r="D33" s="290">
        <f t="shared" si="0"/>
        <v>376</v>
      </c>
      <c r="E33" s="291">
        <f t="shared" si="0"/>
        <v>0</v>
      </c>
      <c r="F33" s="290">
        <v>0</v>
      </c>
      <c r="G33" s="291">
        <v>0</v>
      </c>
      <c r="H33" s="290"/>
      <c r="I33" s="291">
        <v>0</v>
      </c>
      <c r="J33" s="290">
        <f t="shared" si="1"/>
        <v>0</v>
      </c>
      <c r="K33" s="291">
        <f t="shared" si="2"/>
        <v>376</v>
      </c>
      <c r="L33" s="290">
        <f t="shared" si="3"/>
        <v>0</v>
      </c>
      <c r="M33" s="274" t="s">
        <v>3</v>
      </c>
    </row>
    <row r="34" spans="1:13" s="293" customFormat="1">
      <c r="A34" s="294" t="s">
        <v>232</v>
      </c>
      <c r="B34" s="290">
        <v>4146</v>
      </c>
      <c r="C34" s="291">
        <v>968</v>
      </c>
      <c r="D34" s="290">
        <f>B34</f>
        <v>4146</v>
      </c>
      <c r="E34" s="291">
        <f>C34</f>
        <v>968</v>
      </c>
      <c r="F34" s="290">
        <v>35</v>
      </c>
      <c r="G34" s="291">
        <v>6</v>
      </c>
      <c r="H34" s="290"/>
      <c r="I34" s="291">
        <v>128</v>
      </c>
      <c r="J34" s="290">
        <f t="shared" si="1"/>
        <v>-122</v>
      </c>
      <c r="K34" s="291">
        <f t="shared" si="2"/>
        <v>4059</v>
      </c>
      <c r="L34" s="290">
        <f t="shared" si="3"/>
        <v>968</v>
      </c>
      <c r="M34" s="274" t="s">
        <v>3</v>
      </c>
    </row>
    <row r="35" spans="1:13">
      <c r="A35" s="289" t="s">
        <v>233</v>
      </c>
      <c r="B35" s="290">
        <v>6</v>
      </c>
      <c r="C35" s="291">
        <v>0</v>
      </c>
      <c r="D35" s="290">
        <f t="shared" si="0"/>
        <v>6</v>
      </c>
      <c r="E35" s="291">
        <f t="shared" si="0"/>
        <v>0</v>
      </c>
      <c r="F35" s="290">
        <v>0</v>
      </c>
      <c r="G35" s="291">
        <v>0</v>
      </c>
      <c r="H35" s="290"/>
      <c r="I35" s="291">
        <v>0</v>
      </c>
      <c r="J35" s="290">
        <f t="shared" si="1"/>
        <v>0</v>
      </c>
      <c r="K35" s="291">
        <f t="shared" si="2"/>
        <v>6</v>
      </c>
      <c r="L35" s="290">
        <f t="shared" si="3"/>
        <v>0</v>
      </c>
      <c r="M35" s="274" t="s">
        <v>3</v>
      </c>
    </row>
    <row r="36" spans="1:13">
      <c r="A36" s="289" t="s">
        <v>234</v>
      </c>
      <c r="B36" s="290">
        <v>49</v>
      </c>
      <c r="C36" s="291">
        <v>0</v>
      </c>
      <c r="D36" s="290">
        <f t="shared" si="0"/>
        <v>49</v>
      </c>
      <c r="E36" s="291">
        <f t="shared" si="0"/>
        <v>0</v>
      </c>
      <c r="F36" s="290">
        <v>0</v>
      </c>
      <c r="G36" s="291">
        <v>0</v>
      </c>
      <c r="H36" s="290"/>
      <c r="I36" s="291">
        <v>0</v>
      </c>
      <c r="J36" s="290">
        <f t="shared" si="1"/>
        <v>0</v>
      </c>
      <c r="K36" s="291">
        <f t="shared" si="2"/>
        <v>49</v>
      </c>
      <c r="L36" s="290">
        <f t="shared" si="3"/>
        <v>0</v>
      </c>
      <c r="M36" s="274" t="s">
        <v>3</v>
      </c>
    </row>
    <row r="37" spans="1:13">
      <c r="A37" s="289" t="s">
        <v>235</v>
      </c>
      <c r="B37" s="290">
        <v>19</v>
      </c>
      <c r="C37" s="291">
        <v>0</v>
      </c>
      <c r="D37" s="290">
        <f t="shared" si="0"/>
        <v>19</v>
      </c>
      <c r="E37" s="291">
        <f t="shared" si="0"/>
        <v>0</v>
      </c>
      <c r="F37" s="290">
        <v>0</v>
      </c>
      <c r="G37" s="291">
        <v>0</v>
      </c>
      <c r="H37" s="290"/>
      <c r="I37" s="291">
        <v>0</v>
      </c>
      <c r="J37" s="290">
        <f t="shared" si="1"/>
        <v>0</v>
      </c>
      <c r="K37" s="291">
        <f t="shared" si="2"/>
        <v>19</v>
      </c>
      <c r="L37" s="290">
        <f t="shared" si="3"/>
        <v>0</v>
      </c>
      <c r="M37" s="274" t="s">
        <v>3</v>
      </c>
    </row>
    <row r="38" spans="1:13">
      <c r="A38" s="289" t="s">
        <v>236</v>
      </c>
      <c r="B38" s="290">
        <v>208</v>
      </c>
      <c r="C38" s="291">
        <v>0</v>
      </c>
      <c r="D38" s="290">
        <f t="shared" si="0"/>
        <v>208</v>
      </c>
      <c r="E38" s="291">
        <f t="shared" si="0"/>
        <v>0</v>
      </c>
      <c r="F38" s="290">
        <v>0</v>
      </c>
      <c r="G38" s="291">
        <v>0</v>
      </c>
      <c r="H38" s="290"/>
      <c r="I38" s="291">
        <v>0</v>
      </c>
      <c r="J38" s="290">
        <f t="shared" si="1"/>
        <v>0</v>
      </c>
      <c r="K38" s="291">
        <f t="shared" si="2"/>
        <v>208</v>
      </c>
      <c r="L38" s="290">
        <f t="shared" si="3"/>
        <v>0</v>
      </c>
      <c r="M38" s="274" t="s">
        <v>3</v>
      </c>
    </row>
    <row r="39" spans="1:13">
      <c r="A39" s="295" t="s">
        <v>237</v>
      </c>
      <c r="B39" s="296">
        <v>14</v>
      </c>
      <c r="C39" s="297">
        <v>0</v>
      </c>
      <c r="D39" s="296">
        <f t="shared" si="0"/>
        <v>14</v>
      </c>
      <c r="E39" s="297">
        <f>C39</f>
        <v>0</v>
      </c>
      <c r="F39" s="296">
        <v>0</v>
      </c>
      <c r="G39" s="297">
        <v>0</v>
      </c>
      <c r="H39" s="296"/>
      <c r="I39" s="297">
        <v>0</v>
      </c>
      <c r="J39" s="296">
        <f t="shared" si="1"/>
        <v>0</v>
      </c>
      <c r="K39" s="297">
        <f t="shared" si="2"/>
        <v>14</v>
      </c>
      <c r="L39" s="296">
        <f t="shared" si="3"/>
        <v>0</v>
      </c>
      <c r="M39" s="274" t="s">
        <v>3</v>
      </c>
    </row>
    <row r="40" spans="1:13">
      <c r="A40" s="298" t="s">
        <v>238</v>
      </c>
      <c r="B40" s="299">
        <f>SUM(B12:B39)</f>
        <v>8399</v>
      </c>
      <c r="C40" s="300">
        <f>SUM(C12:C39)</f>
        <v>1310</v>
      </c>
      <c r="D40" s="301">
        <f>SUM(D12:D39)</f>
        <v>8399</v>
      </c>
      <c r="E40" s="300">
        <f>SUM(E12:E39)</f>
        <v>1310</v>
      </c>
      <c r="F40" s="301">
        <f t="shared" ref="F40:J40" si="4">SUM(F12:F39)</f>
        <v>50</v>
      </c>
      <c r="G40" s="299">
        <f t="shared" si="4"/>
        <v>8</v>
      </c>
      <c r="H40" s="299">
        <f t="shared" si="4"/>
        <v>0</v>
      </c>
      <c r="I40" s="299">
        <f t="shared" si="4"/>
        <v>145</v>
      </c>
      <c r="J40" s="299">
        <f t="shared" si="4"/>
        <v>-137</v>
      </c>
      <c r="K40" s="299">
        <f>SUM(K12:K39)</f>
        <v>8312</v>
      </c>
      <c r="L40" s="300">
        <f>SUM(L12:L39)</f>
        <v>1310</v>
      </c>
      <c r="M40" s="274" t="s">
        <v>3</v>
      </c>
    </row>
    <row r="41" spans="1:13">
      <c r="A41" s="302" t="s">
        <v>239</v>
      </c>
      <c r="B41" s="303">
        <v>1682</v>
      </c>
      <c r="C41" s="304">
        <v>288.97469810235771</v>
      </c>
      <c r="D41" s="303">
        <f>B41</f>
        <v>1682</v>
      </c>
      <c r="E41" s="304">
        <f>C41</f>
        <v>288.97469810235771</v>
      </c>
      <c r="F41" s="303">
        <v>0</v>
      </c>
      <c r="G41" s="305">
        <v>8</v>
      </c>
      <c r="H41" s="305"/>
      <c r="I41" s="305">
        <v>0</v>
      </c>
      <c r="J41" s="305">
        <f t="shared" si="1"/>
        <v>8</v>
      </c>
      <c r="K41" s="305">
        <f>D41+F41+G41-I41</f>
        <v>1690</v>
      </c>
      <c r="L41" s="304">
        <f t="shared" si="3"/>
        <v>288.97469810235771</v>
      </c>
      <c r="M41" s="274" t="s">
        <v>3</v>
      </c>
    </row>
    <row r="42" spans="1:13">
      <c r="A42" s="306" t="s">
        <v>240</v>
      </c>
      <c r="B42" s="290">
        <v>5954</v>
      </c>
      <c r="C42" s="291">
        <v>1020.0253018976423</v>
      </c>
      <c r="D42" s="290">
        <f>B42</f>
        <v>5954</v>
      </c>
      <c r="E42" s="291">
        <f>C42</f>
        <v>1020.0253018976423</v>
      </c>
      <c r="F42" s="290">
        <v>50</v>
      </c>
      <c r="G42" s="307">
        <v>0</v>
      </c>
      <c r="H42" s="307"/>
      <c r="I42" s="307">
        <v>145</v>
      </c>
      <c r="J42" s="307">
        <f t="shared" si="1"/>
        <v>-145</v>
      </c>
      <c r="K42" s="307">
        <f t="shared" si="2"/>
        <v>5859</v>
      </c>
      <c r="L42" s="291">
        <f>E42+G42</f>
        <v>1020.0253018976423</v>
      </c>
      <c r="M42" s="274" t="s">
        <v>3</v>
      </c>
    </row>
    <row r="43" spans="1:13">
      <c r="A43" s="308" t="s">
        <v>241</v>
      </c>
      <c r="B43" s="296">
        <v>763</v>
      </c>
      <c r="C43" s="297">
        <v>1</v>
      </c>
      <c r="D43" s="296">
        <f t="shared" ref="D43" si="5">B43</f>
        <v>763</v>
      </c>
      <c r="E43" s="297">
        <v>1</v>
      </c>
      <c r="F43" s="296">
        <v>0</v>
      </c>
      <c r="G43" s="309">
        <v>0</v>
      </c>
      <c r="H43" s="309"/>
      <c r="I43" s="309">
        <v>0</v>
      </c>
      <c r="J43" s="309">
        <f t="shared" si="1"/>
        <v>0</v>
      </c>
      <c r="K43" s="309">
        <f t="shared" si="2"/>
        <v>763</v>
      </c>
      <c r="L43" s="297">
        <f t="shared" ref="L43" si="6">E43</f>
        <v>1</v>
      </c>
      <c r="M43" s="274" t="s">
        <v>3</v>
      </c>
    </row>
    <row r="44" spans="1:13" s="316" customFormat="1">
      <c r="A44" s="310" t="s">
        <v>238</v>
      </c>
      <c r="B44" s="311">
        <f t="shared" ref="B44:G44" si="7">SUM(B41:B43)</f>
        <v>8399</v>
      </c>
      <c r="C44" s="312">
        <f t="shared" si="7"/>
        <v>1310</v>
      </c>
      <c r="D44" s="313">
        <f t="shared" si="7"/>
        <v>8399</v>
      </c>
      <c r="E44" s="312">
        <f t="shared" si="7"/>
        <v>1310</v>
      </c>
      <c r="F44" s="313">
        <f t="shared" si="7"/>
        <v>50</v>
      </c>
      <c r="G44" s="311">
        <f t="shared" si="7"/>
        <v>8</v>
      </c>
      <c r="H44" s="311">
        <f>SUM(H41:H43)</f>
        <v>0</v>
      </c>
      <c r="I44" s="314">
        <f>SUM(I41:I43)</f>
        <v>145</v>
      </c>
      <c r="J44" s="311">
        <f>SUM(J41:J43)</f>
        <v>-137</v>
      </c>
      <c r="K44" s="311">
        <f>SUM(K41:K43)</f>
        <v>8312</v>
      </c>
      <c r="L44" s="312">
        <f>SUM(L41:L43)</f>
        <v>1310</v>
      </c>
      <c r="M44" s="315" t="s">
        <v>2</v>
      </c>
    </row>
    <row r="45" spans="1:13" s="316" customFormat="1">
      <c r="A45" s="1245"/>
      <c r="B45" s="1245"/>
      <c r="C45" s="1245"/>
      <c r="D45" s="1245"/>
      <c r="E45" s="1245"/>
      <c r="F45" s="1245"/>
      <c r="G45" s="1245"/>
      <c r="H45" s="1245"/>
      <c r="I45" s="1245"/>
      <c r="J45" s="1245"/>
      <c r="K45" s="1245"/>
      <c r="L45" s="1245"/>
      <c r="M45" s="274"/>
    </row>
    <row r="46" spans="1:13" s="316" customFormat="1">
      <c r="M46" s="317"/>
    </row>
    <row r="47" spans="1:13" hidden="1">
      <c r="A47" s="319"/>
      <c r="B47" s="319"/>
      <c r="C47" s="319"/>
      <c r="D47" s="319"/>
      <c r="E47" s="319"/>
      <c r="F47" s="319"/>
      <c r="G47" s="319"/>
      <c r="H47" s="319"/>
      <c r="I47" s="319"/>
      <c r="J47" s="319"/>
      <c r="K47" s="319"/>
      <c r="L47" s="319"/>
    </row>
    <row r="48" spans="1:13">
      <c r="A48" s="320" t="s">
        <v>373</v>
      </c>
      <c r="B48" s="319"/>
      <c r="C48" s="319"/>
      <c r="D48" s="319"/>
      <c r="E48" s="319"/>
      <c r="F48" s="319"/>
      <c r="G48" s="319"/>
      <c r="H48" s="319"/>
      <c r="I48" s="319"/>
      <c r="J48" s="319"/>
      <c r="K48" s="319"/>
      <c r="L48" s="319"/>
    </row>
    <row r="50" spans="12:12">
      <c r="L50" s="321"/>
    </row>
  </sheetData>
  <mergeCells count="17">
    <mergeCell ref="J10:J11"/>
    <mergeCell ref="K10:K11"/>
    <mergeCell ref="L10:L11"/>
    <mergeCell ref="A45:L45"/>
    <mergeCell ref="B10:B11"/>
    <mergeCell ref="C10:C11"/>
    <mergeCell ref="D10:D11"/>
    <mergeCell ref="E10:E11"/>
    <mergeCell ref="G10:G11"/>
    <mergeCell ref="I10:I11"/>
    <mergeCell ref="A1:L1"/>
    <mergeCell ref="A4:L4"/>
    <mergeCell ref="A5:L5"/>
    <mergeCell ref="A6:L6"/>
    <mergeCell ref="B9:C9"/>
    <mergeCell ref="D9:E9"/>
    <mergeCell ref="F9:L9"/>
  </mergeCells>
  <printOptions horizontalCentered="1"/>
  <pageMargins left="0.75" right="0.75" top="1" bottom="1" header="0.5" footer="0.5"/>
  <pageSetup scale="57" orientation="landscape" r:id="rId1"/>
  <headerFooter alignWithMargins="0">
    <oddFooter>&amp;C&amp;"Times New Roman,Regular"Exhibit I - Detail of Permanent Positions by Category</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M46"/>
  <sheetViews>
    <sheetView view="pageBreakPreview" zoomScale="70" zoomScaleNormal="75" zoomScaleSheetLayoutView="70" workbookViewId="0">
      <selection sqref="A1:L1"/>
    </sheetView>
  </sheetViews>
  <sheetFormatPr defaultColWidth="11.42578125" defaultRowHeight="15"/>
  <cols>
    <col min="1" max="1" width="59.140625" style="795" customWidth="1"/>
    <col min="2" max="2" width="15.85546875" style="795" customWidth="1"/>
    <col min="3" max="3" width="19.28515625" style="795" bestFit="1" customWidth="1"/>
    <col min="4" max="4" width="14" style="795" customWidth="1"/>
    <col min="5" max="5" width="16.140625" style="795" customWidth="1"/>
    <col min="6" max="6" width="12.5703125" style="795" customWidth="1"/>
    <col min="7" max="7" width="15.42578125" style="795" customWidth="1"/>
    <col min="8" max="8" width="12.5703125" style="795" hidden="1" customWidth="1"/>
    <col min="9" max="10" width="12.5703125" style="795" customWidth="1"/>
    <col min="11" max="11" width="13.28515625" style="795" customWidth="1"/>
    <col min="12" max="12" width="16.7109375" style="795" customWidth="1"/>
    <col min="13" max="13" width="1.42578125" style="848" customWidth="1"/>
    <col min="14" max="256" width="11.42578125" style="795"/>
    <col min="257" max="257" width="59.140625" style="795" customWidth="1"/>
    <col min="258" max="258" width="15.85546875" style="795" customWidth="1"/>
    <col min="259" max="259" width="19.28515625" style="795" bestFit="1" customWidth="1"/>
    <col min="260" max="260" width="14" style="795" customWidth="1"/>
    <col min="261" max="261" width="16.140625" style="795" customWidth="1"/>
    <col min="262" max="262" width="12.5703125" style="795" customWidth="1"/>
    <col min="263" max="263" width="15.42578125" style="795" customWidth="1"/>
    <col min="264" max="264" width="0" style="795" hidden="1" customWidth="1"/>
    <col min="265" max="266" width="12.5703125" style="795" customWidth="1"/>
    <col min="267" max="267" width="13.28515625" style="795" customWidth="1"/>
    <col min="268" max="268" width="16.7109375" style="795" customWidth="1"/>
    <col min="269" max="269" width="1.42578125" style="795" customWidth="1"/>
    <col min="270" max="512" width="11.42578125" style="795"/>
    <col min="513" max="513" width="59.140625" style="795" customWidth="1"/>
    <col min="514" max="514" width="15.85546875" style="795" customWidth="1"/>
    <col min="515" max="515" width="19.28515625" style="795" bestFit="1" customWidth="1"/>
    <col min="516" max="516" width="14" style="795" customWidth="1"/>
    <col min="517" max="517" width="16.140625" style="795" customWidth="1"/>
    <col min="518" max="518" width="12.5703125" style="795" customWidth="1"/>
    <col min="519" max="519" width="15.42578125" style="795" customWidth="1"/>
    <col min="520" max="520" width="0" style="795" hidden="1" customWidth="1"/>
    <col min="521" max="522" width="12.5703125" style="795" customWidth="1"/>
    <col min="523" max="523" width="13.28515625" style="795" customWidth="1"/>
    <col min="524" max="524" width="16.7109375" style="795" customWidth="1"/>
    <col min="525" max="525" width="1.42578125" style="795" customWidth="1"/>
    <col min="526" max="768" width="11.42578125" style="795"/>
    <col min="769" max="769" width="59.140625" style="795" customWidth="1"/>
    <col min="770" max="770" width="15.85546875" style="795" customWidth="1"/>
    <col min="771" max="771" width="19.28515625" style="795" bestFit="1" customWidth="1"/>
    <col min="772" max="772" width="14" style="795" customWidth="1"/>
    <col min="773" max="773" width="16.140625" style="795" customWidth="1"/>
    <col min="774" max="774" width="12.5703125" style="795" customWidth="1"/>
    <col min="775" max="775" width="15.42578125" style="795" customWidth="1"/>
    <col min="776" max="776" width="0" style="795" hidden="1" customWidth="1"/>
    <col min="777" max="778" width="12.5703125" style="795" customWidth="1"/>
    <col min="779" max="779" width="13.28515625" style="795" customWidth="1"/>
    <col min="780" max="780" width="16.7109375" style="795" customWidth="1"/>
    <col min="781" max="781" width="1.42578125" style="795" customWidth="1"/>
    <col min="782" max="1024" width="11.42578125" style="795"/>
    <col min="1025" max="1025" width="59.140625" style="795" customWidth="1"/>
    <col min="1026" max="1026" width="15.85546875" style="795" customWidth="1"/>
    <col min="1027" max="1027" width="19.28515625" style="795" bestFit="1" customWidth="1"/>
    <col min="1028" max="1028" width="14" style="795" customWidth="1"/>
    <col min="1029" max="1029" width="16.140625" style="795" customWidth="1"/>
    <col min="1030" max="1030" width="12.5703125" style="795" customWidth="1"/>
    <col min="1031" max="1031" width="15.42578125" style="795" customWidth="1"/>
    <col min="1032" max="1032" width="0" style="795" hidden="1" customWidth="1"/>
    <col min="1033" max="1034" width="12.5703125" style="795" customWidth="1"/>
    <col min="1035" max="1035" width="13.28515625" style="795" customWidth="1"/>
    <col min="1036" max="1036" width="16.7109375" style="795" customWidth="1"/>
    <col min="1037" max="1037" width="1.42578125" style="795" customWidth="1"/>
    <col min="1038" max="1280" width="11.42578125" style="795"/>
    <col min="1281" max="1281" width="59.140625" style="795" customWidth="1"/>
    <col min="1282" max="1282" width="15.85546875" style="795" customWidth="1"/>
    <col min="1283" max="1283" width="19.28515625" style="795" bestFit="1" customWidth="1"/>
    <col min="1284" max="1284" width="14" style="795" customWidth="1"/>
    <col min="1285" max="1285" width="16.140625" style="795" customWidth="1"/>
    <col min="1286" max="1286" width="12.5703125" style="795" customWidth="1"/>
    <col min="1287" max="1287" width="15.42578125" style="795" customWidth="1"/>
    <col min="1288" max="1288" width="0" style="795" hidden="1" customWidth="1"/>
    <col min="1289" max="1290" width="12.5703125" style="795" customWidth="1"/>
    <col min="1291" max="1291" width="13.28515625" style="795" customWidth="1"/>
    <col min="1292" max="1292" width="16.7109375" style="795" customWidth="1"/>
    <col min="1293" max="1293" width="1.42578125" style="795" customWidth="1"/>
    <col min="1294" max="1536" width="11.42578125" style="795"/>
    <col min="1537" max="1537" width="59.140625" style="795" customWidth="1"/>
    <col min="1538" max="1538" width="15.85546875" style="795" customWidth="1"/>
    <col min="1539" max="1539" width="19.28515625" style="795" bestFit="1" customWidth="1"/>
    <col min="1540" max="1540" width="14" style="795" customWidth="1"/>
    <col min="1541" max="1541" width="16.140625" style="795" customWidth="1"/>
    <col min="1542" max="1542" width="12.5703125" style="795" customWidth="1"/>
    <col min="1543" max="1543" width="15.42578125" style="795" customWidth="1"/>
    <col min="1544" max="1544" width="0" style="795" hidden="1" customWidth="1"/>
    <col min="1545" max="1546" width="12.5703125" style="795" customWidth="1"/>
    <col min="1547" max="1547" width="13.28515625" style="795" customWidth="1"/>
    <col min="1548" max="1548" width="16.7109375" style="795" customWidth="1"/>
    <col min="1549" max="1549" width="1.42578125" style="795" customWidth="1"/>
    <col min="1550" max="1792" width="11.42578125" style="795"/>
    <col min="1793" max="1793" width="59.140625" style="795" customWidth="1"/>
    <col min="1794" max="1794" width="15.85546875" style="795" customWidth="1"/>
    <col min="1795" max="1795" width="19.28515625" style="795" bestFit="1" customWidth="1"/>
    <col min="1796" max="1796" width="14" style="795" customWidth="1"/>
    <col min="1797" max="1797" width="16.140625" style="795" customWidth="1"/>
    <col min="1798" max="1798" width="12.5703125" style="795" customWidth="1"/>
    <col min="1799" max="1799" width="15.42578125" style="795" customWidth="1"/>
    <col min="1800" max="1800" width="0" style="795" hidden="1" customWidth="1"/>
    <col min="1801" max="1802" width="12.5703125" style="795" customWidth="1"/>
    <col min="1803" max="1803" width="13.28515625" style="795" customWidth="1"/>
    <col min="1804" max="1804" width="16.7109375" style="795" customWidth="1"/>
    <col min="1805" max="1805" width="1.42578125" style="795" customWidth="1"/>
    <col min="1806" max="2048" width="11.42578125" style="795"/>
    <col min="2049" max="2049" width="59.140625" style="795" customWidth="1"/>
    <col min="2050" max="2050" width="15.85546875" style="795" customWidth="1"/>
    <col min="2051" max="2051" width="19.28515625" style="795" bestFit="1" customWidth="1"/>
    <col min="2052" max="2052" width="14" style="795" customWidth="1"/>
    <col min="2053" max="2053" width="16.140625" style="795" customWidth="1"/>
    <col min="2054" max="2054" width="12.5703125" style="795" customWidth="1"/>
    <col min="2055" max="2055" width="15.42578125" style="795" customWidth="1"/>
    <col min="2056" max="2056" width="0" style="795" hidden="1" customWidth="1"/>
    <col min="2057" max="2058" width="12.5703125" style="795" customWidth="1"/>
    <col min="2059" max="2059" width="13.28515625" style="795" customWidth="1"/>
    <col min="2060" max="2060" width="16.7109375" style="795" customWidth="1"/>
    <col min="2061" max="2061" width="1.42578125" style="795" customWidth="1"/>
    <col min="2062" max="2304" width="11.42578125" style="795"/>
    <col min="2305" max="2305" width="59.140625" style="795" customWidth="1"/>
    <col min="2306" max="2306" width="15.85546875" style="795" customWidth="1"/>
    <col min="2307" max="2307" width="19.28515625" style="795" bestFit="1" customWidth="1"/>
    <col min="2308" max="2308" width="14" style="795" customWidth="1"/>
    <col min="2309" max="2309" width="16.140625" style="795" customWidth="1"/>
    <col min="2310" max="2310" width="12.5703125" style="795" customWidth="1"/>
    <col min="2311" max="2311" width="15.42578125" style="795" customWidth="1"/>
    <col min="2312" max="2312" width="0" style="795" hidden="1" customWidth="1"/>
    <col min="2313" max="2314" width="12.5703125" style="795" customWidth="1"/>
    <col min="2315" max="2315" width="13.28515625" style="795" customWidth="1"/>
    <col min="2316" max="2316" width="16.7109375" style="795" customWidth="1"/>
    <col min="2317" max="2317" width="1.42578125" style="795" customWidth="1"/>
    <col min="2318" max="2560" width="11.42578125" style="795"/>
    <col min="2561" max="2561" width="59.140625" style="795" customWidth="1"/>
    <col min="2562" max="2562" width="15.85546875" style="795" customWidth="1"/>
    <col min="2563" max="2563" width="19.28515625" style="795" bestFit="1" customWidth="1"/>
    <col min="2564" max="2564" width="14" style="795" customWidth="1"/>
    <col min="2565" max="2565" width="16.140625" style="795" customWidth="1"/>
    <col min="2566" max="2566" width="12.5703125" style="795" customWidth="1"/>
    <col min="2567" max="2567" width="15.42578125" style="795" customWidth="1"/>
    <col min="2568" max="2568" width="0" style="795" hidden="1" customWidth="1"/>
    <col min="2569" max="2570" width="12.5703125" style="795" customWidth="1"/>
    <col min="2571" max="2571" width="13.28515625" style="795" customWidth="1"/>
    <col min="2572" max="2572" width="16.7109375" style="795" customWidth="1"/>
    <col min="2573" max="2573" width="1.42578125" style="795" customWidth="1"/>
    <col min="2574" max="2816" width="11.42578125" style="795"/>
    <col min="2817" max="2817" width="59.140625" style="795" customWidth="1"/>
    <col min="2818" max="2818" width="15.85546875" style="795" customWidth="1"/>
    <col min="2819" max="2819" width="19.28515625" style="795" bestFit="1" customWidth="1"/>
    <col min="2820" max="2820" width="14" style="795" customWidth="1"/>
    <col min="2821" max="2821" width="16.140625" style="795" customWidth="1"/>
    <col min="2822" max="2822" width="12.5703125" style="795" customWidth="1"/>
    <col min="2823" max="2823" width="15.42578125" style="795" customWidth="1"/>
    <col min="2824" max="2824" width="0" style="795" hidden="1" customWidth="1"/>
    <col min="2825" max="2826" width="12.5703125" style="795" customWidth="1"/>
    <col min="2827" max="2827" width="13.28515625" style="795" customWidth="1"/>
    <col min="2828" max="2828" width="16.7109375" style="795" customWidth="1"/>
    <col min="2829" max="2829" width="1.42578125" style="795" customWidth="1"/>
    <col min="2830" max="3072" width="11.42578125" style="795"/>
    <col min="3073" max="3073" width="59.140625" style="795" customWidth="1"/>
    <col min="3074" max="3074" width="15.85546875" style="795" customWidth="1"/>
    <col min="3075" max="3075" width="19.28515625" style="795" bestFit="1" customWidth="1"/>
    <col min="3076" max="3076" width="14" style="795" customWidth="1"/>
    <col min="3077" max="3077" width="16.140625" style="795" customWidth="1"/>
    <col min="3078" max="3078" width="12.5703125" style="795" customWidth="1"/>
    <col min="3079" max="3079" width="15.42578125" style="795" customWidth="1"/>
    <col min="3080" max="3080" width="0" style="795" hidden="1" customWidth="1"/>
    <col min="3081" max="3082" width="12.5703125" style="795" customWidth="1"/>
    <col min="3083" max="3083" width="13.28515625" style="795" customWidth="1"/>
    <col min="3084" max="3084" width="16.7109375" style="795" customWidth="1"/>
    <col min="3085" max="3085" width="1.42578125" style="795" customWidth="1"/>
    <col min="3086" max="3328" width="11.42578125" style="795"/>
    <col min="3329" max="3329" width="59.140625" style="795" customWidth="1"/>
    <col min="3330" max="3330" width="15.85546875" style="795" customWidth="1"/>
    <col min="3331" max="3331" width="19.28515625" style="795" bestFit="1" customWidth="1"/>
    <col min="3332" max="3332" width="14" style="795" customWidth="1"/>
    <col min="3333" max="3333" width="16.140625" style="795" customWidth="1"/>
    <col min="3334" max="3334" width="12.5703125" style="795" customWidth="1"/>
    <col min="3335" max="3335" width="15.42578125" style="795" customWidth="1"/>
    <col min="3336" max="3336" width="0" style="795" hidden="1" customWidth="1"/>
    <col min="3337" max="3338" width="12.5703125" style="795" customWidth="1"/>
    <col min="3339" max="3339" width="13.28515625" style="795" customWidth="1"/>
    <col min="3340" max="3340" width="16.7109375" style="795" customWidth="1"/>
    <col min="3341" max="3341" width="1.42578125" style="795" customWidth="1"/>
    <col min="3342" max="3584" width="11.42578125" style="795"/>
    <col min="3585" max="3585" width="59.140625" style="795" customWidth="1"/>
    <col min="3586" max="3586" width="15.85546875" style="795" customWidth="1"/>
    <col min="3587" max="3587" width="19.28515625" style="795" bestFit="1" customWidth="1"/>
    <col min="3588" max="3588" width="14" style="795" customWidth="1"/>
    <col min="3589" max="3589" width="16.140625" style="795" customWidth="1"/>
    <col min="3590" max="3590" width="12.5703125" style="795" customWidth="1"/>
    <col min="3591" max="3591" width="15.42578125" style="795" customWidth="1"/>
    <col min="3592" max="3592" width="0" style="795" hidden="1" customWidth="1"/>
    <col min="3593" max="3594" width="12.5703125" style="795" customWidth="1"/>
    <col min="3595" max="3595" width="13.28515625" style="795" customWidth="1"/>
    <col min="3596" max="3596" width="16.7109375" style="795" customWidth="1"/>
    <col min="3597" max="3597" width="1.42578125" style="795" customWidth="1"/>
    <col min="3598" max="3840" width="11.42578125" style="795"/>
    <col min="3841" max="3841" width="59.140625" style="795" customWidth="1"/>
    <col min="3842" max="3842" width="15.85546875" style="795" customWidth="1"/>
    <col min="3843" max="3843" width="19.28515625" style="795" bestFit="1" customWidth="1"/>
    <col min="3844" max="3844" width="14" style="795" customWidth="1"/>
    <col min="3845" max="3845" width="16.140625" style="795" customWidth="1"/>
    <col min="3846" max="3846" width="12.5703125" style="795" customWidth="1"/>
    <col min="3847" max="3847" width="15.42578125" style="795" customWidth="1"/>
    <col min="3848" max="3848" width="0" style="795" hidden="1" customWidth="1"/>
    <col min="3849" max="3850" width="12.5703125" style="795" customWidth="1"/>
    <col min="3851" max="3851" width="13.28515625" style="795" customWidth="1"/>
    <col min="3852" max="3852" width="16.7109375" style="795" customWidth="1"/>
    <col min="3853" max="3853" width="1.42578125" style="795" customWidth="1"/>
    <col min="3854" max="4096" width="11.42578125" style="795"/>
    <col min="4097" max="4097" width="59.140625" style="795" customWidth="1"/>
    <col min="4098" max="4098" width="15.85546875" style="795" customWidth="1"/>
    <col min="4099" max="4099" width="19.28515625" style="795" bestFit="1" customWidth="1"/>
    <col min="4100" max="4100" width="14" style="795" customWidth="1"/>
    <col min="4101" max="4101" width="16.140625" style="795" customWidth="1"/>
    <col min="4102" max="4102" width="12.5703125" style="795" customWidth="1"/>
    <col min="4103" max="4103" width="15.42578125" style="795" customWidth="1"/>
    <col min="4104" max="4104" width="0" style="795" hidden="1" customWidth="1"/>
    <col min="4105" max="4106" width="12.5703125" style="795" customWidth="1"/>
    <col min="4107" max="4107" width="13.28515625" style="795" customWidth="1"/>
    <col min="4108" max="4108" width="16.7109375" style="795" customWidth="1"/>
    <col min="4109" max="4109" width="1.42578125" style="795" customWidth="1"/>
    <col min="4110" max="4352" width="11.42578125" style="795"/>
    <col min="4353" max="4353" width="59.140625" style="795" customWidth="1"/>
    <col min="4354" max="4354" width="15.85546875" style="795" customWidth="1"/>
    <col min="4355" max="4355" width="19.28515625" style="795" bestFit="1" customWidth="1"/>
    <col min="4356" max="4356" width="14" style="795" customWidth="1"/>
    <col min="4357" max="4357" width="16.140625" style="795" customWidth="1"/>
    <col min="4358" max="4358" width="12.5703125" style="795" customWidth="1"/>
    <col min="4359" max="4359" width="15.42578125" style="795" customWidth="1"/>
    <col min="4360" max="4360" width="0" style="795" hidden="1" customWidth="1"/>
    <col min="4361" max="4362" width="12.5703125" style="795" customWidth="1"/>
    <col min="4363" max="4363" width="13.28515625" style="795" customWidth="1"/>
    <col min="4364" max="4364" width="16.7109375" style="795" customWidth="1"/>
    <col min="4365" max="4365" width="1.42578125" style="795" customWidth="1"/>
    <col min="4366" max="4608" width="11.42578125" style="795"/>
    <col min="4609" max="4609" width="59.140625" style="795" customWidth="1"/>
    <col min="4610" max="4610" width="15.85546875" style="795" customWidth="1"/>
    <col min="4611" max="4611" width="19.28515625" style="795" bestFit="1" customWidth="1"/>
    <col min="4612" max="4612" width="14" style="795" customWidth="1"/>
    <col min="4613" max="4613" width="16.140625" style="795" customWidth="1"/>
    <col min="4614" max="4614" width="12.5703125" style="795" customWidth="1"/>
    <col min="4615" max="4615" width="15.42578125" style="795" customWidth="1"/>
    <col min="4616" max="4616" width="0" style="795" hidden="1" customWidth="1"/>
    <col min="4617" max="4618" width="12.5703125" style="795" customWidth="1"/>
    <col min="4619" max="4619" width="13.28515625" style="795" customWidth="1"/>
    <col min="4620" max="4620" width="16.7109375" style="795" customWidth="1"/>
    <col min="4621" max="4621" width="1.42578125" style="795" customWidth="1"/>
    <col min="4622" max="4864" width="11.42578125" style="795"/>
    <col min="4865" max="4865" width="59.140625" style="795" customWidth="1"/>
    <col min="4866" max="4866" width="15.85546875" style="795" customWidth="1"/>
    <col min="4867" max="4867" width="19.28515625" style="795" bestFit="1" customWidth="1"/>
    <col min="4868" max="4868" width="14" style="795" customWidth="1"/>
    <col min="4869" max="4869" width="16.140625" style="795" customWidth="1"/>
    <col min="4870" max="4870" width="12.5703125" style="795" customWidth="1"/>
    <col min="4871" max="4871" width="15.42578125" style="795" customWidth="1"/>
    <col min="4872" max="4872" width="0" style="795" hidden="1" customWidth="1"/>
    <col min="4873" max="4874" width="12.5703125" style="795" customWidth="1"/>
    <col min="4875" max="4875" width="13.28515625" style="795" customWidth="1"/>
    <col min="4876" max="4876" width="16.7109375" style="795" customWidth="1"/>
    <col min="4877" max="4877" width="1.42578125" style="795" customWidth="1"/>
    <col min="4878" max="5120" width="11.42578125" style="795"/>
    <col min="5121" max="5121" width="59.140625" style="795" customWidth="1"/>
    <col min="5122" max="5122" width="15.85546875" style="795" customWidth="1"/>
    <col min="5123" max="5123" width="19.28515625" style="795" bestFit="1" customWidth="1"/>
    <col min="5124" max="5124" width="14" style="795" customWidth="1"/>
    <col min="5125" max="5125" width="16.140625" style="795" customWidth="1"/>
    <col min="5126" max="5126" width="12.5703125" style="795" customWidth="1"/>
    <col min="5127" max="5127" width="15.42578125" style="795" customWidth="1"/>
    <col min="5128" max="5128" width="0" style="795" hidden="1" customWidth="1"/>
    <col min="5129" max="5130" width="12.5703125" style="795" customWidth="1"/>
    <col min="5131" max="5131" width="13.28515625" style="795" customWidth="1"/>
    <col min="5132" max="5132" width="16.7109375" style="795" customWidth="1"/>
    <col min="5133" max="5133" width="1.42578125" style="795" customWidth="1"/>
    <col min="5134" max="5376" width="11.42578125" style="795"/>
    <col min="5377" max="5377" width="59.140625" style="795" customWidth="1"/>
    <col min="5378" max="5378" width="15.85546875" style="795" customWidth="1"/>
    <col min="5379" max="5379" width="19.28515625" style="795" bestFit="1" customWidth="1"/>
    <col min="5380" max="5380" width="14" style="795" customWidth="1"/>
    <col min="5381" max="5381" width="16.140625" style="795" customWidth="1"/>
    <col min="5382" max="5382" width="12.5703125" style="795" customWidth="1"/>
    <col min="5383" max="5383" width="15.42578125" style="795" customWidth="1"/>
    <col min="5384" max="5384" width="0" style="795" hidden="1" customWidth="1"/>
    <col min="5385" max="5386" width="12.5703125" style="795" customWidth="1"/>
    <col min="5387" max="5387" width="13.28515625" style="795" customWidth="1"/>
    <col min="5388" max="5388" width="16.7109375" style="795" customWidth="1"/>
    <col min="5389" max="5389" width="1.42578125" style="795" customWidth="1"/>
    <col min="5390" max="5632" width="11.42578125" style="795"/>
    <col min="5633" max="5633" width="59.140625" style="795" customWidth="1"/>
    <col min="5634" max="5634" width="15.85546875" style="795" customWidth="1"/>
    <col min="5635" max="5635" width="19.28515625" style="795" bestFit="1" customWidth="1"/>
    <col min="5636" max="5636" width="14" style="795" customWidth="1"/>
    <col min="5637" max="5637" width="16.140625" style="795" customWidth="1"/>
    <col min="5638" max="5638" width="12.5703125" style="795" customWidth="1"/>
    <col min="5639" max="5639" width="15.42578125" style="795" customWidth="1"/>
    <col min="5640" max="5640" width="0" style="795" hidden="1" customWidth="1"/>
    <col min="5641" max="5642" width="12.5703125" style="795" customWidth="1"/>
    <col min="5643" max="5643" width="13.28515625" style="795" customWidth="1"/>
    <col min="5644" max="5644" width="16.7109375" style="795" customWidth="1"/>
    <col min="5645" max="5645" width="1.42578125" style="795" customWidth="1"/>
    <col min="5646" max="5888" width="11.42578125" style="795"/>
    <col min="5889" max="5889" width="59.140625" style="795" customWidth="1"/>
    <col min="5890" max="5890" width="15.85546875" style="795" customWidth="1"/>
    <col min="5891" max="5891" width="19.28515625" style="795" bestFit="1" customWidth="1"/>
    <col min="5892" max="5892" width="14" style="795" customWidth="1"/>
    <col min="5893" max="5893" width="16.140625" style="795" customWidth="1"/>
    <col min="5894" max="5894" width="12.5703125" style="795" customWidth="1"/>
    <col min="5895" max="5895" width="15.42578125" style="795" customWidth="1"/>
    <col min="5896" max="5896" width="0" style="795" hidden="1" customWidth="1"/>
    <col min="5897" max="5898" width="12.5703125" style="795" customWidth="1"/>
    <col min="5899" max="5899" width="13.28515625" style="795" customWidth="1"/>
    <col min="5900" max="5900" width="16.7109375" style="795" customWidth="1"/>
    <col min="5901" max="5901" width="1.42578125" style="795" customWidth="1"/>
    <col min="5902" max="6144" width="11.42578125" style="795"/>
    <col min="6145" max="6145" width="59.140625" style="795" customWidth="1"/>
    <col min="6146" max="6146" width="15.85546875" style="795" customWidth="1"/>
    <col min="6147" max="6147" width="19.28515625" style="795" bestFit="1" customWidth="1"/>
    <col min="6148" max="6148" width="14" style="795" customWidth="1"/>
    <col min="6149" max="6149" width="16.140625" style="795" customWidth="1"/>
    <col min="6150" max="6150" width="12.5703125" style="795" customWidth="1"/>
    <col min="6151" max="6151" width="15.42578125" style="795" customWidth="1"/>
    <col min="6152" max="6152" width="0" style="795" hidden="1" customWidth="1"/>
    <col min="6153" max="6154" width="12.5703125" style="795" customWidth="1"/>
    <col min="6155" max="6155" width="13.28515625" style="795" customWidth="1"/>
    <col min="6156" max="6156" width="16.7109375" style="795" customWidth="1"/>
    <col min="6157" max="6157" width="1.42578125" style="795" customWidth="1"/>
    <col min="6158" max="6400" width="11.42578125" style="795"/>
    <col min="6401" max="6401" width="59.140625" style="795" customWidth="1"/>
    <col min="6402" max="6402" width="15.85546875" style="795" customWidth="1"/>
    <col min="6403" max="6403" width="19.28515625" style="795" bestFit="1" customWidth="1"/>
    <col min="6404" max="6404" width="14" style="795" customWidth="1"/>
    <col min="6405" max="6405" width="16.140625" style="795" customWidth="1"/>
    <col min="6406" max="6406" width="12.5703125" style="795" customWidth="1"/>
    <col min="6407" max="6407" width="15.42578125" style="795" customWidth="1"/>
    <col min="6408" max="6408" width="0" style="795" hidden="1" customWidth="1"/>
    <col min="6409" max="6410" width="12.5703125" style="795" customWidth="1"/>
    <col min="6411" max="6411" width="13.28515625" style="795" customWidth="1"/>
    <col min="6412" max="6412" width="16.7109375" style="795" customWidth="1"/>
    <col min="6413" max="6413" width="1.42578125" style="795" customWidth="1"/>
    <col min="6414" max="6656" width="11.42578125" style="795"/>
    <col min="6657" max="6657" width="59.140625" style="795" customWidth="1"/>
    <col min="6658" max="6658" width="15.85546875" style="795" customWidth="1"/>
    <col min="6659" max="6659" width="19.28515625" style="795" bestFit="1" customWidth="1"/>
    <col min="6660" max="6660" width="14" style="795" customWidth="1"/>
    <col min="6661" max="6661" width="16.140625" style="795" customWidth="1"/>
    <col min="6662" max="6662" width="12.5703125" style="795" customWidth="1"/>
    <col min="6663" max="6663" width="15.42578125" style="795" customWidth="1"/>
    <col min="6664" max="6664" width="0" style="795" hidden="1" customWidth="1"/>
    <col min="6665" max="6666" width="12.5703125" style="795" customWidth="1"/>
    <col min="6667" max="6667" width="13.28515625" style="795" customWidth="1"/>
    <col min="6668" max="6668" width="16.7109375" style="795" customWidth="1"/>
    <col min="6669" max="6669" width="1.42578125" style="795" customWidth="1"/>
    <col min="6670" max="6912" width="11.42578125" style="795"/>
    <col min="6913" max="6913" width="59.140625" style="795" customWidth="1"/>
    <col min="6914" max="6914" width="15.85546875" style="795" customWidth="1"/>
    <col min="6915" max="6915" width="19.28515625" style="795" bestFit="1" customWidth="1"/>
    <col min="6916" max="6916" width="14" style="795" customWidth="1"/>
    <col min="6917" max="6917" width="16.140625" style="795" customWidth="1"/>
    <col min="6918" max="6918" width="12.5703125" style="795" customWidth="1"/>
    <col min="6919" max="6919" width="15.42578125" style="795" customWidth="1"/>
    <col min="6920" max="6920" width="0" style="795" hidden="1" customWidth="1"/>
    <col min="6921" max="6922" width="12.5703125" style="795" customWidth="1"/>
    <col min="6923" max="6923" width="13.28515625" style="795" customWidth="1"/>
    <col min="6924" max="6924" width="16.7109375" style="795" customWidth="1"/>
    <col min="6925" max="6925" width="1.42578125" style="795" customWidth="1"/>
    <col min="6926" max="7168" width="11.42578125" style="795"/>
    <col min="7169" max="7169" width="59.140625" style="795" customWidth="1"/>
    <col min="7170" max="7170" width="15.85546875" style="795" customWidth="1"/>
    <col min="7171" max="7171" width="19.28515625" style="795" bestFit="1" customWidth="1"/>
    <col min="7172" max="7172" width="14" style="795" customWidth="1"/>
    <col min="7173" max="7173" width="16.140625" style="795" customWidth="1"/>
    <col min="7174" max="7174" width="12.5703125" style="795" customWidth="1"/>
    <col min="7175" max="7175" width="15.42578125" style="795" customWidth="1"/>
    <col min="7176" max="7176" width="0" style="795" hidden="1" customWidth="1"/>
    <col min="7177" max="7178" width="12.5703125" style="795" customWidth="1"/>
    <col min="7179" max="7179" width="13.28515625" style="795" customWidth="1"/>
    <col min="7180" max="7180" width="16.7109375" style="795" customWidth="1"/>
    <col min="7181" max="7181" width="1.42578125" style="795" customWidth="1"/>
    <col min="7182" max="7424" width="11.42578125" style="795"/>
    <col min="7425" max="7425" width="59.140625" style="795" customWidth="1"/>
    <col min="7426" max="7426" width="15.85546875" style="795" customWidth="1"/>
    <col min="7427" max="7427" width="19.28515625" style="795" bestFit="1" customWidth="1"/>
    <col min="7428" max="7428" width="14" style="795" customWidth="1"/>
    <col min="7429" max="7429" width="16.140625" style="795" customWidth="1"/>
    <col min="7430" max="7430" width="12.5703125" style="795" customWidth="1"/>
    <col min="7431" max="7431" width="15.42578125" style="795" customWidth="1"/>
    <col min="7432" max="7432" width="0" style="795" hidden="1" customWidth="1"/>
    <col min="7433" max="7434" width="12.5703125" style="795" customWidth="1"/>
    <col min="7435" max="7435" width="13.28515625" style="795" customWidth="1"/>
    <col min="7436" max="7436" width="16.7109375" style="795" customWidth="1"/>
    <col min="7437" max="7437" width="1.42578125" style="795" customWidth="1"/>
    <col min="7438" max="7680" width="11.42578125" style="795"/>
    <col min="7681" max="7681" width="59.140625" style="795" customWidth="1"/>
    <col min="7682" max="7682" width="15.85546875" style="795" customWidth="1"/>
    <col min="7683" max="7683" width="19.28515625" style="795" bestFit="1" customWidth="1"/>
    <col min="7684" max="7684" width="14" style="795" customWidth="1"/>
    <col min="7685" max="7685" width="16.140625" style="795" customWidth="1"/>
    <col min="7686" max="7686" width="12.5703125" style="795" customWidth="1"/>
    <col min="7687" max="7687" width="15.42578125" style="795" customWidth="1"/>
    <col min="7688" max="7688" width="0" style="795" hidden="1" customWidth="1"/>
    <col min="7689" max="7690" width="12.5703125" style="795" customWidth="1"/>
    <col min="7691" max="7691" width="13.28515625" style="795" customWidth="1"/>
    <col min="7692" max="7692" width="16.7109375" style="795" customWidth="1"/>
    <col min="7693" max="7693" width="1.42578125" style="795" customWidth="1"/>
    <col min="7694" max="7936" width="11.42578125" style="795"/>
    <col min="7937" max="7937" width="59.140625" style="795" customWidth="1"/>
    <col min="7938" max="7938" width="15.85546875" style="795" customWidth="1"/>
    <col min="7939" max="7939" width="19.28515625" style="795" bestFit="1" customWidth="1"/>
    <col min="7940" max="7940" width="14" style="795" customWidth="1"/>
    <col min="7941" max="7941" width="16.140625" style="795" customWidth="1"/>
    <col min="7942" max="7942" width="12.5703125" style="795" customWidth="1"/>
    <col min="7943" max="7943" width="15.42578125" style="795" customWidth="1"/>
    <col min="7944" max="7944" width="0" style="795" hidden="1" customWidth="1"/>
    <col min="7945" max="7946" width="12.5703125" style="795" customWidth="1"/>
    <col min="7947" max="7947" width="13.28515625" style="795" customWidth="1"/>
    <col min="7948" max="7948" width="16.7109375" style="795" customWidth="1"/>
    <col min="7949" max="7949" width="1.42578125" style="795" customWidth="1"/>
    <col min="7950" max="8192" width="11.42578125" style="795"/>
    <col min="8193" max="8193" width="59.140625" style="795" customWidth="1"/>
    <col min="8194" max="8194" width="15.85546875" style="795" customWidth="1"/>
    <col min="8195" max="8195" width="19.28515625" style="795" bestFit="1" customWidth="1"/>
    <col min="8196" max="8196" width="14" style="795" customWidth="1"/>
    <col min="8197" max="8197" width="16.140625" style="795" customWidth="1"/>
    <col min="8198" max="8198" width="12.5703125" style="795" customWidth="1"/>
    <col min="8199" max="8199" width="15.42578125" style="795" customWidth="1"/>
    <col min="8200" max="8200" width="0" style="795" hidden="1" customWidth="1"/>
    <col min="8201" max="8202" width="12.5703125" style="795" customWidth="1"/>
    <col min="8203" max="8203" width="13.28515625" style="795" customWidth="1"/>
    <col min="8204" max="8204" width="16.7109375" style="795" customWidth="1"/>
    <col min="8205" max="8205" width="1.42578125" style="795" customWidth="1"/>
    <col min="8206" max="8448" width="11.42578125" style="795"/>
    <col min="8449" max="8449" width="59.140625" style="795" customWidth="1"/>
    <col min="8450" max="8450" width="15.85546875" style="795" customWidth="1"/>
    <col min="8451" max="8451" width="19.28515625" style="795" bestFit="1" customWidth="1"/>
    <col min="8452" max="8452" width="14" style="795" customWidth="1"/>
    <col min="8453" max="8453" width="16.140625" style="795" customWidth="1"/>
    <col min="8454" max="8454" width="12.5703125" style="795" customWidth="1"/>
    <col min="8455" max="8455" width="15.42578125" style="795" customWidth="1"/>
    <col min="8456" max="8456" width="0" style="795" hidden="1" customWidth="1"/>
    <col min="8457" max="8458" width="12.5703125" style="795" customWidth="1"/>
    <col min="8459" max="8459" width="13.28515625" style="795" customWidth="1"/>
    <col min="8460" max="8460" width="16.7109375" style="795" customWidth="1"/>
    <col min="8461" max="8461" width="1.42578125" style="795" customWidth="1"/>
    <col min="8462" max="8704" width="11.42578125" style="795"/>
    <col min="8705" max="8705" width="59.140625" style="795" customWidth="1"/>
    <col min="8706" max="8706" width="15.85546875" style="795" customWidth="1"/>
    <col min="8707" max="8707" width="19.28515625" style="795" bestFit="1" customWidth="1"/>
    <col min="8708" max="8708" width="14" style="795" customWidth="1"/>
    <col min="8709" max="8709" width="16.140625" style="795" customWidth="1"/>
    <col min="8710" max="8710" width="12.5703125" style="795" customWidth="1"/>
    <col min="8711" max="8711" width="15.42578125" style="795" customWidth="1"/>
    <col min="8712" max="8712" width="0" style="795" hidden="1" customWidth="1"/>
    <col min="8713" max="8714" width="12.5703125" style="795" customWidth="1"/>
    <col min="8715" max="8715" width="13.28515625" style="795" customWidth="1"/>
    <col min="8716" max="8716" width="16.7109375" style="795" customWidth="1"/>
    <col min="8717" max="8717" width="1.42578125" style="795" customWidth="1"/>
    <col min="8718" max="8960" width="11.42578125" style="795"/>
    <col min="8961" max="8961" width="59.140625" style="795" customWidth="1"/>
    <col min="8962" max="8962" width="15.85546875" style="795" customWidth="1"/>
    <col min="8963" max="8963" width="19.28515625" style="795" bestFit="1" customWidth="1"/>
    <col min="8964" max="8964" width="14" style="795" customWidth="1"/>
    <col min="8965" max="8965" width="16.140625" style="795" customWidth="1"/>
    <col min="8966" max="8966" width="12.5703125" style="795" customWidth="1"/>
    <col min="8967" max="8967" width="15.42578125" style="795" customWidth="1"/>
    <col min="8968" max="8968" width="0" style="795" hidden="1" customWidth="1"/>
    <col min="8969" max="8970" width="12.5703125" style="795" customWidth="1"/>
    <col min="8971" max="8971" width="13.28515625" style="795" customWidth="1"/>
    <col min="8972" max="8972" width="16.7109375" style="795" customWidth="1"/>
    <col min="8973" max="8973" width="1.42578125" style="795" customWidth="1"/>
    <col min="8974" max="9216" width="11.42578125" style="795"/>
    <col min="9217" max="9217" width="59.140625" style="795" customWidth="1"/>
    <col min="9218" max="9218" width="15.85546875" style="795" customWidth="1"/>
    <col min="9219" max="9219" width="19.28515625" style="795" bestFit="1" customWidth="1"/>
    <col min="9220" max="9220" width="14" style="795" customWidth="1"/>
    <col min="9221" max="9221" width="16.140625" style="795" customWidth="1"/>
    <col min="9222" max="9222" width="12.5703125" style="795" customWidth="1"/>
    <col min="9223" max="9223" width="15.42578125" style="795" customWidth="1"/>
    <col min="9224" max="9224" width="0" style="795" hidden="1" customWidth="1"/>
    <col min="9225" max="9226" width="12.5703125" style="795" customWidth="1"/>
    <col min="9227" max="9227" width="13.28515625" style="795" customWidth="1"/>
    <col min="9228" max="9228" width="16.7109375" style="795" customWidth="1"/>
    <col min="9229" max="9229" width="1.42578125" style="795" customWidth="1"/>
    <col min="9230" max="9472" width="11.42578125" style="795"/>
    <col min="9473" max="9473" width="59.140625" style="795" customWidth="1"/>
    <col min="9474" max="9474" width="15.85546875" style="795" customWidth="1"/>
    <col min="9475" max="9475" width="19.28515625" style="795" bestFit="1" customWidth="1"/>
    <col min="9476" max="9476" width="14" style="795" customWidth="1"/>
    <col min="9477" max="9477" width="16.140625" style="795" customWidth="1"/>
    <col min="9478" max="9478" width="12.5703125" style="795" customWidth="1"/>
    <col min="9479" max="9479" width="15.42578125" style="795" customWidth="1"/>
    <col min="9480" max="9480" width="0" style="795" hidden="1" customWidth="1"/>
    <col min="9481" max="9482" width="12.5703125" style="795" customWidth="1"/>
    <col min="9483" max="9483" width="13.28515625" style="795" customWidth="1"/>
    <col min="9484" max="9484" width="16.7109375" style="795" customWidth="1"/>
    <col min="9485" max="9485" width="1.42578125" style="795" customWidth="1"/>
    <col min="9486" max="9728" width="11.42578125" style="795"/>
    <col min="9729" max="9729" width="59.140625" style="795" customWidth="1"/>
    <col min="9730" max="9730" width="15.85546875" style="795" customWidth="1"/>
    <col min="9731" max="9731" width="19.28515625" style="795" bestFit="1" customWidth="1"/>
    <col min="9732" max="9732" width="14" style="795" customWidth="1"/>
    <col min="9733" max="9733" width="16.140625" style="795" customWidth="1"/>
    <col min="9734" max="9734" width="12.5703125" style="795" customWidth="1"/>
    <col min="9735" max="9735" width="15.42578125" style="795" customWidth="1"/>
    <col min="9736" max="9736" width="0" style="795" hidden="1" customWidth="1"/>
    <col min="9737" max="9738" width="12.5703125" style="795" customWidth="1"/>
    <col min="9739" max="9739" width="13.28515625" style="795" customWidth="1"/>
    <col min="9740" max="9740" width="16.7109375" style="795" customWidth="1"/>
    <col min="9741" max="9741" width="1.42578125" style="795" customWidth="1"/>
    <col min="9742" max="9984" width="11.42578125" style="795"/>
    <col min="9985" max="9985" width="59.140625" style="795" customWidth="1"/>
    <col min="9986" max="9986" width="15.85546875" style="795" customWidth="1"/>
    <col min="9987" max="9987" width="19.28515625" style="795" bestFit="1" customWidth="1"/>
    <col min="9988" max="9988" width="14" style="795" customWidth="1"/>
    <col min="9989" max="9989" width="16.140625" style="795" customWidth="1"/>
    <col min="9990" max="9990" width="12.5703125" style="795" customWidth="1"/>
    <col min="9991" max="9991" width="15.42578125" style="795" customWidth="1"/>
    <col min="9992" max="9992" width="0" style="795" hidden="1" customWidth="1"/>
    <col min="9993" max="9994" width="12.5703125" style="795" customWidth="1"/>
    <col min="9995" max="9995" width="13.28515625" style="795" customWidth="1"/>
    <col min="9996" max="9996" width="16.7109375" style="795" customWidth="1"/>
    <col min="9997" max="9997" width="1.42578125" style="795" customWidth="1"/>
    <col min="9998" max="10240" width="11.42578125" style="795"/>
    <col min="10241" max="10241" width="59.140625" style="795" customWidth="1"/>
    <col min="10242" max="10242" width="15.85546875" style="795" customWidth="1"/>
    <col min="10243" max="10243" width="19.28515625" style="795" bestFit="1" customWidth="1"/>
    <col min="10244" max="10244" width="14" style="795" customWidth="1"/>
    <col min="10245" max="10245" width="16.140625" style="795" customWidth="1"/>
    <col min="10246" max="10246" width="12.5703125" style="795" customWidth="1"/>
    <col min="10247" max="10247" width="15.42578125" style="795" customWidth="1"/>
    <col min="10248" max="10248" width="0" style="795" hidden="1" customWidth="1"/>
    <col min="10249" max="10250" width="12.5703125" style="795" customWidth="1"/>
    <col min="10251" max="10251" width="13.28515625" style="795" customWidth="1"/>
    <col min="10252" max="10252" width="16.7109375" style="795" customWidth="1"/>
    <col min="10253" max="10253" width="1.42578125" style="795" customWidth="1"/>
    <col min="10254" max="10496" width="11.42578125" style="795"/>
    <col min="10497" max="10497" width="59.140625" style="795" customWidth="1"/>
    <col min="10498" max="10498" width="15.85546875" style="795" customWidth="1"/>
    <col min="10499" max="10499" width="19.28515625" style="795" bestFit="1" customWidth="1"/>
    <col min="10500" max="10500" width="14" style="795" customWidth="1"/>
    <col min="10501" max="10501" width="16.140625" style="795" customWidth="1"/>
    <col min="10502" max="10502" width="12.5703125" style="795" customWidth="1"/>
    <col min="10503" max="10503" width="15.42578125" style="795" customWidth="1"/>
    <col min="10504" max="10504" width="0" style="795" hidden="1" customWidth="1"/>
    <col min="10505" max="10506" width="12.5703125" style="795" customWidth="1"/>
    <col min="10507" max="10507" width="13.28515625" style="795" customWidth="1"/>
    <col min="10508" max="10508" width="16.7109375" style="795" customWidth="1"/>
    <col min="10509" max="10509" width="1.42578125" style="795" customWidth="1"/>
    <col min="10510" max="10752" width="11.42578125" style="795"/>
    <col min="10753" max="10753" width="59.140625" style="795" customWidth="1"/>
    <col min="10754" max="10754" width="15.85546875" style="795" customWidth="1"/>
    <col min="10755" max="10755" width="19.28515625" style="795" bestFit="1" customWidth="1"/>
    <col min="10756" max="10756" width="14" style="795" customWidth="1"/>
    <col min="10757" max="10757" width="16.140625" style="795" customWidth="1"/>
    <col min="10758" max="10758" width="12.5703125" style="795" customWidth="1"/>
    <col min="10759" max="10759" width="15.42578125" style="795" customWidth="1"/>
    <col min="10760" max="10760" width="0" style="795" hidden="1" customWidth="1"/>
    <col min="10761" max="10762" width="12.5703125" style="795" customWidth="1"/>
    <col min="10763" max="10763" width="13.28515625" style="795" customWidth="1"/>
    <col min="10764" max="10764" width="16.7109375" style="795" customWidth="1"/>
    <col min="10765" max="10765" width="1.42578125" style="795" customWidth="1"/>
    <col min="10766" max="11008" width="11.42578125" style="795"/>
    <col min="11009" max="11009" width="59.140625" style="795" customWidth="1"/>
    <col min="11010" max="11010" width="15.85546875" style="795" customWidth="1"/>
    <col min="11011" max="11011" width="19.28515625" style="795" bestFit="1" customWidth="1"/>
    <col min="11012" max="11012" width="14" style="795" customWidth="1"/>
    <col min="11013" max="11013" width="16.140625" style="795" customWidth="1"/>
    <col min="11014" max="11014" width="12.5703125" style="795" customWidth="1"/>
    <col min="11015" max="11015" width="15.42578125" style="795" customWidth="1"/>
    <col min="11016" max="11016" width="0" style="795" hidden="1" customWidth="1"/>
    <col min="11017" max="11018" width="12.5703125" style="795" customWidth="1"/>
    <col min="11019" max="11019" width="13.28515625" style="795" customWidth="1"/>
    <col min="11020" max="11020" width="16.7109375" style="795" customWidth="1"/>
    <col min="11021" max="11021" width="1.42578125" style="795" customWidth="1"/>
    <col min="11022" max="11264" width="11.42578125" style="795"/>
    <col min="11265" max="11265" width="59.140625" style="795" customWidth="1"/>
    <col min="11266" max="11266" width="15.85546875" style="795" customWidth="1"/>
    <col min="11267" max="11267" width="19.28515625" style="795" bestFit="1" customWidth="1"/>
    <col min="11268" max="11268" width="14" style="795" customWidth="1"/>
    <col min="11269" max="11269" width="16.140625" style="795" customWidth="1"/>
    <col min="11270" max="11270" width="12.5703125" style="795" customWidth="1"/>
    <col min="11271" max="11271" width="15.42578125" style="795" customWidth="1"/>
    <col min="11272" max="11272" width="0" style="795" hidden="1" customWidth="1"/>
    <col min="11273" max="11274" width="12.5703125" style="795" customWidth="1"/>
    <col min="11275" max="11275" width="13.28515625" style="795" customWidth="1"/>
    <col min="11276" max="11276" width="16.7109375" style="795" customWidth="1"/>
    <col min="11277" max="11277" width="1.42578125" style="795" customWidth="1"/>
    <col min="11278" max="11520" width="11.42578125" style="795"/>
    <col min="11521" max="11521" width="59.140625" style="795" customWidth="1"/>
    <col min="11522" max="11522" width="15.85546875" style="795" customWidth="1"/>
    <col min="11523" max="11523" width="19.28515625" style="795" bestFit="1" customWidth="1"/>
    <col min="11524" max="11524" width="14" style="795" customWidth="1"/>
    <col min="11525" max="11525" width="16.140625" style="795" customWidth="1"/>
    <col min="11526" max="11526" width="12.5703125" style="795" customWidth="1"/>
    <col min="11527" max="11527" width="15.42578125" style="795" customWidth="1"/>
    <col min="11528" max="11528" width="0" style="795" hidden="1" customWidth="1"/>
    <col min="11529" max="11530" width="12.5703125" style="795" customWidth="1"/>
    <col min="11531" max="11531" width="13.28515625" style="795" customWidth="1"/>
    <col min="11532" max="11532" width="16.7109375" style="795" customWidth="1"/>
    <col min="11533" max="11533" width="1.42578125" style="795" customWidth="1"/>
    <col min="11534" max="11776" width="11.42578125" style="795"/>
    <col min="11777" max="11777" width="59.140625" style="795" customWidth="1"/>
    <col min="11778" max="11778" width="15.85546875" style="795" customWidth="1"/>
    <col min="11779" max="11779" width="19.28515625" style="795" bestFit="1" customWidth="1"/>
    <col min="11780" max="11780" width="14" style="795" customWidth="1"/>
    <col min="11781" max="11781" width="16.140625" style="795" customWidth="1"/>
    <col min="11782" max="11782" width="12.5703125" style="795" customWidth="1"/>
    <col min="11783" max="11783" width="15.42578125" style="795" customWidth="1"/>
    <col min="11784" max="11784" width="0" style="795" hidden="1" customWidth="1"/>
    <col min="11785" max="11786" width="12.5703125" style="795" customWidth="1"/>
    <col min="11787" max="11787" width="13.28515625" style="795" customWidth="1"/>
    <col min="11788" max="11788" width="16.7109375" style="795" customWidth="1"/>
    <col min="11789" max="11789" width="1.42578125" style="795" customWidth="1"/>
    <col min="11790" max="12032" width="11.42578125" style="795"/>
    <col min="12033" max="12033" width="59.140625" style="795" customWidth="1"/>
    <col min="12034" max="12034" width="15.85546875" style="795" customWidth="1"/>
    <col min="12035" max="12035" width="19.28515625" style="795" bestFit="1" customWidth="1"/>
    <col min="12036" max="12036" width="14" style="795" customWidth="1"/>
    <col min="12037" max="12037" width="16.140625" style="795" customWidth="1"/>
    <col min="12038" max="12038" width="12.5703125" style="795" customWidth="1"/>
    <col min="12039" max="12039" width="15.42578125" style="795" customWidth="1"/>
    <col min="12040" max="12040" width="0" style="795" hidden="1" customWidth="1"/>
    <col min="12041" max="12042" width="12.5703125" style="795" customWidth="1"/>
    <col min="12043" max="12043" width="13.28515625" style="795" customWidth="1"/>
    <col min="12044" max="12044" width="16.7109375" style="795" customWidth="1"/>
    <col min="12045" max="12045" width="1.42578125" style="795" customWidth="1"/>
    <col min="12046" max="12288" width="11.42578125" style="795"/>
    <col min="12289" max="12289" width="59.140625" style="795" customWidth="1"/>
    <col min="12290" max="12290" width="15.85546875" style="795" customWidth="1"/>
    <col min="12291" max="12291" width="19.28515625" style="795" bestFit="1" customWidth="1"/>
    <col min="12292" max="12292" width="14" style="795" customWidth="1"/>
    <col min="12293" max="12293" width="16.140625" style="795" customWidth="1"/>
    <col min="12294" max="12294" width="12.5703125" style="795" customWidth="1"/>
    <col min="12295" max="12295" width="15.42578125" style="795" customWidth="1"/>
    <col min="12296" max="12296" width="0" style="795" hidden="1" customWidth="1"/>
    <col min="12297" max="12298" width="12.5703125" style="795" customWidth="1"/>
    <col min="12299" max="12299" width="13.28515625" style="795" customWidth="1"/>
    <col min="12300" max="12300" width="16.7109375" style="795" customWidth="1"/>
    <col min="12301" max="12301" width="1.42578125" style="795" customWidth="1"/>
    <col min="12302" max="12544" width="11.42578125" style="795"/>
    <col min="12545" max="12545" width="59.140625" style="795" customWidth="1"/>
    <col min="12546" max="12546" width="15.85546875" style="795" customWidth="1"/>
    <col min="12547" max="12547" width="19.28515625" style="795" bestFit="1" customWidth="1"/>
    <col min="12548" max="12548" width="14" style="795" customWidth="1"/>
    <col min="12549" max="12549" width="16.140625" style="795" customWidth="1"/>
    <col min="12550" max="12550" width="12.5703125" style="795" customWidth="1"/>
    <col min="12551" max="12551" width="15.42578125" style="795" customWidth="1"/>
    <col min="12552" max="12552" width="0" style="795" hidden="1" customWidth="1"/>
    <col min="12553" max="12554" width="12.5703125" style="795" customWidth="1"/>
    <col min="12555" max="12555" width="13.28515625" style="795" customWidth="1"/>
    <col min="12556" max="12556" width="16.7109375" style="795" customWidth="1"/>
    <col min="12557" max="12557" width="1.42578125" style="795" customWidth="1"/>
    <col min="12558" max="12800" width="11.42578125" style="795"/>
    <col min="12801" max="12801" width="59.140625" style="795" customWidth="1"/>
    <col min="12802" max="12802" width="15.85546875" style="795" customWidth="1"/>
    <col min="12803" max="12803" width="19.28515625" style="795" bestFit="1" customWidth="1"/>
    <col min="12804" max="12804" width="14" style="795" customWidth="1"/>
    <col min="12805" max="12805" width="16.140625" style="795" customWidth="1"/>
    <col min="12806" max="12806" width="12.5703125" style="795" customWidth="1"/>
    <col min="12807" max="12807" width="15.42578125" style="795" customWidth="1"/>
    <col min="12808" max="12808" width="0" style="795" hidden="1" customWidth="1"/>
    <col min="12809" max="12810" width="12.5703125" style="795" customWidth="1"/>
    <col min="12811" max="12811" width="13.28515625" style="795" customWidth="1"/>
    <col min="12812" max="12812" width="16.7109375" style="795" customWidth="1"/>
    <col min="12813" max="12813" width="1.42578125" style="795" customWidth="1"/>
    <col min="12814" max="13056" width="11.42578125" style="795"/>
    <col min="13057" max="13057" width="59.140625" style="795" customWidth="1"/>
    <col min="13058" max="13058" width="15.85546875" style="795" customWidth="1"/>
    <col min="13059" max="13059" width="19.28515625" style="795" bestFit="1" customWidth="1"/>
    <col min="13060" max="13060" width="14" style="795" customWidth="1"/>
    <col min="13061" max="13061" width="16.140625" style="795" customWidth="1"/>
    <col min="13062" max="13062" width="12.5703125" style="795" customWidth="1"/>
    <col min="13063" max="13063" width="15.42578125" style="795" customWidth="1"/>
    <col min="13064" max="13064" width="0" style="795" hidden="1" customWidth="1"/>
    <col min="13065" max="13066" width="12.5703125" style="795" customWidth="1"/>
    <col min="13067" max="13067" width="13.28515625" style="795" customWidth="1"/>
    <col min="13068" max="13068" width="16.7109375" style="795" customWidth="1"/>
    <col min="13069" max="13069" width="1.42578125" style="795" customWidth="1"/>
    <col min="13070" max="13312" width="11.42578125" style="795"/>
    <col min="13313" max="13313" width="59.140625" style="795" customWidth="1"/>
    <col min="13314" max="13314" width="15.85546875" style="795" customWidth="1"/>
    <col min="13315" max="13315" width="19.28515625" style="795" bestFit="1" customWidth="1"/>
    <col min="13316" max="13316" width="14" style="795" customWidth="1"/>
    <col min="13317" max="13317" width="16.140625" style="795" customWidth="1"/>
    <col min="13318" max="13318" width="12.5703125" style="795" customWidth="1"/>
    <col min="13319" max="13319" width="15.42578125" style="795" customWidth="1"/>
    <col min="13320" max="13320" width="0" style="795" hidden="1" customWidth="1"/>
    <col min="13321" max="13322" width="12.5703125" style="795" customWidth="1"/>
    <col min="13323" max="13323" width="13.28515625" style="795" customWidth="1"/>
    <col min="13324" max="13324" width="16.7109375" style="795" customWidth="1"/>
    <col min="13325" max="13325" width="1.42578125" style="795" customWidth="1"/>
    <col min="13326" max="13568" width="11.42578125" style="795"/>
    <col min="13569" max="13569" width="59.140625" style="795" customWidth="1"/>
    <col min="13570" max="13570" width="15.85546875" style="795" customWidth="1"/>
    <col min="13571" max="13571" width="19.28515625" style="795" bestFit="1" customWidth="1"/>
    <col min="13572" max="13572" width="14" style="795" customWidth="1"/>
    <col min="13573" max="13573" width="16.140625" style="795" customWidth="1"/>
    <col min="13574" max="13574" width="12.5703125" style="795" customWidth="1"/>
    <col min="13575" max="13575" width="15.42578125" style="795" customWidth="1"/>
    <col min="13576" max="13576" width="0" style="795" hidden="1" customWidth="1"/>
    <col min="13577" max="13578" width="12.5703125" style="795" customWidth="1"/>
    <col min="13579" max="13579" width="13.28515625" style="795" customWidth="1"/>
    <col min="13580" max="13580" width="16.7109375" style="795" customWidth="1"/>
    <col min="13581" max="13581" width="1.42578125" style="795" customWidth="1"/>
    <col min="13582" max="13824" width="11.42578125" style="795"/>
    <col min="13825" max="13825" width="59.140625" style="795" customWidth="1"/>
    <col min="13826" max="13826" width="15.85546875" style="795" customWidth="1"/>
    <col min="13827" max="13827" width="19.28515625" style="795" bestFit="1" customWidth="1"/>
    <col min="13828" max="13828" width="14" style="795" customWidth="1"/>
    <col min="13829" max="13829" width="16.140625" style="795" customWidth="1"/>
    <col min="13830" max="13830" width="12.5703125" style="795" customWidth="1"/>
    <col min="13831" max="13831" width="15.42578125" style="795" customWidth="1"/>
    <col min="13832" max="13832" width="0" style="795" hidden="1" customWidth="1"/>
    <col min="13833" max="13834" width="12.5703125" style="795" customWidth="1"/>
    <col min="13835" max="13835" width="13.28515625" style="795" customWidth="1"/>
    <col min="13836" max="13836" width="16.7109375" style="795" customWidth="1"/>
    <col min="13837" max="13837" width="1.42578125" style="795" customWidth="1"/>
    <col min="13838" max="14080" width="11.42578125" style="795"/>
    <col min="14081" max="14081" width="59.140625" style="795" customWidth="1"/>
    <col min="14082" max="14082" width="15.85546875" style="795" customWidth="1"/>
    <col min="14083" max="14083" width="19.28515625" style="795" bestFit="1" customWidth="1"/>
    <col min="14084" max="14084" width="14" style="795" customWidth="1"/>
    <col min="14085" max="14085" width="16.140625" style="795" customWidth="1"/>
    <col min="14086" max="14086" width="12.5703125" style="795" customWidth="1"/>
    <col min="14087" max="14087" width="15.42578125" style="795" customWidth="1"/>
    <col min="14088" max="14088" width="0" style="795" hidden="1" customWidth="1"/>
    <col min="14089" max="14090" width="12.5703125" style="795" customWidth="1"/>
    <col min="14091" max="14091" width="13.28515625" style="795" customWidth="1"/>
    <col min="14092" max="14092" width="16.7109375" style="795" customWidth="1"/>
    <col min="14093" max="14093" width="1.42578125" style="795" customWidth="1"/>
    <col min="14094" max="14336" width="11.42578125" style="795"/>
    <col min="14337" max="14337" width="59.140625" style="795" customWidth="1"/>
    <col min="14338" max="14338" width="15.85546875" style="795" customWidth="1"/>
    <col min="14339" max="14339" width="19.28515625" style="795" bestFit="1" customWidth="1"/>
    <col min="14340" max="14340" width="14" style="795" customWidth="1"/>
    <col min="14341" max="14341" width="16.140625" style="795" customWidth="1"/>
    <col min="14342" max="14342" width="12.5703125" style="795" customWidth="1"/>
    <col min="14343" max="14343" width="15.42578125" style="795" customWidth="1"/>
    <col min="14344" max="14344" width="0" style="795" hidden="1" customWidth="1"/>
    <col min="14345" max="14346" width="12.5703125" style="795" customWidth="1"/>
    <col min="14347" max="14347" width="13.28515625" style="795" customWidth="1"/>
    <col min="14348" max="14348" width="16.7109375" style="795" customWidth="1"/>
    <col min="14349" max="14349" width="1.42578125" style="795" customWidth="1"/>
    <col min="14350" max="14592" width="11.42578125" style="795"/>
    <col min="14593" max="14593" width="59.140625" style="795" customWidth="1"/>
    <col min="14594" max="14594" width="15.85546875" style="795" customWidth="1"/>
    <col min="14595" max="14595" width="19.28515625" style="795" bestFit="1" customWidth="1"/>
    <col min="14596" max="14596" width="14" style="795" customWidth="1"/>
    <col min="14597" max="14597" width="16.140625" style="795" customWidth="1"/>
    <col min="14598" max="14598" width="12.5703125" style="795" customWidth="1"/>
    <col min="14599" max="14599" width="15.42578125" style="795" customWidth="1"/>
    <col min="14600" max="14600" width="0" style="795" hidden="1" customWidth="1"/>
    <col min="14601" max="14602" width="12.5703125" style="795" customWidth="1"/>
    <col min="14603" max="14603" width="13.28515625" style="795" customWidth="1"/>
    <col min="14604" max="14604" width="16.7109375" style="795" customWidth="1"/>
    <col min="14605" max="14605" width="1.42578125" style="795" customWidth="1"/>
    <col min="14606" max="14848" width="11.42578125" style="795"/>
    <col min="14849" max="14849" width="59.140625" style="795" customWidth="1"/>
    <col min="14850" max="14850" width="15.85546875" style="795" customWidth="1"/>
    <col min="14851" max="14851" width="19.28515625" style="795" bestFit="1" customWidth="1"/>
    <col min="14852" max="14852" width="14" style="795" customWidth="1"/>
    <col min="14853" max="14853" width="16.140625" style="795" customWidth="1"/>
    <col min="14854" max="14854" width="12.5703125" style="795" customWidth="1"/>
    <col min="14855" max="14855" width="15.42578125" style="795" customWidth="1"/>
    <col min="14856" max="14856" width="0" style="795" hidden="1" customWidth="1"/>
    <col min="14857" max="14858" width="12.5703125" style="795" customWidth="1"/>
    <col min="14859" max="14859" width="13.28515625" style="795" customWidth="1"/>
    <col min="14860" max="14860" width="16.7109375" style="795" customWidth="1"/>
    <col min="14861" max="14861" width="1.42578125" style="795" customWidth="1"/>
    <col min="14862" max="15104" width="11.42578125" style="795"/>
    <col min="15105" max="15105" width="59.140625" style="795" customWidth="1"/>
    <col min="15106" max="15106" width="15.85546875" style="795" customWidth="1"/>
    <col min="15107" max="15107" width="19.28515625" style="795" bestFit="1" customWidth="1"/>
    <col min="15108" max="15108" width="14" style="795" customWidth="1"/>
    <col min="15109" max="15109" width="16.140625" style="795" customWidth="1"/>
    <col min="15110" max="15110" width="12.5703125" style="795" customWidth="1"/>
    <col min="15111" max="15111" width="15.42578125" style="795" customWidth="1"/>
    <col min="15112" max="15112" width="0" style="795" hidden="1" customWidth="1"/>
    <col min="15113" max="15114" width="12.5703125" style="795" customWidth="1"/>
    <col min="15115" max="15115" width="13.28515625" style="795" customWidth="1"/>
    <col min="15116" max="15116" width="16.7109375" style="795" customWidth="1"/>
    <col min="15117" max="15117" width="1.42578125" style="795" customWidth="1"/>
    <col min="15118" max="15360" width="11.42578125" style="795"/>
    <col min="15361" max="15361" width="59.140625" style="795" customWidth="1"/>
    <col min="15362" max="15362" width="15.85546875" style="795" customWidth="1"/>
    <col min="15363" max="15363" width="19.28515625" style="795" bestFit="1" customWidth="1"/>
    <col min="15364" max="15364" width="14" style="795" customWidth="1"/>
    <col min="15365" max="15365" width="16.140625" style="795" customWidth="1"/>
    <col min="15366" max="15366" width="12.5703125" style="795" customWidth="1"/>
    <col min="15367" max="15367" width="15.42578125" style="795" customWidth="1"/>
    <col min="15368" max="15368" width="0" style="795" hidden="1" customWidth="1"/>
    <col min="15369" max="15370" width="12.5703125" style="795" customWidth="1"/>
    <col min="15371" max="15371" width="13.28515625" style="795" customWidth="1"/>
    <col min="15372" max="15372" width="16.7109375" style="795" customWidth="1"/>
    <col min="15373" max="15373" width="1.42578125" style="795" customWidth="1"/>
    <col min="15374" max="15616" width="11.42578125" style="795"/>
    <col min="15617" max="15617" width="59.140625" style="795" customWidth="1"/>
    <col min="15618" max="15618" width="15.85546875" style="795" customWidth="1"/>
    <col min="15619" max="15619" width="19.28515625" style="795" bestFit="1" customWidth="1"/>
    <col min="15620" max="15620" width="14" style="795" customWidth="1"/>
    <col min="15621" max="15621" width="16.140625" style="795" customWidth="1"/>
    <col min="15622" max="15622" width="12.5703125" style="795" customWidth="1"/>
    <col min="15623" max="15623" width="15.42578125" style="795" customWidth="1"/>
    <col min="15624" max="15624" width="0" style="795" hidden="1" customWidth="1"/>
    <col min="15625" max="15626" width="12.5703125" style="795" customWidth="1"/>
    <col min="15627" max="15627" width="13.28515625" style="795" customWidth="1"/>
    <col min="15628" max="15628" width="16.7109375" style="795" customWidth="1"/>
    <col min="15629" max="15629" width="1.42578125" style="795" customWidth="1"/>
    <col min="15630" max="15872" width="11.42578125" style="795"/>
    <col min="15873" max="15873" width="59.140625" style="795" customWidth="1"/>
    <col min="15874" max="15874" width="15.85546875" style="795" customWidth="1"/>
    <col min="15875" max="15875" width="19.28515625" style="795" bestFit="1" customWidth="1"/>
    <col min="15876" max="15876" width="14" style="795" customWidth="1"/>
    <col min="15877" max="15877" width="16.140625" style="795" customWidth="1"/>
    <col min="15878" max="15878" width="12.5703125" style="795" customWidth="1"/>
    <col min="15879" max="15879" width="15.42578125" style="795" customWidth="1"/>
    <col min="15880" max="15880" width="0" style="795" hidden="1" customWidth="1"/>
    <col min="15881" max="15882" width="12.5703125" style="795" customWidth="1"/>
    <col min="15883" max="15883" width="13.28515625" style="795" customWidth="1"/>
    <col min="15884" max="15884" width="16.7109375" style="795" customWidth="1"/>
    <col min="15885" max="15885" width="1.42578125" style="795" customWidth="1"/>
    <col min="15886" max="16128" width="11.42578125" style="795"/>
    <col min="16129" max="16129" width="59.140625" style="795" customWidth="1"/>
    <col min="16130" max="16130" width="15.85546875" style="795" customWidth="1"/>
    <col min="16131" max="16131" width="19.28515625" style="795" bestFit="1" customWidth="1"/>
    <col min="16132" max="16132" width="14" style="795" customWidth="1"/>
    <col min="16133" max="16133" width="16.140625" style="795" customWidth="1"/>
    <col min="16134" max="16134" width="12.5703125" style="795" customWidth="1"/>
    <col min="16135" max="16135" width="15.42578125" style="795" customWidth="1"/>
    <col min="16136" max="16136" width="0" style="795" hidden="1" customWidth="1"/>
    <col min="16137" max="16138" width="12.5703125" style="795" customWidth="1"/>
    <col min="16139" max="16139" width="13.28515625" style="795" customWidth="1"/>
    <col min="16140" max="16140" width="16.7109375" style="795" customWidth="1"/>
    <col min="16141" max="16141" width="1.42578125" style="795" customWidth="1"/>
    <col min="16142" max="16384" width="11.42578125" style="795"/>
  </cols>
  <sheetData>
    <row r="1" spans="1:13" ht="20.25">
      <c r="A1" s="1250" t="s">
        <v>200</v>
      </c>
      <c r="B1" s="1251"/>
      <c r="C1" s="1251"/>
      <c r="D1" s="1251"/>
      <c r="E1" s="1251"/>
      <c r="F1" s="1251"/>
      <c r="G1" s="1251"/>
      <c r="H1" s="1251"/>
      <c r="I1" s="1251"/>
      <c r="J1" s="1251"/>
      <c r="K1" s="1251"/>
      <c r="L1" s="1251"/>
      <c r="M1" s="794" t="s">
        <v>3</v>
      </c>
    </row>
    <row r="2" spans="1:13" ht="20.25">
      <c r="A2" s="796"/>
      <c r="B2" s="797"/>
      <c r="C2" s="797"/>
      <c r="D2" s="797"/>
      <c r="E2" s="797"/>
      <c r="F2" s="797"/>
      <c r="G2" s="797"/>
      <c r="H2" s="797"/>
      <c r="I2" s="797"/>
      <c r="J2" s="797"/>
      <c r="K2" s="797"/>
      <c r="L2" s="797"/>
      <c r="M2" s="794" t="s">
        <v>3</v>
      </c>
    </row>
    <row r="3" spans="1:13" ht="12.6" customHeight="1">
      <c r="A3" s="796"/>
      <c r="B3" s="797"/>
      <c r="C3" s="797"/>
      <c r="D3" s="797"/>
      <c r="E3" s="797"/>
      <c r="F3" s="797"/>
      <c r="G3" s="797"/>
      <c r="H3" s="797"/>
      <c r="I3" s="797"/>
      <c r="J3" s="797"/>
      <c r="K3" s="797"/>
      <c r="L3" s="797"/>
      <c r="M3" s="794" t="s">
        <v>3</v>
      </c>
    </row>
    <row r="4" spans="1:13" ht="18.75">
      <c r="A4" s="1252" t="s">
        <v>201</v>
      </c>
      <c r="B4" s="1253"/>
      <c r="C4" s="1253"/>
      <c r="D4" s="1253"/>
      <c r="E4" s="1253"/>
      <c r="F4" s="1253"/>
      <c r="G4" s="1253"/>
      <c r="H4" s="1253"/>
      <c r="I4" s="1253"/>
      <c r="J4" s="1253"/>
      <c r="K4" s="1253"/>
      <c r="L4" s="1253"/>
      <c r="M4" s="794" t="s">
        <v>3</v>
      </c>
    </row>
    <row r="5" spans="1:13" ht="16.5">
      <c r="A5" s="1254" t="s">
        <v>7</v>
      </c>
      <c r="B5" s="1253"/>
      <c r="C5" s="1253"/>
      <c r="D5" s="1253"/>
      <c r="E5" s="1253"/>
      <c r="F5" s="1253"/>
      <c r="G5" s="1253"/>
      <c r="H5" s="1253"/>
      <c r="I5" s="1253"/>
      <c r="J5" s="1253"/>
      <c r="K5" s="1253"/>
      <c r="L5" s="1253"/>
      <c r="M5" s="794" t="s">
        <v>3</v>
      </c>
    </row>
    <row r="6" spans="1:13" ht="16.5">
      <c r="A6" s="1255" t="s">
        <v>64</v>
      </c>
      <c r="B6" s="1253"/>
      <c r="C6" s="1253"/>
      <c r="D6" s="1253"/>
      <c r="E6" s="1253"/>
      <c r="F6" s="1253"/>
      <c r="G6" s="1253"/>
      <c r="H6" s="1253"/>
      <c r="I6" s="1253"/>
      <c r="J6" s="1253"/>
      <c r="K6" s="1253"/>
      <c r="L6" s="1253"/>
      <c r="M6" s="794" t="s">
        <v>3</v>
      </c>
    </row>
    <row r="7" spans="1:13">
      <c r="A7" s="797"/>
      <c r="B7" s="797"/>
      <c r="C7" s="797"/>
      <c r="D7" s="797"/>
      <c r="E7" s="797"/>
      <c r="F7" s="797"/>
      <c r="G7" s="797"/>
      <c r="H7" s="797"/>
      <c r="I7" s="797"/>
      <c r="J7" s="797"/>
      <c r="K7" s="797"/>
      <c r="L7" s="797"/>
      <c r="M7" s="794" t="s">
        <v>3</v>
      </c>
    </row>
    <row r="8" spans="1:13">
      <c r="A8" s="798"/>
      <c r="B8" s="798"/>
      <c r="C8" s="798"/>
      <c r="D8" s="798"/>
      <c r="E8" s="798"/>
      <c r="F8" s="798"/>
      <c r="G8" s="798"/>
      <c r="H8" s="798"/>
      <c r="I8" s="798"/>
      <c r="J8" s="798"/>
      <c r="K8" s="798"/>
      <c r="L8" s="798"/>
      <c r="M8" s="794" t="s">
        <v>3</v>
      </c>
    </row>
    <row r="9" spans="1:13" ht="40.5" customHeight="1">
      <c r="A9" s="799" t="s">
        <v>202</v>
      </c>
      <c r="B9" s="1256" t="s">
        <v>203</v>
      </c>
      <c r="C9" s="1257"/>
      <c r="D9" s="1256" t="s">
        <v>348</v>
      </c>
      <c r="E9" s="1257"/>
      <c r="F9" s="1258" t="s">
        <v>52</v>
      </c>
      <c r="G9" s="1259"/>
      <c r="H9" s="1259"/>
      <c r="I9" s="1259"/>
      <c r="J9" s="1259"/>
      <c r="K9" s="1259"/>
      <c r="L9" s="1260"/>
      <c r="M9" s="794" t="s">
        <v>3</v>
      </c>
    </row>
    <row r="10" spans="1:13">
      <c r="A10" s="800"/>
      <c r="B10" s="1268" t="s">
        <v>204</v>
      </c>
      <c r="C10" s="1270" t="s">
        <v>205</v>
      </c>
      <c r="D10" s="1268" t="s">
        <v>204</v>
      </c>
      <c r="E10" s="1270" t="s">
        <v>205</v>
      </c>
      <c r="F10" s="801"/>
      <c r="G10" s="1261" t="s">
        <v>74</v>
      </c>
      <c r="H10" s="802" t="s">
        <v>206</v>
      </c>
      <c r="I10" s="1261" t="s">
        <v>207</v>
      </c>
      <c r="J10" s="1261" t="s">
        <v>208</v>
      </c>
      <c r="K10" s="1263" t="s">
        <v>204</v>
      </c>
      <c r="L10" s="1265" t="s">
        <v>205</v>
      </c>
      <c r="M10" s="794" t="s">
        <v>3</v>
      </c>
    </row>
    <row r="11" spans="1:13">
      <c r="A11" s="803"/>
      <c r="B11" s="1269"/>
      <c r="C11" s="1271"/>
      <c r="D11" s="1269"/>
      <c r="E11" s="1271"/>
      <c r="F11" s="804" t="s">
        <v>209</v>
      </c>
      <c r="G11" s="1262"/>
      <c r="H11" s="805" t="s">
        <v>39</v>
      </c>
      <c r="I11" s="1262"/>
      <c r="J11" s="1262"/>
      <c r="K11" s="1264"/>
      <c r="L11" s="1266"/>
      <c r="M11" s="794" t="s">
        <v>3</v>
      </c>
    </row>
    <row r="12" spans="1:13">
      <c r="A12" s="806" t="s">
        <v>210</v>
      </c>
      <c r="B12" s="807">
        <v>2</v>
      </c>
      <c r="C12" s="808">
        <v>0</v>
      </c>
      <c r="D12" s="807">
        <f>B12</f>
        <v>2</v>
      </c>
      <c r="E12" s="808">
        <v>0</v>
      </c>
      <c r="F12" s="807">
        <v>0</v>
      </c>
      <c r="G12" s="809">
        <v>0</v>
      </c>
      <c r="H12" s="809"/>
      <c r="I12" s="809">
        <v>0</v>
      </c>
      <c r="J12" s="809">
        <f>SUM(G12:I12)</f>
        <v>0</v>
      </c>
      <c r="K12" s="809">
        <f>D12+J12</f>
        <v>2</v>
      </c>
      <c r="L12" s="808">
        <f>E12</f>
        <v>0</v>
      </c>
      <c r="M12" s="794" t="s">
        <v>3</v>
      </c>
    </row>
    <row r="13" spans="1:13">
      <c r="A13" s="810" t="s">
        <v>211</v>
      </c>
      <c r="B13" s="811">
        <v>0</v>
      </c>
      <c r="C13" s="812">
        <v>0</v>
      </c>
      <c r="D13" s="811">
        <f t="shared" ref="D13:D39" si="0">B13</f>
        <v>0</v>
      </c>
      <c r="E13" s="812">
        <v>0</v>
      </c>
      <c r="F13" s="811">
        <v>0</v>
      </c>
      <c r="G13" s="813">
        <v>0</v>
      </c>
      <c r="H13" s="813"/>
      <c r="I13" s="813">
        <v>0</v>
      </c>
      <c r="J13" s="813">
        <f t="shared" ref="J13:J43" si="1">SUM(G13:I13)</f>
        <v>0</v>
      </c>
      <c r="K13" s="813">
        <f t="shared" ref="K13:K43" si="2">D13+J13</f>
        <v>0</v>
      </c>
      <c r="L13" s="812">
        <f t="shared" ref="L13:L39" si="3">E13</f>
        <v>0</v>
      </c>
      <c r="M13" s="794" t="s">
        <v>3</v>
      </c>
    </row>
    <row r="14" spans="1:13" s="815" customFormat="1">
      <c r="A14" s="814" t="s">
        <v>212</v>
      </c>
      <c r="B14" s="811">
        <v>73</v>
      </c>
      <c r="C14" s="812">
        <v>0</v>
      </c>
      <c r="D14" s="811">
        <v>87</v>
      </c>
      <c r="E14" s="812">
        <v>0</v>
      </c>
      <c r="F14" s="811">
        <v>0</v>
      </c>
      <c r="G14" s="813">
        <v>9</v>
      </c>
      <c r="H14" s="813"/>
      <c r="I14" s="813">
        <v>0</v>
      </c>
      <c r="J14" s="813">
        <f t="shared" si="1"/>
        <v>9</v>
      </c>
      <c r="K14" s="813">
        <f t="shared" si="2"/>
        <v>96</v>
      </c>
      <c r="L14" s="812">
        <f t="shared" si="3"/>
        <v>0</v>
      </c>
      <c r="M14" s="794" t="s">
        <v>3</v>
      </c>
    </row>
    <row r="15" spans="1:13">
      <c r="A15" s="810" t="s">
        <v>213</v>
      </c>
      <c r="B15" s="811">
        <v>6</v>
      </c>
      <c r="C15" s="812">
        <v>0</v>
      </c>
      <c r="D15" s="811">
        <f t="shared" si="0"/>
        <v>6</v>
      </c>
      <c r="E15" s="812">
        <v>0</v>
      </c>
      <c r="F15" s="811">
        <v>0</v>
      </c>
      <c r="G15" s="813">
        <v>0</v>
      </c>
      <c r="H15" s="813"/>
      <c r="I15" s="813">
        <v>0</v>
      </c>
      <c r="J15" s="813">
        <f t="shared" si="1"/>
        <v>0</v>
      </c>
      <c r="K15" s="813">
        <f t="shared" si="2"/>
        <v>6</v>
      </c>
      <c r="L15" s="812">
        <f t="shared" si="3"/>
        <v>0</v>
      </c>
      <c r="M15" s="794" t="s">
        <v>3</v>
      </c>
    </row>
    <row r="16" spans="1:13" s="815" customFormat="1">
      <c r="A16" s="816" t="s">
        <v>214</v>
      </c>
      <c r="B16" s="811">
        <v>237</v>
      </c>
      <c r="C16" s="812">
        <v>0</v>
      </c>
      <c r="D16" s="811">
        <v>266</v>
      </c>
      <c r="E16" s="812">
        <v>0</v>
      </c>
      <c r="F16" s="811">
        <v>0</v>
      </c>
      <c r="G16" s="813">
        <v>11</v>
      </c>
      <c r="H16" s="813"/>
      <c r="I16" s="813">
        <v>0</v>
      </c>
      <c r="J16" s="813">
        <f t="shared" si="1"/>
        <v>11</v>
      </c>
      <c r="K16" s="813">
        <f t="shared" si="2"/>
        <v>277</v>
      </c>
      <c r="L16" s="812">
        <f t="shared" si="3"/>
        <v>0</v>
      </c>
      <c r="M16" s="794" t="s">
        <v>3</v>
      </c>
    </row>
    <row r="17" spans="1:13">
      <c r="A17" s="810" t="s">
        <v>215</v>
      </c>
      <c r="B17" s="811">
        <v>3</v>
      </c>
      <c r="C17" s="812">
        <v>0</v>
      </c>
      <c r="D17" s="811">
        <f t="shared" si="0"/>
        <v>3</v>
      </c>
      <c r="E17" s="812">
        <v>0</v>
      </c>
      <c r="F17" s="811">
        <v>0</v>
      </c>
      <c r="G17" s="813">
        <v>0</v>
      </c>
      <c r="H17" s="813"/>
      <c r="I17" s="813">
        <v>0</v>
      </c>
      <c r="J17" s="813">
        <f t="shared" si="1"/>
        <v>0</v>
      </c>
      <c r="K17" s="813">
        <f t="shared" si="2"/>
        <v>3</v>
      </c>
      <c r="L17" s="812">
        <f t="shared" si="3"/>
        <v>0</v>
      </c>
      <c r="M17" s="794" t="s">
        <v>3</v>
      </c>
    </row>
    <row r="18" spans="1:13">
      <c r="A18" s="810" t="s">
        <v>216</v>
      </c>
      <c r="B18" s="811">
        <v>4</v>
      </c>
      <c r="C18" s="812">
        <v>0</v>
      </c>
      <c r="D18" s="811">
        <f t="shared" si="0"/>
        <v>4</v>
      </c>
      <c r="E18" s="812">
        <v>0</v>
      </c>
      <c r="F18" s="811">
        <v>0</v>
      </c>
      <c r="G18" s="813">
        <v>0</v>
      </c>
      <c r="H18" s="813"/>
      <c r="I18" s="813">
        <v>0</v>
      </c>
      <c r="J18" s="813">
        <f t="shared" si="1"/>
        <v>0</v>
      </c>
      <c r="K18" s="813">
        <f t="shared" si="2"/>
        <v>4</v>
      </c>
      <c r="L18" s="812">
        <f t="shared" si="3"/>
        <v>0</v>
      </c>
      <c r="M18" s="794" t="s">
        <v>3</v>
      </c>
    </row>
    <row r="19" spans="1:13">
      <c r="A19" s="810" t="s">
        <v>217</v>
      </c>
      <c r="B19" s="811">
        <v>12</v>
      </c>
      <c r="C19" s="812">
        <v>0</v>
      </c>
      <c r="D19" s="811">
        <f t="shared" si="0"/>
        <v>12</v>
      </c>
      <c r="E19" s="812">
        <v>0</v>
      </c>
      <c r="F19" s="811">
        <v>0</v>
      </c>
      <c r="G19" s="813">
        <v>0</v>
      </c>
      <c r="H19" s="813"/>
      <c r="I19" s="813">
        <v>0</v>
      </c>
      <c r="J19" s="813">
        <f t="shared" si="1"/>
        <v>0</v>
      </c>
      <c r="K19" s="813">
        <f t="shared" si="2"/>
        <v>12</v>
      </c>
      <c r="L19" s="812">
        <f t="shared" si="3"/>
        <v>0</v>
      </c>
      <c r="M19" s="794" t="s">
        <v>3</v>
      </c>
    </row>
    <row r="20" spans="1:13">
      <c r="A20" s="810" t="s">
        <v>218</v>
      </c>
      <c r="B20" s="811">
        <v>2</v>
      </c>
      <c r="C20" s="812">
        <v>0</v>
      </c>
      <c r="D20" s="811">
        <f t="shared" si="0"/>
        <v>2</v>
      </c>
      <c r="E20" s="812">
        <v>0</v>
      </c>
      <c r="F20" s="811">
        <v>0</v>
      </c>
      <c r="G20" s="813">
        <v>0</v>
      </c>
      <c r="H20" s="813"/>
      <c r="I20" s="813">
        <v>0</v>
      </c>
      <c r="J20" s="813">
        <f t="shared" si="1"/>
        <v>0</v>
      </c>
      <c r="K20" s="813">
        <f t="shared" si="2"/>
        <v>2</v>
      </c>
      <c r="L20" s="812">
        <f t="shared" si="3"/>
        <v>0</v>
      </c>
      <c r="M20" s="794" t="s">
        <v>3</v>
      </c>
    </row>
    <row r="21" spans="1:13">
      <c r="A21" s="817" t="s">
        <v>219</v>
      </c>
      <c r="B21" s="811">
        <v>6</v>
      </c>
      <c r="C21" s="812">
        <v>0</v>
      </c>
      <c r="D21" s="811">
        <f t="shared" si="0"/>
        <v>6</v>
      </c>
      <c r="E21" s="812">
        <v>0</v>
      </c>
      <c r="F21" s="811">
        <v>0</v>
      </c>
      <c r="G21" s="813">
        <v>0</v>
      </c>
      <c r="H21" s="813"/>
      <c r="I21" s="813">
        <v>0</v>
      </c>
      <c r="J21" s="813">
        <f t="shared" si="1"/>
        <v>0</v>
      </c>
      <c r="K21" s="813">
        <f t="shared" si="2"/>
        <v>6</v>
      </c>
      <c r="L21" s="812">
        <f t="shared" si="3"/>
        <v>0</v>
      </c>
      <c r="M21" s="794" t="s">
        <v>3</v>
      </c>
    </row>
    <row r="22" spans="1:13" s="815" customFormat="1">
      <c r="A22" s="816" t="s">
        <v>220</v>
      </c>
      <c r="B22" s="811">
        <v>18</v>
      </c>
      <c r="C22" s="812">
        <v>0</v>
      </c>
      <c r="D22" s="811">
        <v>23</v>
      </c>
      <c r="E22" s="812">
        <v>0</v>
      </c>
      <c r="F22" s="811">
        <v>0</v>
      </c>
      <c r="G22" s="813">
        <v>1</v>
      </c>
      <c r="H22" s="813"/>
      <c r="I22" s="813">
        <v>0</v>
      </c>
      <c r="J22" s="813">
        <f t="shared" si="1"/>
        <v>1</v>
      </c>
      <c r="K22" s="813">
        <f t="shared" si="2"/>
        <v>24</v>
      </c>
      <c r="L22" s="812">
        <f t="shared" si="3"/>
        <v>0</v>
      </c>
      <c r="M22" s="794" t="s">
        <v>3</v>
      </c>
    </row>
    <row r="23" spans="1:13">
      <c r="A23" s="810" t="s">
        <v>221</v>
      </c>
      <c r="B23" s="811">
        <v>16</v>
      </c>
      <c r="C23" s="812">
        <v>0</v>
      </c>
      <c r="D23" s="811">
        <f t="shared" si="0"/>
        <v>16</v>
      </c>
      <c r="E23" s="812">
        <v>0</v>
      </c>
      <c r="F23" s="811">
        <v>0</v>
      </c>
      <c r="G23" s="813">
        <v>0</v>
      </c>
      <c r="H23" s="813"/>
      <c r="I23" s="813">
        <v>0</v>
      </c>
      <c r="J23" s="813">
        <f t="shared" si="1"/>
        <v>0</v>
      </c>
      <c r="K23" s="813">
        <f t="shared" si="2"/>
        <v>16</v>
      </c>
      <c r="L23" s="812">
        <f t="shared" si="3"/>
        <v>0</v>
      </c>
      <c r="M23" s="794" t="s">
        <v>3</v>
      </c>
    </row>
    <row r="24" spans="1:13">
      <c r="A24" s="810" t="s">
        <v>222</v>
      </c>
      <c r="B24" s="811">
        <v>1</v>
      </c>
      <c r="C24" s="812">
        <v>0</v>
      </c>
      <c r="D24" s="811">
        <f t="shared" si="0"/>
        <v>1</v>
      </c>
      <c r="E24" s="812">
        <v>0</v>
      </c>
      <c r="F24" s="811">
        <v>0</v>
      </c>
      <c r="G24" s="813">
        <v>0</v>
      </c>
      <c r="H24" s="813"/>
      <c r="I24" s="813">
        <v>0</v>
      </c>
      <c r="J24" s="813">
        <f t="shared" si="1"/>
        <v>0</v>
      </c>
      <c r="K24" s="813">
        <f t="shared" si="2"/>
        <v>1</v>
      </c>
      <c r="L24" s="812">
        <f t="shared" si="3"/>
        <v>0</v>
      </c>
      <c r="M24" s="794" t="s">
        <v>3</v>
      </c>
    </row>
    <row r="25" spans="1:13">
      <c r="A25" s="810" t="s">
        <v>223</v>
      </c>
      <c r="B25" s="811">
        <v>1</v>
      </c>
      <c r="C25" s="812">
        <v>0</v>
      </c>
      <c r="D25" s="811">
        <f t="shared" si="0"/>
        <v>1</v>
      </c>
      <c r="E25" s="812">
        <v>0</v>
      </c>
      <c r="F25" s="811">
        <v>0</v>
      </c>
      <c r="G25" s="813">
        <v>0</v>
      </c>
      <c r="H25" s="813"/>
      <c r="I25" s="813">
        <v>0</v>
      </c>
      <c r="J25" s="813">
        <f t="shared" si="1"/>
        <v>0</v>
      </c>
      <c r="K25" s="813">
        <f t="shared" si="2"/>
        <v>1</v>
      </c>
      <c r="L25" s="812">
        <f t="shared" si="3"/>
        <v>0</v>
      </c>
      <c r="M25" s="794" t="s">
        <v>3</v>
      </c>
    </row>
    <row r="26" spans="1:13">
      <c r="A26" s="810" t="s">
        <v>224</v>
      </c>
      <c r="B26" s="811">
        <v>5</v>
      </c>
      <c r="C26" s="812">
        <v>0</v>
      </c>
      <c r="D26" s="811">
        <f t="shared" si="0"/>
        <v>5</v>
      </c>
      <c r="E26" s="812">
        <v>0</v>
      </c>
      <c r="F26" s="811">
        <v>0</v>
      </c>
      <c r="G26" s="813">
        <v>0</v>
      </c>
      <c r="H26" s="813"/>
      <c r="I26" s="813">
        <v>0</v>
      </c>
      <c r="J26" s="813">
        <f t="shared" si="1"/>
        <v>0</v>
      </c>
      <c r="K26" s="813">
        <f t="shared" si="2"/>
        <v>5</v>
      </c>
      <c r="L26" s="812">
        <f t="shared" si="3"/>
        <v>0</v>
      </c>
      <c r="M26" s="794" t="s">
        <v>3</v>
      </c>
    </row>
    <row r="27" spans="1:13" s="815" customFormat="1">
      <c r="A27" s="816" t="s">
        <v>225</v>
      </c>
      <c r="B27" s="811">
        <v>19</v>
      </c>
      <c r="C27" s="812">
        <v>0</v>
      </c>
      <c r="D27" s="811">
        <v>23</v>
      </c>
      <c r="E27" s="812">
        <v>0</v>
      </c>
      <c r="F27" s="811">
        <v>0</v>
      </c>
      <c r="G27" s="813">
        <v>3</v>
      </c>
      <c r="H27" s="813"/>
      <c r="I27" s="813">
        <v>0</v>
      </c>
      <c r="J27" s="813">
        <f t="shared" si="1"/>
        <v>3</v>
      </c>
      <c r="K27" s="813">
        <f t="shared" si="2"/>
        <v>26</v>
      </c>
      <c r="L27" s="812">
        <f t="shared" si="3"/>
        <v>0</v>
      </c>
      <c r="M27" s="794" t="s">
        <v>3</v>
      </c>
    </row>
    <row r="28" spans="1:13">
      <c r="A28" s="810" t="s">
        <v>226</v>
      </c>
      <c r="B28" s="811">
        <v>3</v>
      </c>
      <c r="C28" s="812">
        <v>0</v>
      </c>
      <c r="D28" s="811">
        <f t="shared" si="0"/>
        <v>3</v>
      </c>
      <c r="E28" s="812">
        <v>0</v>
      </c>
      <c r="F28" s="811">
        <v>0</v>
      </c>
      <c r="G28" s="813">
        <v>0</v>
      </c>
      <c r="H28" s="813"/>
      <c r="I28" s="813">
        <v>0</v>
      </c>
      <c r="J28" s="813">
        <f t="shared" si="1"/>
        <v>0</v>
      </c>
      <c r="K28" s="813">
        <f t="shared" si="2"/>
        <v>3</v>
      </c>
      <c r="L28" s="812">
        <f t="shared" si="3"/>
        <v>0</v>
      </c>
      <c r="M28" s="794" t="s">
        <v>3</v>
      </c>
    </row>
    <row r="29" spans="1:13">
      <c r="A29" s="810" t="s">
        <v>227</v>
      </c>
      <c r="B29" s="811">
        <v>1</v>
      </c>
      <c r="C29" s="812">
        <v>0</v>
      </c>
      <c r="D29" s="811">
        <f t="shared" si="0"/>
        <v>1</v>
      </c>
      <c r="E29" s="812">
        <v>0</v>
      </c>
      <c r="F29" s="811">
        <v>0</v>
      </c>
      <c r="G29" s="813">
        <v>0</v>
      </c>
      <c r="H29" s="813"/>
      <c r="I29" s="813">
        <v>0</v>
      </c>
      <c r="J29" s="813">
        <f t="shared" si="1"/>
        <v>0</v>
      </c>
      <c r="K29" s="813">
        <f t="shared" si="2"/>
        <v>1</v>
      </c>
      <c r="L29" s="812">
        <f t="shared" si="3"/>
        <v>0</v>
      </c>
      <c r="M29" s="794" t="s">
        <v>3</v>
      </c>
    </row>
    <row r="30" spans="1:13">
      <c r="A30" s="818" t="s">
        <v>228</v>
      </c>
      <c r="B30" s="811">
        <v>0</v>
      </c>
      <c r="C30" s="812">
        <v>0</v>
      </c>
      <c r="D30" s="811">
        <f t="shared" si="0"/>
        <v>0</v>
      </c>
      <c r="E30" s="812">
        <v>0</v>
      </c>
      <c r="F30" s="811">
        <v>0</v>
      </c>
      <c r="G30" s="813">
        <v>0</v>
      </c>
      <c r="H30" s="813"/>
      <c r="I30" s="813">
        <v>0</v>
      </c>
      <c r="J30" s="813">
        <f t="shared" si="1"/>
        <v>0</v>
      </c>
      <c r="K30" s="813">
        <f t="shared" si="2"/>
        <v>0</v>
      </c>
      <c r="L30" s="812">
        <f t="shared" si="3"/>
        <v>0</v>
      </c>
      <c r="M30" s="794" t="s">
        <v>3</v>
      </c>
    </row>
    <row r="31" spans="1:13">
      <c r="A31" s="810" t="s">
        <v>229</v>
      </c>
      <c r="B31" s="811">
        <v>2</v>
      </c>
      <c r="C31" s="812">
        <v>0</v>
      </c>
      <c r="D31" s="811">
        <f t="shared" si="0"/>
        <v>2</v>
      </c>
      <c r="E31" s="812">
        <v>0</v>
      </c>
      <c r="F31" s="811">
        <v>0</v>
      </c>
      <c r="G31" s="813">
        <v>0</v>
      </c>
      <c r="H31" s="813"/>
      <c r="I31" s="813">
        <v>0</v>
      </c>
      <c r="J31" s="813">
        <f t="shared" si="1"/>
        <v>0</v>
      </c>
      <c r="K31" s="813">
        <f t="shared" si="2"/>
        <v>2</v>
      </c>
      <c r="L31" s="812">
        <f t="shared" si="3"/>
        <v>0</v>
      </c>
      <c r="M31" s="794" t="s">
        <v>3</v>
      </c>
    </row>
    <row r="32" spans="1:13" s="815" customFormat="1">
      <c r="A32" s="810" t="s">
        <v>230</v>
      </c>
      <c r="B32" s="811">
        <v>516</v>
      </c>
      <c r="C32" s="812">
        <v>0</v>
      </c>
      <c r="D32" s="811">
        <v>576</v>
      </c>
      <c r="E32" s="812">
        <v>0</v>
      </c>
      <c r="F32" s="811">
        <v>0</v>
      </c>
      <c r="G32" s="813">
        <v>50</v>
      </c>
      <c r="H32" s="813"/>
      <c r="I32" s="813">
        <v>0</v>
      </c>
      <c r="J32" s="813">
        <f t="shared" si="1"/>
        <v>50</v>
      </c>
      <c r="K32" s="813">
        <f t="shared" si="2"/>
        <v>626</v>
      </c>
      <c r="L32" s="812">
        <f t="shared" si="3"/>
        <v>0</v>
      </c>
      <c r="M32" s="794" t="s">
        <v>3</v>
      </c>
    </row>
    <row r="33" spans="1:13">
      <c r="A33" s="819" t="s">
        <v>231</v>
      </c>
      <c r="B33" s="811">
        <v>64</v>
      </c>
      <c r="C33" s="812">
        <v>0</v>
      </c>
      <c r="D33" s="811">
        <f>B33</f>
        <v>64</v>
      </c>
      <c r="E33" s="812">
        <v>0</v>
      </c>
      <c r="F33" s="811">
        <v>0</v>
      </c>
      <c r="G33" s="813">
        <v>0</v>
      </c>
      <c r="H33" s="813"/>
      <c r="I33" s="813">
        <v>0</v>
      </c>
      <c r="J33" s="813">
        <f t="shared" si="1"/>
        <v>0</v>
      </c>
      <c r="K33" s="813">
        <f t="shared" si="2"/>
        <v>64</v>
      </c>
      <c r="L33" s="812">
        <f t="shared" si="3"/>
        <v>0</v>
      </c>
      <c r="M33" s="794" t="s">
        <v>3</v>
      </c>
    </row>
    <row r="34" spans="1:13" s="815" customFormat="1">
      <c r="A34" s="816" t="s">
        <v>232</v>
      </c>
      <c r="B34" s="811">
        <v>179</v>
      </c>
      <c r="C34" s="812">
        <v>0</v>
      </c>
      <c r="D34" s="811">
        <v>241</v>
      </c>
      <c r="E34" s="812">
        <v>0</v>
      </c>
      <c r="F34" s="811">
        <v>0</v>
      </c>
      <c r="G34" s="813">
        <v>50</v>
      </c>
      <c r="H34" s="813"/>
      <c r="I34" s="813">
        <v>0</v>
      </c>
      <c r="J34" s="813">
        <f t="shared" si="1"/>
        <v>50</v>
      </c>
      <c r="K34" s="813">
        <f t="shared" si="2"/>
        <v>291</v>
      </c>
      <c r="L34" s="812">
        <f t="shared" si="3"/>
        <v>0</v>
      </c>
      <c r="M34" s="794" t="s">
        <v>3</v>
      </c>
    </row>
    <row r="35" spans="1:13">
      <c r="A35" s="810" t="s">
        <v>233</v>
      </c>
      <c r="B35" s="811">
        <v>0</v>
      </c>
      <c r="C35" s="812">
        <v>0</v>
      </c>
      <c r="D35" s="811">
        <f t="shared" si="0"/>
        <v>0</v>
      </c>
      <c r="E35" s="812">
        <v>0</v>
      </c>
      <c r="F35" s="811">
        <v>0</v>
      </c>
      <c r="G35" s="813">
        <v>0</v>
      </c>
      <c r="H35" s="813"/>
      <c r="I35" s="813">
        <v>0</v>
      </c>
      <c r="J35" s="813">
        <f t="shared" si="1"/>
        <v>0</v>
      </c>
      <c r="K35" s="813">
        <f t="shared" si="2"/>
        <v>0</v>
      </c>
      <c r="L35" s="812">
        <f t="shared" si="3"/>
        <v>0</v>
      </c>
      <c r="M35" s="794" t="s">
        <v>3</v>
      </c>
    </row>
    <row r="36" spans="1:13">
      <c r="A36" s="810" t="s">
        <v>234</v>
      </c>
      <c r="B36" s="811">
        <v>0</v>
      </c>
      <c r="C36" s="812">
        <v>0</v>
      </c>
      <c r="D36" s="811">
        <f t="shared" si="0"/>
        <v>0</v>
      </c>
      <c r="E36" s="812">
        <v>0</v>
      </c>
      <c r="F36" s="811">
        <v>0</v>
      </c>
      <c r="G36" s="813">
        <v>0</v>
      </c>
      <c r="H36" s="813"/>
      <c r="I36" s="813">
        <v>0</v>
      </c>
      <c r="J36" s="813">
        <f t="shared" si="1"/>
        <v>0</v>
      </c>
      <c r="K36" s="813">
        <f t="shared" si="2"/>
        <v>0</v>
      </c>
      <c r="L36" s="812">
        <f t="shared" si="3"/>
        <v>0</v>
      </c>
      <c r="M36" s="794" t="s">
        <v>3</v>
      </c>
    </row>
    <row r="37" spans="1:13">
      <c r="A37" s="810" t="s">
        <v>235</v>
      </c>
      <c r="B37" s="811">
        <v>0</v>
      </c>
      <c r="C37" s="812">
        <v>0</v>
      </c>
      <c r="D37" s="811">
        <f t="shared" si="0"/>
        <v>0</v>
      </c>
      <c r="E37" s="812">
        <v>0</v>
      </c>
      <c r="F37" s="811">
        <v>0</v>
      </c>
      <c r="G37" s="813">
        <v>0</v>
      </c>
      <c r="H37" s="813"/>
      <c r="I37" s="813">
        <v>0</v>
      </c>
      <c r="J37" s="813">
        <f t="shared" si="1"/>
        <v>0</v>
      </c>
      <c r="K37" s="813">
        <f t="shared" si="2"/>
        <v>0</v>
      </c>
      <c r="L37" s="812">
        <f t="shared" si="3"/>
        <v>0</v>
      </c>
      <c r="M37" s="794" t="s">
        <v>3</v>
      </c>
    </row>
    <row r="38" spans="1:13">
      <c r="A38" s="810" t="s">
        <v>236</v>
      </c>
      <c r="B38" s="811">
        <v>29</v>
      </c>
      <c r="C38" s="812">
        <v>0</v>
      </c>
      <c r="D38" s="811">
        <f t="shared" si="0"/>
        <v>29</v>
      </c>
      <c r="E38" s="812">
        <v>0</v>
      </c>
      <c r="F38" s="811">
        <v>0</v>
      </c>
      <c r="G38" s="813">
        <v>0</v>
      </c>
      <c r="H38" s="813"/>
      <c r="I38" s="813">
        <v>0</v>
      </c>
      <c r="J38" s="813">
        <f t="shared" si="1"/>
        <v>0</v>
      </c>
      <c r="K38" s="813">
        <f t="shared" si="2"/>
        <v>29</v>
      </c>
      <c r="L38" s="812">
        <f t="shared" si="3"/>
        <v>0</v>
      </c>
      <c r="M38" s="794" t="s">
        <v>3</v>
      </c>
    </row>
    <row r="39" spans="1:13">
      <c r="A39" s="820" t="s">
        <v>237</v>
      </c>
      <c r="B39" s="821">
        <v>0</v>
      </c>
      <c r="C39" s="822">
        <v>0</v>
      </c>
      <c r="D39" s="821">
        <f t="shared" si="0"/>
        <v>0</v>
      </c>
      <c r="E39" s="822">
        <v>0</v>
      </c>
      <c r="F39" s="821">
        <v>0</v>
      </c>
      <c r="G39" s="823">
        <v>0</v>
      </c>
      <c r="H39" s="823"/>
      <c r="I39" s="823">
        <v>0</v>
      </c>
      <c r="J39" s="823">
        <f t="shared" si="1"/>
        <v>0</v>
      </c>
      <c r="K39" s="823">
        <f t="shared" si="2"/>
        <v>0</v>
      </c>
      <c r="L39" s="822">
        <f t="shared" si="3"/>
        <v>0</v>
      </c>
      <c r="M39" s="794" t="s">
        <v>3</v>
      </c>
    </row>
    <row r="40" spans="1:13">
      <c r="A40" s="824" t="s">
        <v>238</v>
      </c>
      <c r="B40" s="825">
        <f>SUM(B12:B39)</f>
        <v>1199</v>
      </c>
      <c r="C40" s="826">
        <f>SUM(C12:C39)</f>
        <v>0</v>
      </c>
      <c r="D40" s="827">
        <f t="shared" ref="D40:I40" si="4">SUM(D12:D39)</f>
        <v>1373</v>
      </c>
      <c r="E40" s="826">
        <f t="shared" si="4"/>
        <v>0</v>
      </c>
      <c r="F40" s="827">
        <f t="shared" si="4"/>
        <v>0</v>
      </c>
      <c r="G40" s="825">
        <f t="shared" si="4"/>
        <v>124</v>
      </c>
      <c r="H40" s="825">
        <f t="shared" si="4"/>
        <v>0</v>
      </c>
      <c r="I40" s="825">
        <f t="shared" si="4"/>
        <v>0</v>
      </c>
      <c r="J40" s="825">
        <f>SUM(J12:J39)</f>
        <v>124</v>
      </c>
      <c r="K40" s="825">
        <f>SUM(K12:K39)</f>
        <v>1497</v>
      </c>
      <c r="L40" s="826"/>
      <c r="M40" s="794" t="s">
        <v>3</v>
      </c>
    </row>
    <row r="41" spans="1:13">
      <c r="A41" s="828" t="s">
        <v>239</v>
      </c>
      <c r="B41" s="807">
        <v>320</v>
      </c>
      <c r="C41" s="808">
        <v>0</v>
      </c>
      <c r="D41" s="807">
        <f>B41+18</f>
        <v>338</v>
      </c>
      <c r="E41" s="808">
        <v>0</v>
      </c>
      <c r="F41" s="829">
        <v>0</v>
      </c>
      <c r="G41" s="830">
        <v>9</v>
      </c>
      <c r="H41" s="830"/>
      <c r="I41" s="830">
        <v>0</v>
      </c>
      <c r="J41" s="830">
        <f t="shared" si="1"/>
        <v>9</v>
      </c>
      <c r="K41" s="830">
        <f t="shared" si="2"/>
        <v>347</v>
      </c>
      <c r="L41" s="831">
        <f t="shared" ref="L41:L43" si="5">E41</f>
        <v>0</v>
      </c>
      <c r="M41" s="794" t="s">
        <v>3</v>
      </c>
    </row>
    <row r="42" spans="1:13">
      <c r="A42" s="832" t="s">
        <v>240</v>
      </c>
      <c r="B42" s="811">
        <v>864</v>
      </c>
      <c r="C42" s="812">
        <v>0</v>
      </c>
      <c r="D42" s="811">
        <f>B42+156</f>
        <v>1020</v>
      </c>
      <c r="E42" s="812">
        <v>0</v>
      </c>
      <c r="F42" s="833">
        <v>0</v>
      </c>
      <c r="G42" s="834">
        <v>115</v>
      </c>
      <c r="H42" s="834"/>
      <c r="I42" s="834">
        <v>0</v>
      </c>
      <c r="J42" s="834">
        <f t="shared" si="1"/>
        <v>115</v>
      </c>
      <c r="K42" s="834">
        <f t="shared" si="2"/>
        <v>1135</v>
      </c>
      <c r="L42" s="835">
        <f t="shared" si="5"/>
        <v>0</v>
      </c>
      <c r="M42" s="794" t="s">
        <v>3</v>
      </c>
    </row>
    <row r="43" spans="1:13">
      <c r="A43" s="836" t="s">
        <v>241</v>
      </c>
      <c r="B43" s="821">
        <v>15</v>
      </c>
      <c r="C43" s="822">
        <v>0</v>
      </c>
      <c r="D43" s="821">
        <f>B43</f>
        <v>15</v>
      </c>
      <c r="E43" s="822">
        <v>0</v>
      </c>
      <c r="F43" s="837">
        <v>0</v>
      </c>
      <c r="G43" s="838">
        <v>0</v>
      </c>
      <c r="H43" s="838"/>
      <c r="I43" s="838">
        <v>0</v>
      </c>
      <c r="J43" s="838">
        <f t="shared" si="1"/>
        <v>0</v>
      </c>
      <c r="K43" s="838">
        <f t="shared" si="2"/>
        <v>15</v>
      </c>
      <c r="L43" s="839">
        <f t="shared" si="5"/>
        <v>0</v>
      </c>
      <c r="M43" s="794" t="s">
        <v>3</v>
      </c>
    </row>
    <row r="44" spans="1:13" s="846" customFormat="1">
      <c r="A44" s="840" t="s">
        <v>238</v>
      </c>
      <c r="B44" s="841">
        <f t="shared" ref="B44:G44" si="6">SUM(B41:B43)</f>
        <v>1199</v>
      </c>
      <c r="C44" s="842">
        <f t="shared" si="6"/>
        <v>0</v>
      </c>
      <c r="D44" s="843">
        <f t="shared" si="6"/>
        <v>1373</v>
      </c>
      <c r="E44" s="842">
        <f t="shared" si="6"/>
        <v>0</v>
      </c>
      <c r="F44" s="843">
        <f t="shared" si="6"/>
        <v>0</v>
      </c>
      <c r="G44" s="841">
        <f t="shared" si="6"/>
        <v>124</v>
      </c>
      <c r="H44" s="841">
        <f>SUM(H41:H43)</f>
        <v>0</v>
      </c>
      <c r="I44" s="844">
        <f>SUM(I41:I43)</f>
        <v>0</v>
      </c>
      <c r="J44" s="841">
        <f>SUM(J41:J43)</f>
        <v>124</v>
      </c>
      <c r="K44" s="841">
        <f>SUM(K41:K43)</f>
        <v>1497</v>
      </c>
      <c r="L44" s="842">
        <f>SUM(L41:L43)</f>
        <v>0</v>
      </c>
      <c r="M44" s="845" t="s">
        <v>2</v>
      </c>
    </row>
    <row r="45" spans="1:13" s="846" customFormat="1">
      <c r="A45" s="1267"/>
      <c r="B45" s="1267"/>
      <c r="C45" s="1267"/>
      <c r="D45" s="1267"/>
      <c r="E45" s="1267"/>
      <c r="F45" s="1267"/>
      <c r="G45" s="1267"/>
      <c r="H45" s="1267"/>
      <c r="I45" s="1267"/>
      <c r="J45" s="1267"/>
      <c r="K45" s="1267"/>
      <c r="L45" s="1267"/>
      <c r="M45" s="794"/>
    </row>
    <row r="46" spans="1:13" s="846" customFormat="1">
      <c r="M46" s="847"/>
    </row>
  </sheetData>
  <mergeCells count="17">
    <mergeCell ref="J10:J11"/>
    <mergeCell ref="K10:K11"/>
    <mergeCell ref="L10:L11"/>
    <mergeCell ref="A45:L45"/>
    <mergeCell ref="B10:B11"/>
    <mergeCell ref="C10:C11"/>
    <mergeCell ref="D10:D11"/>
    <mergeCell ref="E10:E11"/>
    <mergeCell ref="G10:G11"/>
    <mergeCell ref="I10:I11"/>
    <mergeCell ref="A1:L1"/>
    <mergeCell ref="A4:L4"/>
    <mergeCell ref="A5:L5"/>
    <mergeCell ref="A6:L6"/>
    <mergeCell ref="B9:C9"/>
    <mergeCell ref="D9:E9"/>
    <mergeCell ref="F9:L9"/>
  </mergeCells>
  <printOptions horizontalCentered="1"/>
  <pageMargins left="0.75" right="0.75" top="1" bottom="1" header="0.5" footer="0.5"/>
  <pageSetup scale="57" orientation="landscape" r:id="rId1"/>
  <headerFooter alignWithMargins="0">
    <oddFooter>&amp;C&amp;"Times New Roman,Regular"Exhibit I - Detail of Permanent Positions by Category</oddFooter>
  </headerFooter>
</worksheet>
</file>

<file path=xl/worksheets/sheet16.xml><?xml version="1.0" encoding="utf-8"?>
<worksheet xmlns="http://schemas.openxmlformats.org/spreadsheetml/2006/main" xmlns:r="http://schemas.openxmlformats.org/officeDocument/2006/relationships">
  <sheetPr>
    <pageSetUpPr fitToPage="1"/>
  </sheetPr>
  <dimension ref="A1:AR50"/>
  <sheetViews>
    <sheetView view="pageBreakPreview" zoomScale="55" zoomScaleNormal="75" zoomScaleSheetLayoutView="55" workbookViewId="0">
      <pane xSplit="2" ySplit="10" topLeftCell="C11" activePane="bottomRight" state="frozen"/>
      <selection activeCell="A30" sqref="A30:XFD36"/>
      <selection pane="topRight" activeCell="A30" sqref="A30:XFD36"/>
      <selection pane="bottomLeft" activeCell="A30" sqref="A30:XFD36"/>
      <selection pane="bottomRight" activeCell="B1" sqref="B1"/>
    </sheetView>
  </sheetViews>
  <sheetFormatPr defaultRowHeight="15"/>
  <cols>
    <col min="1" max="1" width="1.5703125" style="1" customWidth="1"/>
    <col min="2" max="2" width="73.85546875" style="1" customWidth="1"/>
    <col min="3" max="3" width="8.42578125" style="1" customWidth="1"/>
    <col min="4" max="4" width="14.140625" style="172" customWidth="1"/>
    <col min="5" max="5" width="8.42578125" style="1" customWidth="1"/>
    <col min="6" max="6" width="14.140625" style="172" customWidth="1"/>
    <col min="7" max="7" width="8.42578125" style="1" customWidth="1"/>
    <col min="8" max="8" width="14.140625" style="172" customWidth="1"/>
    <col min="9" max="9" width="8.42578125" style="1" customWidth="1"/>
    <col min="10" max="10" width="14.140625" style="172" customWidth="1"/>
    <col min="11" max="11" width="8.42578125" style="1" customWidth="1"/>
    <col min="12" max="12" width="14.140625" style="172" customWidth="1"/>
    <col min="13" max="13" width="8.42578125" style="1" customWidth="1"/>
    <col min="14" max="14" width="14.140625" style="172" customWidth="1"/>
    <col min="15" max="15" width="8.42578125" style="1" customWidth="1"/>
    <col min="16" max="16" width="14.140625" style="172" customWidth="1"/>
    <col min="17" max="17" width="8.42578125" style="1" bestFit="1" customWidth="1"/>
    <col min="18" max="18" width="14.140625" style="172" customWidth="1"/>
    <col min="19" max="19" width="8.42578125" style="1" customWidth="1"/>
    <col min="20" max="20" width="14.7109375" style="172" customWidth="1"/>
    <col min="21" max="21" width="2.28515625" style="172" customWidth="1"/>
    <col min="22" max="22" width="1.85546875" style="325" customWidth="1"/>
    <col min="23" max="23" width="12.5703125" style="405" customWidth="1"/>
    <col min="24" max="24" width="8" style="325" customWidth="1"/>
    <col min="25" max="25" width="12.5703125" style="405" customWidth="1"/>
    <col min="26" max="26" width="8" style="325" customWidth="1"/>
    <col min="27" max="27" width="12.5703125" style="405" customWidth="1"/>
    <col min="28" max="28" width="13.5703125" style="325" bestFit="1" customWidth="1"/>
    <col min="29" max="29" width="14.7109375" style="405" bestFit="1" customWidth="1"/>
    <col min="30" max="30" width="0.85546875" style="406" customWidth="1"/>
    <col min="31" max="16384" width="9.140625" style="1"/>
  </cols>
  <sheetData>
    <row r="1" spans="1:30" ht="20.25">
      <c r="A1" s="322"/>
      <c r="B1" s="407" t="s">
        <v>242</v>
      </c>
      <c r="C1" s="323"/>
      <c r="D1" s="430"/>
      <c r="E1" s="323"/>
      <c r="F1" s="430"/>
      <c r="G1" s="323"/>
      <c r="H1" s="430"/>
      <c r="I1" s="323"/>
      <c r="J1" s="430"/>
      <c r="K1" s="323"/>
      <c r="L1" s="430"/>
      <c r="M1" s="323"/>
      <c r="N1" s="430"/>
      <c r="O1" s="323"/>
      <c r="P1" s="430"/>
      <c r="Q1" s="323"/>
      <c r="R1" s="430"/>
      <c r="S1" s="323"/>
      <c r="T1" s="430"/>
      <c r="U1" s="430"/>
      <c r="V1" s="324" t="s">
        <v>3</v>
      </c>
      <c r="W1" s="325"/>
      <c r="Y1" s="325"/>
      <c r="AA1" s="325"/>
      <c r="AC1" s="325"/>
      <c r="AD1" s="1"/>
    </row>
    <row r="2" spans="1:30" ht="13.15" customHeight="1">
      <c r="A2" s="322"/>
      <c r="B2" s="430"/>
      <c r="C2" s="430"/>
      <c r="D2" s="430"/>
      <c r="E2" s="430"/>
      <c r="F2" s="430"/>
      <c r="G2" s="430"/>
      <c r="H2" s="430"/>
      <c r="I2" s="430"/>
      <c r="J2" s="430"/>
      <c r="K2" s="430"/>
      <c r="L2" s="430"/>
      <c r="M2" s="430"/>
      <c r="N2" s="430"/>
      <c r="O2" s="430"/>
      <c r="P2" s="430"/>
      <c r="Q2" s="430"/>
      <c r="R2" s="430"/>
      <c r="S2" s="430"/>
      <c r="T2" s="430"/>
      <c r="U2" s="430"/>
      <c r="V2" s="324" t="s">
        <v>3</v>
      </c>
      <c r="W2" s="325"/>
      <c r="Y2" s="325"/>
      <c r="AA2" s="325"/>
      <c r="AC2" s="325"/>
      <c r="AD2" s="1"/>
    </row>
    <row r="3" spans="1:30" ht="18.75">
      <c r="A3" s="322"/>
      <c r="B3" s="1217" t="s">
        <v>243</v>
      </c>
      <c r="C3" s="1217"/>
      <c r="D3" s="1217"/>
      <c r="E3" s="1217"/>
      <c r="F3" s="1217"/>
      <c r="G3" s="1217"/>
      <c r="H3" s="1217"/>
      <c r="I3" s="1217"/>
      <c r="J3" s="1217"/>
      <c r="K3" s="1217"/>
      <c r="L3" s="1217"/>
      <c r="M3" s="1217"/>
      <c r="N3" s="1217"/>
      <c r="O3" s="1217"/>
      <c r="P3" s="1217"/>
      <c r="Q3" s="1217"/>
      <c r="R3" s="1217"/>
      <c r="S3" s="1217"/>
      <c r="T3" s="1217"/>
      <c r="U3" s="326"/>
      <c r="V3" s="324" t="s">
        <v>3</v>
      </c>
      <c r="W3" s="325"/>
      <c r="Y3" s="325"/>
      <c r="AA3" s="325"/>
      <c r="AC3" s="325"/>
      <c r="AD3" s="1"/>
    </row>
    <row r="4" spans="1:30" ht="16.5">
      <c r="A4" s="322"/>
      <c r="B4" s="1219" t="s">
        <v>7</v>
      </c>
      <c r="C4" s="1219"/>
      <c r="D4" s="1219"/>
      <c r="E4" s="1219"/>
      <c r="F4" s="1219"/>
      <c r="G4" s="1219"/>
      <c r="H4" s="1219"/>
      <c r="I4" s="1219"/>
      <c r="J4" s="1219"/>
      <c r="K4" s="1219"/>
      <c r="L4" s="1219"/>
      <c r="M4" s="1219"/>
      <c r="N4" s="1219"/>
      <c r="O4" s="1219"/>
      <c r="P4" s="1219"/>
      <c r="Q4" s="1219"/>
      <c r="R4" s="1219"/>
      <c r="S4" s="1219"/>
      <c r="T4" s="1219"/>
      <c r="U4" s="327"/>
      <c r="V4" s="324" t="s">
        <v>3</v>
      </c>
      <c r="W4" s="325"/>
      <c r="Y4" s="325"/>
      <c r="AA4" s="325"/>
      <c r="AC4" s="325"/>
      <c r="AD4" s="1"/>
    </row>
    <row r="5" spans="1:30" ht="16.5">
      <c r="A5" s="322"/>
      <c r="B5" s="1219" t="s">
        <v>8</v>
      </c>
      <c r="C5" s="1219"/>
      <c r="D5" s="1219"/>
      <c r="E5" s="1219"/>
      <c r="F5" s="1219"/>
      <c r="G5" s="1219"/>
      <c r="H5" s="1219"/>
      <c r="I5" s="1219"/>
      <c r="J5" s="1219"/>
      <c r="K5" s="1219"/>
      <c r="L5" s="1219"/>
      <c r="M5" s="1219"/>
      <c r="N5" s="1219"/>
      <c r="O5" s="1219"/>
      <c r="P5" s="1219"/>
      <c r="Q5" s="1219"/>
      <c r="R5" s="1219"/>
      <c r="S5" s="1219"/>
      <c r="T5" s="1219"/>
      <c r="U5" s="327"/>
      <c r="V5" s="324" t="s">
        <v>3</v>
      </c>
      <c r="W5" s="325"/>
      <c r="Y5" s="325"/>
      <c r="AA5" s="325"/>
      <c r="AC5" s="325"/>
      <c r="AD5" s="1"/>
    </row>
    <row r="6" spans="1:30">
      <c r="A6" s="322"/>
      <c r="B6" s="1221" t="s">
        <v>9</v>
      </c>
      <c r="C6" s="1221"/>
      <c r="D6" s="1221"/>
      <c r="E6" s="1221"/>
      <c r="F6" s="1221"/>
      <c r="G6" s="1221"/>
      <c r="H6" s="1221"/>
      <c r="I6" s="1221"/>
      <c r="J6" s="1221"/>
      <c r="K6" s="1221"/>
      <c r="L6" s="1221"/>
      <c r="M6" s="1221"/>
      <c r="N6" s="1221"/>
      <c r="O6" s="1221"/>
      <c r="P6" s="1221"/>
      <c r="Q6" s="1221"/>
      <c r="R6" s="1221"/>
      <c r="S6" s="1221"/>
      <c r="T6" s="1221"/>
      <c r="U6" s="328"/>
      <c r="V6" s="324" t="s">
        <v>3</v>
      </c>
      <c r="W6" s="325"/>
      <c r="Y6" s="325"/>
      <c r="AA6" s="325"/>
      <c r="AC6" s="325"/>
      <c r="AD6" s="1"/>
    </row>
    <row r="7" spans="1:30">
      <c r="A7" s="322"/>
      <c r="B7" s="432"/>
      <c r="C7" s="432"/>
      <c r="D7" s="432"/>
      <c r="E7" s="432"/>
      <c r="F7" s="432"/>
      <c r="G7" s="432"/>
      <c r="H7" s="432"/>
      <c r="I7" s="432"/>
      <c r="J7" s="432"/>
      <c r="K7" s="432"/>
      <c r="L7" s="432"/>
      <c r="M7" s="432"/>
      <c r="N7" s="432"/>
      <c r="O7" s="432"/>
      <c r="P7" s="432"/>
      <c r="Q7" s="432"/>
      <c r="R7" s="432"/>
      <c r="S7" s="432"/>
      <c r="T7" s="432"/>
      <c r="U7" s="431"/>
      <c r="V7" s="324" t="s">
        <v>3</v>
      </c>
      <c r="W7" s="325"/>
      <c r="Y7" s="325"/>
      <c r="AA7" s="325"/>
      <c r="AC7" s="325"/>
      <c r="AD7" s="1"/>
    </row>
    <row r="8" spans="1:30" ht="60.75" customHeight="1">
      <c r="A8" s="322"/>
      <c r="B8" s="433"/>
      <c r="C8" s="1272" t="s">
        <v>374</v>
      </c>
      <c r="D8" s="1273"/>
      <c r="E8" s="1273"/>
      <c r="F8" s="1273"/>
      <c r="G8" s="1274" t="s">
        <v>375</v>
      </c>
      <c r="H8" s="1273"/>
      <c r="I8" s="1273"/>
      <c r="J8" s="1273"/>
      <c r="K8" s="1273"/>
      <c r="L8" s="1273"/>
      <c r="M8" s="1273"/>
      <c r="N8" s="1273"/>
      <c r="O8" s="1273"/>
      <c r="P8" s="1275"/>
      <c r="Q8" s="1276" t="s">
        <v>376</v>
      </c>
      <c r="R8" s="1277"/>
      <c r="S8" s="1278"/>
      <c r="T8" s="1279"/>
      <c r="U8" s="234"/>
      <c r="V8" s="324" t="s">
        <v>3</v>
      </c>
      <c r="W8" s="325"/>
      <c r="Y8" s="325"/>
      <c r="AA8" s="325"/>
      <c r="AC8" s="325"/>
      <c r="AD8" s="1"/>
    </row>
    <row r="9" spans="1:30" ht="52.5" customHeight="1">
      <c r="A9" s="322"/>
      <c r="B9" s="329"/>
      <c r="C9" s="1286" t="s">
        <v>349</v>
      </c>
      <c r="D9" s="1287"/>
      <c r="E9" s="1288" t="s">
        <v>37</v>
      </c>
      <c r="F9" s="1288"/>
      <c r="G9" s="1289" t="s">
        <v>40</v>
      </c>
      <c r="H9" s="1280"/>
      <c r="I9" s="1280" t="s">
        <v>351</v>
      </c>
      <c r="J9" s="1280"/>
      <c r="K9" s="1280" t="s">
        <v>41</v>
      </c>
      <c r="L9" s="1280"/>
      <c r="M9" s="1280" t="s">
        <v>42</v>
      </c>
      <c r="N9" s="1280"/>
      <c r="O9" s="1280" t="s">
        <v>428</v>
      </c>
      <c r="P9" s="1281"/>
      <c r="Q9" s="1282" t="s">
        <v>347</v>
      </c>
      <c r="R9" s="1283"/>
      <c r="S9" s="1284" t="s">
        <v>35</v>
      </c>
      <c r="T9" s="1285"/>
      <c r="U9" s="330"/>
      <c r="V9" s="324" t="s">
        <v>3</v>
      </c>
      <c r="W9" s="325"/>
      <c r="Y9" s="325"/>
      <c r="AA9" s="325"/>
      <c r="AC9" s="325"/>
      <c r="AD9" s="1"/>
    </row>
    <row r="10" spans="1:30" ht="36" customHeight="1" thickBot="1">
      <c r="A10" s="322"/>
      <c r="B10" s="331" t="s">
        <v>244</v>
      </c>
      <c r="C10" s="332" t="s">
        <v>53</v>
      </c>
      <c r="D10" s="333" t="s">
        <v>245</v>
      </c>
      <c r="E10" s="334" t="s">
        <v>53</v>
      </c>
      <c r="F10" s="333" t="s">
        <v>245</v>
      </c>
      <c r="G10" s="335" t="s">
        <v>53</v>
      </c>
      <c r="H10" s="336" t="s">
        <v>245</v>
      </c>
      <c r="I10" s="337" t="s">
        <v>53</v>
      </c>
      <c r="J10" s="336" t="s">
        <v>245</v>
      </c>
      <c r="K10" s="335" t="s">
        <v>53</v>
      </c>
      <c r="L10" s="336" t="s">
        <v>245</v>
      </c>
      <c r="M10" s="335" t="s">
        <v>53</v>
      </c>
      <c r="N10" s="336" t="s">
        <v>245</v>
      </c>
      <c r="O10" s="337" t="s">
        <v>53</v>
      </c>
      <c r="P10" s="336" t="s">
        <v>245</v>
      </c>
      <c r="Q10" s="334" t="s">
        <v>53</v>
      </c>
      <c r="R10" s="333" t="s">
        <v>245</v>
      </c>
      <c r="S10" s="332" t="s">
        <v>53</v>
      </c>
      <c r="T10" s="338" t="s">
        <v>245</v>
      </c>
      <c r="U10" s="339"/>
      <c r="V10" s="324" t="s">
        <v>3</v>
      </c>
      <c r="W10" s="325"/>
      <c r="Y10" s="325"/>
      <c r="AA10" s="325"/>
      <c r="AC10" s="325"/>
      <c r="AD10" s="1"/>
    </row>
    <row r="11" spans="1:30" ht="20.25">
      <c r="A11" s="322"/>
      <c r="B11" s="340" t="s">
        <v>246</v>
      </c>
      <c r="C11" s="341"/>
      <c r="D11" s="342"/>
      <c r="E11" s="343"/>
      <c r="F11" s="344"/>
      <c r="G11" s="345"/>
      <c r="H11" s="344"/>
      <c r="I11" s="341"/>
      <c r="J11" s="342"/>
      <c r="K11" s="343"/>
      <c r="L11" s="346"/>
      <c r="M11" s="343"/>
      <c r="N11" s="344"/>
      <c r="O11" s="341"/>
      <c r="P11" s="342"/>
      <c r="Q11" s="343"/>
      <c r="R11" s="346"/>
      <c r="S11" s="345">
        <f t="shared" ref="S11:T21" si="0">SUM(Q11,O11,M11,K11,I11,G11,E11,C11)</f>
        <v>0</v>
      </c>
      <c r="T11" s="347">
        <f t="shared" si="0"/>
        <v>0</v>
      </c>
      <c r="U11" s="348"/>
      <c r="V11" s="324" t="s">
        <v>3</v>
      </c>
      <c r="W11" s="325"/>
      <c r="Y11" s="325"/>
      <c r="AA11" s="325"/>
      <c r="AC11" s="325"/>
      <c r="AD11" s="1"/>
    </row>
    <row r="12" spans="1:30" ht="20.25">
      <c r="A12" s="322"/>
      <c r="B12" s="340" t="s">
        <v>247</v>
      </c>
      <c r="C12" s="341"/>
      <c r="D12" s="342"/>
      <c r="E12" s="343"/>
      <c r="F12" s="344"/>
      <c r="G12" s="345"/>
      <c r="H12" s="344"/>
      <c r="I12" s="341"/>
      <c r="J12" s="342"/>
      <c r="K12" s="343"/>
      <c r="L12" s="346"/>
      <c r="M12" s="343"/>
      <c r="N12" s="344"/>
      <c r="O12" s="341"/>
      <c r="P12" s="342"/>
      <c r="Q12" s="343"/>
      <c r="R12" s="346"/>
      <c r="S12" s="345">
        <f t="shared" si="0"/>
        <v>0</v>
      </c>
      <c r="T12" s="347">
        <f t="shared" si="0"/>
        <v>0</v>
      </c>
      <c r="U12" s="348"/>
      <c r="V12" s="324" t="s">
        <v>3</v>
      </c>
      <c r="W12" s="325"/>
      <c r="Y12" s="325"/>
      <c r="AA12" s="325"/>
      <c r="AC12" s="325"/>
      <c r="AD12" s="1"/>
    </row>
    <row r="13" spans="1:30" ht="20.25">
      <c r="A13" s="322"/>
      <c r="B13" s="340" t="s">
        <v>248</v>
      </c>
      <c r="C13" s="341"/>
      <c r="D13" s="342"/>
      <c r="E13" s="343"/>
      <c r="F13" s="344"/>
      <c r="G13" s="345"/>
      <c r="H13" s="344"/>
      <c r="I13" s="341"/>
      <c r="J13" s="342"/>
      <c r="K13" s="343"/>
      <c r="L13" s="346"/>
      <c r="M13" s="343"/>
      <c r="N13" s="344"/>
      <c r="O13" s="341">
        <v>-17</v>
      </c>
      <c r="P13" s="342">
        <v>-1755</v>
      </c>
      <c r="Q13" s="343"/>
      <c r="R13" s="346"/>
      <c r="S13" s="345">
        <f t="shared" si="0"/>
        <v>-17</v>
      </c>
      <c r="T13" s="347">
        <f t="shared" si="0"/>
        <v>-1755</v>
      </c>
      <c r="U13" s="348"/>
      <c r="V13" s="324" t="s">
        <v>3</v>
      </c>
      <c r="W13" s="325"/>
      <c r="Y13" s="325"/>
      <c r="AA13" s="325"/>
      <c r="AC13" s="325"/>
      <c r="AD13" s="1"/>
    </row>
    <row r="14" spans="1:30" ht="20.25">
      <c r="A14" s="322"/>
      <c r="B14" s="340" t="s">
        <v>249</v>
      </c>
      <c r="C14" s="341"/>
      <c r="D14" s="342"/>
      <c r="E14" s="343"/>
      <c r="F14" s="344"/>
      <c r="G14" s="345"/>
      <c r="H14" s="344"/>
      <c r="I14" s="341"/>
      <c r="J14" s="342"/>
      <c r="K14" s="343"/>
      <c r="L14" s="346"/>
      <c r="M14" s="343"/>
      <c r="N14" s="344"/>
      <c r="O14" s="341">
        <v>-86</v>
      </c>
      <c r="P14" s="342">
        <v>-7512</v>
      </c>
      <c r="Q14" s="343"/>
      <c r="R14" s="346"/>
      <c r="S14" s="345">
        <f t="shared" si="0"/>
        <v>-86</v>
      </c>
      <c r="T14" s="347">
        <f t="shared" si="0"/>
        <v>-7512</v>
      </c>
      <c r="U14" s="348"/>
      <c r="V14" s="324" t="s">
        <v>3</v>
      </c>
      <c r="W14" s="325"/>
      <c r="Y14" s="325"/>
      <c r="AA14" s="325"/>
      <c r="AC14" s="325"/>
      <c r="AD14" s="1"/>
    </row>
    <row r="15" spans="1:30" ht="20.25">
      <c r="A15" s="322"/>
      <c r="B15" s="340" t="s">
        <v>250</v>
      </c>
      <c r="C15" s="341"/>
      <c r="D15" s="342"/>
      <c r="E15" s="343"/>
      <c r="F15" s="344"/>
      <c r="G15" s="345"/>
      <c r="H15" s="344"/>
      <c r="I15" s="341"/>
      <c r="J15" s="342"/>
      <c r="K15" s="343"/>
      <c r="L15" s="346"/>
      <c r="M15" s="343"/>
      <c r="N15" s="344"/>
      <c r="O15" s="341">
        <v>-14</v>
      </c>
      <c r="P15" s="342">
        <v>-1028</v>
      </c>
      <c r="Q15" s="343"/>
      <c r="R15" s="346"/>
      <c r="S15" s="345">
        <f t="shared" si="0"/>
        <v>-14</v>
      </c>
      <c r="T15" s="347">
        <f t="shared" si="0"/>
        <v>-1028</v>
      </c>
      <c r="U15" s="348"/>
      <c r="V15" s="324" t="s">
        <v>3</v>
      </c>
      <c r="W15" s="325"/>
      <c r="Y15" s="325"/>
      <c r="AA15" s="325"/>
      <c r="AC15" s="325"/>
      <c r="AD15" s="1"/>
    </row>
    <row r="16" spans="1:30" ht="20.25">
      <c r="A16" s="322"/>
      <c r="B16" s="340" t="s">
        <v>251</v>
      </c>
      <c r="C16" s="341"/>
      <c r="D16" s="342"/>
      <c r="E16" s="343"/>
      <c r="F16" s="344"/>
      <c r="G16" s="345"/>
      <c r="H16" s="344"/>
      <c r="I16" s="341"/>
      <c r="J16" s="342"/>
      <c r="K16" s="343"/>
      <c r="L16" s="346"/>
      <c r="M16" s="343"/>
      <c r="N16" s="344"/>
      <c r="O16" s="341">
        <v>-6</v>
      </c>
      <c r="P16" s="342">
        <v>-368</v>
      </c>
      <c r="Q16" s="343"/>
      <c r="R16" s="346"/>
      <c r="S16" s="345">
        <f t="shared" si="0"/>
        <v>-6</v>
      </c>
      <c r="T16" s="347">
        <f t="shared" si="0"/>
        <v>-368</v>
      </c>
      <c r="U16" s="348"/>
      <c r="V16" s="324" t="s">
        <v>3</v>
      </c>
      <c r="W16" s="325"/>
      <c r="Y16" s="325"/>
      <c r="AA16" s="325"/>
      <c r="AC16" s="325"/>
      <c r="AD16" s="1"/>
    </row>
    <row r="17" spans="1:32" ht="20.25">
      <c r="A17" s="322"/>
      <c r="B17" s="340" t="s">
        <v>252</v>
      </c>
      <c r="C17" s="341"/>
      <c r="D17" s="342"/>
      <c r="E17" s="343"/>
      <c r="F17" s="344"/>
      <c r="G17" s="345"/>
      <c r="H17" s="344"/>
      <c r="I17" s="341"/>
      <c r="J17" s="342"/>
      <c r="K17" s="343"/>
      <c r="L17" s="346"/>
      <c r="M17" s="343"/>
      <c r="N17" s="344"/>
      <c r="O17" s="341"/>
      <c r="P17" s="342"/>
      <c r="Q17" s="343"/>
      <c r="R17" s="346"/>
      <c r="S17" s="345">
        <f t="shared" si="0"/>
        <v>0</v>
      </c>
      <c r="T17" s="347">
        <f t="shared" si="0"/>
        <v>0</v>
      </c>
      <c r="U17" s="348"/>
      <c r="V17" s="324" t="s">
        <v>3</v>
      </c>
      <c r="W17" s="325"/>
      <c r="Y17" s="325"/>
      <c r="AA17" s="325"/>
      <c r="AC17" s="325"/>
      <c r="AD17" s="1"/>
    </row>
    <row r="18" spans="1:32" ht="20.25">
      <c r="A18" s="322"/>
      <c r="B18" s="340" t="s">
        <v>253</v>
      </c>
      <c r="C18" s="341">
        <v>8</v>
      </c>
      <c r="D18" s="342">
        <v>495</v>
      </c>
      <c r="E18" s="343"/>
      <c r="F18" s="344"/>
      <c r="G18" s="345"/>
      <c r="H18" s="344"/>
      <c r="I18" s="341"/>
      <c r="J18" s="342"/>
      <c r="K18" s="343"/>
      <c r="L18" s="346"/>
      <c r="M18" s="343"/>
      <c r="N18" s="344"/>
      <c r="O18" s="341">
        <v>-11</v>
      </c>
      <c r="P18" s="342">
        <v>-573</v>
      </c>
      <c r="Q18" s="343"/>
      <c r="R18" s="346"/>
      <c r="S18" s="345">
        <f t="shared" si="0"/>
        <v>-3</v>
      </c>
      <c r="T18" s="347">
        <f t="shared" si="0"/>
        <v>-78</v>
      </c>
      <c r="U18" s="348"/>
      <c r="V18" s="324" t="s">
        <v>3</v>
      </c>
      <c r="W18" s="325"/>
      <c r="Y18" s="325"/>
      <c r="AA18" s="325"/>
      <c r="AC18" s="325"/>
      <c r="AD18" s="1"/>
    </row>
    <row r="19" spans="1:32" ht="20.25">
      <c r="A19" s="322"/>
      <c r="B19" s="340" t="s">
        <v>254</v>
      </c>
      <c r="C19" s="341"/>
      <c r="D19" s="342"/>
      <c r="E19" s="343"/>
      <c r="F19" s="344"/>
      <c r="G19" s="345"/>
      <c r="H19" s="344"/>
      <c r="I19" s="341"/>
      <c r="J19" s="342"/>
      <c r="K19" s="343"/>
      <c r="L19" s="346"/>
      <c r="M19" s="343"/>
      <c r="N19" s="344"/>
      <c r="O19" s="341">
        <v>-1</v>
      </c>
      <c r="P19" s="342">
        <v>-46</v>
      </c>
      <c r="Q19" s="343"/>
      <c r="R19" s="346"/>
      <c r="S19" s="345">
        <f t="shared" si="0"/>
        <v>-1</v>
      </c>
      <c r="T19" s="347">
        <f t="shared" si="0"/>
        <v>-46</v>
      </c>
      <c r="U19" s="348"/>
      <c r="V19" s="324" t="s">
        <v>3</v>
      </c>
      <c r="W19" s="325"/>
      <c r="Y19" s="325"/>
      <c r="AA19" s="325"/>
      <c r="AC19" s="325"/>
      <c r="AD19" s="1"/>
    </row>
    <row r="20" spans="1:32" ht="20.25">
      <c r="A20" s="322"/>
      <c r="B20" s="340" t="s">
        <v>255</v>
      </c>
      <c r="C20" s="341"/>
      <c r="D20" s="342"/>
      <c r="E20" s="343"/>
      <c r="F20" s="344"/>
      <c r="G20" s="345"/>
      <c r="H20" s="344"/>
      <c r="I20" s="341"/>
      <c r="J20" s="342"/>
      <c r="K20" s="343"/>
      <c r="L20" s="346"/>
      <c r="M20" s="343"/>
      <c r="N20" s="344"/>
      <c r="O20" s="341">
        <v>-10</v>
      </c>
      <c r="P20" s="342">
        <v>-414</v>
      </c>
      <c r="Q20" s="343"/>
      <c r="R20" s="346"/>
      <c r="S20" s="345">
        <f t="shared" si="0"/>
        <v>-10</v>
      </c>
      <c r="T20" s="347">
        <f t="shared" si="0"/>
        <v>-414</v>
      </c>
      <c r="U20" s="348"/>
      <c r="V20" s="324" t="s">
        <v>3</v>
      </c>
      <c r="W20" s="325"/>
      <c r="Y20" s="325"/>
      <c r="AA20" s="325"/>
      <c r="AC20" s="325"/>
      <c r="AD20" s="1"/>
    </row>
    <row r="21" spans="1:32" ht="20.25">
      <c r="A21" s="322"/>
      <c r="B21" s="349" t="s">
        <v>256</v>
      </c>
      <c r="C21" s="350"/>
      <c r="D21" s="351"/>
      <c r="E21" s="343"/>
      <c r="F21" s="344"/>
      <c r="G21" s="345"/>
      <c r="H21" s="344"/>
      <c r="I21" s="350"/>
      <c r="J21" s="351"/>
      <c r="K21" s="343"/>
      <c r="L21" s="346"/>
      <c r="M21" s="343"/>
      <c r="N21" s="344"/>
      <c r="O21" s="350"/>
      <c r="P21" s="351"/>
      <c r="Q21" s="343"/>
      <c r="R21" s="346"/>
      <c r="S21" s="352">
        <f t="shared" si="0"/>
        <v>0</v>
      </c>
      <c r="T21" s="347">
        <f t="shared" si="0"/>
        <v>0</v>
      </c>
      <c r="U21" s="348"/>
      <c r="V21" s="324" t="s">
        <v>3</v>
      </c>
      <c r="W21" s="325"/>
      <c r="Y21" s="325"/>
      <c r="AA21" s="325"/>
      <c r="AC21" s="325"/>
      <c r="AD21" s="1"/>
      <c r="AF21" s="325"/>
    </row>
    <row r="22" spans="1:32" ht="20.25">
      <c r="A22" s="322"/>
      <c r="B22" s="353"/>
      <c r="C22" s="354"/>
      <c r="D22" s="355"/>
      <c r="E22" s="356"/>
      <c r="F22" s="357"/>
      <c r="G22" s="358"/>
      <c r="H22" s="357"/>
      <c r="I22" s="354"/>
      <c r="J22" s="355"/>
      <c r="K22" s="356"/>
      <c r="L22" s="355"/>
      <c r="M22" s="356"/>
      <c r="N22" s="357"/>
      <c r="O22" s="354"/>
      <c r="P22" s="355"/>
      <c r="Q22" s="356"/>
      <c r="R22" s="355"/>
      <c r="S22" s="359"/>
      <c r="T22" s="360"/>
      <c r="U22" s="348"/>
      <c r="V22" s="324" t="s">
        <v>3</v>
      </c>
      <c r="W22" s="325"/>
      <c r="Y22" s="325"/>
      <c r="AA22" s="325"/>
      <c r="AC22" s="325"/>
      <c r="AD22" s="1"/>
    </row>
    <row r="23" spans="1:32" ht="20.25">
      <c r="A23" s="322"/>
      <c r="B23" s="340" t="s">
        <v>257</v>
      </c>
      <c r="C23" s="341">
        <f>SUM(C11:C21)</f>
        <v>8</v>
      </c>
      <c r="D23" s="342">
        <f t="shared" ref="D23:R23" si="1">SUM(D11:D21)</f>
        <v>495</v>
      </c>
      <c r="E23" s="341">
        <f t="shared" si="1"/>
        <v>0</v>
      </c>
      <c r="F23" s="344">
        <f t="shared" si="1"/>
        <v>0</v>
      </c>
      <c r="G23" s="345">
        <f t="shared" si="1"/>
        <v>0</v>
      </c>
      <c r="H23" s="342">
        <f t="shared" si="1"/>
        <v>0</v>
      </c>
      <c r="I23" s="341">
        <f t="shared" si="1"/>
        <v>0</v>
      </c>
      <c r="J23" s="342">
        <f t="shared" si="1"/>
        <v>0</v>
      </c>
      <c r="K23" s="341">
        <f t="shared" si="1"/>
        <v>0</v>
      </c>
      <c r="L23" s="342">
        <f t="shared" si="1"/>
        <v>0</v>
      </c>
      <c r="M23" s="341">
        <f>SUM(M11:M21)</f>
        <v>0</v>
      </c>
      <c r="N23" s="342">
        <f t="shared" si="1"/>
        <v>0</v>
      </c>
      <c r="O23" s="341">
        <f>SUM(O11:O21)</f>
        <v>-145</v>
      </c>
      <c r="P23" s="342">
        <f t="shared" si="1"/>
        <v>-11696</v>
      </c>
      <c r="Q23" s="341">
        <f t="shared" si="1"/>
        <v>0</v>
      </c>
      <c r="R23" s="342">
        <f t="shared" si="1"/>
        <v>0</v>
      </c>
      <c r="S23" s="345">
        <f t="shared" ref="S23:T25" si="2">SUM(Q23,O23,M23,K23,I23,G23,E23,C23)</f>
        <v>-137</v>
      </c>
      <c r="T23" s="347">
        <f t="shared" si="2"/>
        <v>-11201</v>
      </c>
      <c r="U23" s="348"/>
      <c r="V23" s="324" t="s">
        <v>3</v>
      </c>
      <c r="W23" s="325"/>
      <c r="Y23" s="325"/>
      <c r="AA23" s="325"/>
      <c r="AC23" s="325"/>
      <c r="AD23" s="1"/>
    </row>
    <row r="24" spans="1:32" ht="20.25">
      <c r="A24" s="322"/>
      <c r="B24" s="361" t="s">
        <v>258</v>
      </c>
      <c r="C24" s="341">
        <f>+C23/-2</f>
        <v>-4</v>
      </c>
      <c r="D24" s="342">
        <f>ROUND(+D23/-2,)</f>
        <v>-248</v>
      </c>
      <c r="E24" s="341">
        <f t="shared" ref="E24:R24" si="3">+E23/-2</f>
        <v>0</v>
      </c>
      <c r="F24" s="344">
        <f t="shared" si="3"/>
        <v>0</v>
      </c>
      <c r="G24" s="345">
        <f t="shared" si="3"/>
        <v>0</v>
      </c>
      <c r="H24" s="342">
        <f t="shared" si="3"/>
        <v>0</v>
      </c>
      <c r="I24" s="341">
        <f t="shared" si="3"/>
        <v>0</v>
      </c>
      <c r="J24" s="342">
        <f t="shared" si="3"/>
        <v>0</v>
      </c>
      <c r="K24" s="341">
        <f t="shared" si="3"/>
        <v>0</v>
      </c>
      <c r="L24" s="342">
        <f t="shared" si="3"/>
        <v>0</v>
      </c>
      <c r="M24" s="341">
        <f t="shared" si="3"/>
        <v>0</v>
      </c>
      <c r="N24" s="342">
        <f t="shared" si="3"/>
        <v>0</v>
      </c>
      <c r="O24" s="341">
        <v>0</v>
      </c>
      <c r="P24" s="342">
        <v>0</v>
      </c>
      <c r="Q24" s="341">
        <f t="shared" si="3"/>
        <v>0</v>
      </c>
      <c r="R24" s="342">
        <f t="shared" si="3"/>
        <v>0</v>
      </c>
      <c r="S24" s="345">
        <f t="shared" si="2"/>
        <v>-4</v>
      </c>
      <c r="T24" s="347">
        <f t="shared" si="2"/>
        <v>-248</v>
      </c>
      <c r="U24" s="348"/>
      <c r="V24" s="324" t="s">
        <v>3</v>
      </c>
      <c r="W24" s="325"/>
      <c r="Y24" s="325"/>
      <c r="AA24" s="325"/>
      <c r="AC24" s="325"/>
      <c r="AD24" s="1"/>
    </row>
    <row r="25" spans="1:32" ht="20.25">
      <c r="A25" s="322"/>
      <c r="B25" s="349" t="s">
        <v>259</v>
      </c>
      <c r="C25" s="362"/>
      <c r="D25" s="351">
        <v>41</v>
      </c>
      <c r="E25" s="362"/>
      <c r="F25" s="363"/>
      <c r="G25" s="352"/>
      <c r="H25" s="351"/>
      <c r="I25" s="362"/>
      <c r="J25" s="351"/>
      <c r="K25" s="362"/>
      <c r="L25" s="351"/>
      <c r="M25" s="362"/>
      <c r="N25" s="351"/>
      <c r="O25" s="362"/>
      <c r="P25" s="351">
        <v>-2776</v>
      </c>
      <c r="Q25" s="362"/>
      <c r="R25" s="351"/>
      <c r="S25" s="362">
        <f t="shared" si="2"/>
        <v>0</v>
      </c>
      <c r="T25" s="347">
        <f t="shared" si="2"/>
        <v>-2735</v>
      </c>
      <c r="U25" s="348"/>
      <c r="V25" s="324" t="s">
        <v>3</v>
      </c>
      <c r="W25" s="325"/>
      <c r="Y25" s="325"/>
      <c r="AA25" s="325"/>
      <c r="AC25" s="325"/>
      <c r="AD25" s="1"/>
    </row>
    <row r="26" spans="1:32" ht="20.25">
      <c r="A26" s="322"/>
      <c r="B26" s="364"/>
      <c r="C26" s="365"/>
      <c r="D26" s="355"/>
      <c r="E26" s="359"/>
      <c r="F26" s="357"/>
      <c r="G26" s="366"/>
      <c r="H26" s="355"/>
      <c r="I26" s="365"/>
      <c r="J26" s="355"/>
      <c r="K26" s="365"/>
      <c r="L26" s="355"/>
      <c r="M26" s="365"/>
      <c r="N26" s="355"/>
      <c r="O26" s="365"/>
      <c r="P26" s="355"/>
      <c r="Q26" s="365"/>
      <c r="R26" s="355"/>
      <c r="S26" s="365"/>
      <c r="T26" s="367"/>
      <c r="U26" s="348"/>
      <c r="V26" s="324" t="s">
        <v>3</v>
      </c>
      <c r="W26" s="325"/>
      <c r="Y26" s="325"/>
      <c r="AA26" s="325"/>
      <c r="AC26" s="325"/>
      <c r="AD26" s="1"/>
    </row>
    <row r="27" spans="1:32" ht="20.25">
      <c r="A27" s="322"/>
      <c r="B27" s="368"/>
      <c r="C27" s="365"/>
      <c r="D27" s="369"/>
      <c r="E27" s="350"/>
      <c r="F27" s="348"/>
      <c r="G27" s="366"/>
      <c r="H27" s="369"/>
      <c r="I27" s="365"/>
      <c r="J27" s="369"/>
      <c r="K27" s="365"/>
      <c r="L27" s="369"/>
      <c r="M27" s="365"/>
      <c r="N27" s="369"/>
      <c r="O27" s="365"/>
      <c r="P27" s="369"/>
      <c r="Q27" s="365"/>
      <c r="R27" s="369"/>
      <c r="S27" s="365"/>
      <c r="T27" s="370"/>
      <c r="U27" s="348"/>
      <c r="V27" s="324" t="s">
        <v>3</v>
      </c>
      <c r="W27" s="325"/>
      <c r="Y27" s="325"/>
      <c r="AA27" s="325"/>
      <c r="AC27" s="325"/>
      <c r="AD27" s="1"/>
    </row>
    <row r="28" spans="1:32" ht="20.25">
      <c r="A28" s="322"/>
      <c r="B28" s="371" t="s">
        <v>260</v>
      </c>
      <c r="C28" s="372">
        <f>SUM(C23:C25)</f>
        <v>4</v>
      </c>
      <c r="D28" s="373">
        <f>ROUND(SUM(D23:D25),)+1</f>
        <v>289</v>
      </c>
      <c r="E28" s="372">
        <f t="shared" ref="E28:R28" si="4">SUM(E23:E25)</f>
        <v>0</v>
      </c>
      <c r="F28" s="374">
        <f t="shared" si="4"/>
        <v>0</v>
      </c>
      <c r="G28" s="375">
        <f t="shared" si="4"/>
        <v>0</v>
      </c>
      <c r="H28" s="373">
        <f t="shared" si="4"/>
        <v>0</v>
      </c>
      <c r="I28" s="372">
        <f t="shared" si="4"/>
        <v>0</v>
      </c>
      <c r="J28" s="373">
        <f t="shared" si="4"/>
        <v>0</v>
      </c>
      <c r="K28" s="372">
        <f t="shared" si="4"/>
        <v>0</v>
      </c>
      <c r="L28" s="373">
        <f t="shared" si="4"/>
        <v>0</v>
      </c>
      <c r="M28" s="372">
        <f t="shared" si="4"/>
        <v>0</v>
      </c>
      <c r="N28" s="373">
        <f t="shared" si="4"/>
        <v>0</v>
      </c>
      <c r="O28" s="372">
        <f t="shared" si="4"/>
        <v>-145</v>
      </c>
      <c r="P28" s="373">
        <f t="shared" si="4"/>
        <v>-14472</v>
      </c>
      <c r="Q28" s="372">
        <f t="shared" si="4"/>
        <v>0</v>
      </c>
      <c r="R28" s="373">
        <f t="shared" si="4"/>
        <v>0</v>
      </c>
      <c r="S28" s="372">
        <f>SUM(S23:S25)</f>
        <v>-141</v>
      </c>
      <c r="T28" s="376">
        <f>SUM(T23:T25)</f>
        <v>-14184</v>
      </c>
      <c r="U28" s="348"/>
      <c r="V28" s="324" t="s">
        <v>3</v>
      </c>
      <c r="W28" s="325"/>
      <c r="Y28" s="325"/>
      <c r="AA28" s="325"/>
      <c r="AC28" s="325"/>
      <c r="AD28" s="1"/>
    </row>
    <row r="29" spans="1:32" ht="20.25">
      <c r="A29" s="322"/>
      <c r="B29" s="353"/>
      <c r="C29" s="350"/>
      <c r="D29" s="377"/>
      <c r="E29" s="378"/>
      <c r="F29" s="348"/>
      <c r="G29" s="366"/>
      <c r="H29" s="348"/>
      <c r="I29" s="350"/>
      <c r="J29" s="369"/>
      <c r="K29" s="365"/>
      <c r="L29" s="369"/>
      <c r="M29" s="365"/>
      <c r="N29" s="348"/>
      <c r="O29" s="350"/>
      <c r="P29" s="369"/>
      <c r="Q29" s="378"/>
      <c r="R29" s="369"/>
      <c r="S29" s="350"/>
      <c r="T29" s="379"/>
      <c r="U29" s="348"/>
      <c r="V29" s="324" t="s">
        <v>3</v>
      </c>
      <c r="W29" s="325"/>
      <c r="Y29" s="325"/>
      <c r="AA29" s="325"/>
      <c r="AC29" s="325"/>
      <c r="AD29" s="1"/>
    </row>
    <row r="30" spans="1:32" ht="20.25">
      <c r="A30" s="322"/>
      <c r="B30" s="340" t="s">
        <v>261</v>
      </c>
      <c r="C30" s="341"/>
      <c r="D30" s="369">
        <v>154</v>
      </c>
      <c r="E30" s="343"/>
      <c r="F30" s="344">
        <v>0</v>
      </c>
      <c r="G30" s="345"/>
      <c r="H30" s="344">
        <v>0</v>
      </c>
      <c r="I30" s="341"/>
      <c r="J30" s="342">
        <v>0</v>
      </c>
      <c r="K30" s="343"/>
      <c r="L30" s="346">
        <v>0</v>
      </c>
      <c r="M30" s="343"/>
      <c r="N30" s="344">
        <v>0</v>
      </c>
      <c r="O30" s="341"/>
      <c r="P30" s="342">
        <v>-6465</v>
      </c>
      <c r="Q30" s="343"/>
      <c r="R30" s="346">
        <v>0</v>
      </c>
      <c r="S30" s="345">
        <f>SUM(Q30,O30,M30,K30,I30,G30,E30,C30)</f>
        <v>0</v>
      </c>
      <c r="T30" s="347">
        <f>SUM(R30,P30,N30,L30,J30,H30,F30,D30)</f>
        <v>-6311</v>
      </c>
      <c r="U30" s="348"/>
      <c r="V30" s="324" t="s">
        <v>3</v>
      </c>
      <c r="W30" s="325"/>
      <c r="Y30" s="325"/>
      <c r="AA30" s="325"/>
      <c r="AC30" s="325"/>
      <c r="AD30" s="1"/>
    </row>
    <row r="31" spans="1:32" ht="20.25">
      <c r="A31" s="322"/>
      <c r="B31" s="340" t="s">
        <v>262</v>
      </c>
      <c r="C31" s="341"/>
      <c r="D31" s="380">
        <v>3</v>
      </c>
      <c r="E31" s="343"/>
      <c r="F31" s="344">
        <v>0</v>
      </c>
      <c r="G31" s="345"/>
      <c r="H31" s="346">
        <v>-1038</v>
      </c>
      <c r="I31" s="341"/>
      <c r="J31" s="342">
        <v>0</v>
      </c>
      <c r="K31" s="343"/>
      <c r="L31" s="346">
        <v>0</v>
      </c>
      <c r="M31" s="343"/>
      <c r="N31" s="344">
        <v>0</v>
      </c>
      <c r="O31" s="341"/>
      <c r="P31" s="342">
        <v>-657</v>
      </c>
      <c r="Q31" s="343"/>
      <c r="R31" s="346">
        <v>-362</v>
      </c>
      <c r="S31" s="345">
        <f t="shared" ref="S31:T47" si="5">SUM(Q31,O31,M31,K31,I31,G31,E31,C31)</f>
        <v>0</v>
      </c>
      <c r="T31" s="347">
        <f t="shared" si="5"/>
        <v>-2054</v>
      </c>
      <c r="U31" s="348"/>
      <c r="V31" s="324" t="s">
        <v>3</v>
      </c>
      <c r="W31" s="325"/>
      <c r="Y31" s="325"/>
      <c r="AA31" s="325"/>
      <c r="AC31" s="325"/>
      <c r="AD31" s="1"/>
    </row>
    <row r="32" spans="1:32" ht="20.25">
      <c r="A32" s="322"/>
      <c r="B32" s="340" t="s">
        <v>263</v>
      </c>
      <c r="C32" s="341"/>
      <c r="D32" s="342">
        <v>30</v>
      </c>
      <c r="E32" s="343"/>
      <c r="F32" s="344">
        <v>0</v>
      </c>
      <c r="G32" s="345"/>
      <c r="H32" s="344">
        <v>0</v>
      </c>
      <c r="I32" s="341"/>
      <c r="J32" s="342">
        <v>0</v>
      </c>
      <c r="K32" s="343"/>
      <c r="L32" s="346">
        <v>0</v>
      </c>
      <c r="M32" s="343"/>
      <c r="N32" s="344">
        <v>0</v>
      </c>
      <c r="O32" s="341"/>
      <c r="P32" s="342">
        <v>-2328</v>
      </c>
      <c r="Q32" s="343"/>
      <c r="R32" s="346">
        <v>-95</v>
      </c>
      <c r="S32" s="345">
        <f t="shared" si="5"/>
        <v>0</v>
      </c>
      <c r="T32" s="347">
        <f t="shared" si="5"/>
        <v>-2393</v>
      </c>
      <c r="U32" s="348"/>
      <c r="V32" s="324" t="s">
        <v>3</v>
      </c>
      <c r="W32" s="325"/>
      <c r="Y32" s="325"/>
      <c r="AA32" s="325"/>
      <c r="AC32" s="325"/>
      <c r="AD32" s="1"/>
    </row>
    <row r="33" spans="1:44" ht="20.25">
      <c r="A33" s="322"/>
      <c r="B33" s="340" t="s">
        <v>264</v>
      </c>
      <c r="C33" s="341"/>
      <c r="D33" s="342">
        <v>0</v>
      </c>
      <c r="E33" s="343"/>
      <c r="F33" s="344">
        <v>0</v>
      </c>
      <c r="G33" s="345"/>
      <c r="H33" s="344">
        <v>0</v>
      </c>
      <c r="I33" s="341"/>
      <c r="J33" s="342">
        <v>0</v>
      </c>
      <c r="K33" s="343"/>
      <c r="L33" s="346">
        <v>-395</v>
      </c>
      <c r="M33" s="343"/>
      <c r="N33" s="344">
        <v>0</v>
      </c>
      <c r="O33" s="341"/>
      <c r="P33" s="342">
        <v>-1494</v>
      </c>
      <c r="Q33" s="343"/>
      <c r="R33" s="346">
        <v>0</v>
      </c>
      <c r="S33" s="345">
        <f t="shared" si="5"/>
        <v>0</v>
      </c>
      <c r="T33" s="347">
        <f t="shared" si="5"/>
        <v>-1889</v>
      </c>
      <c r="U33" s="348"/>
      <c r="V33" s="324" t="s">
        <v>3</v>
      </c>
      <c r="W33" s="325"/>
      <c r="Y33" s="325"/>
      <c r="AA33" s="325"/>
      <c r="AC33" s="325"/>
      <c r="AD33" s="1"/>
    </row>
    <row r="34" spans="1:44" ht="20.25">
      <c r="A34" s="322"/>
      <c r="B34" s="340" t="s">
        <v>265</v>
      </c>
      <c r="C34" s="341"/>
      <c r="D34" s="342">
        <v>0</v>
      </c>
      <c r="E34" s="343"/>
      <c r="F34" s="344">
        <v>0</v>
      </c>
      <c r="G34" s="345"/>
      <c r="H34" s="344">
        <v>0</v>
      </c>
      <c r="I34" s="341"/>
      <c r="J34" s="342">
        <v>0</v>
      </c>
      <c r="K34" s="343"/>
      <c r="L34" s="346">
        <v>0</v>
      </c>
      <c r="M34" s="343"/>
      <c r="N34" s="344">
        <v>0</v>
      </c>
      <c r="O34" s="341"/>
      <c r="P34" s="342">
        <v>-141</v>
      </c>
      <c r="Q34" s="343"/>
      <c r="R34" s="346">
        <v>-67</v>
      </c>
      <c r="S34" s="345">
        <f t="shared" si="5"/>
        <v>0</v>
      </c>
      <c r="T34" s="347">
        <f t="shared" si="5"/>
        <v>-208</v>
      </c>
      <c r="U34" s="348"/>
      <c r="V34" s="324" t="s">
        <v>3</v>
      </c>
      <c r="W34" s="325"/>
      <c r="Y34" s="325"/>
      <c r="AA34" s="325"/>
      <c r="AC34" s="325"/>
      <c r="AD34" s="1"/>
    </row>
    <row r="35" spans="1:44" ht="20.25">
      <c r="A35" s="322"/>
      <c r="B35" s="340" t="s">
        <v>266</v>
      </c>
      <c r="C35" s="341"/>
      <c r="D35" s="342">
        <v>20</v>
      </c>
      <c r="E35" s="343"/>
      <c r="F35" s="344">
        <v>0</v>
      </c>
      <c r="G35" s="345"/>
      <c r="H35" s="344">
        <v>0</v>
      </c>
      <c r="I35" s="341"/>
      <c r="J35" s="342">
        <v>0</v>
      </c>
      <c r="K35" s="343"/>
      <c r="L35" s="346">
        <v>0</v>
      </c>
      <c r="M35" s="343"/>
      <c r="N35" s="344">
        <v>0</v>
      </c>
      <c r="O35" s="341"/>
      <c r="P35" s="342">
        <v>-923</v>
      </c>
      <c r="Q35" s="343"/>
      <c r="R35" s="346">
        <v>-696</v>
      </c>
      <c r="S35" s="345">
        <f t="shared" si="5"/>
        <v>0</v>
      </c>
      <c r="T35" s="347">
        <f t="shared" si="5"/>
        <v>-1599</v>
      </c>
      <c r="U35" s="348"/>
      <c r="V35" s="324" t="s">
        <v>3</v>
      </c>
      <c r="W35" s="325"/>
      <c r="Y35" s="325"/>
      <c r="AA35" s="325"/>
      <c r="AC35" s="325"/>
      <c r="AD35" s="1"/>
    </row>
    <row r="36" spans="1:44" ht="20.25">
      <c r="A36" s="322"/>
      <c r="B36" s="340" t="s">
        <v>267</v>
      </c>
      <c r="C36" s="341"/>
      <c r="D36" s="342">
        <v>1</v>
      </c>
      <c r="E36" s="343"/>
      <c r="F36" s="344">
        <v>0</v>
      </c>
      <c r="G36" s="345"/>
      <c r="H36" s="346">
        <v>-22</v>
      </c>
      <c r="I36" s="341"/>
      <c r="J36" s="342">
        <v>0</v>
      </c>
      <c r="K36" s="343"/>
      <c r="L36" s="346">
        <v>0</v>
      </c>
      <c r="M36" s="343"/>
      <c r="N36" s="344">
        <v>0</v>
      </c>
      <c r="O36" s="341"/>
      <c r="P36" s="342">
        <v>-1</v>
      </c>
      <c r="Q36" s="343"/>
      <c r="R36" s="346">
        <v>-2</v>
      </c>
      <c r="S36" s="345">
        <f t="shared" si="5"/>
        <v>0</v>
      </c>
      <c r="T36" s="347">
        <f t="shared" si="5"/>
        <v>-24</v>
      </c>
      <c r="U36" s="348"/>
      <c r="V36" s="324" t="s">
        <v>3</v>
      </c>
      <c r="W36" s="325"/>
      <c r="Y36" s="325"/>
      <c r="AA36" s="325"/>
      <c r="AC36" s="325"/>
      <c r="AD36" s="1"/>
    </row>
    <row r="37" spans="1:44" ht="20.25">
      <c r="A37" s="322"/>
      <c r="B37" s="340" t="s">
        <v>268</v>
      </c>
      <c r="C37" s="341"/>
      <c r="D37" s="342">
        <v>0</v>
      </c>
      <c r="E37" s="343"/>
      <c r="F37" s="344">
        <v>0</v>
      </c>
      <c r="G37" s="345"/>
      <c r="H37" s="344">
        <v>0</v>
      </c>
      <c r="I37" s="341"/>
      <c r="J37" s="342">
        <v>0</v>
      </c>
      <c r="K37" s="343"/>
      <c r="L37" s="346">
        <v>0</v>
      </c>
      <c r="M37" s="343"/>
      <c r="N37" s="344">
        <v>0</v>
      </c>
      <c r="O37" s="341"/>
      <c r="P37" s="342">
        <v>0</v>
      </c>
      <c r="Q37" s="343"/>
      <c r="R37" s="346">
        <v>-454</v>
      </c>
      <c r="S37" s="345">
        <f t="shared" si="5"/>
        <v>0</v>
      </c>
      <c r="T37" s="347">
        <f t="shared" si="5"/>
        <v>-454</v>
      </c>
      <c r="U37" s="348"/>
      <c r="V37" s="324" t="s">
        <v>3</v>
      </c>
      <c r="W37" s="325"/>
      <c r="Y37" s="325"/>
      <c r="AA37" s="325"/>
      <c r="AC37" s="325"/>
      <c r="AD37" s="1"/>
    </row>
    <row r="38" spans="1:44" ht="20.25">
      <c r="A38" s="322"/>
      <c r="B38" s="340" t="s">
        <v>269</v>
      </c>
      <c r="C38" s="341"/>
      <c r="D38" s="342">
        <v>344</v>
      </c>
      <c r="E38" s="343"/>
      <c r="F38" s="344">
        <v>450</v>
      </c>
      <c r="G38" s="345"/>
      <c r="H38" s="344">
        <v>-77</v>
      </c>
      <c r="I38" s="341"/>
      <c r="J38" s="342">
        <v>0</v>
      </c>
      <c r="K38" s="343"/>
      <c r="L38" s="346">
        <v>0</v>
      </c>
      <c r="M38" s="343"/>
      <c r="N38" s="344">
        <v>-292</v>
      </c>
      <c r="O38" s="341"/>
      <c r="P38" s="342">
        <v>-7614</v>
      </c>
      <c r="Q38" s="343"/>
      <c r="R38" s="346">
        <v>-792</v>
      </c>
      <c r="S38" s="345">
        <f t="shared" si="5"/>
        <v>0</v>
      </c>
      <c r="T38" s="347">
        <f t="shared" si="5"/>
        <v>-7981</v>
      </c>
      <c r="U38" s="348"/>
      <c r="V38" s="324" t="s">
        <v>3</v>
      </c>
      <c r="W38" s="325"/>
      <c r="Y38" s="325"/>
      <c r="AA38" s="325"/>
      <c r="AC38" s="325"/>
      <c r="AD38" s="1"/>
    </row>
    <row r="39" spans="1:44" ht="20.25">
      <c r="A39" s="322"/>
      <c r="B39" s="340" t="s">
        <v>270</v>
      </c>
      <c r="C39" s="341"/>
      <c r="D39" s="342">
        <v>16</v>
      </c>
      <c r="E39" s="343"/>
      <c r="F39" s="344">
        <v>0</v>
      </c>
      <c r="G39" s="345"/>
      <c r="H39" s="344">
        <v>0</v>
      </c>
      <c r="I39" s="341"/>
      <c r="J39" s="342">
        <v>0</v>
      </c>
      <c r="K39" s="343"/>
      <c r="L39" s="346">
        <v>0</v>
      </c>
      <c r="M39" s="343"/>
      <c r="N39" s="344">
        <v>0</v>
      </c>
      <c r="O39" s="341"/>
      <c r="P39" s="342">
        <v>-160</v>
      </c>
      <c r="Q39" s="343"/>
      <c r="R39" s="346">
        <v>-999</v>
      </c>
      <c r="S39" s="345">
        <f t="shared" si="5"/>
        <v>0</v>
      </c>
      <c r="T39" s="347">
        <f t="shared" si="5"/>
        <v>-1143</v>
      </c>
      <c r="U39" s="348"/>
      <c r="V39" s="324" t="s">
        <v>3</v>
      </c>
      <c r="W39" s="325"/>
      <c r="Y39" s="325"/>
      <c r="AA39" s="325"/>
      <c r="AC39" s="325"/>
      <c r="AD39" s="1"/>
    </row>
    <row r="40" spans="1:44" ht="20.25">
      <c r="A40" s="322"/>
      <c r="B40" s="340" t="s">
        <v>271</v>
      </c>
      <c r="C40" s="341"/>
      <c r="D40" s="342">
        <v>0</v>
      </c>
      <c r="E40" s="343"/>
      <c r="F40" s="344">
        <v>0</v>
      </c>
      <c r="G40" s="345"/>
      <c r="H40" s="344">
        <v>0</v>
      </c>
      <c r="I40" s="341"/>
      <c r="J40" s="342">
        <v>0</v>
      </c>
      <c r="K40" s="343"/>
      <c r="L40" s="346">
        <v>0</v>
      </c>
      <c r="M40" s="343"/>
      <c r="N40" s="344">
        <v>0</v>
      </c>
      <c r="O40" s="341"/>
      <c r="P40" s="342">
        <v>-3</v>
      </c>
      <c r="Q40" s="343"/>
      <c r="R40" s="346">
        <v>-32</v>
      </c>
      <c r="S40" s="345">
        <f t="shared" si="5"/>
        <v>0</v>
      </c>
      <c r="T40" s="347">
        <f t="shared" si="5"/>
        <v>-35</v>
      </c>
      <c r="U40" s="348"/>
      <c r="V40" s="324" t="s">
        <v>3</v>
      </c>
      <c r="W40" s="325"/>
      <c r="Y40" s="325"/>
      <c r="AA40" s="325"/>
      <c r="AC40" s="325"/>
      <c r="AD40" s="1"/>
    </row>
    <row r="41" spans="1:44" ht="20.25">
      <c r="A41" s="322"/>
      <c r="B41" s="340" t="s">
        <v>272</v>
      </c>
      <c r="C41" s="341"/>
      <c r="D41" s="342">
        <v>25</v>
      </c>
      <c r="E41" s="343"/>
      <c r="F41" s="344">
        <v>0</v>
      </c>
      <c r="G41" s="345"/>
      <c r="H41" s="344">
        <v>0</v>
      </c>
      <c r="I41" s="341"/>
      <c r="J41" s="342">
        <v>0</v>
      </c>
      <c r="K41" s="343"/>
      <c r="L41" s="346">
        <v>0</v>
      </c>
      <c r="M41" s="343"/>
      <c r="N41" s="344">
        <v>0</v>
      </c>
      <c r="O41" s="341"/>
      <c r="P41" s="342">
        <v>-76</v>
      </c>
      <c r="Q41" s="343"/>
      <c r="R41" s="346">
        <v>-19</v>
      </c>
      <c r="S41" s="345">
        <f t="shared" si="5"/>
        <v>0</v>
      </c>
      <c r="T41" s="347">
        <f t="shared" si="5"/>
        <v>-70</v>
      </c>
      <c r="U41" s="348"/>
      <c r="V41" s="324" t="s">
        <v>3</v>
      </c>
      <c r="W41" s="325"/>
      <c r="Y41" s="325"/>
      <c r="AA41" s="325"/>
      <c r="AC41" s="325"/>
      <c r="AD41" s="1"/>
    </row>
    <row r="42" spans="1:44" ht="20.25">
      <c r="A42" s="322"/>
      <c r="B42" s="340" t="s">
        <v>273</v>
      </c>
      <c r="C42" s="341"/>
      <c r="D42" s="342">
        <v>0</v>
      </c>
      <c r="E42" s="343"/>
      <c r="F42" s="344">
        <v>0</v>
      </c>
      <c r="G42" s="345"/>
      <c r="H42" s="344">
        <v>0</v>
      </c>
      <c r="I42" s="341"/>
      <c r="J42" s="342">
        <v>0</v>
      </c>
      <c r="K42" s="343"/>
      <c r="L42" s="346">
        <v>0</v>
      </c>
      <c r="M42" s="343"/>
      <c r="N42" s="344">
        <v>0</v>
      </c>
      <c r="O42" s="341"/>
      <c r="P42" s="342">
        <v>-168</v>
      </c>
      <c r="Q42" s="343"/>
      <c r="R42" s="346">
        <v>-217</v>
      </c>
      <c r="S42" s="345">
        <f t="shared" si="5"/>
        <v>0</v>
      </c>
      <c r="T42" s="347">
        <f t="shared" si="5"/>
        <v>-385</v>
      </c>
      <c r="U42" s="348"/>
      <c r="V42" s="324" t="s">
        <v>3</v>
      </c>
      <c r="W42" s="325"/>
      <c r="Y42" s="325"/>
      <c r="AA42" s="325"/>
      <c r="AC42" s="325"/>
      <c r="AD42" s="1"/>
    </row>
    <row r="43" spans="1:44" ht="20.25">
      <c r="A43" s="322"/>
      <c r="B43" s="340" t="s">
        <v>274</v>
      </c>
      <c r="C43" s="341"/>
      <c r="D43" s="342">
        <v>40</v>
      </c>
      <c r="E43" s="343"/>
      <c r="F43" s="344">
        <v>0</v>
      </c>
      <c r="G43" s="345"/>
      <c r="H43" s="344">
        <v>-212</v>
      </c>
      <c r="I43" s="341"/>
      <c r="J43" s="342">
        <v>0</v>
      </c>
      <c r="K43" s="343"/>
      <c r="L43" s="346">
        <v>0</v>
      </c>
      <c r="M43" s="343"/>
      <c r="N43" s="344">
        <v>0</v>
      </c>
      <c r="O43" s="341"/>
      <c r="P43" s="342">
        <v>-1222</v>
      </c>
      <c r="Q43" s="343"/>
      <c r="R43" s="346">
        <v>-163</v>
      </c>
      <c r="S43" s="345">
        <f t="shared" si="5"/>
        <v>0</v>
      </c>
      <c r="T43" s="347">
        <f t="shared" si="5"/>
        <v>-1557</v>
      </c>
      <c r="U43" s="348"/>
      <c r="V43" s="324" t="s">
        <v>3</v>
      </c>
      <c r="W43" s="325"/>
      <c r="Y43" s="325"/>
      <c r="AA43" s="325"/>
      <c r="AC43" s="325"/>
      <c r="AD43" s="1"/>
    </row>
    <row r="44" spans="1:44" ht="20.25">
      <c r="A44" s="322"/>
      <c r="B44" s="340" t="s">
        <v>127</v>
      </c>
      <c r="C44" s="341"/>
      <c r="D44" s="342">
        <v>597</v>
      </c>
      <c r="E44" s="343"/>
      <c r="F44" s="344">
        <v>450</v>
      </c>
      <c r="G44" s="345"/>
      <c r="H44" s="344">
        <v>-188</v>
      </c>
      <c r="I44" s="341"/>
      <c r="J44" s="342">
        <v>-1416</v>
      </c>
      <c r="K44" s="343"/>
      <c r="L44" s="346">
        <v>0</v>
      </c>
      <c r="M44" s="343"/>
      <c r="N44" s="344">
        <v>0</v>
      </c>
      <c r="O44" s="341"/>
      <c r="P44" s="342">
        <v>-3393</v>
      </c>
      <c r="Q44" s="343"/>
      <c r="R44" s="346">
        <v>-335</v>
      </c>
      <c r="S44" s="345">
        <f t="shared" si="5"/>
        <v>0</v>
      </c>
      <c r="T44" s="347">
        <f t="shared" si="5"/>
        <v>-4285</v>
      </c>
      <c r="U44" s="348"/>
      <c r="V44" s="324" t="s">
        <v>3</v>
      </c>
      <c r="W44" s="325"/>
      <c r="Y44" s="325"/>
      <c r="AA44" s="325"/>
      <c r="AC44" s="325"/>
      <c r="AD44" s="1"/>
    </row>
    <row r="45" spans="1:44" ht="20.25">
      <c r="A45" s="322"/>
      <c r="B45" s="340" t="s">
        <v>128</v>
      </c>
      <c r="C45" s="341" t="s">
        <v>36</v>
      </c>
      <c r="D45" s="342">
        <v>0</v>
      </c>
      <c r="E45" s="343"/>
      <c r="F45" s="344">
        <v>0</v>
      </c>
      <c r="G45" s="345"/>
      <c r="H45" s="344">
        <v>0</v>
      </c>
      <c r="I45" s="341"/>
      <c r="J45" s="342">
        <v>0</v>
      </c>
      <c r="K45" s="343"/>
      <c r="L45" s="346">
        <v>0</v>
      </c>
      <c r="M45" s="343"/>
      <c r="N45" s="344">
        <v>0</v>
      </c>
      <c r="O45" s="341"/>
      <c r="P45" s="342">
        <v>0</v>
      </c>
      <c r="Q45" s="343"/>
      <c r="R45" s="346">
        <v>-65</v>
      </c>
      <c r="S45" s="345">
        <f t="shared" si="5"/>
        <v>0</v>
      </c>
      <c r="T45" s="347">
        <f t="shared" si="5"/>
        <v>-65</v>
      </c>
      <c r="U45" s="348"/>
      <c r="V45" s="324" t="s">
        <v>3</v>
      </c>
      <c r="W45" s="325"/>
      <c r="Y45" s="325"/>
      <c r="AA45" s="325"/>
      <c r="AC45" s="325"/>
      <c r="AD45" s="1"/>
    </row>
    <row r="46" spans="1:44" ht="20.25">
      <c r="A46" s="322"/>
      <c r="B46" s="349" t="s">
        <v>275</v>
      </c>
      <c r="C46" s="350"/>
      <c r="D46" s="369">
        <v>0</v>
      </c>
      <c r="E46" s="365"/>
      <c r="F46" s="348">
        <v>0</v>
      </c>
      <c r="G46" s="366"/>
      <c r="H46" s="348">
        <v>0</v>
      </c>
      <c r="I46" s="350"/>
      <c r="J46" s="369">
        <v>0</v>
      </c>
      <c r="K46" s="365"/>
      <c r="L46" s="381">
        <v>0</v>
      </c>
      <c r="M46" s="365"/>
      <c r="N46" s="348">
        <v>0</v>
      </c>
      <c r="O46" s="350"/>
      <c r="P46" s="369">
        <v>0</v>
      </c>
      <c r="Q46" s="365"/>
      <c r="R46" s="381">
        <v>-2</v>
      </c>
      <c r="S46" s="345">
        <f t="shared" si="5"/>
        <v>0</v>
      </c>
      <c r="T46" s="347">
        <f t="shared" si="5"/>
        <v>-2</v>
      </c>
      <c r="U46" s="348"/>
      <c r="V46" s="324" t="s">
        <v>3</v>
      </c>
      <c r="W46" s="325"/>
      <c r="Y46" s="325"/>
      <c r="AA46" s="325"/>
      <c r="AC46" s="325"/>
      <c r="AD46" s="1"/>
    </row>
    <row r="47" spans="1:44" s="395" customFormat="1" ht="21" thickBot="1">
      <c r="A47" s="382"/>
      <c r="B47" s="383" t="s">
        <v>276</v>
      </c>
      <c r="C47" s="384">
        <f>SUM(C28:C46)</f>
        <v>4</v>
      </c>
      <c r="D47" s="385">
        <f>ROUND((SUM(D28:D46)),)</f>
        <v>1519</v>
      </c>
      <c r="E47" s="386">
        <f t="shared" ref="E47:R47" si="6">SUM(E28:E46)</f>
        <v>0</v>
      </c>
      <c r="F47" s="387">
        <f t="shared" si="6"/>
        <v>900</v>
      </c>
      <c r="G47" s="388">
        <f t="shared" si="6"/>
        <v>0</v>
      </c>
      <c r="H47" s="387">
        <f t="shared" si="6"/>
        <v>-1537</v>
      </c>
      <c r="I47" s="384">
        <f t="shared" si="6"/>
        <v>0</v>
      </c>
      <c r="J47" s="385">
        <f t="shared" si="6"/>
        <v>-1416</v>
      </c>
      <c r="K47" s="389">
        <f t="shared" si="6"/>
        <v>0</v>
      </c>
      <c r="L47" s="385">
        <f t="shared" si="6"/>
        <v>-395</v>
      </c>
      <c r="M47" s="389">
        <f t="shared" si="6"/>
        <v>0</v>
      </c>
      <c r="N47" s="387">
        <f t="shared" si="6"/>
        <v>-292</v>
      </c>
      <c r="O47" s="390">
        <f t="shared" si="6"/>
        <v>-145</v>
      </c>
      <c r="P47" s="385">
        <f t="shared" si="6"/>
        <v>-39117</v>
      </c>
      <c r="Q47" s="389">
        <f t="shared" si="6"/>
        <v>0</v>
      </c>
      <c r="R47" s="385">
        <f t="shared" si="6"/>
        <v>-4300</v>
      </c>
      <c r="S47" s="390">
        <f t="shared" si="5"/>
        <v>-141</v>
      </c>
      <c r="T47" s="391">
        <f>SUM(R47,P47,N47,L47,J47,H47,F47,D47)</f>
        <v>-44638</v>
      </c>
      <c r="U47" s="392"/>
      <c r="V47" s="393" t="s">
        <v>2</v>
      </c>
      <c r="W47" s="394"/>
      <c r="X47" s="394"/>
      <c r="Y47" s="394"/>
      <c r="Z47" s="394"/>
      <c r="AA47" s="394"/>
      <c r="AB47" s="394"/>
      <c r="AC47" s="394"/>
    </row>
    <row r="48" spans="1:44">
      <c r="A48" s="322"/>
      <c r="B48" s="396"/>
      <c r="C48" s="397"/>
      <c r="D48" s="397"/>
      <c r="E48" s="397"/>
      <c r="F48" s="397"/>
      <c r="G48" s="397"/>
      <c r="H48" s="397"/>
      <c r="I48" s="397"/>
      <c r="J48" s="397"/>
      <c r="K48" s="397"/>
      <c r="L48" s="397"/>
      <c r="M48" s="397"/>
      <c r="N48" s="397"/>
      <c r="O48" s="397"/>
      <c r="P48" s="397"/>
      <c r="Q48" s="397"/>
      <c r="R48" s="397"/>
      <c r="S48" s="397"/>
      <c r="T48" s="397"/>
      <c r="U48" s="397"/>
      <c r="V48" s="173"/>
      <c r="W48" s="173"/>
      <c r="X48" s="173"/>
      <c r="Y48" s="173"/>
      <c r="Z48" s="173"/>
      <c r="AA48" s="173"/>
      <c r="AB48" s="173"/>
      <c r="AC48" s="398"/>
      <c r="AD48" s="399"/>
      <c r="AE48" s="395"/>
      <c r="AF48" s="395"/>
      <c r="AG48" s="395"/>
      <c r="AH48" s="395"/>
      <c r="AI48" s="395"/>
      <c r="AJ48" s="395"/>
      <c r="AK48" s="395"/>
      <c r="AL48" s="395"/>
      <c r="AM48" s="395"/>
      <c r="AN48" s="395"/>
      <c r="AO48" s="395"/>
      <c r="AP48" s="395"/>
      <c r="AQ48" s="395"/>
      <c r="AR48" s="395"/>
    </row>
    <row r="49" spans="2:44">
      <c r="B49" s="400"/>
      <c r="C49" s="400"/>
      <c r="D49" s="401"/>
      <c r="E49" s="400"/>
      <c r="F49" s="401"/>
      <c r="G49" s="400"/>
      <c r="H49" s="401"/>
      <c r="I49" s="400"/>
      <c r="J49" s="401"/>
      <c r="K49" s="400"/>
      <c r="L49" s="401"/>
      <c r="M49" s="400"/>
      <c r="N49" s="401"/>
      <c r="O49" s="400"/>
      <c r="P49" s="401"/>
      <c r="Q49" s="400"/>
      <c r="R49" s="401"/>
      <c r="S49" s="400"/>
      <c r="T49" s="401"/>
      <c r="U49" s="401"/>
      <c r="V49" s="402"/>
      <c r="W49" s="403"/>
      <c r="X49" s="402"/>
      <c r="Y49" s="403"/>
      <c r="Z49" s="402"/>
      <c r="AA49" s="403"/>
      <c r="AB49" s="402"/>
      <c r="AC49" s="403"/>
      <c r="AD49" s="404"/>
      <c r="AE49" s="395"/>
      <c r="AF49" s="395"/>
      <c r="AG49" s="395"/>
      <c r="AH49" s="395"/>
      <c r="AI49" s="395"/>
      <c r="AJ49" s="395"/>
      <c r="AK49" s="395"/>
      <c r="AL49" s="395"/>
      <c r="AM49" s="395"/>
      <c r="AN49" s="395"/>
      <c r="AO49" s="395"/>
      <c r="AP49" s="395"/>
      <c r="AQ49" s="395"/>
      <c r="AR49" s="395"/>
    </row>
    <row r="50" spans="2:44">
      <c r="J50" s="172" t="s">
        <v>36</v>
      </c>
    </row>
  </sheetData>
  <mergeCells count="17">
    <mergeCell ref="O9:P9"/>
    <mergeCell ref="Q9:R9"/>
    <mergeCell ref="S9:T9"/>
    <mergeCell ref="C9:D9"/>
    <mergeCell ref="E9:F9"/>
    <mergeCell ref="G9:H9"/>
    <mergeCell ref="I9:J9"/>
    <mergeCell ref="K9:L9"/>
    <mergeCell ref="M9:N9"/>
    <mergeCell ref="B3:T3"/>
    <mergeCell ref="B4:T4"/>
    <mergeCell ref="B5:T5"/>
    <mergeCell ref="B6:T6"/>
    <mergeCell ref="C8:F8"/>
    <mergeCell ref="G8:P8"/>
    <mergeCell ref="Q8:R8"/>
    <mergeCell ref="S8:T8"/>
  </mergeCells>
  <printOptions horizontalCentered="1"/>
  <pageMargins left="0.25" right="0.25" top="0.5" bottom="0.5" header="0.5" footer="0.5"/>
  <pageSetup scale="47" fitToHeight="0" orientation="landscape" r:id="rId1"/>
  <headerFooter alignWithMargins="0">
    <oddFooter xml:space="preserve">&amp;C&amp;"Times New Roman,Regular"&amp;14Exhibit J - Financial Analysis of Program Changes&amp;12
</oddFooter>
  </headerFooter>
</worksheet>
</file>

<file path=xl/worksheets/sheet17.xml><?xml version="1.0" encoding="utf-8"?>
<worksheet xmlns="http://schemas.openxmlformats.org/spreadsheetml/2006/main" xmlns:r="http://schemas.openxmlformats.org/officeDocument/2006/relationships">
  <sheetPr>
    <pageSetUpPr fitToPage="1"/>
  </sheetPr>
  <dimension ref="A1:V47"/>
  <sheetViews>
    <sheetView view="pageBreakPreview" zoomScale="55" zoomScaleNormal="75" zoomScaleSheetLayoutView="55" workbookViewId="0">
      <pane xSplit="1" ySplit="10" topLeftCell="B11" activePane="bottomRight" state="frozen"/>
      <selection activeCell="A30" sqref="A30:XFD36"/>
      <selection pane="topRight" activeCell="A30" sqref="A30:XFD36"/>
      <selection pane="bottomLeft" activeCell="A30" sqref="A30:XFD36"/>
      <selection pane="bottomRight" activeCell="A2" sqref="A2:G2"/>
    </sheetView>
  </sheetViews>
  <sheetFormatPr defaultRowHeight="15"/>
  <cols>
    <col min="1" max="1" width="84.5703125" style="1" customWidth="1"/>
    <col min="2" max="2" width="12.85546875" style="1" customWidth="1"/>
    <col min="3" max="3" width="26.140625" style="172" customWidth="1"/>
    <col min="4" max="4" width="12.85546875" style="1" customWidth="1"/>
    <col min="5" max="5" width="26.140625" style="172" customWidth="1"/>
    <col min="6" max="6" width="12.85546875" style="1" customWidth="1"/>
    <col min="7" max="7" width="26.140625" style="172" customWidth="1"/>
    <col min="8" max="8" width="0.85546875" style="406" customWidth="1"/>
    <col min="9" max="16384" width="9.140625" style="1"/>
  </cols>
  <sheetData>
    <row r="1" spans="1:8" ht="20.25">
      <c r="A1" s="407" t="s">
        <v>242</v>
      </c>
      <c r="B1" s="323"/>
      <c r="C1" s="430"/>
      <c r="D1" s="323"/>
      <c r="E1" s="430"/>
      <c r="F1" s="323"/>
      <c r="G1" s="431"/>
      <c r="H1" s="429" t="s">
        <v>3</v>
      </c>
    </row>
    <row r="2" spans="1:8" ht="13.15" customHeight="1">
      <c r="A2" s="1291"/>
      <c r="B2" s="1291"/>
      <c r="C2" s="1291"/>
      <c r="D2" s="1291"/>
      <c r="E2" s="1291"/>
      <c r="F2" s="1291"/>
      <c r="G2" s="1292"/>
      <c r="H2" s="429" t="s">
        <v>3</v>
      </c>
    </row>
    <row r="3" spans="1:8" ht="18.75">
      <c r="A3" s="1217" t="s">
        <v>243</v>
      </c>
      <c r="B3" s="1217"/>
      <c r="C3" s="1217"/>
      <c r="D3" s="1217"/>
      <c r="E3" s="1217"/>
      <c r="F3" s="1217"/>
      <c r="G3" s="1217"/>
      <c r="H3" s="429" t="s">
        <v>3</v>
      </c>
    </row>
    <row r="4" spans="1:8" ht="16.5">
      <c r="A4" s="1219" t="s">
        <v>7</v>
      </c>
      <c r="B4" s="1219"/>
      <c r="C4" s="1219"/>
      <c r="D4" s="1219"/>
      <c r="E4" s="1219"/>
      <c r="F4" s="1219"/>
      <c r="G4" s="1219"/>
      <c r="H4" s="429" t="s">
        <v>3</v>
      </c>
    </row>
    <row r="5" spans="1:8" ht="16.5">
      <c r="A5" s="1219" t="s">
        <v>64</v>
      </c>
      <c r="B5" s="1219"/>
      <c r="C5" s="1219"/>
      <c r="D5" s="1219"/>
      <c r="E5" s="1219"/>
      <c r="F5" s="1219"/>
      <c r="G5" s="1219"/>
      <c r="H5" s="429" t="s">
        <v>3</v>
      </c>
    </row>
    <row r="6" spans="1:8">
      <c r="A6" s="1221" t="s">
        <v>9</v>
      </c>
      <c r="B6" s="1221"/>
      <c r="C6" s="1221"/>
      <c r="D6" s="1221"/>
      <c r="E6" s="1221"/>
      <c r="F6" s="1221"/>
      <c r="G6" s="1221"/>
      <c r="H6" s="429" t="s">
        <v>3</v>
      </c>
    </row>
    <row r="7" spans="1:8">
      <c r="A7" s="1290"/>
      <c r="B7" s="1290"/>
      <c r="C7" s="1290"/>
      <c r="D7" s="1290"/>
      <c r="E7" s="1290"/>
      <c r="F7" s="1290"/>
      <c r="G7" s="1290"/>
      <c r="H7" s="429" t="s">
        <v>3</v>
      </c>
    </row>
    <row r="8" spans="1:8" ht="18.75">
      <c r="A8" s="1293" t="s">
        <v>244</v>
      </c>
      <c r="B8" s="1296" t="s">
        <v>70</v>
      </c>
      <c r="C8" s="1297"/>
      <c r="D8" s="1297"/>
      <c r="E8" s="1297"/>
      <c r="F8" s="1296" t="s">
        <v>35</v>
      </c>
      <c r="G8" s="1298"/>
      <c r="H8" s="429" t="s">
        <v>3</v>
      </c>
    </row>
    <row r="9" spans="1:8" ht="17.25" customHeight="1">
      <c r="A9" s="1294"/>
      <c r="B9" s="1286" t="s">
        <v>67</v>
      </c>
      <c r="C9" s="1301"/>
      <c r="D9" s="1288" t="s">
        <v>39</v>
      </c>
      <c r="E9" s="1288"/>
      <c r="F9" s="1299"/>
      <c r="G9" s="1300"/>
      <c r="H9" s="429" t="s">
        <v>3</v>
      </c>
    </row>
    <row r="10" spans="1:8" ht="16.5" thickBot="1">
      <c r="A10" s="1295"/>
      <c r="B10" s="332" t="s">
        <v>53</v>
      </c>
      <c r="C10" s="333" t="s">
        <v>245</v>
      </c>
      <c r="D10" s="334" t="s">
        <v>53</v>
      </c>
      <c r="E10" s="333" t="s">
        <v>245</v>
      </c>
      <c r="F10" s="332" t="s">
        <v>53</v>
      </c>
      <c r="G10" s="338" t="s">
        <v>245</v>
      </c>
      <c r="H10" s="429" t="s">
        <v>3</v>
      </c>
    </row>
    <row r="11" spans="1:8" ht="20.25">
      <c r="A11" s="340" t="s">
        <v>246</v>
      </c>
      <c r="B11" s="341"/>
      <c r="C11" s="342"/>
      <c r="D11" s="343"/>
      <c r="E11" s="346"/>
      <c r="F11" s="345">
        <f t="shared" ref="F11:F21" si="0">SUM(B11,D11)</f>
        <v>0</v>
      </c>
      <c r="G11" s="347">
        <f t="shared" ref="G11:G21" si="1">SUM(C11,E11)</f>
        <v>0</v>
      </c>
      <c r="H11" s="429" t="s">
        <v>3</v>
      </c>
    </row>
    <row r="12" spans="1:8" ht="20.25">
      <c r="A12" s="340" t="s">
        <v>247</v>
      </c>
      <c r="B12" s="341"/>
      <c r="C12" s="342"/>
      <c r="D12" s="343"/>
      <c r="E12" s="346"/>
      <c r="F12" s="345">
        <f t="shared" si="0"/>
        <v>0</v>
      </c>
      <c r="G12" s="347">
        <f t="shared" si="1"/>
        <v>0</v>
      </c>
      <c r="H12" s="429" t="s">
        <v>3</v>
      </c>
    </row>
    <row r="13" spans="1:8" ht="20.25">
      <c r="A13" s="340" t="s">
        <v>248</v>
      </c>
      <c r="B13" s="341">
        <v>1</v>
      </c>
      <c r="C13" s="342">
        <v>120</v>
      </c>
      <c r="D13" s="343"/>
      <c r="E13" s="346"/>
      <c r="F13" s="345">
        <f t="shared" si="0"/>
        <v>1</v>
      </c>
      <c r="G13" s="347">
        <f t="shared" si="1"/>
        <v>120</v>
      </c>
      <c r="H13" s="429" t="s">
        <v>3</v>
      </c>
    </row>
    <row r="14" spans="1:8" ht="20.25">
      <c r="A14" s="340" t="s">
        <v>249</v>
      </c>
      <c r="B14" s="341"/>
      <c r="C14" s="342"/>
      <c r="D14" s="343"/>
      <c r="E14" s="346"/>
      <c r="F14" s="345">
        <f t="shared" si="0"/>
        <v>0</v>
      </c>
      <c r="G14" s="347">
        <f t="shared" si="1"/>
        <v>0</v>
      </c>
      <c r="H14" s="429" t="s">
        <v>3</v>
      </c>
    </row>
    <row r="15" spans="1:8" ht="20.25">
      <c r="A15" s="340" t="s">
        <v>250</v>
      </c>
      <c r="B15" s="341"/>
      <c r="C15" s="342"/>
      <c r="D15" s="343"/>
      <c r="E15" s="346"/>
      <c r="F15" s="345">
        <f t="shared" si="0"/>
        <v>0</v>
      </c>
      <c r="G15" s="347">
        <f t="shared" si="1"/>
        <v>0</v>
      </c>
      <c r="H15" s="429" t="s">
        <v>3</v>
      </c>
    </row>
    <row r="16" spans="1:8" ht="20.25">
      <c r="A16" s="340" t="s">
        <v>251</v>
      </c>
      <c r="B16" s="341"/>
      <c r="C16" s="342"/>
      <c r="D16" s="343"/>
      <c r="E16" s="346"/>
      <c r="F16" s="345">
        <f t="shared" si="0"/>
        <v>0</v>
      </c>
      <c r="G16" s="347">
        <f t="shared" si="1"/>
        <v>0</v>
      </c>
      <c r="H16" s="429" t="s">
        <v>3</v>
      </c>
    </row>
    <row r="17" spans="1:10" ht="20.25">
      <c r="A17" s="340" t="s">
        <v>252</v>
      </c>
      <c r="B17" s="341"/>
      <c r="C17" s="342"/>
      <c r="D17" s="343"/>
      <c r="E17" s="346"/>
      <c r="F17" s="345">
        <f t="shared" si="0"/>
        <v>0</v>
      </c>
      <c r="G17" s="347">
        <f t="shared" si="1"/>
        <v>0</v>
      </c>
      <c r="H17" s="429" t="s">
        <v>3</v>
      </c>
    </row>
    <row r="18" spans="1:10" ht="20.25">
      <c r="A18" s="340" t="s">
        <v>253</v>
      </c>
      <c r="B18" s="341">
        <v>118</v>
      </c>
      <c r="C18" s="342">
        <v>6178</v>
      </c>
      <c r="D18" s="343"/>
      <c r="E18" s="346"/>
      <c r="F18" s="345">
        <f t="shared" si="0"/>
        <v>118</v>
      </c>
      <c r="G18" s="347">
        <f t="shared" si="1"/>
        <v>6178</v>
      </c>
      <c r="H18" s="429" t="s">
        <v>3</v>
      </c>
    </row>
    <row r="19" spans="1:10" ht="20.25">
      <c r="A19" s="340" t="s">
        <v>254</v>
      </c>
      <c r="B19" s="341"/>
      <c r="C19" s="342"/>
      <c r="D19" s="343"/>
      <c r="E19" s="346"/>
      <c r="F19" s="345">
        <f t="shared" si="0"/>
        <v>0</v>
      </c>
      <c r="G19" s="347">
        <f t="shared" si="1"/>
        <v>0</v>
      </c>
      <c r="H19" s="429" t="s">
        <v>3</v>
      </c>
    </row>
    <row r="20" spans="1:10" ht="20.25">
      <c r="A20" s="340" t="s">
        <v>255</v>
      </c>
      <c r="B20" s="341">
        <v>5</v>
      </c>
      <c r="C20" s="342">
        <v>210</v>
      </c>
      <c r="D20" s="343"/>
      <c r="E20" s="346"/>
      <c r="F20" s="345">
        <f t="shared" si="0"/>
        <v>5</v>
      </c>
      <c r="G20" s="347">
        <f t="shared" si="1"/>
        <v>210</v>
      </c>
      <c r="H20" s="429" t="s">
        <v>3</v>
      </c>
    </row>
    <row r="21" spans="1:10" ht="20.25">
      <c r="A21" s="349" t="s">
        <v>256</v>
      </c>
      <c r="B21" s="350"/>
      <c r="C21" s="351"/>
      <c r="D21" s="343"/>
      <c r="E21" s="346"/>
      <c r="F21" s="345">
        <f t="shared" si="0"/>
        <v>0</v>
      </c>
      <c r="G21" s="347">
        <f t="shared" si="1"/>
        <v>0</v>
      </c>
      <c r="H21" s="429" t="s">
        <v>3</v>
      </c>
    </row>
    <row r="22" spans="1:10" ht="20.25">
      <c r="A22" s="353"/>
      <c r="B22" s="354"/>
      <c r="C22" s="355"/>
      <c r="D22" s="356"/>
      <c r="E22" s="355"/>
      <c r="F22" s="354"/>
      <c r="G22" s="360"/>
      <c r="H22" s="429" t="s">
        <v>3</v>
      </c>
    </row>
    <row r="23" spans="1:10" ht="20.25">
      <c r="A23" s="340" t="s">
        <v>257</v>
      </c>
      <c r="B23" s="341">
        <f t="shared" ref="B23:G23" si="2">SUM(B11:B21)</f>
        <v>124</v>
      </c>
      <c r="C23" s="342">
        <f t="shared" si="2"/>
        <v>6508</v>
      </c>
      <c r="D23" s="341">
        <f t="shared" si="2"/>
        <v>0</v>
      </c>
      <c r="E23" s="342">
        <f t="shared" si="2"/>
        <v>0</v>
      </c>
      <c r="F23" s="341">
        <f t="shared" si="2"/>
        <v>124</v>
      </c>
      <c r="G23" s="347">
        <f t="shared" si="2"/>
        <v>6508</v>
      </c>
      <c r="H23" s="429" t="s">
        <v>3</v>
      </c>
    </row>
    <row r="24" spans="1:10" ht="20.25">
      <c r="A24" s="361" t="s">
        <v>258</v>
      </c>
      <c r="B24" s="341">
        <f>+B23/-2</f>
        <v>-62</v>
      </c>
      <c r="C24" s="342">
        <f>+C23/-2</f>
        <v>-3254</v>
      </c>
      <c r="D24" s="341">
        <f>+D23/-2</f>
        <v>0</v>
      </c>
      <c r="E24" s="342">
        <f>+E23/-2</f>
        <v>0</v>
      </c>
      <c r="F24" s="434">
        <f>+B24+D24</f>
        <v>-62</v>
      </c>
      <c r="G24" s="347">
        <f>+C24+E24</f>
        <v>-3254</v>
      </c>
      <c r="H24" s="429" t="s">
        <v>3</v>
      </c>
    </row>
    <row r="25" spans="1:10" ht="20.25">
      <c r="A25" s="349" t="s">
        <v>259</v>
      </c>
      <c r="B25" s="362"/>
      <c r="C25" s="351">
        <v>348</v>
      </c>
      <c r="D25" s="362"/>
      <c r="E25" s="351">
        <v>0</v>
      </c>
      <c r="F25" s="362">
        <f>+B25+D25</f>
        <v>0</v>
      </c>
      <c r="G25" s="435">
        <f>+C25+E25</f>
        <v>348</v>
      </c>
      <c r="H25" s="429" t="s">
        <v>3</v>
      </c>
    </row>
    <row r="26" spans="1:10" ht="20.25">
      <c r="A26" s="436"/>
      <c r="B26" s="365"/>
      <c r="C26" s="369"/>
      <c r="D26" s="350"/>
      <c r="E26" s="369"/>
      <c r="F26" s="365"/>
      <c r="G26" s="370"/>
      <c r="H26" s="429" t="s">
        <v>3</v>
      </c>
    </row>
    <row r="27" spans="1:10" ht="20.25">
      <c r="A27" s="371" t="s">
        <v>260</v>
      </c>
      <c r="B27" s="372">
        <f t="shared" ref="B27:G27" si="3">SUM(B23:B25)</f>
        <v>62</v>
      </c>
      <c r="C27" s="373">
        <f t="shared" si="3"/>
        <v>3602</v>
      </c>
      <c r="D27" s="372">
        <f t="shared" si="3"/>
        <v>0</v>
      </c>
      <c r="E27" s="373">
        <f t="shared" si="3"/>
        <v>0</v>
      </c>
      <c r="F27" s="372">
        <f t="shared" si="3"/>
        <v>62</v>
      </c>
      <c r="G27" s="376">
        <f t="shared" si="3"/>
        <v>3602</v>
      </c>
      <c r="H27" s="429" t="s">
        <v>3</v>
      </c>
    </row>
    <row r="28" spans="1:10" ht="20.25">
      <c r="A28" s="353"/>
      <c r="B28" s="350"/>
      <c r="C28" s="377"/>
      <c r="D28" s="378"/>
      <c r="E28" s="369"/>
      <c r="F28" s="350"/>
      <c r="G28" s="379"/>
      <c r="H28" s="429" t="s">
        <v>3</v>
      </c>
    </row>
    <row r="29" spans="1:10" ht="20.25">
      <c r="A29" s="340" t="s">
        <v>261</v>
      </c>
      <c r="B29" s="341"/>
      <c r="C29" s="369">
        <v>1719</v>
      </c>
      <c r="D29" s="343"/>
      <c r="E29" s="346">
        <v>0</v>
      </c>
      <c r="F29" s="341">
        <f t="shared" ref="F29:F42" si="4">SUM(B29,D29)</f>
        <v>0</v>
      </c>
      <c r="G29" s="437">
        <f t="shared" ref="G29:G42" si="5">SUM(C29,E29)</f>
        <v>1719</v>
      </c>
      <c r="H29" s="429" t="s">
        <v>3</v>
      </c>
    </row>
    <row r="30" spans="1:10" ht="20.25">
      <c r="A30" s="340" t="s">
        <v>262</v>
      </c>
      <c r="B30" s="341"/>
      <c r="C30" s="380">
        <v>653</v>
      </c>
      <c r="D30" s="343"/>
      <c r="E30" s="346">
        <v>0</v>
      </c>
      <c r="F30" s="341">
        <f t="shared" si="4"/>
        <v>0</v>
      </c>
      <c r="G30" s="437">
        <f t="shared" si="5"/>
        <v>653</v>
      </c>
      <c r="H30" s="429" t="s">
        <v>3</v>
      </c>
      <c r="J30" s="1" t="s">
        <v>36</v>
      </c>
    </row>
    <row r="31" spans="1:10" ht="20.25">
      <c r="A31" s="340" t="s">
        <v>263</v>
      </c>
      <c r="B31" s="341"/>
      <c r="C31" s="342">
        <v>276</v>
      </c>
      <c r="D31" s="343"/>
      <c r="E31" s="346">
        <v>0</v>
      </c>
      <c r="F31" s="341">
        <f t="shared" si="4"/>
        <v>0</v>
      </c>
      <c r="G31" s="437">
        <f t="shared" si="5"/>
        <v>276</v>
      </c>
      <c r="H31" s="429" t="s">
        <v>3</v>
      </c>
    </row>
    <row r="32" spans="1:10" ht="20.25">
      <c r="A32" s="340" t="s">
        <v>264</v>
      </c>
      <c r="B32" s="341"/>
      <c r="C32" s="342">
        <v>2983</v>
      </c>
      <c r="D32" s="343"/>
      <c r="E32" s="346">
        <v>0</v>
      </c>
      <c r="F32" s="341">
        <f t="shared" si="4"/>
        <v>0</v>
      </c>
      <c r="G32" s="437">
        <f t="shared" si="5"/>
        <v>2983</v>
      </c>
      <c r="H32" s="429" t="s">
        <v>3</v>
      </c>
    </row>
    <row r="33" spans="1:22" ht="20.25">
      <c r="A33" s="340" t="s">
        <v>277</v>
      </c>
      <c r="B33" s="341"/>
      <c r="C33" s="342">
        <v>117</v>
      </c>
      <c r="D33" s="343"/>
      <c r="E33" s="346">
        <v>0</v>
      </c>
      <c r="F33" s="341">
        <f t="shared" si="4"/>
        <v>0</v>
      </c>
      <c r="G33" s="437">
        <f t="shared" si="5"/>
        <v>117</v>
      </c>
      <c r="H33" s="429" t="s">
        <v>3</v>
      </c>
    </row>
    <row r="34" spans="1:22" ht="20.25">
      <c r="A34" s="340" t="s">
        <v>266</v>
      </c>
      <c r="B34" s="341"/>
      <c r="C34" s="342">
        <v>302</v>
      </c>
      <c r="D34" s="343"/>
      <c r="E34" s="346">
        <v>0</v>
      </c>
      <c r="F34" s="341">
        <f t="shared" si="4"/>
        <v>0</v>
      </c>
      <c r="G34" s="437">
        <f t="shared" si="5"/>
        <v>302</v>
      </c>
      <c r="H34" s="429" t="s">
        <v>3</v>
      </c>
    </row>
    <row r="35" spans="1:22" ht="20.25">
      <c r="A35" s="340" t="s">
        <v>267</v>
      </c>
      <c r="B35" s="341"/>
      <c r="C35" s="342">
        <v>3</v>
      </c>
      <c r="D35" s="343"/>
      <c r="E35" s="346">
        <v>0</v>
      </c>
      <c r="F35" s="341">
        <f t="shared" si="4"/>
        <v>0</v>
      </c>
      <c r="G35" s="437">
        <f t="shared" si="5"/>
        <v>3</v>
      </c>
      <c r="H35" s="429" t="s">
        <v>3</v>
      </c>
    </row>
    <row r="36" spans="1:22" ht="20.25">
      <c r="A36" s="340" t="s">
        <v>268</v>
      </c>
      <c r="B36" s="341"/>
      <c r="C36" s="342">
        <v>540</v>
      </c>
      <c r="D36" s="343"/>
      <c r="E36" s="346">
        <v>0</v>
      </c>
      <c r="F36" s="341">
        <f t="shared" si="4"/>
        <v>0</v>
      </c>
      <c r="G36" s="437">
        <f t="shared" si="5"/>
        <v>540</v>
      </c>
      <c r="H36" s="429" t="s">
        <v>3</v>
      </c>
    </row>
    <row r="37" spans="1:22" ht="20.25">
      <c r="A37" s="340" t="s">
        <v>269</v>
      </c>
      <c r="B37" s="341"/>
      <c r="C37" s="342">
        <v>9389</v>
      </c>
      <c r="D37" s="343"/>
      <c r="E37" s="346">
        <v>0</v>
      </c>
      <c r="F37" s="341">
        <f t="shared" si="4"/>
        <v>0</v>
      </c>
      <c r="G37" s="437">
        <f t="shared" si="5"/>
        <v>9389</v>
      </c>
      <c r="H37" s="429" t="s">
        <v>3</v>
      </c>
    </row>
    <row r="38" spans="1:22" ht="20.25">
      <c r="A38" s="340" t="s">
        <v>270</v>
      </c>
      <c r="B38" s="341"/>
      <c r="C38" s="342">
        <v>446</v>
      </c>
      <c r="D38" s="343"/>
      <c r="E38" s="346">
        <v>0</v>
      </c>
      <c r="F38" s="341">
        <f t="shared" si="4"/>
        <v>0</v>
      </c>
      <c r="G38" s="437">
        <f t="shared" si="5"/>
        <v>446</v>
      </c>
      <c r="H38" s="429" t="s">
        <v>3</v>
      </c>
    </row>
    <row r="39" spans="1:22" ht="20.25">
      <c r="A39" s="340" t="s">
        <v>272</v>
      </c>
      <c r="B39" s="341"/>
      <c r="C39" s="342">
        <v>307</v>
      </c>
      <c r="D39" s="343"/>
      <c r="E39" s="346">
        <v>0</v>
      </c>
      <c r="F39" s="341">
        <f t="shared" si="4"/>
        <v>0</v>
      </c>
      <c r="G39" s="437">
        <f t="shared" si="5"/>
        <v>307</v>
      </c>
      <c r="H39" s="429" t="s">
        <v>3</v>
      </c>
    </row>
    <row r="40" spans="1:22" ht="20.25">
      <c r="A40" s="340" t="s">
        <v>274</v>
      </c>
      <c r="B40" s="341"/>
      <c r="C40" s="342">
        <v>509</v>
      </c>
      <c r="D40" s="343"/>
      <c r="E40" s="346">
        <v>0</v>
      </c>
      <c r="F40" s="341">
        <f t="shared" si="4"/>
        <v>0</v>
      </c>
      <c r="G40" s="437">
        <f t="shared" si="5"/>
        <v>509</v>
      </c>
      <c r="H40" s="429" t="s">
        <v>3</v>
      </c>
    </row>
    <row r="41" spans="1:22" ht="20.25">
      <c r="A41" s="340" t="s">
        <v>127</v>
      </c>
      <c r="B41" s="341"/>
      <c r="C41" s="342">
        <v>8947</v>
      </c>
      <c r="D41" s="343"/>
      <c r="E41" s="346">
        <v>0</v>
      </c>
      <c r="F41" s="341">
        <f t="shared" si="4"/>
        <v>0</v>
      </c>
      <c r="G41" s="437">
        <f t="shared" si="5"/>
        <v>8947</v>
      </c>
      <c r="H41" s="429" t="s">
        <v>3</v>
      </c>
    </row>
    <row r="42" spans="1:22" ht="20.25">
      <c r="A42" s="349" t="s">
        <v>278</v>
      </c>
      <c r="B42" s="350"/>
      <c r="C42" s="369">
        <v>1092</v>
      </c>
      <c r="D42" s="365"/>
      <c r="E42" s="381">
        <v>0</v>
      </c>
      <c r="F42" s="350">
        <f t="shared" si="4"/>
        <v>0</v>
      </c>
      <c r="G42" s="379">
        <f t="shared" si="5"/>
        <v>1092</v>
      </c>
      <c r="H42" s="429" t="s">
        <v>3</v>
      </c>
    </row>
    <row r="43" spans="1:22" ht="21" thickBot="1">
      <c r="A43" s="383" t="s">
        <v>276</v>
      </c>
      <c r="B43" s="384">
        <f t="shared" ref="B43:G43" si="6">SUM(B27:B42)</f>
        <v>62</v>
      </c>
      <c r="C43" s="385">
        <f t="shared" si="6"/>
        <v>30885</v>
      </c>
      <c r="D43" s="386">
        <f t="shared" si="6"/>
        <v>0</v>
      </c>
      <c r="E43" s="385">
        <f t="shared" si="6"/>
        <v>0</v>
      </c>
      <c r="F43" s="390">
        <f t="shared" si="6"/>
        <v>62</v>
      </c>
      <c r="G43" s="391">
        <f t="shared" si="6"/>
        <v>30885</v>
      </c>
      <c r="H43" s="429" t="s">
        <v>2</v>
      </c>
    </row>
    <row r="44" spans="1:22">
      <c r="A44" s="1302"/>
      <c r="B44" s="1303"/>
      <c r="C44" s="1303"/>
      <c r="D44" s="1303"/>
      <c r="E44" s="1303"/>
      <c r="F44" s="1303"/>
      <c r="G44" s="1303"/>
      <c r="H44" s="438"/>
      <c r="I44" s="395"/>
      <c r="J44" s="395"/>
      <c r="K44" s="395"/>
      <c r="L44" s="395"/>
      <c r="M44" s="395"/>
      <c r="N44" s="395"/>
      <c r="O44" s="395"/>
      <c r="P44" s="395"/>
      <c r="Q44" s="395"/>
      <c r="R44" s="395"/>
      <c r="S44" s="395"/>
      <c r="T44" s="395"/>
      <c r="U44" s="395"/>
      <c r="V44" s="395"/>
    </row>
    <row r="45" spans="1:22">
      <c r="A45" s="439"/>
      <c r="B45" s="439"/>
      <c r="C45" s="440"/>
      <c r="D45" s="439"/>
      <c r="E45" s="440"/>
      <c r="F45" s="439"/>
      <c r="G45" s="440"/>
      <c r="H45" s="441"/>
      <c r="I45" s="395"/>
      <c r="J45" s="395"/>
      <c r="K45" s="395"/>
      <c r="L45" s="395"/>
      <c r="M45" s="395"/>
      <c r="N45" s="395"/>
      <c r="O45" s="395"/>
      <c r="P45" s="395"/>
      <c r="Q45" s="395"/>
      <c r="R45" s="395"/>
      <c r="S45" s="395"/>
      <c r="T45" s="395"/>
      <c r="U45" s="395"/>
      <c r="V45" s="395"/>
    </row>
    <row r="46" spans="1:22">
      <c r="A46" s="322"/>
      <c r="B46" s="322"/>
      <c r="C46" s="442"/>
      <c r="D46" s="322"/>
      <c r="E46" s="443"/>
      <c r="F46" s="322"/>
      <c r="G46" s="443"/>
      <c r="H46" s="444"/>
    </row>
    <row r="47" spans="1:22">
      <c r="G47" s="445"/>
      <c r="H47" s="1"/>
    </row>
  </sheetData>
  <mergeCells count="12">
    <mergeCell ref="A44:G44"/>
    <mergeCell ref="A8:A10"/>
    <mergeCell ref="B8:E8"/>
    <mergeCell ref="F8:G9"/>
    <mergeCell ref="B9:C9"/>
    <mergeCell ref="D9:E9"/>
    <mergeCell ref="A7:G7"/>
    <mergeCell ref="A2:G2"/>
    <mergeCell ref="A3:G3"/>
    <mergeCell ref="A4:G4"/>
    <mergeCell ref="A5:G5"/>
    <mergeCell ref="A6:G6"/>
  </mergeCells>
  <printOptions horizontalCentered="1" verticalCentered="1"/>
  <pageMargins left="0.25" right="0.25" top="0.5" bottom="0.5" header="0.5" footer="0.5"/>
  <pageSetup scale="63" orientation="landscape" r:id="rId1"/>
  <headerFooter alignWithMargins="0">
    <oddFooter xml:space="preserve">&amp;C&amp;"Times New Roman,Regular"&amp;14Exhibit J - Financial Analysis of Program Changes&amp;12
</oddFooter>
  </headerFooter>
</worksheet>
</file>

<file path=xl/worksheets/sheet18.xml><?xml version="1.0" encoding="utf-8"?>
<worksheet xmlns="http://schemas.openxmlformats.org/spreadsheetml/2006/main" xmlns:r="http://schemas.openxmlformats.org/officeDocument/2006/relationships">
  <dimension ref="A1:J34"/>
  <sheetViews>
    <sheetView showGridLines="0" showOutlineSymbols="0" view="pageBreakPreview" zoomScale="70" zoomScaleNormal="75" zoomScaleSheetLayoutView="70" workbookViewId="0">
      <pane xSplit="1" ySplit="11" topLeftCell="B12" activePane="bottomRight" state="frozen"/>
      <selection activeCell="A30" sqref="A30:XFD36"/>
      <selection pane="topRight" activeCell="A30" sqref="A30:XFD36"/>
      <selection pane="bottomLeft" activeCell="A30" sqref="A30:XFD36"/>
      <selection pane="bottomRight" sqref="A1:I1"/>
    </sheetView>
  </sheetViews>
  <sheetFormatPr defaultColWidth="12.42578125" defaultRowHeight="15.75"/>
  <cols>
    <col min="1" max="1" width="73.28515625" style="447" customWidth="1"/>
    <col min="2" max="2" width="10.7109375" style="447" customWidth="1"/>
    <col min="3" max="3" width="15.5703125" style="447" customWidth="1"/>
    <col min="4" max="4" width="11.28515625" style="447" customWidth="1"/>
    <col min="5" max="5" width="12.5703125" style="447" customWidth="1"/>
    <col min="6" max="6" width="11.85546875" style="447" customWidth="1"/>
    <col min="7" max="7" width="12.5703125" style="447" customWidth="1"/>
    <col min="8" max="8" width="10" style="447" customWidth="1"/>
    <col min="9" max="9" width="15.140625" style="447" bestFit="1" customWidth="1"/>
    <col min="10" max="10" width="1.5703125" style="479" customWidth="1"/>
    <col min="11" max="16384" width="12.42578125" style="447"/>
  </cols>
  <sheetData>
    <row r="1" spans="1:10" ht="20.25">
      <c r="A1" s="1306" t="s">
        <v>279</v>
      </c>
      <c r="B1" s="1307"/>
      <c r="C1" s="1307"/>
      <c r="D1" s="1307"/>
      <c r="E1" s="1307"/>
      <c r="F1" s="1307"/>
      <c r="G1" s="1307"/>
      <c r="H1" s="1307"/>
      <c r="I1" s="1307"/>
      <c r="J1" s="769" t="s">
        <v>3</v>
      </c>
    </row>
    <row r="2" spans="1:10" ht="18.75">
      <c r="A2" s="1308"/>
      <c r="B2" s="1308"/>
      <c r="C2" s="1308"/>
      <c r="D2" s="1308"/>
      <c r="E2" s="1308"/>
      <c r="F2" s="1308"/>
      <c r="G2" s="1308"/>
      <c r="H2" s="1308"/>
      <c r="I2" s="1308"/>
      <c r="J2" s="769" t="s">
        <v>3</v>
      </c>
    </row>
    <row r="3" spans="1:10">
      <c r="A3" s="1309"/>
      <c r="B3" s="1309"/>
      <c r="C3" s="1309"/>
      <c r="D3" s="1309"/>
      <c r="E3" s="1309"/>
      <c r="F3" s="1309"/>
      <c r="G3" s="1309"/>
      <c r="H3" s="1309"/>
      <c r="I3" s="1309"/>
      <c r="J3" s="769" t="s">
        <v>3</v>
      </c>
    </row>
    <row r="4" spans="1:10" ht="20.25">
      <c r="A4" s="1310" t="s">
        <v>280</v>
      </c>
      <c r="B4" s="1305"/>
      <c r="C4" s="1305"/>
      <c r="D4" s="1305"/>
      <c r="E4" s="1305"/>
      <c r="F4" s="1305"/>
      <c r="G4" s="1305"/>
      <c r="H4" s="1305"/>
      <c r="I4" s="1305"/>
      <c r="J4" s="769" t="s">
        <v>3</v>
      </c>
    </row>
    <row r="5" spans="1:10" ht="18.75">
      <c r="A5" s="1304" t="s">
        <v>7</v>
      </c>
      <c r="B5" s="1311"/>
      <c r="C5" s="1311"/>
      <c r="D5" s="1311"/>
      <c r="E5" s="1311"/>
      <c r="F5" s="1311"/>
      <c r="G5" s="1311"/>
      <c r="H5" s="1311"/>
      <c r="I5" s="1311"/>
      <c r="J5" s="769" t="s">
        <v>3</v>
      </c>
    </row>
    <row r="6" spans="1:10" ht="18.75">
      <c r="A6" s="1304" t="s">
        <v>8</v>
      </c>
      <c r="B6" s="1305"/>
      <c r="C6" s="1305"/>
      <c r="D6" s="1305"/>
      <c r="E6" s="1305"/>
      <c r="F6" s="1305"/>
      <c r="G6" s="1305"/>
      <c r="H6" s="1305"/>
      <c r="I6" s="1305"/>
      <c r="J6" s="769" t="s">
        <v>3</v>
      </c>
    </row>
    <row r="7" spans="1:10">
      <c r="A7" s="1309"/>
      <c r="B7" s="1309"/>
      <c r="C7" s="1309"/>
      <c r="D7" s="1309"/>
      <c r="E7" s="1309"/>
      <c r="F7" s="1309"/>
      <c r="G7" s="1309"/>
      <c r="H7" s="1309"/>
      <c r="I7" s="1309"/>
      <c r="J7" s="769" t="s">
        <v>3</v>
      </c>
    </row>
    <row r="8" spans="1:10" ht="16.5" thickBot="1">
      <c r="A8" s="1314" t="s">
        <v>36</v>
      </c>
      <c r="B8" s="1314"/>
      <c r="C8" s="1314"/>
      <c r="D8" s="1314"/>
      <c r="E8" s="1314"/>
      <c r="F8" s="1314"/>
      <c r="G8" s="1314"/>
      <c r="H8" s="1314"/>
      <c r="I8" s="1314"/>
      <c r="J8" s="769" t="s">
        <v>3</v>
      </c>
    </row>
    <row r="9" spans="1:10">
      <c r="A9" s="1315" t="s">
        <v>281</v>
      </c>
      <c r="B9" s="1318" t="s">
        <v>282</v>
      </c>
      <c r="C9" s="1319"/>
      <c r="D9" s="1322" t="s">
        <v>348</v>
      </c>
      <c r="E9" s="1323"/>
      <c r="F9" s="1322" t="s">
        <v>52</v>
      </c>
      <c r="G9" s="1323"/>
      <c r="H9" s="1322" t="s">
        <v>187</v>
      </c>
      <c r="I9" s="1323"/>
      <c r="J9" s="769" t="s">
        <v>3</v>
      </c>
    </row>
    <row r="10" spans="1:10" ht="30.75" customHeight="1">
      <c r="A10" s="1316"/>
      <c r="B10" s="1320"/>
      <c r="C10" s="1321"/>
      <c r="D10" s="1324"/>
      <c r="E10" s="1325"/>
      <c r="F10" s="1324"/>
      <c r="G10" s="1325"/>
      <c r="H10" s="1324"/>
      <c r="I10" s="1325"/>
      <c r="J10" s="769" t="s">
        <v>3</v>
      </c>
    </row>
    <row r="11" spans="1:10" ht="16.5" thickBot="1">
      <c r="A11" s="1317"/>
      <c r="B11" s="770" t="s">
        <v>53</v>
      </c>
      <c r="C11" s="771" t="s">
        <v>13</v>
      </c>
      <c r="D11" s="770" t="s">
        <v>53</v>
      </c>
      <c r="E11" s="771" t="s">
        <v>13</v>
      </c>
      <c r="F11" s="770" t="s">
        <v>53</v>
      </c>
      <c r="G11" s="771" t="s">
        <v>13</v>
      </c>
      <c r="H11" s="770" t="s">
        <v>53</v>
      </c>
      <c r="I11" s="772" t="s">
        <v>13</v>
      </c>
      <c r="J11" s="769" t="s">
        <v>3</v>
      </c>
    </row>
    <row r="12" spans="1:10">
      <c r="A12" s="773" t="s">
        <v>283</v>
      </c>
      <c r="B12" s="774">
        <v>2</v>
      </c>
      <c r="C12" s="775"/>
      <c r="D12" s="774">
        <f>B12</f>
        <v>2</v>
      </c>
      <c r="E12" s="775"/>
      <c r="F12" s="774">
        <f>D12</f>
        <v>2</v>
      </c>
      <c r="G12" s="775"/>
      <c r="H12" s="774">
        <f>F12-D12</f>
        <v>0</v>
      </c>
      <c r="I12" s="776"/>
      <c r="J12" s="769" t="s">
        <v>3</v>
      </c>
    </row>
    <row r="13" spans="1:10">
      <c r="A13" s="777" t="s">
        <v>284</v>
      </c>
      <c r="B13" s="774">
        <v>72</v>
      </c>
      <c r="C13" s="775"/>
      <c r="D13" s="774">
        <f t="shared" ref="D13:D28" si="0">B13</f>
        <v>72</v>
      </c>
      <c r="E13" s="775"/>
      <c r="F13" s="774">
        <f t="shared" ref="F13:F28" si="1">D13</f>
        <v>72</v>
      </c>
      <c r="G13" s="775"/>
      <c r="H13" s="774">
        <f t="shared" ref="H13:H28" si="2">F13-D13</f>
        <v>0</v>
      </c>
      <c r="I13" s="776"/>
      <c r="J13" s="769" t="s">
        <v>3</v>
      </c>
    </row>
    <row r="14" spans="1:10">
      <c r="A14" s="773" t="s">
        <v>285</v>
      </c>
      <c r="B14" s="774">
        <v>395.58904867256638</v>
      </c>
      <c r="C14" s="775"/>
      <c r="D14" s="774">
        <f t="shared" si="0"/>
        <v>395.58904867256638</v>
      </c>
      <c r="E14" s="775"/>
      <c r="F14" s="774">
        <f t="shared" si="1"/>
        <v>395.58904867256638</v>
      </c>
      <c r="G14" s="775"/>
      <c r="H14" s="774">
        <f t="shared" si="2"/>
        <v>0</v>
      </c>
      <c r="I14" s="776"/>
      <c r="J14" s="769" t="s">
        <v>3</v>
      </c>
    </row>
    <row r="15" spans="1:10">
      <c r="A15" s="773" t="s">
        <v>286</v>
      </c>
      <c r="B15" s="774">
        <v>1292.3810840707965</v>
      </c>
      <c r="C15" s="775"/>
      <c r="D15" s="774">
        <f t="shared" si="0"/>
        <v>1292.3810840707965</v>
      </c>
      <c r="E15" s="775"/>
      <c r="F15" s="774">
        <v>1275.3810840707965</v>
      </c>
      <c r="G15" s="775"/>
      <c r="H15" s="774">
        <f t="shared" si="2"/>
        <v>-17</v>
      </c>
      <c r="I15" s="776"/>
      <c r="J15" s="769" t="s">
        <v>3</v>
      </c>
    </row>
    <row r="16" spans="1:10">
      <c r="A16" s="773" t="s">
        <v>287</v>
      </c>
      <c r="B16" s="774">
        <v>3592.7267699115046</v>
      </c>
      <c r="C16" s="775"/>
      <c r="D16" s="774">
        <f t="shared" si="0"/>
        <v>3592.7267699115046</v>
      </c>
      <c r="E16" s="775"/>
      <c r="F16" s="774">
        <v>3506.7267699115046</v>
      </c>
      <c r="G16" s="775"/>
      <c r="H16" s="774">
        <f t="shared" si="2"/>
        <v>-86</v>
      </c>
      <c r="I16" s="776"/>
      <c r="J16" s="769" t="s">
        <v>3</v>
      </c>
    </row>
    <row r="17" spans="1:10">
      <c r="A17" s="773" t="s">
        <v>288</v>
      </c>
      <c r="B17" s="774">
        <v>745.7826327433628</v>
      </c>
      <c r="C17" s="775"/>
      <c r="D17" s="774">
        <f t="shared" si="0"/>
        <v>745.7826327433628</v>
      </c>
      <c r="E17" s="775"/>
      <c r="F17" s="774">
        <v>731.7826327433628</v>
      </c>
      <c r="G17" s="775"/>
      <c r="H17" s="774">
        <f t="shared" si="2"/>
        <v>-14</v>
      </c>
      <c r="I17" s="776"/>
      <c r="J17" s="769" t="s">
        <v>3</v>
      </c>
    </row>
    <row r="18" spans="1:10">
      <c r="A18" s="773" t="s">
        <v>289</v>
      </c>
      <c r="B18" s="774">
        <v>413.19137168141589</v>
      </c>
      <c r="C18" s="775"/>
      <c r="D18" s="774">
        <f t="shared" si="0"/>
        <v>413.19137168141589</v>
      </c>
      <c r="E18" s="775"/>
      <c r="F18" s="774">
        <v>453.19137168141589</v>
      </c>
      <c r="G18" s="775"/>
      <c r="H18" s="774">
        <f t="shared" si="2"/>
        <v>40</v>
      </c>
      <c r="I18" s="776"/>
      <c r="J18" s="769" t="s">
        <v>3</v>
      </c>
    </row>
    <row r="19" spans="1:10">
      <c r="A19" s="773" t="s">
        <v>290</v>
      </c>
      <c r="B19" s="774">
        <v>20.381637168141591</v>
      </c>
      <c r="C19" s="775"/>
      <c r="D19" s="774">
        <f t="shared" si="0"/>
        <v>20.381637168141591</v>
      </c>
      <c r="E19" s="775"/>
      <c r="F19" s="774">
        <f t="shared" si="1"/>
        <v>20.381637168141591</v>
      </c>
      <c r="G19" s="775"/>
      <c r="H19" s="774">
        <f t="shared" si="2"/>
        <v>0</v>
      </c>
      <c r="I19" s="776"/>
      <c r="J19" s="769" t="s">
        <v>3</v>
      </c>
    </row>
    <row r="20" spans="1:10">
      <c r="A20" s="773" t="s">
        <v>291</v>
      </c>
      <c r="B20" s="774">
        <v>477.4375</v>
      </c>
      <c r="C20" s="775"/>
      <c r="D20" s="774">
        <f>B20</f>
        <v>477.4375</v>
      </c>
      <c r="E20" s="775"/>
      <c r="F20" s="774">
        <v>474.4375</v>
      </c>
      <c r="G20" s="775"/>
      <c r="H20" s="774">
        <f t="shared" si="2"/>
        <v>-3</v>
      </c>
      <c r="I20" s="776"/>
      <c r="J20" s="769" t="s">
        <v>3</v>
      </c>
    </row>
    <row r="21" spans="1:10">
      <c r="A21" s="773" t="s">
        <v>292</v>
      </c>
      <c r="B21" s="774">
        <v>363.16371681415927</v>
      </c>
      <c r="C21" s="775"/>
      <c r="D21" s="774">
        <f t="shared" si="0"/>
        <v>363.16371681415927</v>
      </c>
      <c r="E21" s="775"/>
      <c r="F21" s="774">
        <v>366.16371681415927</v>
      </c>
      <c r="G21" s="775"/>
      <c r="H21" s="774">
        <f t="shared" si="2"/>
        <v>3</v>
      </c>
      <c r="I21" s="776"/>
      <c r="J21" s="769" t="s">
        <v>3</v>
      </c>
    </row>
    <row r="22" spans="1:10">
      <c r="A22" s="773" t="s">
        <v>293</v>
      </c>
      <c r="B22" s="774">
        <v>679.71128318584067</v>
      </c>
      <c r="C22" s="775"/>
      <c r="D22" s="774">
        <f>B22</f>
        <v>679.71128318584067</v>
      </c>
      <c r="E22" s="775"/>
      <c r="F22" s="774">
        <v>669.71128318584067</v>
      </c>
      <c r="G22" s="775"/>
      <c r="H22" s="774">
        <f t="shared" si="2"/>
        <v>-10</v>
      </c>
      <c r="I22" s="776"/>
      <c r="J22" s="769" t="s">
        <v>3</v>
      </c>
    </row>
    <row r="23" spans="1:10">
      <c r="A23" s="773" t="s">
        <v>294</v>
      </c>
      <c r="B23" s="774">
        <v>85.232300884955748</v>
      </c>
      <c r="C23" s="775"/>
      <c r="D23" s="774">
        <f t="shared" si="0"/>
        <v>85.232300884955748</v>
      </c>
      <c r="E23" s="775"/>
      <c r="F23" s="774">
        <f t="shared" si="1"/>
        <v>85.232300884955748</v>
      </c>
      <c r="G23" s="775"/>
      <c r="H23" s="774">
        <f t="shared" si="2"/>
        <v>0</v>
      </c>
      <c r="I23" s="776"/>
      <c r="J23" s="769" t="s">
        <v>3</v>
      </c>
    </row>
    <row r="24" spans="1:10">
      <c r="A24" s="773" t="s">
        <v>295</v>
      </c>
      <c r="B24" s="774">
        <v>89.86449115044249</v>
      </c>
      <c r="C24" s="775"/>
      <c r="D24" s="774">
        <f t="shared" si="0"/>
        <v>89.86449115044249</v>
      </c>
      <c r="E24" s="775"/>
      <c r="F24" s="774">
        <f t="shared" si="1"/>
        <v>89.86449115044249</v>
      </c>
      <c r="G24" s="775"/>
      <c r="H24" s="774">
        <f t="shared" si="2"/>
        <v>0</v>
      </c>
      <c r="I24" s="776"/>
      <c r="J24" s="769" t="s">
        <v>3</v>
      </c>
    </row>
    <row r="25" spans="1:10">
      <c r="A25" s="773" t="s">
        <v>296</v>
      </c>
      <c r="B25" s="774">
        <v>86.158738938053105</v>
      </c>
      <c r="C25" s="775"/>
      <c r="D25" s="774">
        <f t="shared" si="0"/>
        <v>86.158738938053105</v>
      </c>
      <c r="E25" s="775"/>
      <c r="F25" s="774">
        <f t="shared" si="1"/>
        <v>86.158738938053105</v>
      </c>
      <c r="G25" s="775"/>
      <c r="H25" s="774">
        <f t="shared" si="2"/>
        <v>0</v>
      </c>
      <c r="I25" s="776"/>
      <c r="J25" s="769" t="s">
        <v>3</v>
      </c>
    </row>
    <row r="26" spans="1:10">
      <c r="A26" s="773" t="s">
        <v>297</v>
      </c>
      <c r="B26" s="774">
        <v>44.469026548672566</v>
      </c>
      <c r="C26" s="775"/>
      <c r="D26" s="774">
        <f t="shared" si="0"/>
        <v>44.469026548672566</v>
      </c>
      <c r="E26" s="775"/>
      <c r="F26" s="774">
        <f t="shared" si="1"/>
        <v>44.469026548672566</v>
      </c>
      <c r="G26" s="775"/>
      <c r="H26" s="774">
        <f t="shared" si="2"/>
        <v>0</v>
      </c>
      <c r="I26" s="776"/>
      <c r="J26" s="769" t="s">
        <v>3</v>
      </c>
    </row>
    <row r="27" spans="1:10">
      <c r="A27" s="773" t="s">
        <v>298</v>
      </c>
      <c r="B27" s="774">
        <v>32.425331858407077</v>
      </c>
      <c r="C27" s="775"/>
      <c r="D27" s="774">
        <f t="shared" si="0"/>
        <v>32.425331858407077</v>
      </c>
      <c r="E27" s="775"/>
      <c r="F27" s="774">
        <f t="shared" si="1"/>
        <v>32.425331858407077</v>
      </c>
      <c r="G27" s="775"/>
      <c r="H27" s="774">
        <f t="shared" si="2"/>
        <v>0</v>
      </c>
      <c r="I27" s="776"/>
      <c r="J27" s="769" t="s">
        <v>3</v>
      </c>
    </row>
    <row r="28" spans="1:10">
      <c r="A28" s="773" t="s">
        <v>299</v>
      </c>
      <c r="B28" s="774">
        <v>6.4850663716814161</v>
      </c>
      <c r="C28" s="775"/>
      <c r="D28" s="774">
        <f t="shared" si="0"/>
        <v>6.4850663716814161</v>
      </c>
      <c r="E28" s="775"/>
      <c r="F28" s="774">
        <f t="shared" si="1"/>
        <v>6.4850663716814161</v>
      </c>
      <c r="G28" s="775"/>
      <c r="H28" s="774">
        <f t="shared" si="2"/>
        <v>0</v>
      </c>
      <c r="I28" s="776"/>
      <c r="J28" s="769" t="s">
        <v>3</v>
      </c>
    </row>
    <row r="29" spans="1:10">
      <c r="A29" s="778" t="s">
        <v>300</v>
      </c>
      <c r="B29" s="779">
        <f>SUM(B12:B28)</f>
        <v>8399</v>
      </c>
      <c r="C29" s="780"/>
      <c r="D29" s="779">
        <f>SUM(D12:D28)</f>
        <v>8399</v>
      </c>
      <c r="E29" s="780"/>
      <c r="F29" s="779">
        <f>SUM(F12:F28)</f>
        <v>8312.0000000000018</v>
      </c>
      <c r="G29" s="780"/>
      <c r="H29" s="779">
        <f>SUM(H12:H28)</f>
        <v>-87</v>
      </c>
      <c r="I29" s="781"/>
      <c r="J29" s="769" t="s">
        <v>3</v>
      </c>
    </row>
    <row r="30" spans="1:10">
      <c r="A30" s="782" t="s">
        <v>301</v>
      </c>
      <c r="B30" s="783"/>
      <c r="C30" s="784">
        <v>165896.71906573346</v>
      </c>
      <c r="D30" s="783"/>
      <c r="E30" s="784">
        <f>C30</f>
        <v>165896.71906573346</v>
      </c>
      <c r="F30" s="785"/>
      <c r="G30" s="784">
        <f>E30</f>
        <v>165896.71906573346</v>
      </c>
      <c r="H30" s="783"/>
      <c r="I30" s="786"/>
      <c r="J30" s="769" t="s">
        <v>3</v>
      </c>
    </row>
    <row r="31" spans="1:10">
      <c r="A31" s="782" t="s">
        <v>302</v>
      </c>
      <c r="B31" s="787"/>
      <c r="C31" s="784">
        <v>88868.91180791783</v>
      </c>
      <c r="D31" s="783"/>
      <c r="E31" s="784">
        <f>C31</f>
        <v>88868.91180791783</v>
      </c>
      <c r="F31" s="785"/>
      <c r="G31" s="784">
        <f>E31</f>
        <v>88868.91180791783</v>
      </c>
      <c r="H31" s="783"/>
      <c r="I31" s="786"/>
      <c r="J31" s="769" t="s">
        <v>3</v>
      </c>
    </row>
    <row r="32" spans="1:10" ht="16.5" thickBot="1">
      <c r="A32" s="788" t="s">
        <v>303</v>
      </c>
      <c r="B32" s="789"/>
      <c r="C32" s="790">
        <v>12</v>
      </c>
      <c r="D32" s="791"/>
      <c r="E32" s="790">
        <f>C32</f>
        <v>12</v>
      </c>
      <c r="F32" s="791"/>
      <c r="G32" s="790">
        <f>E32</f>
        <v>12</v>
      </c>
      <c r="H32" s="791"/>
      <c r="I32" s="792"/>
      <c r="J32" s="769" t="s">
        <v>2</v>
      </c>
    </row>
    <row r="33" spans="1:10">
      <c r="A33" s="1312"/>
      <c r="B33" s="1313"/>
      <c r="C33" s="1313"/>
      <c r="D33" s="1313"/>
      <c r="E33" s="1313"/>
      <c r="F33" s="1313"/>
      <c r="G33" s="1313"/>
      <c r="H33" s="1313"/>
      <c r="I33" s="1313"/>
      <c r="J33" s="1313"/>
    </row>
    <row r="34" spans="1:10">
      <c r="A34" s="539"/>
      <c r="B34" s="539"/>
      <c r="C34" s="539"/>
      <c r="D34" s="539"/>
      <c r="E34" s="539"/>
      <c r="F34" s="539"/>
      <c r="G34" s="539"/>
      <c r="H34" s="539"/>
      <c r="I34" s="539"/>
      <c r="J34" s="793"/>
    </row>
  </sheetData>
  <mergeCells count="14">
    <mergeCell ref="A33:J33"/>
    <mergeCell ref="A7:I7"/>
    <mergeCell ref="A8:I8"/>
    <mergeCell ref="A9:A11"/>
    <mergeCell ref="B9:C10"/>
    <mergeCell ref="D9:E10"/>
    <mergeCell ref="F9:G10"/>
    <mergeCell ref="H9:I10"/>
    <mergeCell ref="A6:I6"/>
    <mergeCell ref="A1:I1"/>
    <mergeCell ref="A2:I2"/>
    <mergeCell ref="A3:I3"/>
    <mergeCell ref="A4:I4"/>
    <mergeCell ref="A5:I5"/>
  </mergeCells>
  <printOptions horizontalCentered="1"/>
  <pageMargins left="0.5" right="0.5" top="0.5" bottom="0.55000000000000004" header="0" footer="0"/>
  <pageSetup scale="67" orientation="landscape" horizontalDpi="300" verticalDpi="300" r:id="rId1"/>
  <headerFooter alignWithMargins="0">
    <oddFooter>&amp;C&amp;"Times New Roman,Regular"Exhibit K - Summary of Requirements by Grade</oddFooter>
  </headerFooter>
</worksheet>
</file>

<file path=xl/worksheets/sheet19.xml><?xml version="1.0" encoding="utf-8"?>
<worksheet xmlns="http://schemas.openxmlformats.org/spreadsheetml/2006/main" xmlns:r="http://schemas.openxmlformats.org/officeDocument/2006/relationships">
  <dimension ref="A1:M34"/>
  <sheetViews>
    <sheetView showGridLines="0" showOutlineSymbols="0" view="pageBreakPreview" zoomScale="75" zoomScaleNormal="75" workbookViewId="0">
      <pane xSplit="1" ySplit="11" topLeftCell="B12" activePane="bottomRight" state="frozen"/>
      <selection activeCell="A30" sqref="A30:XFD36"/>
      <selection pane="topRight" activeCell="A30" sqref="A30:XFD36"/>
      <selection pane="bottomLeft" activeCell="A30" sqref="A30:XFD36"/>
      <selection pane="bottomRight" activeCell="A2" sqref="A2:I2"/>
    </sheetView>
  </sheetViews>
  <sheetFormatPr defaultColWidth="12.42578125" defaultRowHeight="15.75"/>
  <cols>
    <col min="1" max="1" width="73.28515625" style="447" customWidth="1"/>
    <col min="2" max="2" width="10.7109375" style="447" customWidth="1"/>
    <col min="3" max="3" width="15.5703125" style="447" customWidth="1"/>
    <col min="4" max="4" width="11.28515625" style="447" customWidth="1"/>
    <col min="5" max="5" width="12.5703125" style="447" customWidth="1"/>
    <col min="6" max="6" width="11.85546875" style="447" customWidth="1"/>
    <col min="7" max="7" width="12.5703125" style="447" customWidth="1"/>
    <col min="8" max="8" width="10" style="447" customWidth="1"/>
    <col min="9" max="9" width="15.140625" style="447" bestFit="1" customWidth="1"/>
    <col min="10" max="10" width="1.5703125" style="479" customWidth="1"/>
    <col min="11" max="16384" width="12.42578125" style="447"/>
  </cols>
  <sheetData>
    <row r="1" spans="1:10" ht="20.25">
      <c r="A1" s="1328" t="s">
        <v>279</v>
      </c>
      <c r="B1" s="1329"/>
      <c r="C1" s="1329"/>
      <c r="D1" s="1329"/>
      <c r="E1" s="1329"/>
      <c r="F1" s="1329"/>
      <c r="G1" s="1329"/>
      <c r="H1" s="1329"/>
      <c r="I1" s="1329"/>
      <c r="J1" s="446" t="s">
        <v>3</v>
      </c>
    </row>
    <row r="2" spans="1:10" ht="18.75">
      <c r="A2" s="1330"/>
      <c r="B2" s="1330"/>
      <c r="C2" s="1330"/>
      <c r="D2" s="1330"/>
      <c r="E2" s="1330"/>
      <c r="F2" s="1330"/>
      <c r="G2" s="1330"/>
      <c r="H2" s="1330"/>
      <c r="I2" s="1330"/>
      <c r="J2" s="446" t="s">
        <v>3</v>
      </c>
    </row>
    <row r="3" spans="1:10">
      <c r="A3" s="1331"/>
      <c r="B3" s="1331"/>
      <c r="C3" s="1331"/>
      <c r="D3" s="1331"/>
      <c r="E3" s="1331"/>
      <c r="F3" s="1331"/>
      <c r="G3" s="1331"/>
      <c r="H3" s="1331"/>
      <c r="I3" s="1331"/>
      <c r="J3" s="446" t="s">
        <v>3</v>
      </c>
    </row>
    <row r="4" spans="1:10" ht="20.25">
      <c r="A4" s="1332" t="s">
        <v>280</v>
      </c>
      <c r="B4" s="1327"/>
      <c r="C4" s="1327"/>
      <c r="D4" s="1327"/>
      <c r="E4" s="1327"/>
      <c r="F4" s="1327"/>
      <c r="G4" s="1327"/>
      <c r="H4" s="1327"/>
      <c r="I4" s="1327"/>
      <c r="J4" s="446" t="s">
        <v>3</v>
      </c>
    </row>
    <row r="5" spans="1:10" ht="18.75">
      <c r="A5" s="1326" t="s">
        <v>7</v>
      </c>
      <c r="B5" s="1333"/>
      <c r="C5" s="1333"/>
      <c r="D5" s="1333"/>
      <c r="E5" s="1333"/>
      <c r="F5" s="1333"/>
      <c r="G5" s="1333"/>
      <c r="H5" s="1333"/>
      <c r="I5" s="1333"/>
      <c r="J5" s="446" t="s">
        <v>3</v>
      </c>
    </row>
    <row r="6" spans="1:10" ht="18.75">
      <c r="A6" s="1326" t="s">
        <v>64</v>
      </c>
      <c r="B6" s="1327"/>
      <c r="C6" s="1327"/>
      <c r="D6" s="1327"/>
      <c r="E6" s="1327"/>
      <c r="F6" s="1327"/>
      <c r="G6" s="1327"/>
      <c r="H6" s="1327"/>
      <c r="I6" s="1327"/>
      <c r="J6" s="446" t="s">
        <v>3</v>
      </c>
    </row>
    <row r="7" spans="1:10">
      <c r="A7" s="1331"/>
      <c r="B7" s="1331"/>
      <c r="C7" s="1331"/>
      <c r="D7" s="1331"/>
      <c r="E7" s="1331"/>
      <c r="F7" s="1331"/>
      <c r="G7" s="1331"/>
      <c r="H7" s="1331"/>
      <c r="I7" s="1331"/>
      <c r="J7" s="446" t="s">
        <v>3</v>
      </c>
    </row>
    <row r="8" spans="1:10" ht="16.5" thickBot="1">
      <c r="A8" s="1334" t="s">
        <v>36</v>
      </c>
      <c r="B8" s="1334"/>
      <c r="C8" s="1334"/>
      <c r="D8" s="1334"/>
      <c r="E8" s="1334"/>
      <c r="F8" s="1334"/>
      <c r="G8" s="1334"/>
      <c r="H8" s="1334"/>
      <c r="I8" s="1334"/>
      <c r="J8" s="446" t="s">
        <v>3</v>
      </c>
    </row>
    <row r="9" spans="1:10" ht="15.75" customHeight="1">
      <c r="A9" s="1335" t="s">
        <v>281</v>
      </c>
      <c r="B9" s="1338" t="s">
        <v>282</v>
      </c>
      <c r="C9" s="1339"/>
      <c r="D9" s="1342" t="s">
        <v>348</v>
      </c>
      <c r="E9" s="1343"/>
      <c r="F9" s="1342" t="s">
        <v>52</v>
      </c>
      <c r="G9" s="1343"/>
      <c r="H9" s="1342" t="s">
        <v>187</v>
      </c>
      <c r="I9" s="1343"/>
      <c r="J9" s="446" t="s">
        <v>3</v>
      </c>
    </row>
    <row r="10" spans="1:10" ht="30.75" customHeight="1">
      <c r="A10" s="1336"/>
      <c r="B10" s="1340"/>
      <c r="C10" s="1341"/>
      <c r="D10" s="1344"/>
      <c r="E10" s="1345"/>
      <c r="F10" s="1344"/>
      <c r="G10" s="1345"/>
      <c r="H10" s="1344"/>
      <c r="I10" s="1345"/>
      <c r="J10" s="446" t="s">
        <v>3</v>
      </c>
    </row>
    <row r="11" spans="1:10" ht="16.5" thickBot="1">
      <c r="A11" s="1337"/>
      <c r="B11" s="448" t="s">
        <v>53</v>
      </c>
      <c r="C11" s="449" t="s">
        <v>13</v>
      </c>
      <c r="D11" s="448" t="s">
        <v>53</v>
      </c>
      <c r="E11" s="449" t="s">
        <v>13</v>
      </c>
      <c r="F11" s="448" t="s">
        <v>53</v>
      </c>
      <c r="G11" s="449" t="s">
        <v>13</v>
      </c>
      <c r="H11" s="448" t="s">
        <v>53</v>
      </c>
      <c r="I11" s="450" t="s">
        <v>13</v>
      </c>
      <c r="J11" s="446" t="s">
        <v>3</v>
      </c>
    </row>
    <row r="12" spans="1:10">
      <c r="A12" s="451" t="s">
        <v>380</v>
      </c>
      <c r="B12" s="452">
        <v>3</v>
      </c>
      <c r="C12" s="453"/>
      <c r="D12" s="452">
        <f>B12</f>
        <v>3</v>
      </c>
      <c r="E12" s="453"/>
      <c r="F12" s="452">
        <f>D12</f>
        <v>3</v>
      </c>
      <c r="G12" s="453"/>
      <c r="H12" s="452">
        <f>F12-D12</f>
        <v>0</v>
      </c>
      <c r="I12" s="454"/>
      <c r="J12" s="446" t="s">
        <v>3</v>
      </c>
    </row>
    <row r="13" spans="1:10">
      <c r="A13" s="451" t="s">
        <v>284</v>
      </c>
      <c r="B13" s="452">
        <v>2</v>
      </c>
      <c r="C13" s="453"/>
      <c r="D13" s="452">
        <f t="shared" ref="D13:D28" si="0">B13</f>
        <v>2</v>
      </c>
      <c r="E13" s="453"/>
      <c r="F13" s="452">
        <f t="shared" ref="F13:F28" si="1">D13</f>
        <v>2</v>
      </c>
      <c r="G13" s="453"/>
      <c r="H13" s="452">
        <f t="shared" ref="H13:H28" si="2">F13-D13</f>
        <v>0</v>
      </c>
      <c r="I13" s="454"/>
      <c r="J13" s="446" t="s">
        <v>3</v>
      </c>
    </row>
    <row r="14" spans="1:10">
      <c r="A14" s="451" t="s">
        <v>285</v>
      </c>
      <c r="B14" s="452">
        <v>48.587792012057271</v>
      </c>
      <c r="C14" s="453"/>
      <c r="D14" s="452">
        <f t="shared" si="0"/>
        <v>48.587792012057271</v>
      </c>
      <c r="E14" s="453"/>
      <c r="F14" s="452">
        <f t="shared" si="1"/>
        <v>48.587792012057271</v>
      </c>
      <c r="G14" s="453"/>
      <c r="H14" s="452">
        <f t="shared" si="2"/>
        <v>0</v>
      </c>
      <c r="I14" s="454"/>
      <c r="J14" s="446" t="s">
        <v>3</v>
      </c>
    </row>
    <row r="15" spans="1:10">
      <c r="A15" s="451" t="s">
        <v>286</v>
      </c>
      <c r="B15" s="452">
        <v>217.74529012810851</v>
      </c>
      <c r="C15" s="453"/>
      <c r="D15" s="452">
        <v>222.74529012810851</v>
      </c>
      <c r="E15" s="453"/>
      <c r="F15" s="452">
        <v>223.74529012810851</v>
      </c>
      <c r="G15" s="453"/>
      <c r="H15" s="452">
        <f t="shared" si="2"/>
        <v>1</v>
      </c>
      <c r="I15" s="454"/>
      <c r="J15" s="446" t="s">
        <v>3</v>
      </c>
    </row>
    <row r="16" spans="1:10">
      <c r="A16" s="451" t="s">
        <v>287</v>
      </c>
      <c r="B16" s="452">
        <v>501.17407686510927</v>
      </c>
      <c r="C16" s="453"/>
      <c r="D16" s="452">
        <f t="shared" si="0"/>
        <v>501.17407686510927</v>
      </c>
      <c r="E16" s="453"/>
      <c r="F16" s="452">
        <f t="shared" si="1"/>
        <v>501.17407686510927</v>
      </c>
      <c r="G16" s="453"/>
      <c r="H16" s="452">
        <f t="shared" si="2"/>
        <v>0</v>
      </c>
      <c r="I16" s="454"/>
      <c r="J16" s="446" t="s">
        <v>3</v>
      </c>
    </row>
    <row r="17" spans="1:13">
      <c r="A17" s="451" t="s">
        <v>288</v>
      </c>
      <c r="B17" s="452">
        <v>105.27354935945743</v>
      </c>
      <c r="C17" s="453"/>
      <c r="D17" s="452">
        <f t="shared" si="0"/>
        <v>105.27354935945743</v>
      </c>
      <c r="E17" s="453"/>
      <c r="F17" s="452">
        <f t="shared" si="1"/>
        <v>105.27354935945743</v>
      </c>
      <c r="G17" s="453"/>
      <c r="H17" s="452">
        <f t="shared" si="2"/>
        <v>0</v>
      </c>
      <c r="I17" s="454"/>
      <c r="J17" s="446" t="s">
        <v>3</v>
      </c>
    </row>
    <row r="18" spans="1:13">
      <c r="A18" s="451" t="s">
        <v>289</v>
      </c>
      <c r="B18" s="452">
        <v>44.988696307460444</v>
      </c>
      <c r="C18" s="453"/>
      <c r="D18" s="452">
        <f t="shared" si="0"/>
        <v>44.988696307460444</v>
      </c>
      <c r="E18" s="453"/>
      <c r="F18" s="452">
        <f t="shared" si="1"/>
        <v>44.988696307460444</v>
      </c>
      <c r="G18" s="453"/>
      <c r="H18" s="452">
        <f t="shared" si="2"/>
        <v>0</v>
      </c>
      <c r="I18" s="454"/>
      <c r="J18" s="446" t="s">
        <v>3</v>
      </c>
    </row>
    <row r="19" spans="1:13">
      <c r="A19" s="451" t="s">
        <v>290</v>
      </c>
      <c r="B19" s="452">
        <v>0</v>
      </c>
      <c r="C19" s="453"/>
      <c r="D19" s="452">
        <f t="shared" si="0"/>
        <v>0</v>
      </c>
      <c r="E19" s="453"/>
      <c r="F19" s="452">
        <f t="shared" si="1"/>
        <v>0</v>
      </c>
      <c r="G19" s="453"/>
      <c r="H19" s="452">
        <f t="shared" si="2"/>
        <v>0</v>
      </c>
      <c r="I19" s="454"/>
      <c r="J19" s="446" t="s">
        <v>3</v>
      </c>
    </row>
    <row r="20" spans="1:13">
      <c r="A20" s="451" t="s">
        <v>291</v>
      </c>
      <c r="B20" s="452">
        <v>110.67219291635269</v>
      </c>
      <c r="C20" s="453"/>
      <c r="D20" s="452">
        <v>264.67219291635269</v>
      </c>
      <c r="E20" s="453"/>
      <c r="F20" s="452">
        <v>382.67219291635269</v>
      </c>
      <c r="G20" s="453"/>
      <c r="H20" s="452">
        <f t="shared" si="2"/>
        <v>118</v>
      </c>
      <c r="I20" s="454"/>
      <c r="J20" s="446" t="s">
        <v>3</v>
      </c>
      <c r="M20" s="447" t="s">
        <v>36</v>
      </c>
    </row>
    <row r="21" spans="1:13">
      <c r="A21" s="451" t="s">
        <v>292</v>
      </c>
      <c r="B21" s="452">
        <v>39.590052750565185</v>
      </c>
      <c r="C21" s="453"/>
      <c r="D21" s="452">
        <f t="shared" si="0"/>
        <v>39.590052750565185</v>
      </c>
      <c r="E21" s="453"/>
      <c r="F21" s="452">
        <f t="shared" si="1"/>
        <v>39.590052750565185</v>
      </c>
      <c r="G21" s="453"/>
      <c r="H21" s="452">
        <f t="shared" si="2"/>
        <v>0</v>
      </c>
      <c r="I21" s="454"/>
      <c r="J21" s="446" t="s">
        <v>3</v>
      </c>
    </row>
    <row r="22" spans="1:13">
      <c r="A22" s="451" t="s">
        <v>293</v>
      </c>
      <c r="B22" s="452">
        <v>84.578749058025622</v>
      </c>
      <c r="C22" s="453"/>
      <c r="D22" s="452">
        <v>99.578749058025622</v>
      </c>
      <c r="E22" s="453"/>
      <c r="F22" s="452">
        <v>104.57874905802562</v>
      </c>
      <c r="G22" s="453"/>
      <c r="H22" s="452">
        <f t="shared" si="2"/>
        <v>5</v>
      </c>
      <c r="I22" s="454"/>
      <c r="J22" s="446" t="s">
        <v>3</v>
      </c>
    </row>
    <row r="23" spans="1:13">
      <c r="A23" s="451" t="s">
        <v>294</v>
      </c>
      <c r="B23" s="452">
        <v>9.8975131876412963</v>
      </c>
      <c r="C23" s="453"/>
      <c r="D23" s="452">
        <f t="shared" si="0"/>
        <v>9.8975131876412963</v>
      </c>
      <c r="E23" s="453"/>
      <c r="F23" s="452">
        <f t="shared" si="1"/>
        <v>9.8975131876412963</v>
      </c>
      <c r="G23" s="453"/>
      <c r="H23" s="452">
        <f t="shared" si="2"/>
        <v>0</v>
      </c>
      <c r="I23" s="454"/>
      <c r="J23" s="446" t="s">
        <v>3</v>
      </c>
    </row>
    <row r="24" spans="1:13">
      <c r="A24" s="451" t="s">
        <v>295</v>
      </c>
      <c r="B24" s="452">
        <v>20.694800301431801</v>
      </c>
      <c r="C24" s="453"/>
      <c r="D24" s="452">
        <f t="shared" si="0"/>
        <v>20.694800301431801</v>
      </c>
      <c r="E24" s="453"/>
      <c r="F24" s="452">
        <f t="shared" si="1"/>
        <v>20.694800301431801</v>
      </c>
      <c r="G24" s="453"/>
      <c r="H24" s="452">
        <f t="shared" si="2"/>
        <v>0</v>
      </c>
      <c r="I24" s="454"/>
      <c r="J24" s="446" t="s">
        <v>3</v>
      </c>
    </row>
    <row r="25" spans="1:13">
      <c r="A25" s="451" t="s">
        <v>296</v>
      </c>
      <c r="B25" s="452">
        <v>3.5990957045968348</v>
      </c>
      <c r="C25" s="453"/>
      <c r="D25" s="452">
        <f t="shared" si="0"/>
        <v>3.5990957045968348</v>
      </c>
      <c r="E25" s="453"/>
      <c r="F25" s="452">
        <f t="shared" si="1"/>
        <v>3.5990957045968348</v>
      </c>
      <c r="G25" s="453"/>
      <c r="H25" s="452">
        <f t="shared" si="2"/>
        <v>0</v>
      </c>
      <c r="I25" s="454"/>
      <c r="J25" s="446" t="s">
        <v>3</v>
      </c>
    </row>
    <row r="26" spans="1:13">
      <c r="A26" s="451" t="s">
        <v>297</v>
      </c>
      <c r="B26" s="452">
        <v>5.3986435568952524</v>
      </c>
      <c r="C26" s="453"/>
      <c r="D26" s="452">
        <f t="shared" si="0"/>
        <v>5.3986435568952524</v>
      </c>
      <c r="E26" s="453"/>
      <c r="F26" s="452">
        <f t="shared" si="1"/>
        <v>5.3986435568952524</v>
      </c>
      <c r="G26" s="453"/>
      <c r="H26" s="452">
        <f t="shared" si="2"/>
        <v>0</v>
      </c>
      <c r="I26" s="454"/>
      <c r="J26" s="446" t="s">
        <v>3</v>
      </c>
    </row>
    <row r="27" spans="1:13">
      <c r="A27" s="451" t="s">
        <v>298</v>
      </c>
      <c r="B27" s="452">
        <v>1.7995478522984174</v>
      </c>
      <c r="C27" s="453"/>
      <c r="D27" s="452">
        <f t="shared" si="0"/>
        <v>1.7995478522984174</v>
      </c>
      <c r="E27" s="453"/>
      <c r="F27" s="452">
        <f t="shared" si="1"/>
        <v>1.7995478522984174</v>
      </c>
      <c r="G27" s="453"/>
      <c r="H27" s="452">
        <f t="shared" si="2"/>
        <v>0</v>
      </c>
      <c r="I27" s="454"/>
      <c r="J27" s="446" t="s">
        <v>3</v>
      </c>
    </row>
    <row r="28" spans="1:13">
      <c r="A28" s="451" t="s">
        <v>299</v>
      </c>
      <c r="B28" s="452">
        <v>0</v>
      </c>
      <c r="C28" s="455"/>
      <c r="D28" s="452">
        <f t="shared" si="0"/>
        <v>0</v>
      </c>
      <c r="E28" s="455"/>
      <c r="F28" s="452">
        <f t="shared" si="1"/>
        <v>0</v>
      </c>
      <c r="G28" s="455"/>
      <c r="H28" s="452">
        <f t="shared" si="2"/>
        <v>0</v>
      </c>
      <c r="I28" s="456"/>
      <c r="J28" s="446" t="s">
        <v>3</v>
      </c>
    </row>
    <row r="29" spans="1:13">
      <c r="A29" s="457" t="s">
        <v>300</v>
      </c>
      <c r="B29" s="458">
        <f>SUM(B12:B28)</f>
        <v>1199.0000000000002</v>
      </c>
      <c r="C29" s="459"/>
      <c r="D29" s="458">
        <f>SUM(D12:D28)</f>
        <v>1373.0000000000002</v>
      </c>
      <c r="E29" s="459"/>
      <c r="F29" s="458">
        <f>SUM(F12:F28)</f>
        <v>1497.0000000000002</v>
      </c>
      <c r="G29" s="459"/>
      <c r="H29" s="458">
        <f>SUM(H12:H28)</f>
        <v>124</v>
      </c>
      <c r="I29" s="460"/>
      <c r="J29" s="446" t="s">
        <v>3</v>
      </c>
    </row>
    <row r="30" spans="1:13">
      <c r="A30" s="461" t="s">
        <v>301</v>
      </c>
      <c r="B30" s="462"/>
      <c r="C30" s="463">
        <v>171378.11238670693</v>
      </c>
      <c r="D30" s="462"/>
      <c r="E30" s="463">
        <f>C30</f>
        <v>171378.11238670693</v>
      </c>
      <c r="F30" s="464"/>
      <c r="G30" s="463">
        <f>E30</f>
        <v>171378.11238670693</v>
      </c>
      <c r="H30" s="462"/>
      <c r="I30" s="465"/>
      <c r="J30" s="446" t="s">
        <v>3</v>
      </c>
    </row>
    <row r="31" spans="1:13">
      <c r="A31" s="461" t="s">
        <v>302</v>
      </c>
      <c r="B31" s="466"/>
      <c r="C31" s="463">
        <v>88908.561719268691</v>
      </c>
      <c r="D31" s="462"/>
      <c r="E31" s="463">
        <f>C31</f>
        <v>88908.561719268691</v>
      </c>
      <c r="F31" s="464"/>
      <c r="G31" s="463">
        <f>E31</f>
        <v>88908.561719268691</v>
      </c>
      <c r="H31" s="462"/>
      <c r="I31" s="465"/>
      <c r="J31" s="446" t="s">
        <v>3</v>
      </c>
    </row>
    <row r="32" spans="1:13" ht="16.5" thickBot="1">
      <c r="A32" s="467" t="s">
        <v>303</v>
      </c>
      <c r="B32" s="468"/>
      <c r="C32" s="469">
        <v>12</v>
      </c>
      <c r="D32" s="470"/>
      <c r="E32" s="471">
        <f>C32</f>
        <v>12</v>
      </c>
      <c r="F32" s="470"/>
      <c r="G32" s="472">
        <f>E32</f>
        <v>12</v>
      </c>
      <c r="H32" s="470"/>
      <c r="I32" s="473"/>
      <c r="J32" s="446" t="s">
        <v>2</v>
      </c>
    </row>
    <row r="33" spans="1:10">
      <c r="A33" s="474"/>
      <c r="B33" s="475"/>
      <c r="C33" s="475"/>
      <c r="D33" s="475"/>
      <c r="E33" s="475"/>
      <c r="F33" s="475"/>
      <c r="G33" s="475"/>
      <c r="H33" s="475"/>
      <c r="I33" s="475"/>
      <c r="J33" s="476"/>
    </row>
    <row r="34" spans="1:10">
      <c r="A34" s="477"/>
      <c r="B34" s="477"/>
      <c r="C34" s="477"/>
      <c r="D34" s="477"/>
      <c r="E34" s="477"/>
      <c r="F34" s="477"/>
      <c r="G34" s="477"/>
      <c r="H34" s="477"/>
      <c r="I34" s="477"/>
      <c r="J34" s="478"/>
    </row>
  </sheetData>
  <mergeCells count="13">
    <mergeCell ref="A7:I7"/>
    <mergeCell ref="A8:I8"/>
    <mergeCell ref="A9:A11"/>
    <mergeCell ref="B9:C10"/>
    <mergeCell ref="D9:E10"/>
    <mergeCell ref="F9:G10"/>
    <mergeCell ref="H9:I10"/>
    <mergeCell ref="A6:I6"/>
    <mergeCell ref="A1:I1"/>
    <mergeCell ref="A2:I2"/>
    <mergeCell ref="A3:I3"/>
    <mergeCell ref="A4:I4"/>
    <mergeCell ref="A5:I5"/>
  </mergeCells>
  <printOptions horizontalCentered="1"/>
  <pageMargins left="0.5" right="0.5" top="0.5" bottom="0.55000000000000004" header="0" footer="0"/>
  <pageSetup scale="67" orientation="landscape" horizontalDpi="300" verticalDpi="300" r:id="rId1"/>
  <headerFooter alignWithMargins="0">
    <oddFooter>&amp;C&amp;"Times New Roman,Regular"Exhibit K - Summary of Requirements by Grade</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Y86"/>
  <sheetViews>
    <sheetView showGridLines="0" showOutlineSymbols="0" view="pageBreakPreview" zoomScale="55" zoomScaleNormal="100" zoomScaleSheetLayoutView="55" workbookViewId="0">
      <selection activeCell="A8" sqref="A8:X8"/>
    </sheetView>
  </sheetViews>
  <sheetFormatPr defaultColWidth="12.42578125" defaultRowHeight="15.75"/>
  <cols>
    <col min="1" max="2" width="3.28515625" style="585" customWidth="1"/>
    <col min="3" max="3" width="32.140625" style="585" customWidth="1"/>
    <col min="4" max="5" width="11.28515625" style="447" bestFit="1" customWidth="1"/>
    <col min="6" max="6" width="17" style="447" customWidth="1"/>
    <col min="7" max="7" width="11.28515625" style="447" customWidth="1"/>
    <col min="8" max="8" width="10.42578125" style="447" customWidth="1"/>
    <col min="9" max="9" width="16.7109375" style="447" customWidth="1"/>
    <col min="10" max="10" width="6.7109375" style="447" customWidth="1"/>
    <col min="11" max="11" width="7.28515625" style="447" customWidth="1"/>
    <col min="12" max="12" width="13" style="447" customWidth="1"/>
    <col min="13" max="13" width="11.28515625" style="447" customWidth="1"/>
    <col min="14" max="14" width="11" style="447" customWidth="1"/>
    <col min="15" max="15" width="16.140625" style="447" customWidth="1"/>
    <col min="16" max="17" width="7.28515625" style="447" customWidth="1"/>
    <col min="18" max="18" width="12.140625" style="447" customWidth="1"/>
    <col min="19" max="20" width="9" style="447" customWidth="1"/>
    <col min="21" max="21" width="13.7109375" style="447" bestFit="1" customWidth="1"/>
    <col min="22" max="22" width="12.28515625" style="447" customWidth="1"/>
    <col min="23" max="23" width="12.5703125" style="447" bestFit="1" customWidth="1"/>
    <col min="24" max="24" width="17" style="447" bestFit="1" customWidth="1"/>
    <col min="25" max="25" width="1.5703125" style="611" customWidth="1"/>
    <col min="26" max="26" width="11.5703125" style="585" bestFit="1" customWidth="1"/>
    <col min="27" max="27" width="9.5703125" style="585" bestFit="1" customWidth="1"/>
    <col min="28" max="28" width="12.42578125" style="585" customWidth="1"/>
    <col min="29" max="16384" width="12.42578125" style="585"/>
  </cols>
  <sheetData>
    <row r="1" spans="1:25" ht="20.25">
      <c r="A1" s="921" t="s">
        <v>5</v>
      </c>
      <c r="B1" s="922"/>
      <c r="C1" s="922"/>
      <c r="D1" s="922"/>
      <c r="E1" s="922"/>
      <c r="F1" s="922"/>
      <c r="G1" s="922"/>
      <c r="H1" s="922"/>
      <c r="I1" s="922"/>
      <c r="J1" s="922"/>
      <c r="K1" s="922"/>
      <c r="L1" s="922"/>
      <c r="M1" s="922"/>
      <c r="N1" s="922"/>
      <c r="O1" s="922"/>
      <c r="P1" s="922"/>
      <c r="Q1" s="922"/>
      <c r="R1" s="922"/>
      <c r="S1" s="922"/>
      <c r="T1" s="922"/>
      <c r="U1" s="922"/>
      <c r="V1" s="922"/>
      <c r="W1" s="922"/>
      <c r="X1" s="922"/>
      <c r="Y1" s="584" t="s">
        <v>3</v>
      </c>
    </row>
    <row r="2" spans="1:25" ht="22.5">
      <c r="A2" s="923" t="s">
        <v>6</v>
      </c>
      <c r="B2" s="924"/>
      <c r="C2" s="924"/>
      <c r="D2" s="924"/>
      <c r="E2" s="924"/>
      <c r="F2" s="924"/>
      <c r="G2" s="924"/>
      <c r="H2" s="924"/>
      <c r="I2" s="924"/>
      <c r="J2" s="924"/>
      <c r="K2" s="924"/>
      <c r="L2" s="924"/>
      <c r="M2" s="924"/>
      <c r="N2" s="924"/>
      <c r="O2" s="924"/>
      <c r="P2" s="924"/>
      <c r="Q2" s="924"/>
      <c r="R2" s="924"/>
      <c r="S2" s="924"/>
      <c r="T2" s="924"/>
      <c r="U2" s="924"/>
      <c r="V2" s="924"/>
      <c r="W2" s="924"/>
      <c r="X2" s="924"/>
      <c r="Y2" s="584" t="s">
        <v>3</v>
      </c>
    </row>
    <row r="3" spans="1:25" ht="23.25">
      <c r="A3" s="925" t="s">
        <v>7</v>
      </c>
      <c r="B3" s="926"/>
      <c r="C3" s="926"/>
      <c r="D3" s="926"/>
      <c r="E3" s="926"/>
      <c r="F3" s="926"/>
      <c r="G3" s="926"/>
      <c r="H3" s="926"/>
      <c r="I3" s="926"/>
      <c r="J3" s="926"/>
      <c r="K3" s="926"/>
      <c r="L3" s="926"/>
      <c r="M3" s="926"/>
      <c r="N3" s="926"/>
      <c r="O3" s="926"/>
      <c r="P3" s="926"/>
      <c r="Q3" s="926"/>
      <c r="R3" s="926"/>
      <c r="S3" s="926"/>
      <c r="T3" s="926"/>
      <c r="U3" s="926"/>
      <c r="V3" s="926"/>
      <c r="W3" s="926"/>
      <c r="X3" s="926"/>
      <c r="Y3" s="584" t="s">
        <v>3</v>
      </c>
    </row>
    <row r="4" spans="1:25" ht="23.25">
      <c r="A4" s="925" t="s">
        <v>8</v>
      </c>
      <c r="B4" s="924"/>
      <c r="C4" s="924"/>
      <c r="D4" s="924"/>
      <c r="E4" s="924"/>
      <c r="F4" s="924"/>
      <c r="G4" s="924"/>
      <c r="H4" s="924"/>
      <c r="I4" s="924"/>
      <c r="J4" s="924"/>
      <c r="K4" s="924"/>
      <c r="L4" s="924"/>
      <c r="M4" s="924"/>
      <c r="N4" s="924"/>
      <c r="O4" s="924"/>
      <c r="P4" s="924"/>
      <c r="Q4" s="924"/>
      <c r="R4" s="924"/>
      <c r="S4" s="924"/>
      <c r="T4" s="924"/>
      <c r="U4" s="924"/>
      <c r="V4" s="924"/>
      <c r="W4" s="924"/>
      <c r="X4" s="924"/>
      <c r="Y4" s="584" t="s">
        <v>3</v>
      </c>
    </row>
    <row r="5" spans="1:25" ht="23.25">
      <c r="A5" s="925" t="s">
        <v>9</v>
      </c>
      <c r="B5" s="926"/>
      <c r="C5" s="926"/>
      <c r="D5" s="926"/>
      <c r="E5" s="926"/>
      <c r="F5" s="926"/>
      <c r="G5" s="926"/>
      <c r="H5" s="926"/>
      <c r="I5" s="926"/>
      <c r="J5" s="926"/>
      <c r="K5" s="926"/>
      <c r="L5" s="926"/>
      <c r="M5" s="926"/>
      <c r="N5" s="926"/>
      <c r="O5" s="926"/>
      <c r="P5" s="926"/>
      <c r="Q5" s="926"/>
      <c r="R5" s="926"/>
      <c r="S5" s="926"/>
      <c r="T5" s="926"/>
      <c r="U5" s="926"/>
      <c r="V5" s="926"/>
      <c r="W5" s="926"/>
      <c r="X5" s="926"/>
      <c r="Y5" s="584" t="s">
        <v>3</v>
      </c>
    </row>
    <row r="6" spans="1:25" ht="23.25">
      <c r="A6" s="920"/>
      <c r="B6" s="920"/>
      <c r="C6" s="920"/>
      <c r="D6" s="920"/>
      <c r="E6" s="920"/>
      <c r="F6" s="920"/>
      <c r="G6" s="920"/>
      <c r="H6" s="920"/>
      <c r="I6" s="920"/>
      <c r="J6" s="920"/>
      <c r="K6" s="920"/>
      <c r="L6" s="920"/>
      <c r="M6" s="920"/>
      <c r="N6" s="920"/>
      <c r="O6" s="920"/>
      <c r="P6" s="920"/>
      <c r="Q6" s="920"/>
      <c r="R6" s="920"/>
      <c r="S6" s="920"/>
      <c r="T6" s="920"/>
      <c r="U6" s="920"/>
      <c r="V6" s="920"/>
      <c r="W6" s="920"/>
      <c r="X6" s="920"/>
      <c r="Y6" s="584" t="s">
        <v>3</v>
      </c>
    </row>
    <row r="7" spans="1:25" ht="23.25">
      <c r="A7" s="920"/>
      <c r="B7" s="920"/>
      <c r="C7" s="920"/>
      <c r="D7" s="920"/>
      <c r="E7" s="920"/>
      <c r="F7" s="920"/>
      <c r="G7" s="920"/>
      <c r="H7" s="920"/>
      <c r="I7" s="920"/>
      <c r="J7" s="920"/>
      <c r="K7" s="920"/>
      <c r="L7" s="920"/>
      <c r="M7" s="920"/>
      <c r="N7" s="920"/>
      <c r="O7" s="920"/>
      <c r="P7" s="920"/>
      <c r="Q7" s="920"/>
      <c r="R7" s="920"/>
      <c r="S7" s="920"/>
      <c r="T7" s="920"/>
      <c r="U7" s="920"/>
      <c r="V7" s="920"/>
      <c r="W7" s="920"/>
      <c r="X7" s="920"/>
      <c r="Y7" s="584" t="s">
        <v>3</v>
      </c>
    </row>
    <row r="8" spans="1:25" ht="23.25">
      <c r="A8" s="920"/>
      <c r="B8" s="920"/>
      <c r="C8" s="920"/>
      <c r="D8" s="920"/>
      <c r="E8" s="920"/>
      <c r="F8" s="920"/>
      <c r="G8" s="920"/>
      <c r="H8" s="920"/>
      <c r="I8" s="920"/>
      <c r="J8" s="920"/>
      <c r="K8" s="920"/>
      <c r="L8" s="920"/>
      <c r="M8" s="920"/>
      <c r="N8" s="920"/>
      <c r="O8" s="920"/>
      <c r="P8" s="920"/>
      <c r="Q8" s="920"/>
      <c r="R8" s="920"/>
      <c r="S8" s="920"/>
      <c r="T8" s="920"/>
      <c r="U8" s="920"/>
      <c r="V8" s="920"/>
      <c r="W8" s="920"/>
      <c r="X8" s="920"/>
      <c r="Y8" s="584" t="s">
        <v>3</v>
      </c>
    </row>
    <row r="9" spans="1:25">
      <c r="A9" s="929"/>
      <c r="B9" s="929"/>
      <c r="C9" s="929"/>
      <c r="D9" s="929"/>
      <c r="E9" s="929"/>
      <c r="F9" s="929"/>
      <c r="G9" s="929"/>
      <c r="H9" s="929"/>
      <c r="I9" s="929"/>
      <c r="J9" s="929"/>
      <c r="K9" s="929"/>
      <c r="L9" s="929"/>
      <c r="M9" s="929"/>
      <c r="N9" s="929"/>
      <c r="O9" s="929"/>
      <c r="P9" s="929"/>
      <c r="Q9" s="929"/>
      <c r="R9" s="929"/>
      <c r="S9" s="929"/>
      <c r="T9" s="929"/>
      <c r="U9" s="930"/>
      <c r="V9" s="932" t="s">
        <v>10</v>
      </c>
      <c r="W9" s="933"/>
      <c r="X9" s="934"/>
      <c r="Y9" s="584" t="s">
        <v>3</v>
      </c>
    </row>
    <row r="10" spans="1:25">
      <c r="A10" s="929"/>
      <c r="B10" s="929"/>
      <c r="C10" s="929"/>
      <c r="D10" s="929"/>
      <c r="E10" s="929"/>
      <c r="F10" s="929"/>
      <c r="G10" s="929"/>
      <c r="H10" s="929"/>
      <c r="I10" s="929"/>
      <c r="J10" s="929"/>
      <c r="K10" s="929"/>
      <c r="L10" s="929"/>
      <c r="M10" s="929"/>
      <c r="N10" s="929"/>
      <c r="O10" s="929"/>
      <c r="P10" s="929"/>
      <c r="Q10" s="929"/>
      <c r="R10" s="929"/>
      <c r="S10" s="929"/>
      <c r="T10" s="929"/>
      <c r="U10" s="930"/>
      <c r="V10" s="935" t="s">
        <v>11</v>
      </c>
      <c r="W10" s="937" t="s">
        <v>12</v>
      </c>
      <c r="X10" s="939" t="s">
        <v>13</v>
      </c>
      <c r="Y10" s="584" t="s">
        <v>3</v>
      </c>
    </row>
    <row r="11" spans="1:25" ht="16.5" thickBot="1">
      <c r="A11" s="931"/>
      <c r="B11" s="931"/>
      <c r="C11" s="931"/>
      <c r="D11" s="931"/>
      <c r="E11" s="931"/>
      <c r="F11" s="931"/>
      <c r="G11" s="931"/>
      <c r="H11" s="931"/>
      <c r="I11" s="931"/>
      <c r="J11" s="931"/>
      <c r="K11" s="931"/>
      <c r="L11" s="931"/>
      <c r="M11" s="931"/>
      <c r="N11" s="931"/>
      <c r="O11" s="931"/>
      <c r="P11" s="931"/>
      <c r="Q11" s="931"/>
      <c r="R11" s="931"/>
      <c r="S11" s="931"/>
      <c r="T11" s="931"/>
      <c r="U11" s="931"/>
      <c r="V11" s="936"/>
      <c r="W11" s="938"/>
      <c r="X11" s="938"/>
      <c r="Y11" s="584" t="s">
        <v>3</v>
      </c>
    </row>
    <row r="12" spans="1:25">
      <c r="A12" s="940" t="s">
        <v>14</v>
      </c>
      <c r="B12" s="941"/>
      <c r="C12" s="941"/>
      <c r="D12" s="941"/>
      <c r="E12" s="941"/>
      <c r="F12" s="941"/>
      <c r="G12" s="941"/>
      <c r="H12" s="941"/>
      <c r="I12" s="941"/>
      <c r="J12" s="941"/>
      <c r="K12" s="941"/>
      <c r="L12" s="941"/>
      <c r="M12" s="941"/>
      <c r="N12" s="941"/>
      <c r="O12" s="941"/>
      <c r="P12" s="941"/>
      <c r="Q12" s="941"/>
      <c r="R12" s="941"/>
      <c r="S12" s="941"/>
      <c r="T12" s="941"/>
      <c r="U12" s="941"/>
      <c r="V12" s="917">
        <v>8399</v>
      </c>
      <c r="W12" s="917">
        <v>8242</v>
      </c>
      <c r="X12" s="587">
        <v>2019682</v>
      </c>
      <c r="Y12" s="584" t="s">
        <v>3</v>
      </c>
    </row>
    <row r="13" spans="1:25" ht="20.25" customHeight="1">
      <c r="A13" s="942" t="s">
        <v>15</v>
      </c>
      <c r="B13" s="943"/>
      <c r="C13" s="943"/>
      <c r="D13" s="943"/>
      <c r="E13" s="943"/>
      <c r="F13" s="943"/>
      <c r="G13" s="943"/>
      <c r="H13" s="943"/>
      <c r="I13" s="943"/>
      <c r="J13" s="943"/>
      <c r="K13" s="943"/>
      <c r="L13" s="943"/>
      <c r="M13" s="943"/>
      <c r="N13" s="943"/>
      <c r="O13" s="943"/>
      <c r="P13" s="943"/>
      <c r="Q13" s="943"/>
      <c r="R13" s="943"/>
      <c r="S13" s="943"/>
      <c r="T13" s="943"/>
      <c r="U13" s="943"/>
      <c r="V13" s="621">
        <v>0</v>
      </c>
      <c r="W13" s="621">
        <v>0</v>
      </c>
      <c r="X13" s="622">
        <v>33671</v>
      </c>
      <c r="Y13" s="584" t="s">
        <v>3</v>
      </c>
    </row>
    <row r="14" spans="1:25">
      <c r="A14" s="944" t="s">
        <v>16</v>
      </c>
      <c r="B14" s="945"/>
      <c r="C14" s="945"/>
      <c r="D14" s="945"/>
      <c r="E14" s="945"/>
      <c r="F14" s="945"/>
      <c r="G14" s="945"/>
      <c r="H14" s="945"/>
      <c r="I14" s="945"/>
      <c r="J14" s="945"/>
      <c r="K14" s="945"/>
      <c r="L14" s="945"/>
      <c r="M14" s="945"/>
      <c r="N14" s="945"/>
      <c r="O14" s="945"/>
      <c r="P14" s="945"/>
      <c r="Q14" s="945"/>
      <c r="R14" s="945"/>
      <c r="S14" s="945"/>
      <c r="T14" s="945"/>
      <c r="U14" s="945"/>
      <c r="V14" s="589">
        <f>+V13+V12</f>
        <v>8399</v>
      </c>
      <c r="W14" s="589">
        <f>+W13+W12</f>
        <v>8242</v>
      </c>
      <c r="X14" s="590">
        <f>+X13+X12</f>
        <v>2053353</v>
      </c>
      <c r="Y14" s="584" t="s">
        <v>3</v>
      </c>
    </row>
    <row r="15" spans="1:25">
      <c r="A15" s="940" t="s">
        <v>17</v>
      </c>
      <c r="B15" s="941"/>
      <c r="C15" s="941"/>
      <c r="D15" s="941"/>
      <c r="E15" s="941"/>
      <c r="F15" s="941"/>
      <c r="G15" s="941"/>
      <c r="H15" s="941"/>
      <c r="I15" s="941"/>
      <c r="J15" s="941"/>
      <c r="K15" s="941"/>
      <c r="L15" s="941"/>
      <c r="M15" s="941"/>
      <c r="N15" s="941"/>
      <c r="O15" s="941"/>
      <c r="P15" s="941"/>
      <c r="Q15" s="941"/>
      <c r="R15" s="941"/>
      <c r="S15" s="941"/>
      <c r="T15" s="941"/>
      <c r="U15" s="941"/>
      <c r="V15" s="623">
        <v>8399</v>
      </c>
      <c r="W15" s="623">
        <v>8242</v>
      </c>
      <c r="X15" s="624">
        <v>2019682</v>
      </c>
      <c r="Y15" s="584" t="s">
        <v>3</v>
      </c>
    </row>
    <row r="16" spans="1:25" ht="18.75" customHeight="1">
      <c r="A16" s="946" t="s">
        <v>18</v>
      </c>
      <c r="B16" s="947"/>
      <c r="C16" s="947"/>
      <c r="D16" s="947"/>
      <c r="E16" s="947"/>
      <c r="F16" s="947"/>
      <c r="G16" s="947"/>
      <c r="H16" s="947"/>
      <c r="I16" s="947"/>
      <c r="J16" s="947"/>
      <c r="K16" s="947"/>
      <c r="L16" s="947"/>
      <c r="M16" s="947"/>
      <c r="N16" s="947"/>
      <c r="O16" s="947"/>
      <c r="P16" s="947"/>
      <c r="Q16" s="947"/>
      <c r="R16" s="947"/>
      <c r="S16" s="947"/>
      <c r="T16" s="947"/>
      <c r="U16" s="947"/>
      <c r="V16" s="586">
        <v>0</v>
      </c>
      <c r="W16" s="586">
        <v>0</v>
      </c>
      <c r="X16" s="625">
        <v>0</v>
      </c>
      <c r="Y16" s="584" t="s">
        <v>3</v>
      </c>
    </row>
    <row r="17" spans="1:25">
      <c r="A17" s="927" t="s">
        <v>379</v>
      </c>
      <c r="B17" s="928"/>
      <c r="C17" s="928"/>
      <c r="D17" s="928"/>
      <c r="E17" s="928"/>
      <c r="F17" s="928"/>
      <c r="G17" s="928"/>
      <c r="H17" s="928"/>
      <c r="I17" s="928"/>
      <c r="J17" s="928"/>
      <c r="K17" s="928"/>
      <c r="L17" s="928"/>
      <c r="M17" s="928"/>
      <c r="N17" s="928"/>
      <c r="O17" s="928"/>
      <c r="P17" s="928"/>
      <c r="Q17" s="928"/>
      <c r="R17" s="928"/>
      <c r="S17" s="928"/>
      <c r="T17" s="928"/>
      <c r="U17" s="928"/>
      <c r="V17" s="591">
        <f>+V16+V15</f>
        <v>8399</v>
      </c>
      <c r="W17" s="591">
        <f>+W16+W15</f>
        <v>8242</v>
      </c>
      <c r="X17" s="592">
        <f>+X16+X15</f>
        <v>2019682</v>
      </c>
      <c r="Y17" s="584" t="s">
        <v>3</v>
      </c>
    </row>
    <row r="18" spans="1:25">
      <c r="A18" s="950" t="s">
        <v>20</v>
      </c>
      <c r="B18" s="951"/>
      <c r="C18" s="951"/>
      <c r="D18" s="951"/>
      <c r="E18" s="951"/>
      <c r="F18" s="951"/>
      <c r="G18" s="951"/>
      <c r="H18" s="951"/>
      <c r="I18" s="951"/>
      <c r="J18" s="951"/>
      <c r="K18" s="951"/>
      <c r="L18" s="951"/>
      <c r="M18" s="951"/>
      <c r="N18" s="951"/>
      <c r="O18" s="951"/>
      <c r="P18" s="951"/>
      <c r="Q18" s="951"/>
      <c r="R18" s="951"/>
      <c r="S18" s="951"/>
      <c r="T18" s="951"/>
      <c r="U18" s="951"/>
      <c r="V18" s="626"/>
      <c r="W18" s="626"/>
      <c r="X18" s="622"/>
      <c r="Y18" s="584" t="s">
        <v>3</v>
      </c>
    </row>
    <row r="19" spans="1:25">
      <c r="A19" s="952" t="s">
        <v>21</v>
      </c>
      <c r="B19" s="953"/>
      <c r="C19" s="953"/>
      <c r="D19" s="953"/>
      <c r="E19" s="953"/>
      <c r="F19" s="953"/>
      <c r="G19" s="953"/>
      <c r="H19" s="953"/>
      <c r="I19" s="953"/>
      <c r="J19" s="953"/>
      <c r="K19" s="953"/>
      <c r="L19" s="953"/>
      <c r="M19" s="953"/>
      <c r="N19" s="953"/>
      <c r="O19" s="953"/>
      <c r="P19" s="953"/>
      <c r="Q19" s="953"/>
      <c r="R19" s="953"/>
      <c r="S19" s="953"/>
      <c r="T19" s="953"/>
      <c r="U19" s="953"/>
      <c r="V19" s="626"/>
      <c r="W19" s="626"/>
      <c r="X19" s="622"/>
      <c r="Y19" s="584" t="s">
        <v>3</v>
      </c>
    </row>
    <row r="20" spans="1:25">
      <c r="A20" s="948" t="s">
        <v>346</v>
      </c>
      <c r="B20" s="949"/>
      <c r="C20" s="949"/>
      <c r="D20" s="949"/>
      <c r="E20" s="949"/>
      <c r="F20" s="949"/>
      <c r="G20" s="949"/>
      <c r="H20" s="949"/>
      <c r="I20" s="949"/>
      <c r="J20" s="949"/>
      <c r="K20" s="949"/>
      <c r="L20" s="949"/>
      <c r="M20" s="949"/>
      <c r="N20" s="949"/>
      <c r="O20" s="949"/>
      <c r="P20" s="949"/>
      <c r="Q20" s="949"/>
      <c r="R20" s="949"/>
      <c r="S20" s="949"/>
      <c r="T20" s="949"/>
      <c r="U20" s="949"/>
      <c r="V20" s="626"/>
      <c r="W20" s="626"/>
      <c r="X20" s="622">
        <v>3463</v>
      </c>
      <c r="Y20" s="584" t="s">
        <v>3</v>
      </c>
    </row>
    <row r="21" spans="1:25">
      <c r="A21" s="948" t="s">
        <v>22</v>
      </c>
      <c r="B21" s="949"/>
      <c r="C21" s="949"/>
      <c r="D21" s="949"/>
      <c r="E21" s="949"/>
      <c r="F21" s="949"/>
      <c r="G21" s="949"/>
      <c r="H21" s="949"/>
      <c r="I21" s="949"/>
      <c r="J21" s="949"/>
      <c r="K21" s="949"/>
      <c r="L21" s="949"/>
      <c r="M21" s="949"/>
      <c r="N21" s="949"/>
      <c r="O21" s="949"/>
      <c r="P21" s="949"/>
      <c r="Q21" s="949"/>
      <c r="R21" s="949"/>
      <c r="S21" s="949"/>
      <c r="T21" s="949"/>
      <c r="U21" s="949"/>
      <c r="V21" s="626"/>
      <c r="W21" s="626"/>
      <c r="X21" s="622">
        <v>-36</v>
      </c>
      <c r="Y21" s="584" t="s">
        <v>3</v>
      </c>
    </row>
    <row r="22" spans="1:25">
      <c r="A22" s="948" t="s">
        <v>23</v>
      </c>
      <c r="B22" s="949"/>
      <c r="C22" s="949"/>
      <c r="D22" s="949"/>
      <c r="E22" s="949"/>
      <c r="F22" s="949"/>
      <c r="G22" s="949"/>
      <c r="H22" s="949"/>
      <c r="I22" s="949"/>
      <c r="J22" s="949"/>
      <c r="K22" s="949"/>
      <c r="L22" s="949"/>
      <c r="M22" s="949"/>
      <c r="N22" s="949"/>
      <c r="O22" s="949"/>
      <c r="P22" s="949"/>
      <c r="Q22" s="949"/>
      <c r="R22" s="949"/>
      <c r="S22" s="949"/>
      <c r="T22" s="949"/>
      <c r="U22" s="949"/>
      <c r="V22" s="626">
        <v>0</v>
      </c>
      <c r="W22" s="626">
        <v>0</v>
      </c>
      <c r="X22" s="622">
        <v>-394</v>
      </c>
      <c r="Y22" s="584" t="s">
        <v>3</v>
      </c>
    </row>
    <row r="23" spans="1:25">
      <c r="A23" s="887"/>
      <c r="B23" s="916" t="s">
        <v>436</v>
      </c>
      <c r="C23" s="888"/>
      <c r="D23" s="888"/>
      <c r="E23" s="888"/>
      <c r="F23" s="888"/>
      <c r="G23" s="888"/>
      <c r="H23" s="888"/>
      <c r="I23" s="888"/>
      <c r="J23" s="888"/>
      <c r="K23" s="888"/>
      <c r="L23" s="888"/>
      <c r="M23" s="888"/>
      <c r="N23" s="888"/>
      <c r="O23" s="888"/>
      <c r="P23" s="888"/>
      <c r="Q23" s="888"/>
      <c r="R23" s="888"/>
      <c r="S23" s="888"/>
      <c r="T23" s="888"/>
      <c r="U23" s="888"/>
      <c r="V23" s="626">
        <f t="shared" ref="V23:X23" si="0">SUM(V20:V22)</f>
        <v>0</v>
      </c>
      <c r="W23" s="626">
        <f t="shared" si="0"/>
        <v>0</v>
      </c>
      <c r="X23" s="622">
        <f t="shared" si="0"/>
        <v>3033</v>
      </c>
      <c r="Y23" s="584"/>
    </row>
    <row r="24" spans="1:25">
      <c r="A24" s="952" t="s">
        <v>24</v>
      </c>
      <c r="B24" s="953"/>
      <c r="C24" s="953"/>
      <c r="D24" s="953"/>
      <c r="E24" s="953"/>
      <c r="F24" s="953"/>
      <c r="G24" s="953"/>
      <c r="H24" s="953"/>
      <c r="I24" s="953"/>
      <c r="J24" s="953"/>
      <c r="K24" s="953"/>
      <c r="L24" s="953"/>
      <c r="M24" s="953"/>
      <c r="N24" s="953"/>
      <c r="O24" s="953"/>
      <c r="P24" s="953"/>
      <c r="Q24" s="953"/>
      <c r="R24" s="953"/>
      <c r="S24" s="953"/>
      <c r="T24" s="953"/>
      <c r="U24" s="953"/>
      <c r="V24" s="626"/>
      <c r="W24" s="626"/>
      <c r="X24" s="622"/>
      <c r="Y24" s="584" t="s">
        <v>3</v>
      </c>
    </row>
    <row r="25" spans="1:25">
      <c r="A25" s="948" t="s">
        <v>25</v>
      </c>
      <c r="B25" s="949"/>
      <c r="C25" s="949"/>
      <c r="D25" s="949"/>
      <c r="E25" s="949"/>
      <c r="F25" s="949"/>
      <c r="G25" s="949"/>
      <c r="H25" s="949"/>
      <c r="I25" s="949"/>
      <c r="J25" s="949"/>
      <c r="K25" s="949"/>
      <c r="L25" s="949"/>
      <c r="M25" s="949"/>
      <c r="N25" s="949"/>
      <c r="O25" s="949"/>
      <c r="P25" s="949"/>
      <c r="Q25" s="949"/>
      <c r="R25" s="949"/>
      <c r="S25" s="949"/>
      <c r="T25" s="949"/>
      <c r="U25" s="949"/>
      <c r="V25" s="626">
        <v>50</v>
      </c>
      <c r="W25" s="626">
        <v>123</v>
      </c>
      <c r="X25" s="622">
        <v>37773</v>
      </c>
      <c r="Y25" s="584" t="s">
        <v>3</v>
      </c>
    </row>
    <row r="26" spans="1:25">
      <c r="A26" s="954" t="s">
        <v>26</v>
      </c>
      <c r="B26" s="955"/>
      <c r="C26" s="955"/>
      <c r="D26" s="955"/>
      <c r="E26" s="955"/>
      <c r="F26" s="955"/>
      <c r="G26" s="955"/>
      <c r="H26" s="955"/>
      <c r="I26" s="955"/>
      <c r="J26" s="955"/>
      <c r="K26" s="955"/>
      <c r="L26" s="955"/>
      <c r="M26" s="955"/>
      <c r="N26" s="955"/>
      <c r="O26" s="955"/>
      <c r="P26" s="955"/>
      <c r="Q26" s="955"/>
      <c r="R26" s="955"/>
      <c r="S26" s="955"/>
      <c r="T26" s="955"/>
      <c r="U26" s="955"/>
      <c r="V26" s="626"/>
      <c r="W26" s="626"/>
      <c r="X26" s="622">
        <v>1640</v>
      </c>
      <c r="Y26" s="584" t="s">
        <v>3</v>
      </c>
    </row>
    <row r="27" spans="1:25">
      <c r="A27" s="948" t="s">
        <v>66</v>
      </c>
      <c r="B27" s="949"/>
      <c r="C27" s="949"/>
      <c r="D27" s="949"/>
      <c r="E27" s="949"/>
      <c r="F27" s="949"/>
      <c r="G27" s="949"/>
      <c r="H27" s="949"/>
      <c r="I27" s="949"/>
      <c r="J27" s="949"/>
      <c r="K27" s="949"/>
      <c r="L27" s="949"/>
      <c r="M27" s="949"/>
      <c r="N27" s="949"/>
      <c r="O27" s="949"/>
      <c r="P27" s="949"/>
      <c r="Q27" s="949"/>
      <c r="R27" s="949"/>
      <c r="S27" s="949"/>
      <c r="T27" s="949"/>
      <c r="U27" s="949"/>
      <c r="V27" s="626"/>
      <c r="W27" s="626"/>
      <c r="X27" s="622">
        <v>12745</v>
      </c>
      <c r="Y27" s="584" t="s">
        <v>3</v>
      </c>
    </row>
    <row r="28" spans="1:25">
      <c r="A28" s="948" t="s">
        <v>27</v>
      </c>
      <c r="B28" s="949"/>
      <c r="C28" s="949"/>
      <c r="D28" s="949"/>
      <c r="E28" s="949"/>
      <c r="F28" s="949"/>
      <c r="G28" s="949"/>
      <c r="H28" s="949"/>
      <c r="I28" s="949"/>
      <c r="J28" s="949"/>
      <c r="K28" s="949"/>
      <c r="L28" s="949"/>
      <c r="M28" s="949"/>
      <c r="N28" s="949"/>
      <c r="O28" s="949"/>
      <c r="P28" s="949"/>
      <c r="Q28" s="949"/>
      <c r="R28" s="949"/>
      <c r="S28" s="949"/>
      <c r="T28" s="949"/>
      <c r="U28" s="949"/>
      <c r="V28" s="626"/>
      <c r="W28" s="626"/>
      <c r="X28" s="622">
        <v>1879</v>
      </c>
      <c r="Y28" s="584" t="s">
        <v>3</v>
      </c>
    </row>
    <row r="29" spans="1:25">
      <c r="A29" s="948" t="s">
        <v>28</v>
      </c>
      <c r="B29" s="949"/>
      <c r="C29" s="949"/>
      <c r="D29" s="949"/>
      <c r="E29" s="949"/>
      <c r="F29" s="949"/>
      <c r="G29" s="949"/>
      <c r="H29" s="949"/>
      <c r="I29" s="949"/>
      <c r="J29" s="949"/>
      <c r="K29" s="949"/>
      <c r="L29" s="949"/>
      <c r="M29" s="949"/>
      <c r="N29" s="949"/>
      <c r="O29" s="949"/>
      <c r="P29" s="949"/>
      <c r="Q29" s="949"/>
      <c r="R29" s="949"/>
      <c r="S29" s="949"/>
      <c r="T29" s="949"/>
      <c r="U29" s="949"/>
      <c r="V29" s="626">
        <f t="shared" ref="V29:X29" si="1">SUM(V25:V28)</f>
        <v>50</v>
      </c>
      <c r="W29" s="626">
        <f t="shared" si="1"/>
        <v>123</v>
      </c>
      <c r="X29" s="626">
        <f t="shared" si="1"/>
        <v>54037</v>
      </c>
      <c r="Y29" s="584" t="s">
        <v>3</v>
      </c>
    </row>
    <row r="30" spans="1:25">
      <c r="A30" s="952" t="s">
        <v>437</v>
      </c>
      <c r="B30" s="953"/>
      <c r="C30" s="953"/>
      <c r="D30" s="953"/>
      <c r="E30" s="953"/>
      <c r="F30" s="953"/>
      <c r="G30" s="953"/>
      <c r="H30" s="953"/>
      <c r="I30" s="953"/>
      <c r="J30" s="953"/>
      <c r="K30" s="953"/>
      <c r="L30" s="953"/>
      <c r="M30" s="953"/>
      <c r="N30" s="953"/>
      <c r="O30" s="953"/>
      <c r="P30" s="953"/>
      <c r="Q30" s="953"/>
      <c r="R30" s="953"/>
      <c r="S30" s="953"/>
      <c r="T30" s="953"/>
      <c r="U30" s="953"/>
      <c r="V30" s="626">
        <f t="shared" ref="V30:X30" si="2">V29+V23</f>
        <v>50</v>
      </c>
      <c r="W30" s="626">
        <f t="shared" si="2"/>
        <v>123</v>
      </c>
      <c r="X30" s="626">
        <f t="shared" si="2"/>
        <v>57070</v>
      </c>
      <c r="Y30" s="584" t="s">
        <v>3</v>
      </c>
    </row>
    <row r="31" spans="1:25">
      <c r="A31" s="956" t="s">
        <v>34</v>
      </c>
      <c r="B31" s="957"/>
      <c r="C31" s="957"/>
      <c r="D31" s="957"/>
      <c r="E31" s="957"/>
      <c r="F31" s="957"/>
      <c r="G31" s="957"/>
      <c r="H31" s="957"/>
      <c r="I31" s="957"/>
      <c r="J31" s="957"/>
      <c r="K31" s="957"/>
      <c r="L31" s="957"/>
      <c r="M31" s="957"/>
      <c r="N31" s="957"/>
      <c r="O31" s="957"/>
      <c r="P31" s="957"/>
      <c r="Q31" s="957"/>
      <c r="R31" s="957"/>
      <c r="S31" s="957"/>
      <c r="T31" s="957"/>
      <c r="U31" s="957"/>
      <c r="V31" s="627">
        <f>+V30+V17</f>
        <v>8449</v>
      </c>
      <c r="W31" s="627">
        <f>+W30+W17</f>
        <v>8365</v>
      </c>
      <c r="X31" s="627">
        <f>+X30+X17</f>
        <v>2076752</v>
      </c>
      <c r="Y31" s="584" t="s">
        <v>3</v>
      </c>
    </row>
    <row r="32" spans="1:25">
      <c r="A32" s="950" t="s">
        <v>35</v>
      </c>
      <c r="B32" s="951"/>
      <c r="C32" s="951"/>
      <c r="D32" s="951"/>
      <c r="E32" s="951"/>
      <c r="F32" s="951"/>
      <c r="G32" s="951"/>
      <c r="H32" s="951"/>
      <c r="I32" s="951"/>
      <c r="J32" s="951"/>
      <c r="K32" s="951"/>
      <c r="L32" s="951"/>
      <c r="M32" s="951"/>
      <c r="N32" s="951"/>
      <c r="O32" s="951"/>
      <c r="P32" s="951"/>
      <c r="Q32" s="951"/>
      <c r="R32" s="951"/>
      <c r="S32" s="951"/>
      <c r="T32" s="951"/>
      <c r="U32" s="951"/>
      <c r="V32" s="626"/>
      <c r="W32" s="626"/>
      <c r="X32" s="622"/>
      <c r="Y32" s="584" t="s">
        <v>3</v>
      </c>
    </row>
    <row r="33" spans="1:25">
      <c r="A33" s="952" t="s">
        <v>67</v>
      </c>
      <c r="B33" s="953"/>
      <c r="C33" s="953"/>
      <c r="D33" s="953"/>
      <c r="E33" s="953"/>
      <c r="F33" s="953"/>
      <c r="G33" s="953"/>
      <c r="H33" s="953"/>
      <c r="I33" s="953"/>
      <c r="J33" s="953"/>
      <c r="K33" s="953"/>
      <c r="L33" s="953"/>
      <c r="M33" s="953"/>
      <c r="N33" s="953"/>
      <c r="O33" s="953"/>
      <c r="P33" s="953"/>
      <c r="Q33" s="953"/>
      <c r="R33" s="953"/>
      <c r="S33" s="953"/>
      <c r="T33" s="953"/>
      <c r="U33" s="953"/>
      <c r="V33" s="626" t="s">
        <v>36</v>
      </c>
      <c r="W33" s="626"/>
      <c r="X33" s="622"/>
      <c r="Y33" s="584" t="s">
        <v>3</v>
      </c>
    </row>
    <row r="34" spans="1:25">
      <c r="A34" s="948" t="s">
        <v>349</v>
      </c>
      <c r="B34" s="949"/>
      <c r="C34" s="949"/>
      <c r="D34" s="949"/>
      <c r="E34" s="949"/>
      <c r="F34" s="949"/>
      <c r="G34" s="949"/>
      <c r="H34" s="949"/>
      <c r="I34" s="949"/>
      <c r="J34" s="949"/>
      <c r="K34" s="949"/>
      <c r="L34" s="949"/>
      <c r="M34" s="949"/>
      <c r="N34" s="949"/>
      <c r="O34" s="949"/>
      <c r="P34" s="949"/>
      <c r="Q34" s="949"/>
      <c r="R34" s="949"/>
      <c r="S34" s="949"/>
      <c r="T34" s="949"/>
      <c r="U34" s="949"/>
      <c r="V34" s="626">
        <v>8</v>
      </c>
      <c r="W34" s="626">
        <v>4</v>
      </c>
      <c r="X34" s="622">
        <v>1519</v>
      </c>
      <c r="Y34" s="584" t="s">
        <v>3</v>
      </c>
    </row>
    <row r="35" spans="1:25">
      <c r="A35" s="948" t="s">
        <v>37</v>
      </c>
      <c r="B35" s="949"/>
      <c r="C35" s="949"/>
      <c r="D35" s="949"/>
      <c r="E35" s="949"/>
      <c r="F35" s="949"/>
      <c r="G35" s="949"/>
      <c r="H35" s="949"/>
      <c r="I35" s="949"/>
      <c r="J35" s="949"/>
      <c r="K35" s="949"/>
      <c r="L35" s="949"/>
      <c r="M35" s="949"/>
      <c r="N35" s="949"/>
      <c r="O35" s="949"/>
      <c r="P35" s="949"/>
      <c r="Q35" s="949"/>
      <c r="R35" s="949"/>
      <c r="S35" s="949"/>
      <c r="T35" s="949"/>
      <c r="U35" s="949"/>
      <c r="V35" s="628"/>
      <c r="W35" s="622"/>
      <c r="X35" s="622">
        <v>900</v>
      </c>
      <c r="Y35" s="584" t="s">
        <v>3</v>
      </c>
    </row>
    <row r="36" spans="1:25">
      <c r="A36" s="954" t="s">
        <v>38</v>
      </c>
      <c r="B36" s="955"/>
      <c r="C36" s="955"/>
      <c r="D36" s="955"/>
      <c r="E36" s="955"/>
      <c r="F36" s="955"/>
      <c r="G36" s="955"/>
      <c r="H36" s="955"/>
      <c r="I36" s="955"/>
      <c r="J36" s="955"/>
      <c r="K36" s="955"/>
      <c r="L36" s="955"/>
      <c r="M36" s="955"/>
      <c r="N36" s="955"/>
      <c r="O36" s="955"/>
      <c r="P36" s="955"/>
      <c r="Q36" s="955"/>
      <c r="R36" s="955"/>
      <c r="S36" s="955"/>
      <c r="T36" s="955"/>
      <c r="U36" s="955"/>
      <c r="V36" s="626">
        <f>V34+V35</f>
        <v>8</v>
      </c>
      <c r="W36" s="622">
        <f>W34+W35</f>
        <v>4</v>
      </c>
      <c r="X36" s="622">
        <f>X34+X35</f>
        <v>2419</v>
      </c>
      <c r="Y36" s="584" t="s">
        <v>3</v>
      </c>
    </row>
    <row r="37" spans="1:25">
      <c r="A37" s="952" t="s">
        <v>39</v>
      </c>
      <c r="B37" s="953"/>
      <c r="C37" s="953"/>
      <c r="D37" s="953"/>
      <c r="E37" s="953"/>
      <c r="F37" s="953"/>
      <c r="G37" s="953"/>
      <c r="H37" s="953"/>
      <c r="I37" s="953"/>
      <c r="J37" s="953"/>
      <c r="K37" s="953"/>
      <c r="L37" s="953"/>
      <c r="M37" s="953"/>
      <c r="N37" s="953"/>
      <c r="O37" s="953"/>
      <c r="P37" s="953"/>
      <c r="Q37" s="953"/>
      <c r="R37" s="953"/>
      <c r="S37" s="953"/>
      <c r="T37" s="953"/>
      <c r="U37" s="953"/>
      <c r="V37" s="626"/>
      <c r="W37" s="622"/>
      <c r="X37" s="622"/>
      <c r="Y37" s="584" t="s">
        <v>3</v>
      </c>
    </row>
    <row r="38" spans="1:25">
      <c r="A38" s="948" t="s">
        <v>40</v>
      </c>
      <c r="B38" s="949"/>
      <c r="C38" s="949"/>
      <c r="D38" s="949"/>
      <c r="E38" s="949"/>
      <c r="F38" s="949"/>
      <c r="G38" s="949"/>
      <c r="H38" s="949"/>
      <c r="I38" s="949"/>
      <c r="J38" s="949"/>
      <c r="K38" s="949"/>
      <c r="L38" s="949"/>
      <c r="M38" s="949"/>
      <c r="N38" s="949"/>
      <c r="O38" s="949"/>
      <c r="P38" s="949"/>
      <c r="Q38" s="949"/>
      <c r="R38" s="949"/>
      <c r="S38" s="949"/>
      <c r="T38" s="949"/>
      <c r="U38" s="949"/>
      <c r="V38" s="626">
        <v>0</v>
      </c>
      <c r="W38" s="622">
        <v>0</v>
      </c>
      <c r="X38" s="622">
        <v>-1537</v>
      </c>
      <c r="Y38" s="584" t="s">
        <v>3</v>
      </c>
    </row>
    <row r="39" spans="1:25">
      <c r="A39" s="948" t="s">
        <v>351</v>
      </c>
      <c r="B39" s="949"/>
      <c r="C39" s="949"/>
      <c r="D39" s="949"/>
      <c r="E39" s="949"/>
      <c r="F39" s="949"/>
      <c r="G39" s="949"/>
      <c r="H39" s="949"/>
      <c r="I39" s="949"/>
      <c r="J39" s="949"/>
      <c r="K39" s="949"/>
      <c r="L39" s="949"/>
      <c r="M39" s="949"/>
      <c r="N39" s="949"/>
      <c r="O39" s="949"/>
      <c r="P39" s="949"/>
      <c r="Q39" s="949"/>
      <c r="R39" s="949"/>
      <c r="S39" s="949"/>
      <c r="T39" s="949"/>
      <c r="U39" s="949"/>
      <c r="V39" s="626">
        <v>0</v>
      </c>
      <c r="W39" s="622">
        <v>0</v>
      </c>
      <c r="X39" s="622">
        <v>-1416</v>
      </c>
      <c r="Y39" s="584" t="s">
        <v>3</v>
      </c>
    </row>
    <row r="40" spans="1:25">
      <c r="A40" s="948" t="s">
        <v>428</v>
      </c>
      <c r="B40" s="949"/>
      <c r="C40" s="949"/>
      <c r="D40" s="949"/>
      <c r="E40" s="949"/>
      <c r="F40" s="949"/>
      <c r="G40" s="949"/>
      <c r="H40" s="949"/>
      <c r="I40" s="949"/>
      <c r="J40" s="949"/>
      <c r="K40" s="949"/>
      <c r="L40" s="949"/>
      <c r="M40" s="949"/>
      <c r="N40" s="949"/>
      <c r="O40" s="949"/>
      <c r="P40" s="949"/>
      <c r="Q40" s="949"/>
      <c r="R40" s="949"/>
      <c r="S40" s="949"/>
      <c r="T40" s="949"/>
      <c r="U40" s="949"/>
      <c r="V40" s="626">
        <v>-145</v>
      </c>
      <c r="W40" s="622">
        <v>-145</v>
      </c>
      <c r="X40" s="622">
        <v>-39117</v>
      </c>
      <c r="Y40" s="584" t="s">
        <v>3</v>
      </c>
    </row>
    <row r="41" spans="1:25">
      <c r="A41" s="948" t="s">
        <v>41</v>
      </c>
      <c r="B41" s="949"/>
      <c r="C41" s="949"/>
      <c r="D41" s="949"/>
      <c r="E41" s="949"/>
      <c r="F41" s="949"/>
      <c r="G41" s="949"/>
      <c r="H41" s="949"/>
      <c r="I41" s="949"/>
      <c r="J41" s="949"/>
      <c r="K41" s="949"/>
      <c r="L41" s="949"/>
      <c r="M41" s="949"/>
      <c r="N41" s="949"/>
      <c r="O41" s="949"/>
      <c r="P41" s="949"/>
      <c r="Q41" s="949"/>
      <c r="R41" s="949"/>
      <c r="S41" s="949"/>
      <c r="T41" s="949"/>
      <c r="U41" s="949"/>
      <c r="V41" s="626">
        <v>0</v>
      </c>
      <c r="W41" s="622">
        <v>0</v>
      </c>
      <c r="X41" s="622">
        <v>-395</v>
      </c>
      <c r="Y41" s="584" t="s">
        <v>3</v>
      </c>
    </row>
    <row r="42" spans="1:25">
      <c r="A42" s="948" t="s">
        <v>347</v>
      </c>
      <c r="B42" s="949"/>
      <c r="C42" s="949"/>
      <c r="D42" s="949"/>
      <c r="E42" s="949"/>
      <c r="F42" s="949"/>
      <c r="G42" s="949"/>
      <c r="H42" s="949"/>
      <c r="I42" s="949"/>
      <c r="J42" s="949"/>
      <c r="K42" s="949"/>
      <c r="L42" s="949"/>
      <c r="M42" s="949"/>
      <c r="N42" s="949"/>
      <c r="O42" s="949"/>
      <c r="P42" s="949"/>
      <c r="Q42" s="949"/>
      <c r="R42" s="949"/>
      <c r="S42" s="949"/>
      <c r="T42" s="949"/>
      <c r="U42" s="949"/>
      <c r="V42" s="626">
        <v>0</v>
      </c>
      <c r="W42" s="622">
        <v>0</v>
      </c>
      <c r="X42" s="622">
        <v>-4300</v>
      </c>
      <c r="Y42" s="584" t="s">
        <v>3</v>
      </c>
    </row>
    <row r="43" spans="1:25">
      <c r="A43" s="948" t="s">
        <v>42</v>
      </c>
      <c r="B43" s="949"/>
      <c r="C43" s="949"/>
      <c r="D43" s="949"/>
      <c r="E43" s="949"/>
      <c r="F43" s="949"/>
      <c r="G43" s="949"/>
      <c r="H43" s="949"/>
      <c r="I43" s="949"/>
      <c r="J43" s="949"/>
      <c r="K43" s="949"/>
      <c r="L43" s="949"/>
      <c r="M43" s="949"/>
      <c r="N43" s="949"/>
      <c r="O43" s="949"/>
      <c r="P43" s="949"/>
      <c r="Q43" s="949"/>
      <c r="R43" s="949"/>
      <c r="S43" s="949"/>
      <c r="T43" s="949"/>
      <c r="U43" s="949"/>
      <c r="V43" s="626">
        <v>0</v>
      </c>
      <c r="W43" s="622">
        <v>0</v>
      </c>
      <c r="X43" s="622">
        <v>-292</v>
      </c>
      <c r="Y43" s="584" t="s">
        <v>3</v>
      </c>
    </row>
    <row r="44" spans="1:25">
      <c r="A44" s="948" t="s">
        <v>352</v>
      </c>
      <c r="B44" s="949"/>
      <c r="C44" s="949"/>
      <c r="D44" s="949"/>
      <c r="E44" s="949"/>
      <c r="F44" s="949"/>
      <c r="G44" s="949"/>
      <c r="H44" s="949"/>
      <c r="I44" s="949"/>
      <c r="J44" s="949"/>
      <c r="K44" s="949"/>
      <c r="L44" s="949"/>
      <c r="M44" s="949"/>
      <c r="N44" s="949"/>
      <c r="O44" s="949"/>
      <c r="P44" s="949"/>
      <c r="Q44" s="949"/>
      <c r="R44" s="949"/>
      <c r="S44" s="949"/>
      <c r="T44" s="949"/>
      <c r="U44" s="949"/>
      <c r="V44" s="629"/>
      <c r="W44" s="630"/>
      <c r="X44" s="631" t="s">
        <v>353</v>
      </c>
      <c r="Y44" s="584" t="s">
        <v>3</v>
      </c>
    </row>
    <row r="45" spans="1:25">
      <c r="A45" s="954" t="s">
        <v>43</v>
      </c>
      <c r="B45" s="955"/>
      <c r="C45" s="955"/>
      <c r="D45" s="955"/>
      <c r="E45" s="955"/>
      <c r="F45" s="955"/>
      <c r="G45" s="955"/>
      <c r="H45" s="955"/>
      <c r="I45" s="955"/>
      <c r="J45" s="955"/>
      <c r="K45" s="955"/>
      <c r="L45" s="955"/>
      <c r="M45" s="955"/>
      <c r="N45" s="955"/>
      <c r="O45" s="955"/>
      <c r="P45" s="955"/>
      <c r="Q45" s="955"/>
      <c r="R45" s="955"/>
      <c r="S45" s="955"/>
      <c r="T45" s="955"/>
      <c r="U45" s="955"/>
      <c r="V45" s="632">
        <f>SUM(V38:V42)</f>
        <v>-145</v>
      </c>
      <c r="W45" s="633">
        <f>SUM(W38:W42)</f>
        <v>-145</v>
      </c>
      <c r="X45" s="632">
        <f>SUM(X38:X43)</f>
        <v>-47057</v>
      </c>
      <c r="Y45" s="584" t="s">
        <v>3</v>
      </c>
    </row>
    <row r="46" spans="1:25" ht="18" customHeight="1">
      <c r="A46" s="952" t="s">
        <v>44</v>
      </c>
      <c r="B46" s="953"/>
      <c r="C46" s="953"/>
      <c r="D46" s="953"/>
      <c r="E46" s="953"/>
      <c r="F46" s="953"/>
      <c r="G46" s="953"/>
      <c r="H46" s="953"/>
      <c r="I46" s="953"/>
      <c r="J46" s="953"/>
      <c r="K46" s="953"/>
      <c r="L46" s="953"/>
      <c r="M46" s="953"/>
      <c r="N46" s="953"/>
      <c r="O46" s="953"/>
      <c r="P46" s="953"/>
      <c r="Q46" s="953"/>
      <c r="R46" s="953"/>
      <c r="S46" s="953"/>
      <c r="T46" s="953"/>
      <c r="U46" s="953"/>
      <c r="V46" s="634">
        <f>SUM(V36+V45)</f>
        <v>-137</v>
      </c>
      <c r="W46" s="635">
        <f>SUM(W36+W45)</f>
        <v>-141</v>
      </c>
      <c r="X46" s="634">
        <f>SUM(X36+X45)</f>
        <v>-44638</v>
      </c>
      <c r="Y46" s="584" t="s">
        <v>3</v>
      </c>
    </row>
    <row r="47" spans="1:25" ht="18" customHeight="1">
      <c r="A47" s="958" t="s">
        <v>45</v>
      </c>
      <c r="B47" s="959"/>
      <c r="C47" s="959"/>
      <c r="D47" s="959"/>
      <c r="E47" s="959"/>
      <c r="F47" s="959"/>
      <c r="G47" s="959"/>
      <c r="H47" s="959"/>
      <c r="I47" s="959"/>
      <c r="J47" s="959"/>
      <c r="K47" s="959"/>
      <c r="L47" s="959"/>
      <c r="M47" s="959"/>
      <c r="N47" s="959"/>
      <c r="O47" s="959"/>
      <c r="P47" s="959"/>
      <c r="Q47" s="959"/>
      <c r="R47" s="959"/>
      <c r="S47" s="959"/>
      <c r="T47" s="959"/>
      <c r="U47" s="959"/>
      <c r="V47" s="636">
        <f>V31+V46</f>
        <v>8312</v>
      </c>
      <c r="W47" s="637">
        <f>W31+W46</f>
        <v>8224</v>
      </c>
      <c r="X47" s="636">
        <f>X31+X46</f>
        <v>2032114</v>
      </c>
      <c r="Y47" s="584" t="s">
        <v>3</v>
      </c>
    </row>
    <row r="48" spans="1:25" ht="18" customHeight="1">
      <c r="A48" s="960" t="s">
        <v>46</v>
      </c>
      <c r="B48" s="959"/>
      <c r="C48" s="959"/>
      <c r="D48" s="959"/>
      <c r="E48" s="959"/>
      <c r="F48" s="959"/>
      <c r="G48" s="959"/>
      <c r="H48" s="959"/>
      <c r="I48" s="959"/>
      <c r="J48" s="959"/>
      <c r="K48" s="959"/>
      <c r="L48" s="959"/>
      <c r="M48" s="959"/>
      <c r="N48" s="959"/>
      <c r="O48" s="959"/>
      <c r="P48" s="959"/>
      <c r="Q48" s="959"/>
      <c r="R48" s="959"/>
      <c r="S48" s="959"/>
      <c r="T48" s="959"/>
      <c r="U48" s="959"/>
      <c r="V48" s="638">
        <f>V47-V17</f>
        <v>-87</v>
      </c>
      <c r="W48" s="639">
        <f>W47-W17</f>
        <v>-18</v>
      </c>
      <c r="X48" s="638">
        <f>X47-X17</f>
        <v>12432</v>
      </c>
      <c r="Y48" s="584" t="s">
        <v>3</v>
      </c>
    </row>
    <row r="49" spans="1:25">
      <c r="Y49" s="584" t="s">
        <v>3</v>
      </c>
    </row>
    <row r="50" spans="1:25" ht="18" customHeight="1">
      <c r="Y50" s="584" t="s">
        <v>3</v>
      </c>
    </row>
    <row r="51" spans="1:25" ht="18" customHeight="1">
      <c r="Y51" s="584" t="s">
        <v>3</v>
      </c>
    </row>
    <row r="52" spans="1:25" ht="18" customHeight="1">
      <c r="Y52" s="584" t="s">
        <v>3</v>
      </c>
    </row>
    <row r="53" spans="1:25" ht="18" customHeight="1">
      <c r="Y53" s="584" t="s">
        <v>3</v>
      </c>
    </row>
    <row r="54" spans="1:25" ht="18" customHeight="1">
      <c r="Y54" s="584" t="s">
        <v>3</v>
      </c>
    </row>
    <row r="55" spans="1:25" ht="18" customHeight="1">
      <c r="Y55" s="584" t="s">
        <v>3</v>
      </c>
    </row>
    <row r="56" spans="1:25" ht="18" customHeight="1">
      <c r="Y56" s="584" t="s">
        <v>3</v>
      </c>
    </row>
    <row r="57" spans="1:25" ht="18" customHeight="1">
      <c r="Y57" s="584" t="s">
        <v>3</v>
      </c>
    </row>
    <row r="58" spans="1:25" ht="22.5">
      <c r="A58" s="923" t="s">
        <v>6</v>
      </c>
      <c r="B58" s="924"/>
      <c r="C58" s="924"/>
      <c r="D58" s="924"/>
      <c r="E58" s="924"/>
      <c r="F58" s="924"/>
      <c r="G58" s="924"/>
      <c r="H58" s="924"/>
      <c r="I58" s="924"/>
      <c r="J58" s="924"/>
      <c r="K58" s="924"/>
      <c r="L58" s="924"/>
      <c r="M58" s="924"/>
      <c r="N58" s="924"/>
      <c r="O58" s="924"/>
      <c r="P58" s="924"/>
      <c r="Q58" s="924"/>
      <c r="R58" s="924"/>
      <c r="S58" s="924"/>
      <c r="T58" s="924"/>
      <c r="U58" s="924"/>
      <c r="V58" s="924"/>
      <c r="W58" s="924"/>
      <c r="X58" s="924"/>
      <c r="Y58" s="584" t="s">
        <v>3</v>
      </c>
    </row>
    <row r="59" spans="1:25" ht="23.25">
      <c r="A59" s="925" t="s">
        <v>7</v>
      </c>
      <c r="B59" s="926"/>
      <c r="C59" s="926"/>
      <c r="D59" s="926"/>
      <c r="E59" s="926"/>
      <c r="F59" s="926"/>
      <c r="G59" s="926"/>
      <c r="H59" s="926"/>
      <c r="I59" s="926"/>
      <c r="J59" s="926"/>
      <c r="K59" s="926"/>
      <c r="L59" s="926"/>
      <c r="M59" s="926"/>
      <c r="N59" s="926"/>
      <c r="O59" s="926"/>
      <c r="P59" s="926"/>
      <c r="Q59" s="926"/>
      <c r="R59" s="926"/>
      <c r="S59" s="926"/>
      <c r="T59" s="926"/>
      <c r="U59" s="926"/>
      <c r="V59" s="926"/>
      <c r="W59" s="926"/>
      <c r="X59" s="926"/>
      <c r="Y59" s="584" t="s">
        <v>3</v>
      </c>
    </row>
    <row r="60" spans="1:25" ht="23.25">
      <c r="A60" s="925" t="s">
        <v>8</v>
      </c>
      <c r="B60" s="924"/>
      <c r="C60" s="924"/>
      <c r="D60" s="924"/>
      <c r="E60" s="924"/>
      <c r="F60" s="924"/>
      <c r="G60" s="924"/>
      <c r="H60" s="924"/>
      <c r="I60" s="924"/>
      <c r="J60" s="924"/>
      <c r="K60" s="924"/>
      <c r="L60" s="924"/>
      <c r="M60" s="924"/>
      <c r="N60" s="924"/>
      <c r="O60" s="924"/>
      <c r="P60" s="924"/>
      <c r="Q60" s="924"/>
      <c r="R60" s="924"/>
      <c r="S60" s="924"/>
      <c r="T60" s="924"/>
      <c r="U60" s="924"/>
      <c r="V60" s="924"/>
      <c r="W60" s="924"/>
      <c r="X60" s="924"/>
      <c r="Y60" s="584" t="s">
        <v>3</v>
      </c>
    </row>
    <row r="61" spans="1:25" ht="23.25">
      <c r="A61" s="925" t="s">
        <v>9</v>
      </c>
      <c r="B61" s="926"/>
      <c r="C61" s="926"/>
      <c r="D61" s="926"/>
      <c r="E61" s="926"/>
      <c r="F61" s="926"/>
      <c r="G61" s="926"/>
      <c r="H61" s="926"/>
      <c r="I61" s="926"/>
      <c r="J61" s="926"/>
      <c r="K61" s="926"/>
      <c r="L61" s="926"/>
      <c r="M61" s="926"/>
      <c r="N61" s="926"/>
      <c r="O61" s="926"/>
      <c r="P61" s="926"/>
      <c r="Q61" s="926"/>
      <c r="R61" s="926"/>
      <c r="S61" s="926"/>
      <c r="T61" s="926"/>
      <c r="U61" s="926"/>
      <c r="V61" s="926"/>
      <c r="W61" s="926"/>
      <c r="X61" s="926"/>
      <c r="Y61" s="584" t="s">
        <v>3</v>
      </c>
    </row>
    <row r="62" spans="1:25" ht="18" customHeight="1">
      <c r="Y62" s="584" t="s">
        <v>3</v>
      </c>
    </row>
    <row r="63" spans="1:25" ht="18" customHeight="1">
      <c r="Y63" s="584" t="s">
        <v>3</v>
      </c>
    </row>
    <row r="64" spans="1:25" ht="18" customHeight="1">
      <c r="Y64" s="584" t="s">
        <v>3</v>
      </c>
    </row>
    <row r="65" spans="1:25" ht="18" customHeight="1">
      <c r="Y65" s="584" t="s">
        <v>3</v>
      </c>
    </row>
    <row r="66" spans="1:25" ht="18" customHeight="1">
      <c r="A66" s="595"/>
      <c r="B66" s="595"/>
      <c r="C66" s="595"/>
      <c r="D66" s="596"/>
      <c r="E66" s="596"/>
      <c r="F66" s="596"/>
      <c r="G66" s="596"/>
      <c r="H66" s="596"/>
      <c r="I66" s="596"/>
      <c r="J66" s="596"/>
      <c r="K66" s="596"/>
      <c r="L66" s="596"/>
      <c r="M66" s="596"/>
      <c r="N66" s="596"/>
      <c r="O66" s="596"/>
      <c r="P66" s="596"/>
      <c r="Q66" s="596"/>
      <c r="R66" s="596"/>
      <c r="S66" s="596"/>
      <c r="T66" s="596"/>
      <c r="U66" s="596"/>
      <c r="V66" s="596"/>
      <c r="W66" s="596"/>
      <c r="X66" s="596"/>
      <c r="Y66" s="584" t="s">
        <v>3</v>
      </c>
    </row>
    <row r="67" spans="1:25">
      <c r="A67" s="963" t="s">
        <v>47</v>
      </c>
      <c r="B67" s="964"/>
      <c r="C67" s="964"/>
      <c r="D67" s="969" t="s">
        <v>48</v>
      </c>
      <c r="E67" s="970"/>
      <c r="F67" s="971"/>
      <c r="G67" s="975" t="s">
        <v>348</v>
      </c>
      <c r="H67" s="976"/>
      <c r="I67" s="977"/>
      <c r="J67" s="969" t="s">
        <v>49</v>
      </c>
      <c r="K67" s="970"/>
      <c r="L67" s="971"/>
      <c r="M67" s="969" t="s">
        <v>34</v>
      </c>
      <c r="N67" s="970"/>
      <c r="O67" s="971"/>
      <c r="P67" s="969" t="s">
        <v>50</v>
      </c>
      <c r="Q67" s="981"/>
      <c r="R67" s="981"/>
      <c r="S67" s="969" t="s">
        <v>435</v>
      </c>
      <c r="T67" s="970"/>
      <c r="U67" s="970"/>
      <c r="V67" s="969" t="s">
        <v>52</v>
      </c>
      <c r="W67" s="970"/>
      <c r="X67" s="971"/>
      <c r="Y67" s="584" t="s">
        <v>3</v>
      </c>
    </row>
    <row r="68" spans="1:25" ht="35.25" customHeight="1">
      <c r="A68" s="965"/>
      <c r="B68" s="966"/>
      <c r="C68" s="966"/>
      <c r="D68" s="972"/>
      <c r="E68" s="973"/>
      <c r="F68" s="974"/>
      <c r="G68" s="978"/>
      <c r="H68" s="979"/>
      <c r="I68" s="980"/>
      <c r="J68" s="972"/>
      <c r="K68" s="973"/>
      <c r="L68" s="974"/>
      <c r="M68" s="972"/>
      <c r="N68" s="973"/>
      <c r="O68" s="974"/>
      <c r="P68" s="982"/>
      <c r="Q68" s="983"/>
      <c r="R68" s="983"/>
      <c r="S68" s="972"/>
      <c r="T68" s="973"/>
      <c r="U68" s="973"/>
      <c r="V68" s="972"/>
      <c r="W68" s="973"/>
      <c r="X68" s="974"/>
      <c r="Y68" s="584" t="s">
        <v>3</v>
      </c>
    </row>
    <row r="69" spans="1:25" ht="29.25" customHeight="1" thickBot="1">
      <c r="A69" s="967"/>
      <c r="B69" s="968"/>
      <c r="C69" s="968"/>
      <c r="D69" s="597" t="s">
        <v>53</v>
      </c>
      <c r="E69" s="598" t="s">
        <v>12</v>
      </c>
      <c r="F69" s="599" t="s">
        <v>13</v>
      </c>
      <c r="G69" s="597" t="s">
        <v>53</v>
      </c>
      <c r="H69" s="598" t="s">
        <v>12</v>
      </c>
      <c r="I69" s="599" t="s">
        <v>13</v>
      </c>
      <c r="J69" s="597" t="s">
        <v>53</v>
      </c>
      <c r="K69" s="598" t="s">
        <v>12</v>
      </c>
      <c r="L69" s="599" t="s">
        <v>13</v>
      </c>
      <c r="M69" s="597" t="s">
        <v>53</v>
      </c>
      <c r="N69" s="598" t="s">
        <v>12</v>
      </c>
      <c r="O69" s="599" t="s">
        <v>13</v>
      </c>
      <c r="P69" s="597" t="s">
        <v>53</v>
      </c>
      <c r="Q69" s="598" t="s">
        <v>12</v>
      </c>
      <c r="R69" s="599" t="s">
        <v>13</v>
      </c>
      <c r="S69" s="597" t="s">
        <v>53</v>
      </c>
      <c r="T69" s="598" t="s">
        <v>12</v>
      </c>
      <c r="U69" s="599" t="s">
        <v>13</v>
      </c>
      <c r="V69" s="600" t="s">
        <v>53</v>
      </c>
      <c r="W69" s="598" t="s">
        <v>12</v>
      </c>
      <c r="X69" s="601" t="s">
        <v>13</v>
      </c>
      <c r="Y69" s="584" t="s">
        <v>3</v>
      </c>
    </row>
    <row r="70" spans="1:25">
      <c r="A70" s="602"/>
      <c r="B70" s="984" t="s">
        <v>54</v>
      </c>
      <c r="C70" s="984"/>
      <c r="D70" s="603">
        <v>7294</v>
      </c>
      <c r="E70" s="604">
        <v>7183</v>
      </c>
      <c r="F70" s="604">
        <v>1629823</v>
      </c>
      <c r="G70" s="603">
        <v>7294</v>
      </c>
      <c r="H70" s="604">
        <v>7183</v>
      </c>
      <c r="I70" s="604">
        <v>1603885</v>
      </c>
      <c r="J70" s="603">
        <f t="shared" ref="J70:L72" si="3">M70-G70</f>
        <v>50</v>
      </c>
      <c r="K70" s="604">
        <f t="shared" si="3"/>
        <v>123</v>
      </c>
      <c r="L70" s="604">
        <f t="shared" si="3"/>
        <v>41434</v>
      </c>
      <c r="M70" s="603">
        <v>7344</v>
      </c>
      <c r="N70" s="604">
        <v>7306</v>
      </c>
      <c r="O70" s="604">
        <v>1645319</v>
      </c>
      <c r="P70" s="603">
        <v>8</v>
      </c>
      <c r="Q70" s="604">
        <v>4</v>
      </c>
      <c r="R70" s="604">
        <v>2419</v>
      </c>
      <c r="S70" s="603">
        <v>-145</v>
      </c>
      <c r="T70" s="604">
        <v>-145</v>
      </c>
      <c r="U70" s="604">
        <v>-42757</v>
      </c>
      <c r="V70" s="603">
        <f>P70+M70+S70</f>
        <v>7207</v>
      </c>
      <c r="W70" s="604">
        <f>+N70+Q70+T70</f>
        <v>7165</v>
      </c>
      <c r="X70" s="640">
        <f>R70+O70+U70</f>
        <v>1604981</v>
      </c>
      <c r="Y70" s="584" t="s">
        <v>3</v>
      </c>
    </row>
    <row r="71" spans="1:25" s="646" customFormat="1">
      <c r="A71" s="641"/>
      <c r="B71" s="985" t="s">
        <v>55</v>
      </c>
      <c r="C71" s="985"/>
      <c r="D71" s="642">
        <v>1074</v>
      </c>
      <c r="E71" s="643">
        <v>1030</v>
      </c>
      <c r="F71" s="644">
        <v>416916</v>
      </c>
      <c r="G71" s="642">
        <v>1074</v>
      </c>
      <c r="H71" s="643">
        <v>1030</v>
      </c>
      <c r="I71" s="644">
        <v>409183</v>
      </c>
      <c r="J71" s="642">
        <f t="shared" si="3"/>
        <v>0</v>
      </c>
      <c r="K71" s="643">
        <f t="shared" si="3"/>
        <v>0</v>
      </c>
      <c r="L71" s="644">
        <f t="shared" si="3"/>
        <v>15597</v>
      </c>
      <c r="M71" s="642">
        <v>1074</v>
      </c>
      <c r="N71" s="643">
        <v>1030</v>
      </c>
      <c r="O71" s="644">
        <v>424780</v>
      </c>
      <c r="P71" s="642">
        <v>0</v>
      </c>
      <c r="Q71" s="643">
        <v>0</v>
      </c>
      <c r="R71" s="644">
        <v>0</v>
      </c>
      <c r="S71" s="642">
        <v>0</v>
      </c>
      <c r="T71" s="643">
        <v>0</v>
      </c>
      <c r="U71" s="604">
        <v>-4300</v>
      </c>
      <c r="V71" s="642">
        <f>P71+M71</f>
        <v>1074</v>
      </c>
      <c r="W71" s="643">
        <f>Q71+N71</f>
        <v>1030</v>
      </c>
      <c r="X71" s="645">
        <f>R71+O71+U71</f>
        <v>420480</v>
      </c>
      <c r="Y71" s="584" t="s">
        <v>3</v>
      </c>
    </row>
    <row r="72" spans="1:25" s="646" customFormat="1">
      <c r="A72" s="641"/>
      <c r="B72" s="986" t="s">
        <v>56</v>
      </c>
      <c r="C72" s="986"/>
      <c r="D72" s="642">
        <v>31</v>
      </c>
      <c r="E72" s="643">
        <v>29</v>
      </c>
      <c r="F72" s="644">
        <v>6614</v>
      </c>
      <c r="G72" s="642">
        <v>31</v>
      </c>
      <c r="H72" s="643">
        <v>29</v>
      </c>
      <c r="I72" s="644">
        <v>6614</v>
      </c>
      <c r="J72" s="642">
        <f t="shared" si="3"/>
        <v>0</v>
      </c>
      <c r="K72" s="643">
        <f t="shared" si="3"/>
        <v>0</v>
      </c>
      <c r="L72" s="644">
        <f t="shared" si="3"/>
        <v>39</v>
      </c>
      <c r="M72" s="642">
        <v>31</v>
      </c>
      <c r="N72" s="643">
        <v>29</v>
      </c>
      <c r="O72" s="644">
        <v>6653</v>
      </c>
      <c r="P72" s="642">
        <v>0</v>
      </c>
      <c r="Q72" s="643">
        <v>0</v>
      </c>
      <c r="R72" s="644">
        <v>0</v>
      </c>
      <c r="S72" s="642">
        <v>0</v>
      </c>
      <c r="T72" s="643">
        <v>0</v>
      </c>
      <c r="U72" s="644">
        <v>0</v>
      </c>
      <c r="V72" s="642">
        <f>P72+M72</f>
        <v>31</v>
      </c>
      <c r="W72" s="643">
        <f>Q72+N72</f>
        <v>29</v>
      </c>
      <c r="X72" s="645">
        <f>R72+O72+U72</f>
        <v>6653</v>
      </c>
      <c r="Y72" s="584" t="s">
        <v>3</v>
      </c>
    </row>
    <row r="73" spans="1:25" s="646" customFormat="1">
      <c r="A73" s="647"/>
      <c r="B73" s="648"/>
      <c r="C73" s="648" t="s">
        <v>57</v>
      </c>
      <c r="D73" s="649">
        <f t="shared" ref="D73:X73" si="4">SUM(D70:D72)</f>
        <v>8399</v>
      </c>
      <c r="E73" s="650">
        <f t="shared" si="4"/>
        <v>8242</v>
      </c>
      <c r="F73" s="651">
        <f t="shared" si="4"/>
        <v>2053353</v>
      </c>
      <c r="G73" s="649">
        <f t="shared" si="4"/>
        <v>8399</v>
      </c>
      <c r="H73" s="650">
        <f t="shared" si="4"/>
        <v>8242</v>
      </c>
      <c r="I73" s="651">
        <f t="shared" si="4"/>
        <v>2019682</v>
      </c>
      <c r="J73" s="649">
        <f t="shared" si="4"/>
        <v>50</v>
      </c>
      <c r="K73" s="650">
        <f t="shared" si="4"/>
        <v>123</v>
      </c>
      <c r="L73" s="651">
        <f t="shared" si="4"/>
        <v>57070</v>
      </c>
      <c r="M73" s="649">
        <f t="shared" si="4"/>
        <v>8449</v>
      </c>
      <c r="N73" s="650">
        <f t="shared" si="4"/>
        <v>8365</v>
      </c>
      <c r="O73" s="651">
        <f t="shared" si="4"/>
        <v>2076752</v>
      </c>
      <c r="P73" s="649">
        <f t="shared" si="4"/>
        <v>8</v>
      </c>
      <c r="Q73" s="650">
        <f t="shared" si="4"/>
        <v>4</v>
      </c>
      <c r="R73" s="651">
        <f t="shared" si="4"/>
        <v>2419</v>
      </c>
      <c r="S73" s="649">
        <f t="shared" si="4"/>
        <v>-145</v>
      </c>
      <c r="T73" s="650">
        <f t="shared" si="4"/>
        <v>-145</v>
      </c>
      <c r="U73" s="651">
        <f t="shared" si="4"/>
        <v>-47057</v>
      </c>
      <c r="V73" s="649">
        <f t="shared" si="4"/>
        <v>8312</v>
      </c>
      <c r="W73" s="650">
        <f t="shared" si="4"/>
        <v>8224</v>
      </c>
      <c r="X73" s="652">
        <f t="shared" si="4"/>
        <v>2032114</v>
      </c>
      <c r="Y73" s="584" t="s">
        <v>3</v>
      </c>
    </row>
    <row r="74" spans="1:25" s="646" customFormat="1" ht="17.25" customHeight="1">
      <c r="A74" s="653"/>
      <c r="B74" s="987"/>
      <c r="C74" s="988"/>
      <c r="D74" s="654"/>
      <c r="E74" s="655"/>
      <c r="G74" s="656"/>
      <c r="H74" s="657"/>
      <c r="I74" s="657"/>
      <c r="J74" s="656"/>
      <c r="K74" s="657"/>
      <c r="L74" s="657"/>
      <c r="M74" s="656"/>
      <c r="N74" s="657"/>
      <c r="O74" s="657"/>
      <c r="P74" s="656"/>
      <c r="Q74" s="657"/>
      <c r="R74" s="657"/>
      <c r="S74" s="656"/>
      <c r="T74" s="657"/>
      <c r="U74" s="657"/>
      <c r="V74" s="656"/>
      <c r="W74" s="658"/>
      <c r="X74" s="633"/>
      <c r="Y74" s="584" t="s">
        <v>3</v>
      </c>
    </row>
    <row r="75" spans="1:25" s="646" customFormat="1">
      <c r="A75" s="647"/>
      <c r="B75" s="989" t="s">
        <v>58</v>
      </c>
      <c r="C75" s="990"/>
      <c r="D75" s="659"/>
      <c r="E75" s="660">
        <v>1310</v>
      </c>
      <c r="F75" s="661"/>
      <c r="G75" s="659"/>
      <c r="H75" s="660">
        <v>1310</v>
      </c>
      <c r="I75" s="660"/>
      <c r="J75" s="659"/>
      <c r="K75" s="660">
        <v>0</v>
      </c>
      <c r="L75" s="660"/>
      <c r="M75" s="659"/>
      <c r="N75" s="660">
        <v>1310</v>
      </c>
      <c r="O75" s="660"/>
      <c r="P75" s="659"/>
      <c r="Q75" s="660"/>
      <c r="R75" s="660"/>
      <c r="S75" s="659"/>
      <c r="T75" s="660"/>
      <c r="U75" s="660"/>
      <c r="V75" s="659"/>
      <c r="W75" s="660">
        <f>Q75+N75</f>
        <v>1310</v>
      </c>
      <c r="X75" s="662"/>
      <c r="Y75" s="584" t="s">
        <v>3</v>
      </c>
    </row>
    <row r="76" spans="1:25" s="646" customFormat="1">
      <c r="A76" s="641"/>
      <c r="B76" s="961" t="s">
        <v>59</v>
      </c>
      <c r="C76" s="962"/>
      <c r="D76" s="642"/>
      <c r="E76" s="643">
        <f>+E73+E75</f>
        <v>9552</v>
      </c>
      <c r="F76" s="663"/>
      <c r="G76" s="664"/>
      <c r="H76" s="643">
        <f>+H73+H75</f>
        <v>9552</v>
      </c>
      <c r="I76" s="665"/>
      <c r="J76" s="664"/>
      <c r="K76" s="643">
        <f>+K73+K75</f>
        <v>123</v>
      </c>
      <c r="L76" s="665"/>
      <c r="M76" s="664"/>
      <c r="N76" s="643">
        <f>+N73+N75</f>
        <v>9675</v>
      </c>
      <c r="O76" s="665"/>
      <c r="P76" s="664"/>
      <c r="Q76" s="643">
        <f>+Q73+Q75</f>
        <v>4</v>
      </c>
      <c r="R76" s="665"/>
      <c r="S76" s="664"/>
      <c r="T76" s="643">
        <f>+T73+T75</f>
        <v>-145</v>
      </c>
      <c r="U76" s="665"/>
      <c r="V76" s="664"/>
      <c r="W76" s="643">
        <f>+W73+W75</f>
        <v>9534</v>
      </c>
      <c r="X76" s="622"/>
      <c r="Y76" s="584" t="s">
        <v>3</v>
      </c>
    </row>
    <row r="77" spans="1:25" s="646" customFormat="1">
      <c r="A77" s="666"/>
      <c r="B77" s="991"/>
      <c r="C77" s="992"/>
      <c r="D77" s="654"/>
      <c r="E77" s="655"/>
      <c r="G77" s="656"/>
      <c r="H77" s="657"/>
      <c r="I77" s="657"/>
      <c r="J77" s="656"/>
      <c r="K77" s="657"/>
      <c r="L77" s="657"/>
      <c r="M77" s="656"/>
      <c r="N77" s="657"/>
      <c r="O77" s="657"/>
      <c r="P77" s="656"/>
      <c r="Q77" s="657"/>
      <c r="R77" s="657"/>
      <c r="S77" s="656"/>
      <c r="T77" s="657"/>
      <c r="U77" s="657"/>
      <c r="V77" s="656"/>
      <c r="W77" s="658"/>
      <c r="X77" s="633"/>
      <c r="Y77" s="584" t="s">
        <v>3</v>
      </c>
    </row>
    <row r="78" spans="1:25" s="646" customFormat="1">
      <c r="A78" s="641"/>
      <c r="B78" s="961" t="s">
        <v>60</v>
      </c>
      <c r="C78" s="962"/>
      <c r="D78" s="642"/>
      <c r="E78" s="643"/>
      <c r="F78" s="663"/>
      <c r="G78" s="664"/>
      <c r="H78" s="665"/>
      <c r="I78" s="665"/>
      <c r="J78" s="664"/>
      <c r="K78" s="665"/>
      <c r="L78" s="665"/>
      <c r="M78" s="664"/>
      <c r="N78" s="665"/>
      <c r="O78" s="665"/>
      <c r="P78" s="664"/>
      <c r="Q78" s="665"/>
      <c r="R78" s="665"/>
      <c r="S78" s="664"/>
      <c r="T78" s="665"/>
      <c r="U78" s="665"/>
      <c r="V78" s="664"/>
      <c r="W78" s="665"/>
      <c r="X78" s="622"/>
      <c r="Y78" s="584" t="s">
        <v>3</v>
      </c>
    </row>
    <row r="79" spans="1:25" s="646" customFormat="1">
      <c r="A79" s="641"/>
      <c r="B79" s="667"/>
      <c r="C79" s="668" t="s">
        <v>61</v>
      </c>
      <c r="D79" s="642"/>
      <c r="E79" s="643">
        <v>1025</v>
      </c>
      <c r="F79" s="663"/>
      <c r="G79" s="664"/>
      <c r="H79" s="665">
        <v>1025</v>
      </c>
      <c r="I79" s="665"/>
      <c r="J79" s="664"/>
      <c r="K79" s="643">
        <f>N79-H79</f>
        <v>19</v>
      </c>
      <c r="L79" s="665"/>
      <c r="M79" s="664"/>
      <c r="N79" s="643">
        <v>1044</v>
      </c>
      <c r="O79" s="665"/>
      <c r="P79" s="664"/>
      <c r="Q79" s="643">
        <v>1</v>
      </c>
      <c r="R79" s="665"/>
      <c r="S79" s="664"/>
      <c r="T79" s="643">
        <v>-32</v>
      </c>
      <c r="U79" s="665"/>
      <c r="V79" s="664"/>
      <c r="W79" s="643">
        <f>Q79+N79+T79</f>
        <v>1013</v>
      </c>
      <c r="X79" s="622"/>
      <c r="Y79" s="584" t="s">
        <v>3</v>
      </c>
    </row>
    <row r="80" spans="1:25" s="646" customFormat="1">
      <c r="A80" s="647"/>
      <c r="B80" s="669"/>
      <c r="C80" s="670" t="s">
        <v>62</v>
      </c>
      <c r="D80" s="659"/>
      <c r="E80" s="660">
        <v>62</v>
      </c>
      <c r="F80" s="671"/>
      <c r="G80" s="672"/>
      <c r="H80" s="673">
        <v>62</v>
      </c>
      <c r="I80" s="673"/>
      <c r="J80" s="672"/>
      <c r="K80" s="660">
        <f>N80-H80</f>
        <v>1</v>
      </c>
      <c r="L80" s="673"/>
      <c r="M80" s="672"/>
      <c r="N80" s="660">
        <v>63</v>
      </c>
      <c r="O80" s="673"/>
      <c r="P80" s="672"/>
      <c r="Q80" s="660">
        <v>0</v>
      </c>
      <c r="R80" s="673"/>
      <c r="S80" s="672"/>
      <c r="T80" s="660">
        <v>0</v>
      </c>
      <c r="U80" s="673"/>
      <c r="V80" s="672"/>
      <c r="W80" s="660">
        <f>N80+Q80+T80</f>
        <v>63</v>
      </c>
      <c r="X80" s="639"/>
      <c r="Y80" s="584" t="s">
        <v>3</v>
      </c>
    </row>
    <row r="81" spans="1:25" s="646" customFormat="1">
      <c r="A81" s="647"/>
      <c r="B81" s="993" t="s">
        <v>63</v>
      </c>
      <c r="C81" s="994"/>
      <c r="D81" s="659"/>
      <c r="E81" s="660">
        <f>E80+E79+E76</f>
        <v>10639</v>
      </c>
      <c r="F81" s="671"/>
      <c r="G81" s="672"/>
      <c r="H81" s="660">
        <f>H80+H79+H76</f>
        <v>10639</v>
      </c>
      <c r="I81" s="673"/>
      <c r="J81" s="672"/>
      <c r="K81" s="660">
        <f>K80+K79+K76</f>
        <v>143</v>
      </c>
      <c r="L81" s="673"/>
      <c r="M81" s="672"/>
      <c r="N81" s="660">
        <f>N80+N79+N76</f>
        <v>10782</v>
      </c>
      <c r="O81" s="673"/>
      <c r="P81" s="672"/>
      <c r="Q81" s="660">
        <f>Q80+Q79+Q76</f>
        <v>5</v>
      </c>
      <c r="R81" s="673"/>
      <c r="S81" s="672"/>
      <c r="T81" s="660">
        <f>T80+T79+T76</f>
        <v>-177</v>
      </c>
      <c r="U81" s="673"/>
      <c r="V81" s="672"/>
      <c r="W81" s="660">
        <f>W80+W79+W76</f>
        <v>10610</v>
      </c>
      <c r="X81" s="639"/>
      <c r="Y81" s="584" t="s">
        <v>3</v>
      </c>
    </row>
    <row r="82" spans="1:25" ht="18.75" customHeight="1">
      <c r="C82" s="610"/>
      <c r="Y82" s="915" t="s">
        <v>3</v>
      </c>
    </row>
    <row r="83" spans="1:25">
      <c r="B83" s="585" t="s">
        <v>439</v>
      </c>
      <c r="C83" s="610"/>
      <c r="Y83" s="674" t="s">
        <v>2</v>
      </c>
    </row>
    <row r="85" spans="1:25">
      <c r="W85" s="612"/>
      <c r="X85" s="612"/>
    </row>
    <row r="86" spans="1:25">
      <c r="K86" s="613"/>
    </row>
  </sheetData>
  <mergeCells count="70">
    <mergeCell ref="B77:C77"/>
    <mergeCell ref="B78:C78"/>
    <mergeCell ref="B81:C81"/>
    <mergeCell ref="B76:C76"/>
    <mergeCell ref="A61:X61"/>
    <mergeCell ref="A67:C69"/>
    <mergeCell ref="D67:F68"/>
    <mergeCell ref="G67:I68"/>
    <mergeCell ref="J67:L68"/>
    <mergeCell ref="M67:O68"/>
    <mergeCell ref="P67:R68"/>
    <mergeCell ref="S67:U68"/>
    <mergeCell ref="V67:X68"/>
    <mergeCell ref="B70:C70"/>
    <mergeCell ref="B71:C71"/>
    <mergeCell ref="B72:C72"/>
    <mergeCell ref="B74:C74"/>
    <mergeCell ref="B75:C75"/>
    <mergeCell ref="A60:X60"/>
    <mergeCell ref="A40:U40"/>
    <mergeCell ref="A41:U41"/>
    <mergeCell ref="A42:U42"/>
    <mergeCell ref="A43:U43"/>
    <mergeCell ref="A44:U44"/>
    <mergeCell ref="A45:U45"/>
    <mergeCell ref="A46:U46"/>
    <mergeCell ref="A47:U47"/>
    <mergeCell ref="A48:U48"/>
    <mergeCell ref="A58:X58"/>
    <mergeCell ref="A59:X59"/>
    <mergeCell ref="A39:U39"/>
    <mergeCell ref="A29:U29"/>
    <mergeCell ref="A30:U30"/>
    <mergeCell ref="A31:U31"/>
    <mergeCell ref="A32:U32"/>
    <mergeCell ref="A33:U33"/>
    <mergeCell ref="A34:U34"/>
    <mergeCell ref="A35:U35"/>
    <mergeCell ref="A36:U36"/>
    <mergeCell ref="A37:U37"/>
    <mergeCell ref="A38:U38"/>
    <mergeCell ref="A28:U28"/>
    <mergeCell ref="A18:U18"/>
    <mergeCell ref="A19:U19"/>
    <mergeCell ref="A20:U20"/>
    <mergeCell ref="A21:U21"/>
    <mergeCell ref="A22:U22"/>
    <mergeCell ref="A24:U24"/>
    <mergeCell ref="A25:U25"/>
    <mergeCell ref="A26:U26"/>
    <mergeCell ref="A27:U27"/>
    <mergeCell ref="A17:U17"/>
    <mergeCell ref="A7:X7"/>
    <mergeCell ref="A8:X8"/>
    <mergeCell ref="A9:U11"/>
    <mergeCell ref="V9:X9"/>
    <mergeCell ref="V10:V11"/>
    <mergeCell ref="W10:W11"/>
    <mergeCell ref="X10:X11"/>
    <mergeCell ref="A12:U12"/>
    <mergeCell ref="A13:U13"/>
    <mergeCell ref="A14:U14"/>
    <mergeCell ref="A15:U15"/>
    <mergeCell ref="A16:U16"/>
    <mergeCell ref="A6:X6"/>
    <mergeCell ref="A1:X1"/>
    <mergeCell ref="A2:X2"/>
    <mergeCell ref="A3:X3"/>
    <mergeCell ref="A4:X4"/>
    <mergeCell ref="A5:X5"/>
  </mergeCells>
  <printOptions horizontalCentered="1"/>
  <pageMargins left="0.5" right="0.4" top="0.5" bottom="0.25" header="0" footer="0"/>
  <pageSetup scale="45" firstPageNumber="8" fitToHeight="0" orientation="landscape" useFirstPageNumber="1" horizontalDpi="300" verticalDpi="300" r:id="rId1"/>
  <headerFooter alignWithMargins="0">
    <oddFooter>&amp;C&amp;"Times New Roman,Regular"Exhibit B - Summary of Requirements</oddFooter>
  </headerFooter>
  <rowBreaks count="1" manualBreakCount="1">
    <brk id="49" max="24" man="1"/>
  </rowBreaks>
</worksheet>
</file>

<file path=xl/worksheets/sheet20.xml><?xml version="1.0" encoding="utf-8"?>
<worksheet xmlns="http://schemas.openxmlformats.org/spreadsheetml/2006/main" xmlns:r="http://schemas.openxmlformats.org/officeDocument/2006/relationships">
  <dimension ref="A1:S180"/>
  <sheetViews>
    <sheetView view="pageBreakPreview" zoomScale="80" zoomScaleNormal="100" zoomScaleSheetLayoutView="80" workbookViewId="0">
      <pane xSplit="2" ySplit="9" topLeftCell="C10" activePane="bottomRight" state="frozen"/>
      <selection activeCell="A30" sqref="A30:XFD36"/>
      <selection pane="topRight" activeCell="A30" sqref="A30:XFD36"/>
      <selection pane="bottomLeft" activeCell="A30" sqref="A30:XFD36"/>
      <selection pane="bottomRight" activeCell="B1" sqref="B1:J1"/>
    </sheetView>
  </sheetViews>
  <sheetFormatPr defaultRowHeight="15.75"/>
  <cols>
    <col min="1" max="1" width="9.140625" style="536"/>
    <col min="2" max="2" width="80.5703125" style="536" customWidth="1"/>
    <col min="3" max="3" width="9.140625" style="536"/>
    <col min="4" max="4" width="13" style="536" customWidth="1"/>
    <col min="5" max="5" width="9.140625" style="536"/>
    <col min="6" max="6" width="13.7109375" style="536" customWidth="1"/>
    <col min="7" max="7" width="9.140625" style="536"/>
    <col min="8" max="8" width="13.5703125" style="536" bestFit="1" customWidth="1"/>
    <col min="9" max="9" width="9.140625" style="536"/>
    <col min="10" max="10" width="13.28515625" style="536" customWidth="1"/>
    <col min="11" max="13" width="0" style="536" hidden="1" customWidth="1"/>
    <col min="14" max="14" width="1.28515625" style="537" customWidth="1"/>
    <col min="15" max="15" width="9.140625" style="482"/>
    <col min="16" max="16384" width="9.140625" style="536"/>
  </cols>
  <sheetData>
    <row r="1" spans="1:19" ht="19.149999999999999" customHeight="1">
      <c r="A1" s="480"/>
      <c r="B1" s="1358" t="s">
        <v>304</v>
      </c>
      <c r="C1" s="1357"/>
      <c r="D1" s="1357"/>
      <c r="E1" s="1357"/>
      <c r="F1" s="1357"/>
      <c r="G1" s="1357"/>
      <c r="H1" s="1357"/>
      <c r="I1" s="1357"/>
      <c r="J1" s="1357"/>
      <c r="K1" s="480"/>
      <c r="L1" s="480"/>
      <c r="M1" s="480"/>
      <c r="N1" s="481" t="s">
        <v>3</v>
      </c>
    </row>
    <row r="2" spans="1:19" ht="19.149999999999999" customHeight="1">
      <c r="A2" s="480"/>
      <c r="B2" s="1359"/>
      <c r="C2" s="1360"/>
      <c r="D2" s="1360"/>
      <c r="E2" s="1360"/>
      <c r="F2" s="1360"/>
      <c r="G2" s="1360"/>
      <c r="H2" s="1360"/>
      <c r="I2" s="1360"/>
      <c r="J2" s="1360"/>
      <c r="K2" s="480"/>
      <c r="L2" s="480"/>
      <c r="M2" s="480"/>
      <c r="N2" s="481" t="s">
        <v>3</v>
      </c>
    </row>
    <row r="3" spans="1:19" ht="18.75">
      <c r="A3" s="480"/>
      <c r="B3" s="1361" t="s">
        <v>305</v>
      </c>
      <c r="C3" s="1357"/>
      <c r="D3" s="1357"/>
      <c r="E3" s="1357"/>
      <c r="F3" s="1357"/>
      <c r="G3" s="1357"/>
      <c r="H3" s="1357"/>
      <c r="I3" s="1357"/>
      <c r="J3" s="1357"/>
      <c r="K3" s="480"/>
      <c r="L3" s="480"/>
      <c r="M3" s="480"/>
      <c r="N3" s="481" t="s">
        <v>3</v>
      </c>
    </row>
    <row r="4" spans="1:19" ht="16.5">
      <c r="A4" s="480"/>
      <c r="B4" s="1362" t="s">
        <v>7</v>
      </c>
      <c r="C4" s="1357"/>
      <c r="D4" s="1357"/>
      <c r="E4" s="1357"/>
      <c r="F4" s="1357"/>
      <c r="G4" s="1357"/>
      <c r="H4" s="1357"/>
      <c r="I4" s="1357"/>
      <c r="J4" s="1357"/>
      <c r="K4" s="480"/>
      <c r="L4" s="480"/>
      <c r="M4" s="480"/>
      <c r="N4" s="481" t="s">
        <v>3</v>
      </c>
    </row>
    <row r="5" spans="1:19" ht="16.5">
      <c r="A5" s="480"/>
      <c r="B5" s="1362" t="s">
        <v>8</v>
      </c>
      <c r="C5" s="1357"/>
      <c r="D5" s="1357"/>
      <c r="E5" s="1357"/>
      <c r="F5" s="1357"/>
      <c r="G5" s="1357"/>
      <c r="H5" s="1357"/>
      <c r="I5" s="1357"/>
      <c r="J5" s="1357"/>
      <c r="K5" s="480"/>
      <c r="L5" s="480"/>
      <c r="M5" s="480"/>
      <c r="N5" s="481" t="s">
        <v>3</v>
      </c>
    </row>
    <row r="6" spans="1:19">
      <c r="A6" s="480"/>
      <c r="B6" s="1356" t="s">
        <v>9</v>
      </c>
      <c r="C6" s="1357"/>
      <c r="D6" s="1357"/>
      <c r="E6" s="1357"/>
      <c r="F6" s="1357"/>
      <c r="G6" s="1357"/>
      <c r="H6" s="1357"/>
      <c r="I6" s="1357"/>
      <c r="J6" s="1357"/>
      <c r="K6" s="480"/>
      <c r="L6" s="480"/>
      <c r="M6" s="480"/>
      <c r="N6" s="481" t="s">
        <v>3</v>
      </c>
    </row>
    <row r="7" spans="1:19" ht="11.25" customHeight="1">
      <c r="A7" s="480"/>
      <c r="B7" s="1346"/>
      <c r="C7" s="1346"/>
      <c r="D7" s="1346"/>
      <c r="E7" s="1346"/>
      <c r="F7" s="1346"/>
      <c r="G7" s="1346"/>
      <c r="H7" s="1346"/>
      <c r="I7" s="1346"/>
      <c r="J7" s="1346"/>
      <c r="K7" s="480"/>
      <c r="L7" s="480"/>
      <c r="M7" s="480"/>
      <c r="N7" s="481" t="s">
        <v>3</v>
      </c>
    </row>
    <row r="8" spans="1:19" ht="44.25" customHeight="1">
      <c r="A8" s="480"/>
      <c r="B8" s="1347" t="s">
        <v>306</v>
      </c>
      <c r="C8" s="1349" t="s">
        <v>185</v>
      </c>
      <c r="D8" s="1350"/>
      <c r="E8" s="1351" t="s">
        <v>175</v>
      </c>
      <c r="F8" s="1352"/>
      <c r="G8" s="1353" t="s">
        <v>52</v>
      </c>
      <c r="H8" s="1354"/>
      <c r="I8" s="1353" t="s">
        <v>187</v>
      </c>
      <c r="J8" s="1355"/>
      <c r="K8" s="483"/>
      <c r="L8" s="480"/>
      <c r="M8" s="480"/>
      <c r="N8" s="481" t="s">
        <v>3</v>
      </c>
    </row>
    <row r="9" spans="1:19" ht="25.5" customHeight="1" thickBot="1">
      <c r="A9" s="480"/>
      <c r="B9" s="1348"/>
      <c r="C9" s="484" t="s">
        <v>12</v>
      </c>
      <c r="D9" s="485" t="s">
        <v>13</v>
      </c>
      <c r="E9" s="484" t="s">
        <v>12</v>
      </c>
      <c r="F9" s="485" t="s">
        <v>13</v>
      </c>
      <c r="G9" s="484" t="s">
        <v>12</v>
      </c>
      <c r="H9" s="485" t="s">
        <v>13</v>
      </c>
      <c r="I9" s="484" t="s">
        <v>12</v>
      </c>
      <c r="J9" s="486" t="s">
        <v>13</v>
      </c>
      <c r="K9" s="483"/>
      <c r="L9" s="480"/>
      <c r="M9" s="480"/>
      <c r="N9" s="481" t="s">
        <v>3</v>
      </c>
    </row>
    <row r="10" spans="1:19">
      <c r="A10" s="480"/>
      <c r="B10" s="487" t="s">
        <v>307</v>
      </c>
      <c r="C10" s="488">
        <v>7249</v>
      </c>
      <c r="D10" s="860">
        <v>644368.23475000006</v>
      </c>
      <c r="E10" s="488">
        <v>8242</v>
      </c>
      <c r="F10" s="860">
        <v>727104.02500000002</v>
      </c>
      <c r="G10" s="488">
        <v>8224</v>
      </c>
      <c r="H10" s="860">
        <v>729370</v>
      </c>
      <c r="I10" s="488">
        <f>G10-E10</f>
        <v>-18</v>
      </c>
      <c r="J10" s="861">
        <f>H10-F10</f>
        <v>2265.9749999999767</v>
      </c>
      <c r="K10" s="483"/>
      <c r="L10" s="480"/>
      <c r="M10" s="480"/>
      <c r="N10" s="481" t="s">
        <v>3</v>
      </c>
    </row>
    <row r="11" spans="1:19">
      <c r="A11" s="480"/>
      <c r="B11" s="493" t="s">
        <v>308</v>
      </c>
      <c r="C11" s="488">
        <v>0</v>
      </c>
      <c r="D11" s="494">
        <v>7351.7857599999606</v>
      </c>
      <c r="E11" s="488">
        <v>0</v>
      </c>
      <c r="F11" s="494">
        <v>5147</v>
      </c>
      <c r="G11" s="488">
        <v>0</v>
      </c>
      <c r="H11" s="494">
        <v>5127</v>
      </c>
      <c r="I11" s="488">
        <f>G11-E11</f>
        <v>0</v>
      </c>
      <c r="J11" s="862">
        <f>H11-F11</f>
        <v>-20</v>
      </c>
      <c r="K11" s="496" t="s">
        <v>309</v>
      </c>
      <c r="L11" s="480" t="s">
        <v>310</v>
      </c>
      <c r="M11" s="480"/>
      <c r="N11" s="481" t="s">
        <v>3</v>
      </c>
    </row>
    <row r="12" spans="1:19">
      <c r="A12" s="480"/>
      <c r="B12" s="493" t="s">
        <v>311</v>
      </c>
      <c r="C12" s="488">
        <f>C13+C14</f>
        <v>1267.6000000000001</v>
      </c>
      <c r="D12" s="494">
        <v>112464.07379999821</v>
      </c>
      <c r="E12" s="488">
        <f>E13+E14</f>
        <v>1087</v>
      </c>
      <c r="F12" s="494">
        <v>100814.81200000001</v>
      </c>
      <c r="G12" s="488">
        <f>G13+G14</f>
        <v>1076</v>
      </c>
      <c r="H12" s="494">
        <v>99597</v>
      </c>
      <c r="I12" s="488">
        <f>+I13+I14</f>
        <v>-11</v>
      </c>
      <c r="J12" s="862">
        <f>H12-F12</f>
        <v>-1217.8120000000054</v>
      </c>
      <c r="K12" s="483">
        <v>93</v>
      </c>
      <c r="L12" s="480"/>
      <c r="M12" s="480"/>
      <c r="N12" s="481" t="s">
        <v>3</v>
      </c>
    </row>
    <row r="13" spans="1:19">
      <c r="A13" s="480"/>
      <c r="B13" s="497" t="s">
        <v>312</v>
      </c>
      <c r="C13" s="498">
        <v>34.4</v>
      </c>
      <c r="D13" s="499"/>
      <c r="E13" s="498">
        <v>62</v>
      </c>
      <c r="F13" s="499"/>
      <c r="G13" s="498">
        <v>63</v>
      </c>
      <c r="H13" s="499"/>
      <c r="I13" s="498">
        <f>G13-E13</f>
        <v>1</v>
      </c>
      <c r="J13" s="863"/>
      <c r="K13" s="483"/>
      <c r="L13" s="480"/>
      <c r="M13" s="480"/>
      <c r="N13" s="481" t="s">
        <v>3</v>
      </c>
    </row>
    <row r="14" spans="1:19">
      <c r="A14" s="480"/>
      <c r="B14" s="497" t="s">
        <v>313</v>
      </c>
      <c r="C14" s="498">
        <v>1233.2</v>
      </c>
      <c r="D14" s="499"/>
      <c r="E14" s="498">
        <v>1025</v>
      </c>
      <c r="F14" s="499"/>
      <c r="G14" s="498">
        <v>1013</v>
      </c>
      <c r="H14" s="499"/>
      <c r="I14" s="498">
        <f>G14-E14</f>
        <v>-12</v>
      </c>
      <c r="J14" s="863"/>
      <c r="K14" s="483"/>
      <c r="L14" s="480"/>
      <c r="M14" s="480"/>
      <c r="N14" s="481" t="s">
        <v>3</v>
      </c>
    </row>
    <row r="15" spans="1:19">
      <c r="A15" s="480"/>
      <c r="B15" s="502" t="s">
        <v>314</v>
      </c>
      <c r="C15" s="503"/>
      <c r="D15" s="504">
        <v>883.09450000000004</v>
      </c>
      <c r="E15" s="503"/>
      <c r="F15" s="504">
        <v>13</v>
      </c>
      <c r="G15" s="503"/>
      <c r="H15" s="504">
        <v>13</v>
      </c>
      <c r="I15" s="503">
        <f>G15-E15</f>
        <v>0</v>
      </c>
      <c r="J15" s="864">
        <f>H15-F15</f>
        <v>0</v>
      </c>
      <c r="K15" s="483"/>
      <c r="L15" s="480"/>
      <c r="M15" s="480"/>
      <c r="N15" s="481" t="s">
        <v>3</v>
      </c>
    </row>
    <row r="16" spans="1:19">
      <c r="A16" s="480"/>
      <c r="B16" s="507" t="s">
        <v>315</v>
      </c>
      <c r="C16" s="508">
        <f>+C10+C11+C12+C15</f>
        <v>8516.6</v>
      </c>
      <c r="D16" s="865">
        <f t="shared" ref="D16:H16" si="0">+D10+D11+D12+D15</f>
        <v>765067.18880999822</v>
      </c>
      <c r="E16" s="508">
        <f>+E10+E11+E12+E15</f>
        <v>9329</v>
      </c>
      <c r="F16" s="865">
        <f t="shared" si="0"/>
        <v>833078.83700000006</v>
      </c>
      <c r="G16" s="508">
        <f t="shared" si="0"/>
        <v>9300</v>
      </c>
      <c r="H16" s="865">
        <f t="shared" si="0"/>
        <v>834107</v>
      </c>
      <c r="I16" s="508">
        <f>SUM(I10:I15)</f>
        <v>-40</v>
      </c>
      <c r="J16" s="866">
        <f>SUM(J10:J15)</f>
        <v>1028.1629999999714</v>
      </c>
      <c r="K16" s="512">
        <f>697+630+957+2333</f>
        <v>4617</v>
      </c>
      <c r="L16" s="480">
        <f>2451-93</f>
        <v>2358</v>
      </c>
      <c r="M16" s="480">
        <f>+F16-H16</f>
        <v>-1028.1629999999423</v>
      </c>
      <c r="N16" s="481" t="s">
        <v>3</v>
      </c>
      <c r="S16" s="536" t="s">
        <v>36</v>
      </c>
    </row>
    <row r="17" spans="1:14">
      <c r="A17" s="480"/>
      <c r="B17" s="493" t="s">
        <v>316</v>
      </c>
      <c r="C17" s="488"/>
      <c r="D17" s="494"/>
      <c r="E17" s="488"/>
      <c r="F17" s="494"/>
      <c r="G17" s="488"/>
      <c r="H17" s="494"/>
      <c r="I17" s="488"/>
      <c r="J17" s="862"/>
      <c r="K17" s="483"/>
      <c r="L17" s="480"/>
      <c r="M17" s="480"/>
      <c r="N17" s="481" t="s">
        <v>3</v>
      </c>
    </row>
    <row r="18" spans="1:14">
      <c r="A18" s="480"/>
      <c r="B18" s="513" t="s">
        <v>317</v>
      </c>
      <c r="C18" s="488"/>
      <c r="D18" s="494">
        <v>319658.95679002715</v>
      </c>
      <c r="E18" s="488"/>
      <c r="F18" s="494">
        <v>303487.18400000001</v>
      </c>
      <c r="G18" s="488"/>
      <c r="H18" s="494">
        <v>308521</v>
      </c>
      <c r="I18" s="488"/>
      <c r="J18" s="862">
        <f>H18-F18</f>
        <v>5033.8159999999916</v>
      </c>
      <c r="K18" s="483">
        <v>359</v>
      </c>
      <c r="L18" s="480">
        <f>1171+93</f>
        <v>1264</v>
      </c>
      <c r="M18" s="480">
        <f t="shared" ref="M18:M37" si="1">+F18-H18</f>
        <v>-5033.8159999999916</v>
      </c>
      <c r="N18" s="481" t="s">
        <v>3</v>
      </c>
    </row>
    <row r="19" spans="1:14">
      <c r="A19" s="480"/>
      <c r="B19" s="513" t="s">
        <v>318</v>
      </c>
      <c r="C19" s="488"/>
      <c r="D19" s="494">
        <v>50582.272139999885</v>
      </c>
      <c r="E19" s="488"/>
      <c r="F19" s="494">
        <v>58310</v>
      </c>
      <c r="G19" s="488"/>
      <c r="H19" s="494">
        <v>46153</v>
      </c>
      <c r="I19" s="488"/>
      <c r="J19" s="862">
        <f>H19-F19</f>
        <v>-12157</v>
      </c>
      <c r="K19" s="483"/>
      <c r="L19" s="480">
        <v>110</v>
      </c>
      <c r="M19" s="480">
        <f t="shared" si="1"/>
        <v>12157</v>
      </c>
      <c r="N19" s="481" t="s">
        <v>3</v>
      </c>
    </row>
    <row r="20" spans="1:14">
      <c r="A20" s="480"/>
      <c r="B20" s="513" t="s">
        <v>319</v>
      </c>
      <c r="C20" s="488"/>
      <c r="D20" s="494">
        <v>13810.946690000006</v>
      </c>
      <c r="E20" s="488"/>
      <c r="F20" s="494">
        <v>10854.550999999999</v>
      </c>
      <c r="G20" s="488"/>
      <c r="H20" s="494">
        <v>5869</v>
      </c>
      <c r="I20" s="488"/>
      <c r="J20" s="862">
        <f>H20-F20</f>
        <v>-4985.5509999999995</v>
      </c>
      <c r="K20" s="483"/>
      <c r="L20" s="480">
        <v>0</v>
      </c>
      <c r="M20" s="480">
        <f t="shared" si="1"/>
        <v>4985.5509999999995</v>
      </c>
      <c r="N20" s="481" t="s">
        <v>3</v>
      </c>
    </row>
    <row r="21" spans="1:14">
      <c r="A21" s="480"/>
      <c r="B21" s="513" t="s">
        <v>320</v>
      </c>
      <c r="C21" s="488"/>
      <c r="D21" s="494">
        <v>196808.03513000003</v>
      </c>
      <c r="E21" s="488"/>
      <c r="F21" s="494">
        <v>197389.185</v>
      </c>
      <c r="G21" s="488"/>
      <c r="H21" s="494">
        <v>196535</v>
      </c>
      <c r="I21" s="488"/>
      <c r="J21" s="862">
        <f>H21-F21</f>
        <v>-854.18499999999767</v>
      </c>
      <c r="K21" s="483">
        <f>4220-576</f>
        <v>3644</v>
      </c>
      <c r="L21" s="480"/>
      <c r="M21" s="480">
        <f t="shared" si="1"/>
        <v>854.18499999999767</v>
      </c>
      <c r="N21" s="481" t="s">
        <v>3</v>
      </c>
    </row>
    <row r="22" spans="1:14">
      <c r="A22" s="480"/>
      <c r="B22" s="513" t="s">
        <v>321</v>
      </c>
      <c r="C22" s="488"/>
      <c r="D22" s="494">
        <v>28883.99885999996</v>
      </c>
      <c r="E22" s="488"/>
      <c r="F22" s="494">
        <v>8221</v>
      </c>
      <c r="G22" s="488"/>
      <c r="H22" s="494">
        <v>7989</v>
      </c>
      <c r="I22" s="488"/>
      <c r="J22" s="862">
        <f>H22-F22</f>
        <v>-232</v>
      </c>
      <c r="K22" s="483"/>
      <c r="L22" s="480"/>
      <c r="M22" s="480">
        <f t="shared" si="1"/>
        <v>232</v>
      </c>
      <c r="N22" s="481" t="s">
        <v>3</v>
      </c>
    </row>
    <row r="23" spans="1:14">
      <c r="A23" s="480"/>
      <c r="B23" s="513" t="s">
        <v>322</v>
      </c>
      <c r="C23" s="488"/>
      <c r="D23" s="494">
        <v>66636.076760000491</v>
      </c>
      <c r="E23" s="488"/>
      <c r="F23" s="494">
        <v>116382.291</v>
      </c>
      <c r="G23" s="488"/>
      <c r="H23" s="494">
        <v>95804</v>
      </c>
      <c r="I23" s="488"/>
      <c r="J23" s="862">
        <f t="shared" ref="J23:J36" si="2">H23-F23</f>
        <v>-20578.290999999997</v>
      </c>
      <c r="K23" s="483">
        <v>332</v>
      </c>
      <c r="L23" s="480">
        <v>175</v>
      </c>
      <c r="M23" s="480">
        <f t="shared" si="1"/>
        <v>20578.290999999997</v>
      </c>
      <c r="N23" s="481" t="s">
        <v>3</v>
      </c>
    </row>
    <row r="24" spans="1:14">
      <c r="A24" s="480"/>
      <c r="B24" s="513" t="s">
        <v>323</v>
      </c>
      <c r="C24" s="488"/>
      <c r="D24" s="494">
        <v>1039.9059100000004</v>
      </c>
      <c r="E24" s="488"/>
      <c r="F24" s="494">
        <v>1783.6790000000001</v>
      </c>
      <c r="G24" s="488"/>
      <c r="H24" s="494">
        <v>538</v>
      </c>
      <c r="I24" s="488"/>
      <c r="J24" s="862">
        <f t="shared" si="2"/>
        <v>-1245.6790000000001</v>
      </c>
      <c r="K24" s="483"/>
      <c r="L24" s="480"/>
      <c r="M24" s="480">
        <f t="shared" si="1"/>
        <v>1245.6790000000001</v>
      </c>
      <c r="N24" s="481" t="s">
        <v>3</v>
      </c>
    </row>
    <row r="25" spans="1:14">
      <c r="A25" s="480"/>
      <c r="B25" s="513" t="s">
        <v>324</v>
      </c>
      <c r="C25" s="488"/>
      <c r="D25" s="494">
        <v>156180.81781999997</v>
      </c>
      <c r="E25" s="488"/>
      <c r="F25" s="494">
        <v>92704.97</v>
      </c>
      <c r="G25" s="488"/>
      <c r="H25" s="494">
        <v>76822</v>
      </c>
      <c r="I25" s="488"/>
      <c r="J25" s="862">
        <f t="shared" si="2"/>
        <v>-15882.970000000001</v>
      </c>
      <c r="K25" s="483"/>
      <c r="L25" s="480">
        <v>14918</v>
      </c>
      <c r="M25" s="480">
        <f t="shared" si="1"/>
        <v>15882.970000000001</v>
      </c>
      <c r="N25" s="481" t="s">
        <v>3</v>
      </c>
    </row>
    <row r="26" spans="1:14">
      <c r="A26" s="480"/>
      <c r="B26" s="513" t="s">
        <v>325</v>
      </c>
      <c r="C26" s="488"/>
      <c r="D26" s="494">
        <v>222481.84291000094</v>
      </c>
      <c r="E26" s="488"/>
      <c r="F26" s="494">
        <v>155696.79999999999</v>
      </c>
      <c r="G26" s="488"/>
      <c r="H26" s="494">
        <v>130408</v>
      </c>
      <c r="I26" s="488"/>
      <c r="J26" s="862">
        <f t="shared" si="2"/>
        <v>-25288.799999999988</v>
      </c>
      <c r="K26" s="483">
        <v>276</v>
      </c>
      <c r="L26" s="480">
        <v>14853</v>
      </c>
      <c r="M26" s="480">
        <f t="shared" si="1"/>
        <v>25288.799999999988</v>
      </c>
      <c r="N26" s="481" t="s">
        <v>3</v>
      </c>
    </row>
    <row r="27" spans="1:14">
      <c r="A27" s="480"/>
      <c r="B27" s="513" t="s">
        <v>326</v>
      </c>
      <c r="C27" s="488"/>
      <c r="D27" s="494">
        <v>130926.51677000006</v>
      </c>
      <c r="E27" s="488"/>
      <c r="F27" s="494">
        <v>216672.25</v>
      </c>
      <c r="G27" s="488"/>
      <c r="H27" s="494">
        <v>161017</v>
      </c>
      <c r="I27" s="488"/>
      <c r="J27" s="862">
        <f t="shared" si="2"/>
        <v>-55655.25</v>
      </c>
      <c r="K27" s="483"/>
      <c r="L27" s="480"/>
      <c r="M27" s="480"/>
      <c r="N27" s="481" t="s">
        <v>3</v>
      </c>
    </row>
    <row r="28" spans="1:14">
      <c r="A28" s="480"/>
      <c r="B28" s="513" t="s">
        <v>327</v>
      </c>
      <c r="C28" s="488"/>
      <c r="D28" s="494">
        <v>17710.529240000022</v>
      </c>
      <c r="E28" s="488"/>
      <c r="F28" s="494">
        <v>7136.4740000000002</v>
      </c>
      <c r="G28" s="488"/>
      <c r="H28" s="494">
        <v>5586</v>
      </c>
      <c r="I28" s="488"/>
      <c r="J28" s="862">
        <f t="shared" si="2"/>
        <v>-1550.4740000000002</v>
      </c>
      <c r="K28" s="483"/>
      <c r="L28" s="480"/>
      <c r="M28" s="480">
        <f t="shared" si="1"/>
        <v>1550.4740000000002</v>
      </c>
      <c r="N28" s="481" t="s">
        <v>3</v>
      </c>
    </row>
    <row r="29" spans="1:14">
      <c r="A29" s="480"/>
      <c r="B29" s="513" t="s">
        <v>328</v>
      </c>
      <c r="C29" s="488"/>
      <c r="D29" s="494">
        <v>1000</v>
      </c>
      <c r="E29" s="488"/>
      <c r="F29" s="494">
        <v>0</v>
      </c>
      <c r="G29" s="488"/>
      <c r="H29" s="494">
        <v>0</v>
      </c>
      <c r="I29" s="488"/>
      <c r="J29" s="862">
        <f t="shared" si="2"/>
        <v>0</v>
      </c>
      <c r="K29" s="483"/>
      <c r="L29" s="480"/>
      <c r="M29" s="480">
        <f t="shared" si="1"/>
        <v>0</v>
      </c>
      <c r="N29" s="481" t="s">
        <v>3</v>
      </c>
    </row>
    <row r="30" spans="1:14">
      <c r="A30" s="480"/>
      <c r="B30" s="513" t="s">
        <v>329</v>
      </c>
      <c r="C30" s="488"/>
      <c r="D30" s="494">
        <v>5825.7137699999957</v>
      </c>
      <c r="E30" s="488"/>
      <c r="F30" s="494">
        <v>5882</v>
      </c>
      <c r="G30" s="488"/>
      <c r="H30" s="494">
        <v>4879</v>
      </c>
      <c r="I30" s="488"/>
      <c r="J30" s="862">
        <f t="shared" si="2"/>
        <v>-1003</v>
      </c>
      <c r="K30" s="483"/>
      <c r="L30" s="480"/>
      <c r="M30" s="480"/>
      <c r="N30" s="481" t="s">
        <v>3</v>
      </c>
    </row>
    <row r="31" spans="1:14">
      <c r="A31" s="480"/>
      <c r="B31" s="513" t="s">
        <v>330</v>
      </c>
      <c r="C31" s="488"/>
      <c r="D31" s="494">
        <v>86514.808859999917</v>
      </c>
      <c r="E31" s="488"/>
      <c r="F31" s="494">
        <v>75008.100000000006</v>
      </c>
      <c r="G31" s="488"/>
      <c r="H31" s="494">
        <v>64311</v>
      </c>
      <c r="I31" s="488"/>
      <c r="J31" s="862">
        <f t="shared" si="2"/>
        <v>-10697.100000000006</v>
      </c>
      <c r="K31" s="483"/>
      <c r="L31" s="480">
        <v>10</v>
      </c>
      <c r="M31" s="480">
        <f t="shared" si="1"/>
        <v>10697.100000000006</v>
      </c>
      <c r="N31" s="481" t="s">
        <v>3</v>
      </c>
    </row>
    <row r="32" spans="1:14">
      <c r="A32" s="480"/>
      <c r="B32" s="513" t="s">
        <v>331</v>
      </c>
      <c r="C32" s="488"/>
      <c r="D32" s="494">
        <v>229.11842999999999</v>
      </c>
      <c r="E32" s="488"/>
      <c r="F32" s="494">
        <v>249</v>
      </c>
      <c r="G32" s="488"/>
      <c r="H32" s="494">
        <v>208</v>
      </c>
      <c r="I32" s="488"/>
      <c r="J32" s="862">
        <f t="shared" si="2"/>
        <v>-41</v>
      </c>
      <c r="K32" s="483"/>
      <c r="L32" s="480"/>
      <c r="M32" s="480"/>
      <c r="N32" s="481" t="s">
        <v>3</v>
      </c>
    </row>
    <row r="33" spans="1:15">
      <c r="A33" s="480"/>
      <c r="B33" s="513" t="s">
        <v>332</v>
      </c>
      <c r="C33" s="488"/>
      <c r="D33" s="494">
        <v>45475.443020000814</v>
      </c>
      <c r="E33" s="488"/>
      <c r="F33" s="494">
        <v>40986.5</v>
      </c>
      <c r="G33" s="488"/>
      <c r="H33" s="494">
        <v>32549</v>
      </c>
      <c r="I33" s="488"/>
      <c r="J33" s="862">
        <f t="shared" si="2"/>
        <v>-8437.5</v>
      </c>
      <c r="K33" s="483"/>
      <c r="L33" s="480">
        <v>85</v>
      </c>
      <c r="M33" s="480">
        <f t="shared" si="1"/>
        <v>8437.5</v>
      </c>
      <c r="N33" s="481" t="s">
        <v>3</v>
      </c>
    </row>
    <row r="34" spans="1:15">
      <c r="A34" s="480"/>
      <c r="B34" s="513" t="s">
        <v>333</v>
      </c>
      <c r="C34" s="488"/>
      <c r="D34" s="494">
        <v>102744.95999000009</v>
      </c>
      <c r="E34" s="488"/>
      <c r="F34" s="494">
        <v>70858.301999999996</v>
      </c>
      <c r="G34" s="488"/>
      <c r="H34" s="494">
        <v>51326</v>
      </c>
      <c r="I34" s="488"/>
      <c r="J34" s="862">
        <f t="shared" si="2"/>
        <v>-19532.301999999996</v>
      </c>
      <c r="K34" s="483"/>
      <c r="L34" s="480">
        <v>37758</v>
      </c>
      <c r="M34" s="480">
        <f t="shared" si="1"/>
        <v>19532.301999999996</v>
      </c>
      <c r="N34" s="481" t="s">
        <v>3</v>
      </c>
    </row>
    <row r="35" spans="1:15">
      <c r="A35" s="480"/>
      <c r="B35" s="513" t="s">
        <v>334</v>
      </c>
      <c r="C35" s="488"/>
      <c r="D35" s="494">
        <v>17162.838109999997</v>
      </c>
      <c r="E35" s="488"/>
      <c r="F35" s="494">
        <v>27820.940999999999</v>
      </c>
      <c r="G35" s="488"/>
      <c r="H35" s="494">
        <v>13318</v>
      </c>
      <c r="I35" s="488"/>
      <c r="J35" s="862">
        <f t="shared" si="2"/>
        <v>-14502.940999999999</v>
      </c>
      <c r="K35" s="483"/>
      <c r="L35" s="480"/>
      <c r="M35" s="480"/>
      <c r="N35" s="481" t="s">
        <v>3</v>
      </c>
    </row>
    <row r="36" spans="1:15">
      <c r="A36" s="480"/>
      <c r="B36" s="513" t="s">
        <v>335</v>
      </c>
      <c r="C36" s="488"/>
      <c r="D36" s="494">
        <v>532.01258999999982</v>
      </c>
      <c r="E36" s="488"/>
      <c r="F36" s="494">
        <v>1054.5999999999999</v>
      </c>
      <c r="G36" s="488"/>
      <c r="H36" s="494">
        <v>521</v>
      </c>
      <c r="I36" s="488"/>
      <c r="J36" s="862">
        <f t="shared" si="2"/>
        <v>-533.59999999999991</v>
      </c>
      <c r="K36" s="483"/>
      <c r="L36" s="480"/>
      <c r="M36" s="480"/>
      <c r="N36" s="481" t="s">
        <v>3</v>
      </c>
    </row>
    <row r="37" spans="1:15" ht="16.5" thickBot="1">
      <c r="A37" s="480"/>
      <c r="B37" s="514" t="s">
        <v>336</v>
      </c>
      <c r="C37" s="515"/>
      <c r="D37" s="516">
        <f>SUM(D16:D36)</f>
        <v>2229271.9826000272</v>
      </c>
      <c r="E37" s="515"/>
      <c r="F37" s="516">
        <f>SUM(F16:F36)</f>
        <v>2223576.6640000008</v>
      </c>
      <c r="G37" s="515"/>
      <c r="H37" s="516">
        <f>SUM(H16:H36)</f>
        <v>2036461</v>
      </c>
      <c r="I37" s="515"/>
      <c r="J37" s="867">
        <f>SUM(J16:J36)</f>
        <v>-187115.66400000002</v>
      </c>
      <c r="K37" s="483">
        <f>SUM(K12:K34)</f>
        <v>9321</v>
      </c>
      <c r="L37" s="480">
        <f>SUM(L16:L34)</f>
        <v>71531</v>
      </c>
      <c r="M37" s="480">
        <f t="shared" si="1"/>
        <v>187115.6640000008</v>
      </c>
      <c r="N37" s="481" t="s">
        <v>3</v>
      </c>
    </row>
    <row r="38" spans="1:15" ht="16.899999999999999" customHeight="1">
      <c r="A38" s="480"/>
      <c r="B38" s="519" t="s">
        <v>340</v>
      </c>
      <c r="C38" s="488"/>
      <c r="D38" s="494">
        <v>-172740.54200000002</v>
      </c>
      <c r="E38" s="488"/>
      <c r="F38" s="494">
        <v>-100552.01522170029</v>
      </c>
      <c r="G38" s="488"/>
      <c r="H38" s="494">
        <f>-F39</f>
        <v>-4347.3519999999999</v>
      </c>
      <c r="I38" s="488"/>
      <c r="J38" s="862">
        <v>0</v>
      </c>
      <c r="K38" s="483"/>
      <c r="L38" s="480"/>
      <c r="M38" s="480"/>
      <c r="N38" s="481" t="s">
        <v>3</v>
      </c>
    </row>
    <row r="39" spans="1:15">
      <c r="A39" s="480"/>
      <c r="B39" s="513" t="s">
        <v>341</v>
      </c>
      <c r="C39" s="488"/>
      <c r="D39" s="494">
        <v>100552.01522170029</v>
      </c>
      <c r="E39" s="488"/>
      <c r="F39" s="494">
        <v>4347.3519999999999</v>
      </c>
      <c r="G39" s="488"/>
      <c r="H39" s="494"/>
      <c r="I39" s="488"/>
      <c r="J39" s="862">
        <v>0</v>
      </c>
      <c r="K39" s="483"/>
      <c r="L39" s="480"/>
      <c r="M39" s="480"/>
      <c r="N39" s="481" t="s">
        <v>3</v>
      </c>
    </row>
    <row r="40" spans="1:15">
      <c r="A40" s="480"/>
      <c r="B40" s="513" t="s">
        <v>343</v>
      </c>
      <c r="C40" s="488"/>
      <c r="D40" s="494">
        <v>-15385.624759999999</v>
      </c>
      <c r="E40" s="488"/>
      <c r="F40" s="494">
        <v>-14405.15632</v>
      </c>
      <c r="G40" s="488"/>
      <c r="H40" s="494"/>
      <c r="I40" s="488"/>
      <c r="J40" s="862">
        <v>0</v>
      </c>
      <c r="K40" s="483"/>
      <c r="L40" s="480"/>
      <c r="M40" s="480"/>
      <c r="N40" s="481" t="s">
        <v>3</v>
      </c>
    </row>
    <row r="41" spans="1:15">
      <c r="A41" s="480"/>
      <c r="B41" s="513" t="s">
        <v>377</v>
      </c>
      <c r="C41" s="488"/>
      <c r="D41" s="494">
        <v>7798</v>
      </c>
      <c r="E41" s="488"/>
      <c r="F41" s="494">
        <v>0</v>
      </c>
      <c r="G41" s="488"/>
      <c r="H41" s="494"/>
      <c r="I41" s="488"/>
      <c r="J41" s="862"/>
      <c r="K41" s="483"/>
      <c r="L41" s="480"/>
      <c r="M41" s="480"/>
      <c r="N41" s="481" t="s">
        <v>3</v>
      </c>
    </row>
    <row r="42" spans="1:15">
      <c r="A42" s="480"/>
      <c r="B42" s="513" t="s">
        <v>378</v>
      </c>
      <c r="C42" s="488"/>
      <c r="D42" s="494">
        <v>-96143</v>
      </c>
      <c r="E42" s="488"/>
      <c r="F42" s="494">
        <v>-93285</v>
      </c>
      <c r="G42" s="488"/>
      <c r="H42" s="494"/>
      <c r="I42" s="488"/>
      <c r="J42" s="862">
        <v>0</v>
      </c>
      <c r="K42" s="483"/>
      <c r="L42" s="480"/>
      <c r="M42" s="480"/>
      <c r="N42" s="481" t="s">
        <v>3</v>
      </c>
    </row>
    <row r="43" spans="1:15" ht="16.5" thickBot="1">
      <c r="A43" s="480"/>
      <c r="B43" s="868" t="s">
        <v>342</v>
      </c>
      <c r="C43" s="869"/>
      <c r="D43" s="870">
        <f>SUM(D37:D42)</f>
        <v>2053352.8310617274</v>
      </c>
      <c r="E43" s="869"/>
      <c r="F43" s="870">
        <f>SUM(F37:F42)</f>
        <v>2019681.8444583006</v>
      </c>
      <c r="G43" s="869"/>
      <c r="H43" s="870">
        <f>SUM(H37:H42)</f>
        <v>2032113.648</v>
      </c>
      <c r="I43" s="869"/>
      <c r="J43" s="871">
        <f>H43-F43</f>
        <v>12431.803541699424</v>
      </c>
      <c r="K43" s="483"/>
      <c r="L43" s="480"/>
      <c r="M43" s="480"/>
      <c r="N43" s="481" t="s">
        <v>3</v>
      </c>
    </row>
    <row r="44" spans="1:15">
      <c r="A44" s="480"/>
      <c r="B44" s="872"/>
      <c r="C44" s="873"/>
      <c r="D44" s="874"/>
      <c r="E44" s="873"/>
      <c r="F44" s="874"/>
      <c r="G44" s="873"/>
      <c r="H44" s="874"/>
      <c r="I44" s="873"/>
      <c r="J44" s="875"/>
      <c r="K44" s="483"/>
      <c r="L44" s="480"/>
      <c r="M44" s="480"/>
      <c r="N44" s="481" t="s">
        <v>3</v>
      </c>
    </row>
    <row r="45" spans="1:15">
      <c r="A45" s="480"/>
      <c r="B45" s="529" t="s">
        <v>337</v>
      </c>
      <c r="C45" s="488"/>
      <c r="D45" s="494"/>
      <c r="E45" s="488"/>
      <c r="F45" s="494"/>
      <c r="G45" s="488"/>
      <c r="H45" s="494"/>
      <c r="I45" s="488"/>
      <c r="J45" s="862"/>
      <c r="K45" s="483"/>
      <c r="L45" s="480"/>
      <c r="M45" s="480"/>
      <c r="N45" s="481" t="s">
        <v>3</v>
      </c>
    </row>
    <row r="46" spans="1:15">
      <c r="A46" s="480"/>
      <c r="B46" s="513" t="s">
        <v>338</v>
      </c>
      <c r="C46" s="876">
        <v>1286.77</v>
      </c>
      <c r="D46" s="494"/>
      <c r="E46" s="876">
        <v>1310</v>
      </c>
      <c r="F46" s="494"/>
      <c r="G46" s="876">
        <v>1310</v>
      </c>
      <c r="H46" s="494"/>
      <c r="I46" s="488">
        <f>(G46)-(E46)</f>
        <v>0</v>
      </c>
      <c r="J46" s="862"/>
      <c r="K46" s="483"/>
      <c r="L46" s="480"/>
      <c r="M46" s="480"/>
      <c r="N46" s="481" t="s">
        <v>3</v>
      </c>
    </row>
    <row r="47" spans="1:15">
      <c r="A47" s="480"/>
      <c r="B47" s="877" t="s">
        <v>339</v>
      </c>
      <c r="C47" s="878"/>
      <c r="D47" s="879">
        <v>7235</v>
      </c>
      <c r="E47" s="878"/>
      <c r="F47" s="879">
        <f>D47</f>
        <v>7235</v>
      </c>
      <c r="G47" s="878"/>
      <c r="H47" s="879">
        <f>F47</f>
        <v>7235</v>
      </c>
      <c r="I47" s="878"/>
      <c r="J47" s="880">
        <f>H47-F47</f>
        <v>0</v>
      </c>
      <c r="K47" s="483"/>
      <c r="L47" s="480"/>
      <c r="M47" s="480"/>
      <c r="N47" s="481" t="s">
        <v>3</v>
      </c>
    </row>
    <row r="48" spans="1:15" s="884" customFormat="1">
      <c r="A48" s="881"/>
      <c r="B48" s="881"/>
      <c r="C48" s="881"/>
      <c r="D48" s="881"/>
      <c r="E48" s="881"/>
      <c r="F48" s="881"/>
      <c r="G48" s="881"/>
      <c r="H48" s="881"/>
      <c r="I48" s="881"/>
      <c r="J48" s="881"/>
      <c r="K48" s="882"/>
      <c r="L48" s="881"/>
      <c r="M48" s="881"/>
      <c r="N48" s="481" t="s">
        <v>2</v>
      </c>
      <c r="O48" s="883"/>
    </row>
    <row r="50" spans="2:11">
      <c r="B50" s="885"/>
      <c r="C50" s="538"/>
      <c r="D50" s="538"/>
      <c r="E50" s="538"/>
      <c r="F50" s="538"/>
      <c r="G50" s="538"/>
      <c r="H50" s="538"/>
      <c r="I50" s="538"/>
      <c r="J50" s="538"/>
      <c r="K50" s="447"/>
    </row>
    <row r="51" spans="2:11">
      <c r="I51" s="539"/>
      <c r="J51" s="539"/>
      <c r="K51" s="447"/>
    </row>
    <row r="52" spans="2:11">
      <c r="I52" s="539"/>
      <c r="J52" s="539"/>
      <c r="K52" s="447"/>
    </row>
    <row r="53" spans="2:11">
      <c r="I53" s="539"/>
      <c r="J53" s="539"/>
      <c r="K53" s="447"/>
    </row>
    <row r="54" spans="2:11">
      <c r="I54" s="539"/>
      <c r="J54" s="539"/>
      <c r="K54" s="447"/>
    </row>
    <row r="55" spans="2:11">
      <c r="I55" s="539"/>
      <c r="J55" s="539"/>
      <c r="K55" s="447"/>
    </row>
    <row r="56" spans="2:11">
      <c r="I56" s="539"/>
      <c r="J56" s="541"/>
      <c r="K56" s="447"/>
    </row>
    <row r="57" spans="2:11">
      <c r="I57" s="539"/>
      <c r="J57" s="541"/>
      <c r="K57" s="447"/>
    </row>
    <row r="58" spans="2:11">
      <c r="I58" s="539"/>
      <c r="J58" s="539"/>
      <c r="K58" s="447"/>
    </row>
    <row r="59" spans="2:11">
      <c r="I59" s="539"/>
      <c r="J59" s="539"/>
      <c r="K59" s="447"/>
    </row>
    <row r="60" spans="2:11">
      <c r="I60" s="539"/>
      <c r="J60" s="539"/>
      <c r="K60" s="447"/>
    </row>
    <row r="61" spans="2:11">
      <c r="I61" s="539"/>
      <c r="J61" s="539"/>
      <c r="K61" s="447"/>
    </row>
    <row r="62" spans="2:11">
      <c r="I62" s="539"/>
      <c r="J62" s="539"/>
      <c r="K62" s="447"/>
    </row>
    <row r="63" spans="2:11">
      <c r="I63" s="539"/>
      <c r="J63" s="539"/>
      <c r="K63" s="447"/>
    </row>
    <row r="64" spans="2:11">
      <c r="I64" s="539"/>
      <c r="J64" s="539"/>
      <c r="K64" s="447"/>
    </row>
    <row r="65" spans="9:11">
      <c r="I65" s="539"/>
      <c r="J65" s="539"/>
      <c r="K65" s="447"/>
    </row>
    <row r="66" spans="9:11">
      <c r="I66" s="539"/>
      <c r="J66" s="539"/>
      <c r="K66" s="447"/>
    </row>
    <row r="67" spans="9:11">
      <c r="I67" s="539"/>
      <c r="J67" s="539"/>
      <c r="K67" s="447"/>
    </row>
    <row r="68" spans="9:11">
      <c r="I68" s="539"/>
      <c r="J68" s="539"/>
      <c r="K68" s="447"/>
    </row>
    <row r="69" spans="9:11">
      <c r="I69" s="539"/>
      <c r="J69" s="539"/>
      <c r="K69" s="447"/>
    </row>
    <row r="70" spans="9:11">
      <c r="I70" s="539"/>
      <c r="J70" s="539"/>
      <c r="K70" s="447"/>
    </row>
    <row r="71" spans="9:11">
      <c r="I71" s="542"/>
      <c r="J71" s="539"/>
      <c r="K71" s="447"/>
    </row>
    <row r="72" spans="9:11">
      <c r="I72" s="447"/>
      <c r="J72" s="447"/>
      <c r="K72" s="447"/>
    </row>
    <row r="73" spans="9:11">
      <c r="I73" s="543"/>
      <c r="J73" s="543"/>
      <c r="K73" s="447"/>
    </row>
    <row r="74" spans="9:11">
      <c r="I74" s="543"/>
      <c r="J74" s="543"/>
      <c r="K74" s="447"/>
    </row>
    <row r="75" spans="9:11">
      <c r="I75" s="543"/>
      <c r="J75" s="543"/>
      <c r="K75" s="447"/>
    </row>
    <row r="76" spans="9:11">
      <c r="I76" s="543"/>
      <c r="J76" s="543"/>
      <c r="K76" s="447"/>
    </row>
    <row r="77" spans="9:11">
      <c r="K77" s="447"/>
    </row>
    <row r="78" spans="9:11">
      <c r="K78" s="447"/>
    </row>
    <row r="180" spans="2:2">
      <c r="B180" s="536" t="s">
        <v>1</v>
      </c>
    </row>
  </sheetData>
  <mergeCells count="12">
    <mergeCell ref="B6:J6"/>
    <mergeCell ref="B1:J1"/>
    <mergeCell ref="B2:J2"/>
    <mergeCell ref="B3:J3"/>
    <mergeCell ref="B4:J4"/>
    <mergeCell ref="B5:J5"/>
    <mergeCell ref="B7:J7"/>
    <mergeCell ref="B8:B9"/>
    <mergeCell ref="C8:D8"/>
    <mergeCell ref="E8:F8"/>
    <mergeCell ref="G8:H8"/>
    <mergeCell ref="I8:J8"/>
  </mergeCells>
  <printOptions horizontalCentered="1"/>
  <pageMargins left="0.5" right="0.5" top="0.5" bottom="0.42" header="0.5" footer="0.16"/>
  <pageSetup scale="70" orientation="landscape" r:id="rId1"/>
  <headerFooter alignWithMargins="0">
    <oddFooter>&amp;C&amp;"Times New Roman,Regular"Exhibit L - Summary of Requirements by Object Class</oddFooter>
  </headerFooter>
</worksheet>
</file>

<file path=xl/worksheets/sheet21.xml><?xml version="1.0" encoding="utf-8"?>
<worksheet xmlns="http://schemas.openxmlformats.org/spreadsheetml/2006/main" xmlns:r="http://schemas.openxmlformats.org/officeDocument/2006/relationships">
  <sheetPr codeName="Sheet17"/>
  <dimension ref="A1:Q178"/>
  <sheetViews>
    <sheetView view="pageBreakPreview" zoomScale="70" zoomScaleNormal="75" zoomScaleSheetLayoutView="70" workbookViewId="0">
      <pane xSplit="2" ySplit="9" topLeftCell="C10" activePane="bottomRight" state="frozen"/>
      <selection activeCell="A30" sqref="A30:XFD36"/>
      <selection pane="topRight" activeCell="A30" sqref="A30:XFD36"/>
      <selection pane="bottomLeft" activeCell="A30" sqref="A30:XFD36"/>
      <selection pane="bottomRight" activeCell="B1" sqref="B1:J1"/>
    </sheetView>
  </sheetViews>
  <sheetFormatPr defaultRowHeight="15.75"/>
  <cols>
    <col min="1" max="1" width="1.140625" style="536" customWidth="1"/>
    <col min="2" max="2" width="80.5703125" style="536" customWidth="1"/>
    <col min="3" max="3" width="9.140625" style="536"/>
    <col min="4" max="4" width="13" style="536" customWidth="1"/>
    <col min="5" max="5" width="9.140625" style="536"/>
    <col min="6" max="6" width="13.7109375" style="536" customWidth="1"/>
    <col min="7" max="7" width="9.140625" style="536"/>
    <col min="8" max="8" width="13.5703125" style="536" bestFit="1" customWidth="1"/>
    <col min="9" max="9" width="9.140625" style="536"/>
    <col min="10" max="10" width="13.28515625" style="536" customWidth="1"/>
    <col min="11" max="13" width="0" style="536" hidden="1" customWidth="1"/>
    <col min="14" max="14" width="1.28515625" style="537" customWidth="1"/>
    <col min="15" max="15" width="9.140625" style="482"/>
    <col min="16" max="16384" width="9.140625" style="536"/>
  </cols>
  <sheetData>
    <row r="1" spans="1:14" ht="19.149999999999999" customHeight="1">
      <c r="A1" s="480"/>
      <c r="B1" s="1358" t="s">
        <v>304</v>
      </c>
      <c r="C1" s="1357"/>
      <c r="D1" s="1357"/>
      <c r="E1" s="1357"/>
      <c r="F1" s="1357"/>
      <c r="G1" s="1357"/>
      <c r="H1" s="1357"/>
      <c r="I1" s="1357"/>
      <c r="J1" s="1357"/>
      <c r="K1" s="480"/>
      <c r="L1" s="480"/>
      <c r="M1" s="480"/>
      <c r="N1" s="481" t="s">
        <v>3</v>
      </c>
    </row>
    <row r="2" spans="1:14" ht="11.25" customHeight="1">
      <c r="A2" s="480"/>
      <c r="B2" s="1359"/>
      <c r="C2" s="1360"/>
      <c r="D2" s="1360"/>
      <c r="E2" s="1360"/>
      <c r="F2" s="1360"/>
      <c r="G2" s="1360"/>
      <c r="H2" s="1360"/>
      <c r="I2" s="1360"/>
      <c r="J2" s="1360"/>
      <c r="K2" s="480"/>
      <c r="L2" s="480"/>
      <c r="M2" s="480"/>
      <c r="N2" s="481" t="s">
        <v>3</v>
      </c>
    </row>
    <row r="3" spans="1:14" ht="18.75">
      <c r="A3" s="480"/>
      <c r="B3" s="1361" t="s">
        <v>305</v>
      </c>
      <c r="C3" s="1357"/>
      <c r="D3" s="1357"/>
      <c r="E3" s="1357"/>
      <c r="F3" s="1357"/>
      <c r="G3" s="1357"/>
      <c r="H3" s="1357"/>
      <c r="I3" s="1357"/>
      <c r="J3" s="1357"/>
      <c r="K3" s="480"/>
      <c r="L3" s="480"/>
      <c r="M3" s="480"/>
      <c r="N3" s="481" t="s">
        <v>3</v>
      </c>
    </row>
    <row r="4" spans="1:14" ht="16.5">
      <c r="A4" s="480"/>
      <c r="B4" s="1362" t="s">
        <v>7</v>
      </c>
      <c r="C4" s="1357"/>
      <c r="D4" s="1357"/>
      <c r="E4" s="1357"/>
      <c r="F4" s="1357"/>
      <c r="G4" s="1357"/>
      <c r="H4" s="1357"/>
      <c r="I4" s="1357"/>
      <c r="J4" s="1357"/>
      <c r="K4" s="480"/>
      <c r="L4" s="480"/>
      <c r="M4" s="480"/>
      <c r="N4" s="481" t="s">
        <v>3</v>
      </c>
    </row>
    <row r="5" spans="1:14" ht="16.5">
      <c r="A5" s="480"/>
      <c r="B5" s="1362" t="s">
        <v>64</v>
      </c>
      <c r="C5" s="1357"/>
      <c r="D5" s="1357"/>
      <c r="E5" s="1357"/>
      <c r="F5" s="1357"/>
      <c r="G5" s="1357"/>
      <c r="H5" s="1357"/>
      <c r="I5" s="1357"/>
      <c r="J5" s="1357"/>
      <c r="K5" s="480"/>
      <c r="L5" s="480"/>
      <c r="M5" s="480"/>
      <c r="N5" s="481" t="s">
        <v>3</v>
      </c>
    </row>
    <row r="6" spans="1:14">
      <c r="A6" s="480"/>
      <c r="B6" s="1356" t="s">
        <v>9</v>
      </c>
      <c r="C6" s="1357"/>
      <c r="D6" s="1357"/>
      <c r="E6" s="1357"/>
      <c r="F6" s="1357"/>
      <c r="G6" s="1357"/>
      <c r="H6" s="1357"/>
      <c r="I6" s="1357"/>
      <c r="J6" s="1357"/>
      <c r="K6" s="480"/>
      <c r="L6" s="480"/>
      <c r="M6" s="480"/>
      <c r="N6" s="481" t="s">
        <v>3</v>
      </c>
    </row>
    <row r="7" spans="1:14" ht="11.25" customHeight="1">
      <c r="A7" s="480"/>
      <c r="B7" s="1346"/>
      <c r="C7" s="1346"/>
      <c r="D7" s="1346"/>
      <c r="E7" s="1346"/>
      <c r="F7" s="1346"/>
      <c r="G7" s="1346"/>
      <c r="H7" s="1346"/>
      <c r="I7" s="1346"/>
      <c r="J7" s="1346"/>
      <c r="K7" s="480"/>
      <c r="L7" s="480"/>
      <c r="M7" s="480"/>
      <c r="N7" s="481" t="s">
        <v>3</v>
      </c>
    </row>
    <row r="8" spans="1:14" ht="31.5" customHeight="1">
      <c r="A8" s="480"/>
      <c r="B8" s="1347" t="s">
        <v>306</v>
      </c>
      <c r="C8" s="1349" t="s">
        <v>185</v>
      </c>
      <c r="D8" s="1350"/>
      <c r="E8" s="1351" t="s">
        <v>175</v>
      </c>
      <c r="F8" s="1352"/>
      <c r="G8" s="1353" t="s">
        <v>52</v>
      </c>
      <c r="H8" s="1354"/>
      <c r="I8" s="1353" t="s">
        <v>187</v>
      </c>
      <c r="J8" s="1355"/>
      <c r="K8" s="483"/>
      <c r="L8" s="480"/>
      <c r="M8" s="480"/>
      <c r="N8" s="481" t="s">
        <v>3</v>
      </c>
    </row>
    <row r="9" spans="1:14" ht="25.5" customHeight="1" thickBot="1">
      <c r="A9" s="480"/>
      <c r="B9" s="1348"/>
      <c r="C9" s="484" t="s">
        <v>12</v>
      </c>
      <c r="D9" s="485" t="s">
        <v>13</v>
      </c>
      <c r="E9" s="484" t="s">
        <v>12</v>
      </c>
      <c r="F9" s="485" t="s">
        <v>13</v>
      </c>
      <c r="G9" s="484" t="s">
        <v>12</v>
      </c>
      <c r="H9" s="485" t="s">
        <v>13</v>
      </c>
      <c r="I9" s="484" t="s">
        <v>12</v>
      </c>
      <c r="J9" s="486" t="s">
        <v>13</v>
      </c>
      <c r="K9" s="483"/>
      <c r="L9" s="480"/>
      <c r="M9" s="480"/>
      <c r="N9" s="481" t="s">
        <v>3</v>
      </c>
    </row>
    <row r="10" spans="1:14">
      <c r="A10" s="480"/>
      <c r="B10" s="487" t="s">
        <v>307</v>
      </c>
      <c r="C10" s="488">
        <v>1125</v>
      </c>
      <c r="D10" s="489">
        <v>116533.65492</v>
      </c>
      <c r="E10" s="488">
        <v>1282</v>
      </c>
      <c r="F10" s="490">
        <v>122045</v>
      </c>
      <c r="G10" s="488">
        <v>1431</v>
      </c>
      <c r="H10" s="490">
        <v>131810</v>
      </c>
      <c r="I10" s="491">
        <f>G10-E10</f>
        <v>149</v>
      </c>
      <c r="J10" s="492">
        <f>H10-F10</f>
        <v>9765</v>
      </c>
      <c r="K10" s="483"/>
      <c r="L10" s="480"/>
      <c r="M10" s="480"/>
      <c r="N10" s="481" t="s">
        <v>3</v>
      </c>
    </row>
    <row r="11" spans="1:14">
      <c r="A11" s="480"/>
      <c r="B11" s="493" t="s">
        <v>308</v>
      </c>
      <c r="C11" s="488">
        <v>0</v>
      </c>
      <c r="D11" s="494">
        <v>1077.3577</v>
      </c>
      <c r="E11" s="488">
        <v>0</v>
      </c>
      <c r="F11" s="494">
        <v>1077</v>
      </c>
      <c r="G11" s="488">
        <v>0</v>
      </c>
      <c r="H11" s="494">
        <v>1076</v>
      </c>
      <c r="I11" s="491">
        <f>G11-E11</f>
        <v>0</v>
      </c>
      <c r="J11" s="495">
        <f>H11-F11</f>
        <v>-1</v>
      </c>
      <c r="K11" s="496" t="s">
        <v>309</v>
      </c>
      <c r="L11" s="480" t="s">
        <v>310</v>
      </c>
      <c r="M11" s="480"/>
      <c r="N11" s="481" t="s">
        <v>3</v>
      </c>
    </row>
    <row r="12" spans="1:14">
      <c r="A12" s="480"/>
      <c r="B12" s="493" t="s">
        <v>311</v>
      </c>
      <c r="C12" s="488">
        <f>C13+C14</f>
        <v>35.199999999999996</v>
      </c>
      <c r="D12" s="494">
        <v>7062.7373000000007</v>
      </c>
      <c r="E12" s="488">
        <f>E13+E14</f>
        <v>69</v>
      </c>
      <c r="F12" s="494">
        <v>7525</v>
      </c>
      <c r="G12" s="488">
        <f>G13+G14</f>
        <v>84</v>
      </c>
      <c r="H12" s="494">
        <v>8700</v>
      </c>
      <c r="I12" s="491">
        <f>+I13+I14</f>
        <v>15</v>
      </c>
      <c r="J12" s="495">
        <f>H12-F12</f>
        <v>1175</v>
      </c>
      <c r="K12" s="483">
        <v>93</v>
      </c>
      <c r="L12" s="480"/>
      <c r="M12" s="480"/>
      <c r="N12" s="481" t="s">
        <v>3</v>
      </c>
    </row>
    <row r="13" spans="1:14">
      <c r="A13" s="480"/>
      <c r="B13" s="497" t="s">
        <v>312</v>
      </c>
      <c r="C13" s="498">
        <v>14.1</v>
      </c>
      <c r="D13" s="499"/>
      <c r="E13" s="498">
        <v>16</v>
      </c>
      <c r="F13" s="499"/>
      <c r="G13" s="498">
        <v>17</v>
      </c>
      <c r="H13" s="499"/>
      <c r="I13" s="500">
        <f>G13-E13</f>
        <v>1</v>
      </c>
      <c r="J13" s="501"/>
      <c r="K13" s="483"/>
      <c r="L13" s="480"/>
      <c r="M13" s="480"/>
      <c r="N13" s="481" t="s">
        <v>3</v>
      </c>
    </row>
    <row r="14" spans="1:14">
      <c r="A14" s="480"/>
      <c r="B14" s="497" t="s">
        <v>313</v>
      </c>
      <c r="C14" s="498">
        <v>21.099999999999998</v>
      </c>
      <c r="D14" s="499"/>
      <c r="E14" s="498">
        <v>53</v>
      </c>
      <c r="F14" s="499"/>
      <c r="G14" s="498">
        <v>67</v>
      </c>
      <c r="H14" s="499"/>
      <c r="I14" s="500">
        <f>G14-E14</f>
        <v>14</v>
      </c>
      <c r="J14" s="501"/>
      <c r="K14" s="483"/>
      <c r="L14" s="480"/>
      <c r="M14" s="480"/>
      <c r="N14" s="481" t="s">
        <v>3</v>
      </c>
    </row>
    <row r="15" spans="1:14">
      <c r="A15" s="480"/>
      <c r="B15" s="502" t="s">
        <v>314</v>
      </c>
      <c r="C15" s="503"/>
      <c r="D15" s="504">
        <v>139.27837000000002</v>
      </c>
      <c r="E15" s="503"/>
      <c r="F15" s="504">
        <v>139</v>
      </c>
      <c r="G15" s="503"/>
      <c r="H15" s="504">
        <v>139</v>
      </c>
      <c r="I15" s="505">
        <f>G15-E15</f>
        <v>0</v>
      </c>
      <c r="J15" s="506">
        <f>H15-F15</f>
        <v>0</v>
      </c>
      <c r="K15" s="483"/>
      <c r="L15" s="480"/>
      <c r="M15" s="480"/>
      <c r="N15" s="481" t="s">
        <v>3</v>
      </c>
    </row>
    <row r="16" spans="1:14">
      <c r="A16" s="480"/>
      <c r="B16" s="507" t="s">
        <v>315</v>
      </c>
      <c r="C16" s="508">
        <f t="shared" ref="C16:H16" si="0">+C10+C11+C12+C15</f>
        <v>1160.2</v>
      </c>
      <c r="D16" s="509">
        <f t="shared" si="0"/>
        <v>124813.02829</v>
      </c>
      <c r="E16" s="508">
        <f>+E10+E11+E12+E15</f>
        <v>1351</v>
      </c>
      <c r="F16" s="509">
        <f t="shared" si="0"/>
        <v>130786</v>
      </c>
      <c r="G16" s="508">
        <f>+G10+G11+G12+G15</f>
        <v>1515</v>
      </c>
      <c r="H16" s="509">
        <f t="shared" si="0"/>
        <v>141725</v>
      </c>
      <c r="I16" s="510">
        <f>SUM(I10:I15)</f>
        <v>179</v>
      </c>
      <c r="J16" s="511">
        <f>SUM(J10:J15)</f>
        <v>10939</v>
      </c>
      <c r="K16" s="512">
        <f>697+630+957+2333</f>
        <v>4617</v>
      </c>
      <c r="L16" s="480">
        <f>2451-93</f>
        <v>2358</v>
      </c>
      <c r="M16" s="480">
        <f>+F16-H16</f>
        <v>-10939</v>
      </c>
      <c r="N16" s="481" t="s">
        <v>3</v>
      </c>
    </row>
    <row r="17" spans="1:17">
      <c r="A17" s="480"/>
      <c r="B17" s="493" t="s">
        <v>316</v>
      </c>
      <c r="C17" s="488"/>
      <c r="D17" s="494"/>
      <c r="E17" s="488"/>
      <c r="F17" s="494"/>
      <c r="G17" s="488"/>
      <c r="H17" s="494"/>
      <c r="I17" s="491"/>
      <c r="J17" s="495"/>
      <c r="K17" s="483"/>
      <c r="L17" s="480"/>
      <c r="M17" s="480"/>
      <c r="N17" s="481" t="s">
        <v>3</v>
      </c>
    </row>
    <row r="18" spans="1:17">
      <c r="A18" s="480"/>
      <c r="B18" s="513" t="s">
        <v>317</v>
      </c>
      <c r="C18" s="488"/>
      <c r="D18" s="494">
        <v>29546.252609998872</v>
      </c>
      <c r="E18" s="488"/>
      <c r="F18" s="494">
        <v>33444</v>
      </c>
      <c r="G18" s="488"/>
      <c r="H18" s="494">
        <v>39359</v>
      </c>
      <c r="I18" s="491"/>
      <c r="J18" s="495">
        <f t="shared" ref="J18:J37" si="1">H18-F18</f>
        <v>5915</v>
      </c>
      <c r="K18" s="483">
        <v>359</v>
      </c>
      <c r="L18" s="480">
        <f>1171+93</f>
        <v>1264</v>
      </c>
      <c r="M18" s="480">
        <f t="shared" ref="M18:M38" si="2">+F18-H18</f>
        <v>-5915</v>
      </c>
      <c r="N18" s="481" t="s">
        <v>3</v>
      </c>
    </row>
    <row r="19" spans="1:17">
      <c r="A19" s="480"/>
      <c r="B19" s="513" t="s">
        <v>381</v>
      </c>
      <c r="C19" s="488"/>
      <c r="D19" s="494">
        <v>0</v>
      </c>
      <c r="E19" s="488"/>
      <c r="F19" s="494">
        <v>0</v>
      </c>
      <c r="G19" s="488"/>
      <c r="H19" s="494">
        <v>0</v>
      </c>
      <c r="I19" s="491"/>
      <c r="J19" s="495">
        <f t="shared" si="1"/>
        <v>0</v>
      </c>
      <c r="K19" s="483"/>
      <c r="L19" s="480"/>
      <c r="M19" s="480"/>
      <c r="N19" s="481" t="s">
        <v>3</v>
      </c>
    </row>
    <row r="20" spans="1:17">
      <c r="A20" s="480"/>
      <c r="B20" s="513" t="s">
        <v>318</v>
      </c>
      <c r="C20" s="488"/>
      <c r="D20" s="494">
        <v>6019.5372900000666</v>
      </c>
      <c r="E20" s="488"/>
      <c r="F20" s="494">
        <v>5357</v>
      </c>
      <c r="G20" s="488"/>
      <c r="H20" s="494">
        <v>6559</v>
      </c>
      <c r="I20" s="491"/>
      <c r="J20" s="495">
        <f t="shared" si="1"/>
        <v>1202</v>
      </c>
      <c r="K20" s="483"/>
      <c r="L20" s="480">
        <v>110</v>
      </c>
      <c r="M20" s="480">
        <f t="shared" si="2"/>
        <v>-1202</v>
      </c>
      <c r="N20" s="481" t="s">
        <v>3</v>
      </c>
    </row>
    <row r="21" spans="1:17">
      <c r="A21" s="480"/>
      <c r="B21" s="513" t="s">
        <v>319</v>
      </c>
      <c r="C21" s="488"/>
      <c r="D21" s="494">
        <v>380.44744999999961</v>
      </c>
      <c r="E21" s="488"/>
      <c r="F21" s="494">
        <v>907</v>
      </c>
      <c r="G21" s="488"/>
      <c r="H21" s="494">
        <v>1745</v>
      </c>
      <c r="I21" s="491"/>
      <c r="J21" s="495">
        <f t="shared" si="1"/>
        <v>838</v>
      </c>
      <c r="K21" s="483"/>
      <c r="L21" s="480">
        <v>0</v>
      </c>
      <c r="M21" s="480">
        <f t="shared" si="2"/>
        <v>-838</v>
      </c>
      <c r="N21" s="481" t="s">
        <v>3</v>
      </c>
    </row>
    <row r="22" spans="1:17">
      <c r="A22" s="480"/>
      <c r="B22" s="513" t="s">
        <v>320</v>
      </c>
      <c r="C22" s="488"/>
      <c r="D22" s="494">
        <v>22156.986119999998</v>
      </c>
      <c r="E22" s="488"/>
      <c r="F22" s="494">
        <v>17137</v>
      </c>
      <c r="G22" s="488"/>
      <c r="H22" s="494">
        <v>20120</v>
      </c>
      <c r="I22" s="491"/>
      <c r="J22" s="495">
        <f t="shared" si="1"/>
        <v>2983</v>
      </c>
      <c r="K22" s="483">
        <f>4220-576</f>
        <v>3644</v>
      </c>
      <c r="L22" s="480"/>
      <c r="M22" s="480">
        <f t="shared" si="2"/>
        <v>-2983</v>
      </c>
      <c r="N22" s="481" t="s">
        <v>3</v>
      </c>
    </row>
    <row r="23" spans="1:17">
      <c r="A23" s="480"/>
      <c r="B23" s="513" t="s">
        <v>321</v>
      </c>
      <c r="C23" s="488"/>
      <c r="D23" s="494">
        <v>697.66835999999989</v>
      </c>
      <c r="E23" s="488"/>
      <c r="F23" s="494">
        <v>708</v>
      </c>
      <c r="G23" s="488"/>
      <c r="H23" s="494">
        <v>855</v>
      </c>
      <c r="I23" s="491"/>
      <c r="J23" s="495">
        <f t="shared" si="1"/>
        <v>147</v>
      </c>
      <c r="K23" s="483"/>
      <c r="L23" s="480"/>
      <c r="M23" s="480">
        <f t="shared" si="2"/>
        <v>-147</v>
      </c>
      <c r="N23" s="481" t="s">
        <v>3</v>
      </c>
    </row>
    <row r="24" spans="1:17">
      <c r="A24" s="480"/>
      <c r="B24" s="513" t="s">
        <v>322</v>
      </c>
      <c r="C24" s="488"/>
      <c r="D24" s="494">
        <v>6337.9190899999921</v>
      </c>
      <c r="E24" s="488"/>
      <c r="F24" s="494">
        <v>6530</v>
      </c>
      <c r="G24" s="488"/>
      <c r="H24" s="494">
        <v>7272</v>
      </c>
      <c r="I24" s="491"/>
      <c r="J24" s="495">
        <f t="shared" si="1"/>
        <v>742</v>
      </c>
      <c r="K24" s="483">
        <v>332</v>
      </c>
      <c r="L24" s="480">
        <v>175</v>
      </c>
      <c r="M24" s="480">
        <f t="shared" si="2"/>
        <v>-742</v>
      </c>
      <c r="N24" s="481" t="s">
        <v>3</v>
      </c>
    </row>
    <row r="25" spans="1:17">
      <c r="A25" s="480"/>
      <c r="B25" s="513" t="s">
        <v>323</v>
      </c>
      <c r="C25" s="488"/>
      <c r="D25" s="494">
        <v>928.57945000000029</v>
      </c>
      <c r="E25" s="488"/>
      <c r="F25" s="494">
        <v>800</v>
      </c>
      <c r="G25" s="488"/>
      <c r="H25" s="494">
        <v>813</v>
      </c>
      <c r="I25" s="491"/>
      <c r="J25" s="495">
        <f t="shared" si="1"/>
        <v>13</v>
      </c>
      <c r="K25" s="483"/>
      <c r="L25" s="480"/>
      <c r="M25" s="480">
        <f t="shared" si="2"/>
        <v>-13</v>
      </c>
      <c r="N25" s="481" t="s">
        <v>3</v>
      </c>
    </row>
    <row r="26" spans="1:17">
      <c r="A26" s="480"/>
      <c r="B26" s="513" t="s">
        <v>324</v>
      </c>
      <c r="C26" s="488"/>
      <c r="D26" s="494">
        <v>35734.191820000044</v>
      </c>
      <c r="E26" s="488"/>
      <c r="F26" s="494">
        <v>29745</v>
      </c>
      <c r="G26" s="488"/>
      <c r="H26" s="494">
        <v>30285</v>
      </c>
      <c r="I26" s="491"/>
      <c r="J26" s="495">
        <f t="shared" si="1"/>
        <v>540</v>
      </c>
      <c r="K26" s="483"/>
      <c r="L26" s="480">
        <v>14918</v>
      </c>
      <c r="M26" s="480">
        <f t="shared" si="2"/>
        <v>-540</v>
      </c>
      <c r="N26" s="481" t="s">
        <v>3</v>
      </c>
    </row>
    <row r="27" spans="1:17">
      <c r="A27" s="480"/>
      <c r="B27" s="513" t="s">
        <v>325</v>
      </c>
      <c r="C27" s="488"/>
      <c r="D27" s="494">
        <v>12765.703439999994</v>
      </c>
      <c r="E27" s="488"/>
      <c r="F27" s="494">
        <v>21923</v>
      </c>
      <c r="G27" s="488"/>
      <c r="H27" s="494">
        <v>29657</v>
      </c>
      <c r="I27" s="491"/>
      <c r="J27" s="495">
        <f t="shared" si="1"/>
        <v>7734</v>
      </c>
      <c r="K27" s="483">
        <v>276</v>
      </c>
      <c r="L27" s="480">
        <v>14853</v>
      </c>
      <c r="M27" s="480">
        <f t="shared" si="2"/>
        <v>-7734</v>
      </c>
      <c r="N27" s="481" t="s">
        <v>3</v>
      </c>
    </row>
    <row r="28" spans="1:17">
      <c r="A28" s="480"/>
      <c r="B28" s="513" t="s">
        <v>382</v>
      </c>
      <c r="C28" s="488"/>
      <c r="D28" s="494">
        <v>6364.2800899999993</v>
      </c>
      <c r="E28" s="488"/>
      <c r="F28" s="494">
        <v>6998</v>
      </c>
      <c r="G28" s="488"/>
      <c r="H28" s="494">
        <v>7352</v>
      </c>
      <c r="I28" s="491"/>
      <c r="J28" s="495">
        <f t="shared" si="1"/>
        <v>354</v>
      </c>
      <c r="K28" s="483"/>
      <c r="L28" s="480">
        <v>135</v>
      </c>
      <c r="M28" s="480">
        <f t="shared" si="2"/>
        <v>-354</v>
      </c>
      <c r="N28" s="481" t="s">
        <v>3</v>
      </c>
      <c r="Q28" s="536" t="s">
        <v>36</v>
      </c>
    </row>
    <row r="29" spans="1:17">
      <c r="A29" s="480"/>
      <c r="B29" s="513" t="s">
        <v>327</v>
      </c>
      <c r="C29" s="488"/>
      <c r="D29" s="494">
        <v>867.19996999999978</v>
      </c>
      <c r="E29" s="488"/>
      <c r="F29" s="494">
        <v>772</v>
      </c>
      <c r="G29" s="488"/>
      <c r="H29" s="494">
        <v>772</v>
      </c>
      <c r="I29" s="491"/>
      <c r="J29" s="495">
        <f t="shared" si="1"/>
        <v>0</v>
      </c>
      <c r="K29" s="483"/>
      <c r="L29" s="480"/>
      <c r="M29" s="480">
        <f t="shared" si="2"/>
        <v>0</v>
      </c>
      <c r="N29" s="481" t="s">
        <v>3</v>
      </c>
    </row>
    <row r="30" spans="1:17">
      <c r="A30" s="480"/>
      <c r="B30" s="513" t="s">
        <v>328</v>
      </c>
      <c r="C30" s="488"/>
      <c r="D30" s="494">
        <v>0</v>
      </c>
      <c r="E30" s="488"/>
      <c r="F30" s="494">
        <v>0</v>
      </c>
      <c r="G30" s="488"/>
      <c r="H30" s="494">
        <v>0</v>
      </c>
      <c r="I30" s="491"/>
      <c r="J30" s="495">
        <f t="shared" si="1"/>
        <v>0</v>
      </c>
      <c r="K30" s="483"/>
      <c r="L30" s="480"/>
      <c r="M30" s="480">
        <f t="shared" si="2"/>
        <v>0</v>
      </c>
      <c r="N30" s="481" t="s">
        <v>3</v>
      </c>
    </row>
    <row r="31" spans="1:17">
      <c r="A31" s="480"/>
      <c r="B31" s="513" t="s">
        <v>329</v>
      </c>
      <c r="C31" s="488"/>
      <c r="D31" s="494">
        <v>446.84655000000009</v>
      </c>
      <c r="E31" s="488"/>
      <c r="F31" s="494">
        <v>786</v>
      </c>
      <c r="G31" s="488"/>
      <c r="H31" s="494">
        <v>781</v>
      </c>
      <c r="I31" s="491"/>
      <c r="J31" s="495">
        <f t="shared" si="1"/>
        <v>-5</v>
      </c>
      <c r="K31" s="483"/>
      <c r="L31" s="480"/>
      <c r="M31" s="480"/>
      <c r="N31" s="481" t="s">
        <v>3</v>
      </c>
    </row>
    <row r="32" spans="1:17">
      <c r="A32" s="480"/>
      <c r="B32" s="513" t="s">
        <v>330</v>
      </c>
      <c r="C32" s="488"/>
      <c r="D32" s="494">
        <v>5661.3673199999985</v>
      </c>
      <c r="E32" s="488"/>
      <c r="F32" s="494">
        <v>4981</v>
      </c>
      <c r="G32" s="488"/>
      <c r="H32" s="494">
        <v>4981</v>
      </c>
      <c r="I32" s="491"/>
      <c r="J32" s="495">
        <f t="shared" si="1"/>
        <v>0</v>
      </c>
      <c r="K32" s="483"/>
      <c r="L32" s="480">
        <v>10</v>
      </c>
      <c r="M32" s="480">
        <f t="shared" si="2"/>
        <v>0</v>
      </c>
      <c r="N32" s="481" t="s">
        <v>3</v>
      </c>
    </row>
    <row r="33" spans="1:14">
      <c r="A33" s="480"/>
      <c r="B33" s="513" t="s">
        <v>383</v>
      </c>
      <c r="C33" s="488"/>
      <c r="D33" s="494">
        <v>3.38</v>
      </c>
      <c r="E33" s="488"/>
      <c r="F33" s="494">
        <v>3</v>
      </c>
      <c r="G33" s="488"/>
      <c r="H33" s="494">
        <v>3</v>
      </c>
      <c r="I33" s="491"/>
      <c r="J33" s="495">
        <f t="shared" si="1"/>
        <v>0</v>
      </c>
      <c r="K33" s="483"/>
      <c r="L33" s="480"/>
      <c r="M33" s="480"/>
      <c r="N33" s="481" t="s">
        <v>3</v>
      </c>
    </row>
    <row r="34" spans="1:14">
      <c r="A34" s="480"/>
      <c r="B34" s="513" t="s">
        <v>332</v>
      </c>
      <c r="C34" s="488"/>
      <c r="D34" s="494">
        <v>3707.9833300000064</v>
      </c>
      <c r="E34" s="488"/>
      <c r="F34" s="494">
        <v>4203</v>
      </c>
      <c r="G34" s="488"/>
      <c r="H34" s="494">
        <v>4820</v>
      </c>
      <c r="I34" s="491"/>
      <c r="J34" s="495">
        <f t="shared" si="1"/>
        <v>617</v>
      </c>
      <c r="K34" s="483"/>
      <c r="L34" s="480">
        <v>85</v>
      </c>
      <c r="M34" s="480">
        <f t="shared" si="2"/>
        <v>-617</v>
      </c>
      <c r="N34" s="481" t="s">
        <v>3</v>
      </c>
    </row>
    <row r="35" spans="1:14">
      <c r="A35" s="480"/>
      <c r="B35" s="513" t="s">
        <v>333</v>
      </c>
      <c r="C35" s="488"/>
      <c r="D35" s="494">
        <v>8830.0715200000122</v>
      </c>
      <c r="E35" s="488"/>
      <c r="F35" s="494">
        <v>21074</v>
      </c>
      <c r="G35" s="488"/>
      <c r="H35" s="494">
        <v>21144</v>
      </c>
      <c r="I35" s="491"/>
      <c r="J35" s="495">
        <f t="shared" si="1"/>
        <v>70</v>
      </c>
      <c r="K35" s="483"/>
      <c r="L35" s="480">
        <v>37758</v>
      </c>
      <c r="M35" s="480">
        <f t="shared" si="2"/>
        <v>-70</v>
      </c>
      <c r="N35" s="481" t="s">
        <v>3</v>
      </c>
    </row>
    <row r="36" spans="1:14">
      <c r="A36" s="480"/>
      <c r="B36" s="513" t="s">
        <v>384</v>
      </c>
      <c r="C36" s="488"/>
      <c r="D36" s="494">
        <v>2738.7878900000001</v>
      </c>
      <c r="E36" s="488"/>
      <c r="F36" s="494">
        <v>4150</v>
      </c>
      <c r="G36" s="488"/>
      <c r="H36" s="494">
        <v>3747</v>
      </c>
      <c r="I36" s="491"/>
      <c r="J36" s="495">
        <f t="shared" si="1"/>
        <v>-403</v>
      </c>
      <c r="K36" s="483"/>
      <c r="L36" s="480"/>
      <c r="M36" s="480"/>
      <c r="N36" s="481" t="s">
        <v>3</v>
      </c>
    </row>
    <row r="37" spans="1:14">
      <c r="A37" s="480"/>
      <c r="B37" s="513" t="s">
        <v>335</v>
      </c>
      <c r="C37" s="488"/>
      <c r="D37" s="494">
        <v>0.11134000000000001</v>
      </c>
      <c r="E37" s="488"/>
      <c r="F37" s="494">
        <v>0</v>
      </c>
      <c r="G37" s="488"/>
      <c r="H37" s="494">
        <v>0</v>
      </c>
      <c r="I37" s="491"/>
      <c r="J37" s="495">
        <f t="shared" si="1"/>
        <v>0</v>
      </c>
      <c r="K37" s="483"/>
      <c r="L37" s="480"/>
      <c r="M37" s="480"/>
      <c r="N37" s="481" t="s">
        <v>3</v>
      </c>
    </row>
    <row r="38" spans="1:14" ht="16.5" thickBot="1">
      <c r="A38" s="480"/>
      <c r="B38" s="514" t="s">
        <v>336</v>
      </c>
      <c r="C38" s="515"/>
      <c r="D38" s="516">
        <f>SUM(D16:D37)</f>
        <v>268000.34192999889</v>
      </c>
      <c r="E38" s="515"/>
      <c r="F38" s="516">
        <f>SUM(F16:F37)</f>
        <v>290304</v>
      </c>
      <c r="G38" s="515"/>
      <c r="H38" s="516">
        <f>SUM(H16:H37)</f>
        <v>321990</v>
      </c>
      <c r="I38" s="517"/>
      <c r="J38" s="518">
        <f>SUM(J16:J37)</f>
        <v>31686</v>
      </c>
      <c r="K38" s="483">
        <f>SUM(K12:K35)</f>
        <v>9321</v>
      </c>
      <c r="L38" s="480">
        <f>SUM(L16:L35)</f>
        <v>71666</v>
      </c>
      <c r="M38" s="480">
        <f t="shared" si="2"/>
        <v>-31686</v>
      </c>
      <c r="N38" s="481" t="s">
        <v>3</v>
      </c>
    </row>
    <row r="39" spans="1:14" ht="16.899999999999999" customHeight="1">
      <c r="A39" s="480"/>
      <c r="B39" s="519" t="s">
        <v>340</v>
      </c>
      <c r="C39" s="491"/>
      <c r="D39" s="520">
        <v>-87806.399999999994</v>
      </c>
      <c r="E39" s="491"/>
      <c r="F39" s="520">
        <f>-D40</f>
        <v>-68089.499999999971</v>
      </c>
      <c r="G39" s="491"/>
      <c r="H39" s="520">
        <f>-F40</f>
        <v>-33592.899999999965</v>
      </c>
      <c r="I39" s="491"/>
      <c r="J39" s="495"/>
      <c r="K39" s="483"/>
      <c r="L39" s="480"/>
      <c r="M39" s="480"/>
      <c r="N39" s="481" t="s">
        <v>3</v>
      </c>
    </row>
    <row r="40" spans="1:14">
      <c r="A40" s="480"/>
      <c r="B40" s="513" t="s">
        <v>341</v>
      </c>
      <c r="C40" s="491"/>
      <c r="D40" s="520">
        <v>68089.499999999971</v>
      </c>
      <c r="E40" s="491"/>
      <c r="F40" s="520">
        <v>33592.899999999965</v>
      </c>
      <c r="G40" s="491"/>
      <c r="H40" s="520">
        <v>3705.7999999999884</v>
      </c>
      <c r="I40" s="491"/>
      <c r="J40" s="495"/>
      <c r="K40" s="483"/>
      <c r="L40" s="480"/>
      <c r="M40" s="480"/>
      <c r="N40" s="481" t="s">
        <v>3</v>
      </c>
    </row>
    <row r="41" spans="1:14">
      <c r="A41" s="480"/>
      <c r="B41" s="513" t="s">
        <v>385</v>
      </c>
      <c r="C41" s="491"/>
      <c r="D41" s="520">
        <v>-17444.2</v>
      </c>
      <c r="E41" s="491"/>
      <c r="F41" s="520">
        <v>-12649.9</v>
      </c>
      <c r="G41" s="491"/>
      <c r="H41" s="520">
        <v>-10307.200000000001</v>
      </c>
      <c r="I41" s="491"/>
      <c r="J41" s="495"/>
      <c r="K41" s="483"/>
      <c r="L41" s="480"/>
      <c r="M41" s="480"/>
      <c r="N41" s="481" t="s">
        <v>3</v>
      </c>
    </row>
    <row r="42" spans="1:14" ht="16.5" thickBot="1">
      <c r="A42" s="480"/>
      <c r="B42" s="521" t="s">
        <v>342</v>
      </c>
      <c r="C42" s="522"/>
      <c r="D42" s="523">
        <f>SUM(D38:D41)</f>
        <v>230839.24192999885</v>
      </c>
      <c r="E42" s="522"/>
      <c r="F42" s="523">
        <f>SUM(F38:F41)</f>
        <v>243157.5</v>
      </c>
      <c r="G42" s="522"/>
      <c r="H42" s="523">
        <f>SUM(H38:H41)</f>
        <v>281795.7</v>
      </c>
      <c r="I42" s="522"/>
      <c r="J42" s="524"/>
      <c r="K42" s="483"/>
      <c r="L42" s="480"/>
      <c r="M42" s="480"/>
      <c r="N42" s="481" t="s">
        <v>3</v>
      </c>
    </row>
    <row r="43" spans="1:14">
      <c r="A43" s="480"/>
      <c r="B43" s="525"/>
      <c r="C43" s="526"/>
      <c r="D43" s="527"/>
      <c r="E43" s="526"/>
      <c r="F43" s="527"/>
      <c r="G43" s="526"/>
      <c r="H43" s="527"/>
      <c r="I43" s="526"/>
      <c r="J43" s="528"/>
      <c r="K43" s="483"/>
      <c r="L43" s="480"/>
      <c r="M43" s="480"/>
      <c r="N43" s="481" t="s">
        <v>3</v>
      </c>
    </row>
    <row r="44" spans="1:14">
      <c r="A44" s="480"/>
      <c r="B44" s="529" t="s">
        <v>337</v>
      </c>
      <c r="C44" s="491"/>
      <c r="D44" s="520"/>
      <c r="E44" s="491"/>
      <c r="F44" s="520"/>
      <c r="G44" s="491"/>
      <c r="H44" s="520"/>
      <c r="I44" s="491"/>
      <c r="J44" s="495"/>
      <c r="K44" s="483"/>
      <c r="L44" s="480"/>
      <c r="M44" s="480"/>
      <c r="N44" s="481" t="s">
        <v>3</v>
      </c>
    </row>
    <row r="45" spans="1:14">
      <c r="A45" s="480"/>
      <c r="B45" s="513" t="s">
        <v>338</v>
      </c>
      <c r="C45" s="530">
        <v>0</v>
      </c>
      <c r="D45" s="520">
        <v>0</v>
      </c>
      <c r="E45" s="530">
        <v>0</v>
      </c>
      <c r="F45" s="520">
        <v>0</v>
      </c>
      <c r="G45" s="530">
        <v>0</v>
      </c>
      <c r="H45" s="520">
        <v>0</v>
      </c>
      <c r="I45" s="491">
        <v>0</v>
      </c>
      <c r="J45" s="495">
        <v>0</v>
      </c>
      <c r="K45" s="483"/>
      <c r="L45" s="480"/>
      <c r="M45" s="480"/>
      <c r="N45" s="481" t="s">
        <v>3</v>
      </c>
    </row>
    <row r="46" spans="1:14">
      <c r="A46" s="480"/>
      <c r="B46" s="493" t="s">
        <v>386</v>
      </c>
      <c r="C46" s="491"/>
      <c r="D46" s="520">
        <v>0</v>
      </c>
      <c r="E46" s="491"/>
      <c r="F46" s="520">
        <v>0</v>
      </c>
      <c r="G46" s="491"/>
      <c r="H46" s="520">
        <v>0</v>
      </c>
      <c r="I46" s="491"/>
      <c r="J46" s="495">
        <v>0</v>
      </c>
      <c r="K46" s="483"/>
      <c r="L46" s="480"/>
      <c r="M46" s="480"/>
      <c r="N46" s="481" t="s">
        <v>3</v>
      </c>
    </row>
    <row r="47" spans="1:14">
      <c r="A47" s="480"/>
      <c r="B47" s="502" t="s">
        <v>387</v>
      </c>
      <c r="C47" s="531"/>
      <c r="D47" s="532">
        <v>0</v>
      </c>
      <c r="E47" s="531"/>
      <c r="F47" s="532">
        <v>0</v>
      </c>
      <c r="G47" s="531"/>
      <c r="H47" s="532">
        <v>0</v>
      </c>
      <c r="I47" s="531"/>
      <c r="J47" s="533">
        <v>0</v>
      </c>
      <c r="K47" s="483"/>
      <c r="L47" s="480"/>
      <c r="M47" s="480"/>
      <c r="N47" s="481" t="s">
        <v>3</v>
      </c>
    </row>
    <row r="48" spans="1:14">
      <c r="A48" s="480"/>
      <c r="B48" s="534"/>
      <c r="C48" s="535"/>
      <c r="D48" s="535"/>
      <c r="E48" s="535"/>
      <c r="F48" s="535"/>
      <c r="G48" s="535"/>
      <c r="H48" s="535"/>
      <c r="I48" s="535"/>
      <c r="J48" s="535"/>
      <c r="K48" s="483"/>
      <c r="L48" s="480"/>
      <c r="M48" s="480"/>
      <c r="N48" s="481" t="s">
        <v>2</v>
      </c>
    </row>
    <row r="49" spans="2:14">
      <c r="B49" s="1363"/>
      <c r="C49" s="1364"/>
      <c r="D49" s="1364"/>
      <c r="E49" s="1364"/>
      <c r="F49" s="1364"/>
      <c r="G49" s="1364"/>
      <c r="H49" s="1364"/>
      <c r="I49" s="1364"/>
      <c r="J49" s="1364"/>
      <c r="K49" s="1364"/>
      <c r="L49" s="1364"/>
      <c r="M49" s="1364"/>
      <c r="N49" s="1364"/>
    </row>
    <row r="50" spans="2:14">
      <c r="I50" s="539"/>
      <c r="J50" s="539"/>
      <c r="K50" s="447"/>
    </row>
    <row r="51" spans="2:14">
      <c r="I51" s="539"/>
      <c r="J51" s="539"/>
      <c r="K51" s="447"/>
    </row>
    <row r="52" spans="2:14">
      <c r="I52" s="539"/>
      <c r="J52" s="539"/>
      <c r="K52" s="447"/>
    </row>
    <row r="53" spans="2:14">
      <c r="I53" s="539"/>
      <c r="J53" s="539"/>
      <c r="K53" s="447"/>
    </row>
    <row r="54" spans="2:14">
      <c r="I54" s="539"/>
      <c r="J54" s="541"/>
      <c r="K54" s="447"/>
    </row>
    <row r="55" spans="2:14">
      <c r="I55" s="539"/>
      <c r="J55" s="541"/>
      <c r="K55" s="447"/>
    </row>
    <row r="56" spans="2:14">
      <c r="I56" s="539"/>
      <c r="J56" s="539"/>
      <c r="K56" s="447"/>
    </row>
    <row r="57" spans="2:14">
      <c r="I57" s="539"/>
      <c r="J57" s="539"/>
      <c r="K57" s="447"/>
    </row>
    <row r="58" spans="2:14">
      <c r="I58" s="539"/>
      <c r="J58" s="539"/>
      <c r="K58" s="447"/>
    </row>
    <row r="59" spans="2:14">
      <c r="I59" s="539"/>
      <c r="J59" s="539"/>
      <c r="K59" s="447"/>
    </row>
    <row r="60" spans="2:14">
      <c r="I60" s="539"/>
      <c r="J60" s="539"/>
      <c r="K60" s="447"/>
    </row>
    <row r="61" spans="2:14">
      <c r="I61" s="539"/>
      <c r="J61" s="539"/>
      <c r="K61" s="447"/>
    </row>
    <row r="62" spans="2:14">
      <c r="I62" s="539"/>
      <c r="J62" s="539"/>
      <c r="K62" s="447"/>
    </row>
    <row r="63" spans="2:14">
      <c r="I63" s="539"/>
      <c r="J63" s="539"/>
      <c r="K63" s="447"/>
    </row>
    <row r="64" spans="2:14">
      <c r="I64" s="539"/>
      <c r="J64" s="539"/>
      <c r="K64" s="447"/>
    </row>
    <row r="65" spans="9:11">
      <c r="I65" s="539"/>
      <c r="J65" s="539"/>
      <c r="K65" s="447"/>
    </row>
    <row r="66" spans="9:11">
      <c r="I66" s="539"/>
      <c r="J66" s="539"/>
      <c r="K66" s="447"/>
    </row>
    <row r="67" spans="9:11">
      <c r="I67" s="539"/>
      <c r="J67" s="539"/>
      <c r="K67" s="447"/>
    </row>
    <row r="68" spans="9:11">
      <c r="I68" s="539"/>
      <c r="J68" s="539"/>
      <c r="K68" s="447"/>
    </row>
    <row r="69" spans="9:11">
      <c r="I69" s="542"/>
      <c r="J69" s="539"/>
      <c r="K69" s="447"/>
    </row>
    <row r="70" spans="9:11">
      <c r="I70" s="447"/>
      <c r="J70" s="447"/>
      <c r="K70" s="447"/>
    </row>
    <row r="71" spans="9:11">
      <c r="I71" s="543"/>
      <c r="J71" s="543"/>
      <c r="K71" s="447"/>
    </row>
    <row r="72" spans="9:11">
      <c r="I72" s="543"/>
      <c r="J72" s="543"/>
      <c r="K72" s="447"/>
    </row>
    <row r="73" spans="9:11">
      <c r="I73" s="543"/>
      <c r="J73" s="543"/>
      <c r="K73" s="447"/>
    </row>
    <row r="74" spans="9:11">
      <c r="I74" s="543"/>
      <c r="J74" s="543"/>
      <c r="K74" s="447"/>
    </row>
    <row r="75" spans="9:11">
      <c r="K75" s="447"/>
    </row>
    <row r="76" spans="9:11">
      <c r="K76" s="447"/>
    </row>
    <row r="178" spans="2:2">
      <c r="B178" s="536" t="s">
        <v>1</v>
      </c>
    </row>
  </sheetData>
  <mergeCells count="13">
    <mergeCell ref="B6:J6"/>
    <mergeCell ref="B1:J1"/>
    <mergeCell ref="B2:J2"/>
    <mergeCell ref="B3:J3"/>
    <mergeCell ref="B4:J4"/>
    <mergeCell ref="B5:J5"/>
    <mergeCell ref="B49:N49"/>
    <mergeCell ref="B7:J7"/>
    <mergeCell ref="B8:B9"/>
    <mergeCell ref="C8:D8"/>
    <mergeCell ref="E8:F8"/>
    <mergeCell ref="G8:H8"/>
    <mergeCell ref="I8:J8"/>
  </mergeCells>
  <printOptions horizontalCentered="1"/>
  <pageMargins left="0.5" right="0.5" top="0.5" bottom="0.47" header="0.5" footer="0.17"/>
  <pageSetup scale="70" orientation="landscape" r:id="rId1"/>
  <headerFooter alignWithMargins="0">
    <oddFooter>&amp;C&amp;"Times New Roman,Regular"Exhibit L - Summary of Requirements by Object Class</oddFooter>
  </headerFooter>
</worksheet>
</file>

<file path=xl/worksheets/sheet22.xml><?xml version="1.0" encoding="utf-8"?>
<worksheet xmlns="http://schemas.openxmlformats.org/spreadsheetml/2006/main" xmlns:r="http://schemas.openxmlformats.org/officeDocument/2006/relationships">
  <dimension ref="A1:Q184"/>
  <sheetViews>
    <sheetView view="pageBreakPreview" zoomScale="75" zoomScaleNormal="75" zoomScaleSheetLayoutView="50" workbookViewId="0">
      <pane xSplit="2" ySplit="9" topLeftCell="C10" activePane="bottomRight" state="frozen"/>
      <selection activeCell="A30" sqref="A30:XFD36"/>
      <selection pane="topRight" activeCell="A30" sqref="A30:XFD36"/>
      <selection pane="bottomLeft" activeCell="A30" sqref="A30:XFD36"/>
      <selection pane="bottomRight" activeCell="B1" sqref="B1:J1"/>
    </sheetView>
  </sheetViews>
  <sheetFormatPr defaultRowHeight="15.75"/>
  <cols>
    <col min="1" max="1" width="9.140625" style="536"/>
    <col min="2" max="2" width="80.5703125" style="536" customWidth="1"/>
    <col min="3" max="3" width="9.140625" style="536"/>
    <col min="4" max="4" width="13" style="536" customWidth="1"/>
    <col min="5" max="5" width="9.140625" style="536"/>
    <col min="6" max="6" width="13.7109375" style="536" customWidth="1"/>
    <col min="7" max="7" width="9.140625" style="536"/>
    <col min="8" max="8" width="13.5703125" style="536" bestFit="1" customWidth="1"/>
    <col min="9" max="9" width="9.140625" style="536"/>
    <col min="10" max="10" width="13.28515625" style="536" customWidth="1"/>
    <col min="11" max="13" width="0" style="536" hidden="1" customWidth="1"/>
    <col min="14" max="14" width="1.28515625" style="537" customWidth="1"/>
    <col min="15" max="15" width="9.140625" style="482"/>
    <col min="16" max="16384" width="9.140625" style="536"/>
  </cols>
  <sheetData>
    <row r="1" spans="1:14" ht="19.149999999999999" customHeight="1">
      <c r="A1" s="480"/>
      <c r="B1" s="1358" t="s">
        <v>304</v>
      </c>
      <c r="C1" s="1357"/>
      <c r="D1" s="1357"/>
      <c r="E1" s="1357"/>
      <c r="F1" s="1357"/>
      <c r="G1" s="1357"/>
      <c r="H1" s="1357"/>
      <c r="I1" s="1357"/>
      <c r="J1" s="1357"/>
      <c r="K1" s="480"/>
      <c r="L1" s="480"/>
      <c r="M1" s="480"/>
      <c r="N1" s="481" t="s">
        <v>3</v>
      </c>
    </row>
    <row r="2" spans="1:14" ht="19.149999999999999" customHeight="1">
      <c r="A2" s="480"/>
      <c r="B2" s="1359"/>
      <c r="C2" s="1360"/>
      <c r="D2" s="1360"/>
      <c r="E2" s="1360"/>
      <c r="F2" s="1360"/>
      <c r="G2" s="1360"/>
      <c r="H2" s="1360"/>
      <c r="I2" s="1360"/>
      <c r="J2" s="1360"/>
      <c r="K2" s="480"/>
      <c r="L2" s="480"/>
      <c r="M2" s="480"/>
      <c r="N2" s="481" t="s">
        <v>3</v>
      </c>
    </row>
    <row r="3" spans="1:14" ht="18.75">
      <c r="A3" s="480"/>
      <c r="B3" s="1361" t="s">
        <v>305</v>
      </c>
      <c r="C3" s="1357"/>
      <c r="D3" s="1357"/>
      <c r="E3" s="1357"/>
      <c r="F3" s="1357"/>
      <c r="G3" s="1357"/>
      <c r="H3" s="1357"/>
      <c r="I3" s="1357"/>
      <c r="J3" s="1357"/>
      <c r="K3" s="480"/>
      <c r="L3" s="480"/>
      <c r="M3" s="480"/>
      <c r="N3" s="481" t="s">
        <v>3</v>
      </c>
    </row>
    <row r="4" spans="1:14" ht="16.5">
      <c r="A4" s="480"/>
      <c r="B4" s="1362" t="s">
        <v>425</v>
      </c>
      <c r="C4" s="1357"/>
      <c r="D4" s="1357"/>
      <c r="E4" s="1357"/>
      <c r="F4" s="1357"/>
      <c r="G4" s="1357"/>
      <c r="H4" s="1357"/>
      <c r="I4" s="1357"/>
      <c r="J4" s="1357"/>
      <c r="K4" s="480"/>
      <c r="L4" s="480"/>
      <c r="M4" s="480"/>
      <c r="N4" s="481" t="s">
        <v>3</v>
      </c>
    </row>
    <row r="5" spans="1:14" ht="16.5">
      <c r="A5" s="480"/>
      <c r="B5" s="1362" t="s">
        <v>71</v>
      </c>
      <c r="C5" s="1357"/>
      <c r="D5" s="1357"/>
      <c r="E5" s="1357"/>
      <c r="F5" s="1357"/>
      <c r="G5" s="1357"/>
      <c r="H5" s="1357"/>
      <c r="I5" s="1357"/>
      <c r="J5" s="1357"/>
      <c r="K5" s="480"/>
      <c r="L5" s="480"/>
      <c r="M5" s="480"/>
      <c r="N5" s="481" t="s">
        <v>3</v>
      </c>
    </row>
    <row r="6" spans="1:14">
      <c r="A6" s="480"/>
      <c r="B6" s="1356" t="s">
        <v>9</v>
      </c>
      <c r="C6" s="1357"/>
      <c r="D6" s="1357"/>
      <c r="E6" s="1357"/>
      <c r="F6" s="1357"/>
      <c r="G6" s="1357"/>
      <c r="H6" s="1357"/>
      <c r="I6" s="1357"/>
      <c r="J6" s="1357"/>
      <c r="K6" s="480"/>
      <c r="L6" s="480"/>
      <c r="M6" s="480"/>
      <c r="N6" s="481" t="s">
        <v>3</v>
      </c>
    </row>
    <row r="7" spans="1:14" ht="11.25" customHeight="1">
      <c r="A7" s="480"/>
      <c r="B7" s="1346"/>
      <c r="C7" s="1346"/>
      <c r="D7" s="1346"/>
      <c r="E7" s="1346"/>
      <c r="F7" s="1346"/>
      <c r="G7" s="1346"/>
      <c r="H7" s="1346"/>
      <c r="I7" s="1346"/>
      <c r="J7" s="1346"/>
      <c r="K7" s="480"/>
      <c r="L7" s="480"/>
      <c r="M7" s="480"/>
      <c r="N7" s="481" t="s">
        <v>3</v>
      </c>
    </row>
    <row r="8" spans="1:14" ht="37.5" customHeight="1">
      <c r="A8" s="480"/>
      <c r="B8" s="1347" t="s">
        <v>306</v>
      </c>
      <c r="C8" s="1349" t="s">
        <v>185</v>
      </c>
      <c r="D8" s="1350"/>
      <c r="E8" s="1351" t="s">
        <v>175</v>
      </c>
      <c r="F8" s="1352"/>
      <c r="G8" s="1353" t="s">
        <v>52</v>
      </c>
      <c r="H8" s="1354"/>
      <c r="I8" s="1353" t="s">
        <v>187</v>
      </c>
      <c r="J8" s="1355"/>
      <c r="K8" s="483"/>
      <c r="L8" s="480"/>
      <c r="M8" s="480"/>
      <c r="N8" s="481" t="s">
        <v>3</v>
      </c>
    </row>
    <row r="9" spans="1:14" ht="21.75" customHeight="1" thickBot="1">
      <c r="A9" s="480"/>
      <c r="B9" s="1348"/>
      <c r="C9" s="484" t="s">
        <v>12</v>
      </c>
      <c r="D9" s="485" t="s">
        <v>13</v>
      </c>
      <c r="E9" s="484" t="s">
        <v>12</v>
      </c>
      <c r="F9" s="485" t="s">
        <v>13</v>
      </c>
      <c r="G9" s="484" t="s">
        <v>12</v>
      </c>
      <c r="H9" s="485" t="s">
        <v>13</v>
      </c>
      <c r="I9" s="484" t="s">
        <v>12</v>
      </c>
      <c r="J9" s="486" t="s">
        <v>13</v>
      </c>
      <c r="K9" s="483"/>
      <c r="L9" s="480"/>
      <c r="M9" s="480"/>
      <c r="N9" s="481" t="s">
        <v>3</v>
      </c>
    </row>
    <row r="10" spans="1:14">
      <c r="A10" s="480"/>
      <c r="B10" s="487" t="s">
        <v>307</v>
      </c>
      <c r="C10" s="491">
        <v>0</v>
      </c>
      <c r="D10" s="614">
        <v>0</v>
      </c>
      <c r="E10" s="491">
        <v>0</v>
      </c>
      <c r="F10" s="614">
        <v>0</v>
      </c>
      <c r="G10" s="491">
        <v>0</v>
      </c>
      <c r="H10" s="614">
        <v>0</v>
      </c>
      <c r="I10" s="491">
        <f>G10-E10</f>
        <v>0</v>
      </c>
      <c r="J10" s="492">
        <f>H10-F10</f>
        <v>0</v>
      </c>
      <c r="K10" s="483"/>
      <c r="L10" s="480"/>
      <c r="M10" s="480"/>
      <c r="N10" s="481" t="s">
        <v>3</v>
      </c>
    </row>
    <row r="11" spans="1:14">
      <c r="A11" s="480"/>
      <c r="B11" s="493" t="s">
        <v>308</v>
      </c>
      <c r="C11" s="491">
        <v>0</v>
      </c>
      <c r="D11" s="520">
        <v>0</v>
      </c>
      <c r="E11" s="491">
        <v>0</v>
      </c>
      <c r="F11" s="520">
        <v>0</v>
      </c>
      <c r="G11" s="491">
        <v>0</v>
      </c>
      <c r="H11" s="520">
        <v>0</v>
      </c>
      <c r="I11" s="491">
        <f>G11-E11</f>
        <v>0</v>
      </c>
      <c r="J11" s="495">
        <f>H11-F11</f>
        <v>0</v>
      </c>
      <c r="K11" s="496" t="s">
        <v>309</v>
      </c>
      <c r="L11" s="480" t="s">
        <v>310</v>
      </c>
      <c r="M11" s="480"/>
      <c r="N11" s="481" t="s">
        <v>3</v>
      </c>
    </row>
    <row r="12" spans="1:14">
      <c r="A12" s="480"/>
      <c r="B12" s="493" t="s">
        <v>311</v>
      </c>
      <c r="C12" s="491">
        <f>C13+C14</f>
        <v>0</v>
      </c>
      <c r="D12" s="520">
        <v>0</v>
      </c>
      <c r="E12" s="491">
        <f>E13+E14</f>
        <v>0</v>
      </c>
      <c r="F12" s="520"/>
      <c r="G12" s="491">
        <f>G13+G14</f>
        <v>0</v>
      </c>
      <c r="H12" s="520"/>
      <c r="I12" s="491">
        <f>+I13+I14</f>
        <v>0</v>
      </c>
      <c r="J12" s="495">
        <f>H12-F12</f>
        <v>0</v>
      </c>
      <c r="K12" s="483">
        <v>93</v>
      </c>
      <c r="L12" s="480"/>
      <c r="M12" s="480"/>
      <c r="N12" s="481" t="s">
        <v>3</v>
      </c>
    </row>
    <row r="13" spans="1:14">
      <c r="A13" s="480"/>
      <c r="B13" s="497" t="s">
        <v>312</v>
      </c>
      <c r="C13" s="500">
        <v>0</v>
      </c>
      <c r="D13" s="615"/>
      <c r="E13" s="500">
        <v>0</v>
      </c>
      <c r="F13" s="615"/>
      <c r="G13" s="500">
        <v>0</v>
      </c>
      <c r="H13" s="615"/>
      <c r="I13" s="500">
        <f>G13-E13</f>
        <v>0</v>
      </c>
      <c r="J13" s="501">
        <f>H13-F13</f>
        <v>0</v>
      </c>
      <c r="K13" s="483"/>
      <c r="L13" s="480"/>
      <c r="M13" s="480"/>
      <c r="N13" s="481" t="s">
        <v>3</v>
      </c>
    </row>
    <row r="14" spans="1:14">
      <c r="A14" s="480"/>
      <c r="B14" s="497" t="s">
        <v>313</v>
      </c>
      <c r="C14" s="500">
        <v>0</v>
      </c>
      <c r="D14" s="615"/>
      <c r="E14" s="500">
        <v>0</v>
      </c>
      <c r="F14" s="615"/>
      <c r="G14" s="500">
        <v>0</v>
      </c>
      <c r="H14" s="615"/>
      <c r="I14" s="500">
        <f>G14-E14</f>
        <v>0</v>
      </c>
      <c r="J14" s="501">
        <f>H14-F14</f>
        <v>0</v>
      </c>
      <c r="K14" s="483"/>
      <c r="L14" s="480"/>
      <c r="M14" s="480"/>
      <c r="N14" s="481" t="s">
        <v>3</v>
      </c>
    </row>
    <row r="15" spans="1:14">
      <c r="A15" s="480"/>
      <c r="B15" s="502" t="s">
        <v>314</v>
      </c>
      <c r="C15" s="505"/>
      <c r="D15" s="616">
        <v>0</v>
      </c>
      <c r="E15" s="505"/>
      <c r="F15" s="616"/>
      <c r="G15" s="505"/>
      <c r="H15" s="616"/>
      <c r="I15" s="505">
        <f>G15-E15</f>
        <v>0</v>
      </c>
      <c r="J15" s="506">
        <f>H15-F15</f>
        <v>0</v>
      </c>
      <c r="K15" s="483"/>
      <c r="L15" s="480"/>
      <c r="M15" s="480"/>
      <c r="N15" s="481" t="s">
        <v>3</v>
      </c>
    </row>
    <row r="16" spans="1:14">
      <c r="A16" s="480"/>
      <c r="B16" s="507" t="s">
        <v>315</v>
      </c>
      <c r="C16" s="510">
        <f t="shared" ref="C16:H16" si="0">+C10+C11+C12+C15</f>
        <v>0</v>
      </c>
      <c r="D16" s="617">
        <f t="shared" si="0"/>
        <v>0</v>
      </c>
      <c r="E16" s="510">
        <f>+E10+E11+E12+E15</f>
        <v>0</v>
      </c>
      <c r="F16" s="617">
        <f t="shared" si="0"/>
        <v>0</v>
      </c>
      <c r="G16" s="510">
        <f t="shared" si="0"/>
        <v>0</v>
      </c>
      <c r="H16" s="617">
        <f t="shared" si="0"/>
        <v>0</v>
      </c>
      <c r="I16" s="510">
        <f>SUM(I10:I15)</f>
        <v>0</v>
      </c>
      <c r="J16" s="618">
        <f>SUM(J10:J15)</f>
        <v>0</v>
      </c>
      <c r="K16" s="512">
        <f>697+630+957+2333</f>
        <v>4617</v>
      </c>
      <c r="L16" s="480">
        <f>2451-93</f>
        <v>2358</v>
      </c>
      <c r="M16" s="480">
        <f>+F16-H16</f>
        <v>0</v>
      </c>
      <c r="N16" s="481" t="s">
        <v>3</v>
      </c>
    </row>
    <row r="17" spans="1:14">
      <c r="A17" s="480"/>
      <c r="B17" s="493" t="s">
        <v>316</v>
      </c>
      <c r="C17" s="491"/>
      <c r="D17" s="520"/>
      <c r="E17" s="491"/>
      <c r="F17" s="520"/>
      <c r="G17" s="491"/>
      <c r="H17" s="520"/>
      <c r="I17" s="491"/>
      <c r="J17" s="495"/>
      <c r="K17" s="483"/>
      <c r="L17" s="480"/>
      <c r="M17" s="480"/>
      <c r="N17" s="481" t="s">
        <v>3</v>
      </c>
    </row>
    <row r="18" spans="1:14">
      <c r="A18" s="480"/>
      <c r="B18" s="513" t="s">
        <v>317</v>
      </c>
      <c r="C18" s="491"/>
      <c r="D18" s="520">
        <v>0</v>
      </c>
      <c r="E18" s="491"/>
      <c r="F18" s="520">
        <v>0</v>
      </c>
      <c r="G18" s="491"/>
      <c r="H18" s="520">
        <v>0</v>
      </c>
      <c r="I18" s="491"/>
      <c r="J18" s="495">
        <f>H18-F18</f>
        <v>0</v>
      </c>
      <c r="K18" s="483">
        <v>359</v>
      </c>
      <c r="L18" s="480">
        <f>1171+93</f>
        <v>1264</v>
      </c>
      <c r="M18" s="480">
        <f t="shared" ref="M18:M38" si="1">+F18-H18</f>
        <v>0</v>
      </c>
      <c r="N18" s="481" t="s">
        <v>3</v>
      </c>
    </row>
    <row r="19" spans="1:14">
      <c r="A19" s="480"/>
      <c r="B19" s="513" t="s">
        <v>318</v>
      </c>
      <c r="C19" s="491"/>
      <c r="D19" s="520">
        <v>0</v>
      </c>
      <c r="E19" s="491"/>
      <c r="F19" s="520">
        <v>0</v>
      </c>
      <c r="G19" s="491"/>
      <c r="H19" s="520">
        <v>0</v>
      </c>
      <c r="I19" s="491"/>
      <c r="J19" s="495">
        <f>H19-F19</f>
        <v>0</v>
      </c>
      <c r="K19" s="483"/>
      <c r="L19" s="480">
        <v>110</v>
      </c>
      <c r="M19" s="480">
        <f t="shared" si="1"/>
        <v>0</v>
      </c>
      <c r="N19" s="481" t="s">
        <v>3</v>
      </c>
    </row>
    <row r="20" spans="1:14">
      <c r="A20" s="480"/>
      <c r="B20" s="513" t="s">
        <v>319</v>
      </c>
      <c r="C20" s="491"/>
      <c r="D20" s="520">
        <v>0</v>
      </c>
      <c r="E20" s="491"/>
      <c r="F20" s="520">
        <v>0</v>
      </c>
      <c r="G20" s="491"/>
      <c r="H20" s="520">
        <v>0</v>
      </c>
      <c r="I20" s="491"/>
      <c r="J20" s="495">
        <f>H20-F20</f>
        <v>0</v>
      </c>
      <c r="K20" s="483"/>
      <c r="L20" s="480">
        <v>0</v>
      </c>
      <c r="M20" s="480">
        <f t="shared" si="1"/>
        <v>0</v>
      </c>
      <c r="N20" s="481" t="s">
        <v>3</v>
      </c>
    </row>
    <row r="21" spans="1:14">
      <c r="A21" s="480"/>
      <c r="B21" s="513" t="s">
        <v>320</v>
      </c>
      <c r="C21" s="491"/>
      <c r="D21" s="520">
        <v>0</v>
      </c>
      <c r="E21" s="491"/>
      <c r="F21" s="520">
        <v>0</v>
      </c>
      <c r="G21" s="491"/>
      <c r="H21" s="520">
        <v>0</v>
      </c>
      <c r="I21" s="491"/>
      <c r="J21" s="495">
        <f>H21-F21</f>
        <v>0</v>
      </c>
      <c r="K21" s="483">
        <f>4220-576</f>
        <v>3644</v>
      </c>
      <c r="L21" s="480"/>
      <c r="M21" s="480">
        <f t="shared" si="1"/>
        <v>0</v>
      </c>
      <c r="N21" s="481" t="s">
        <v>3</v>
      </c>
    </row>
    <row r="22" spans="1:14">
      <c r="A22" s="480"/>
      <c r="B22" s="513" t="s">
        <v>321</v>
      </c>
      <c r="C22" s="491"/>
      <c r="D22" s="520">
        <v>0</v>
      </c>
      <c r="E22" s="491"/>
      <c r="F22" s="520">
        <v>0</v>
      </c>
      <c r="G22" s="491"/>
      <c r="H22" s="520">
        <v>0</v>
      </c>
      <c r="I22" s="491"/>
      <c r="J22" s="495">
        <f>H22-F22</f>
        <v>0</v>
      </c>
      <c r="K22" s="483"/>
      <c r="L22" s="480"/>
      <c r="M22" s="480">
        <f t="shared" si="1"/>
        <v>0</v>
      </c>
      <c r="N22" s="481" t="s">
        <v>3</v>
      </c>
    </row>
    <row r="23" spans="1:14">
      <c r="A23" s="480"/>
      <c r="B23" s="513" t="s">
        <v>322</v>
      </c>
      <c r="C23" s="491"/>
      <c r="D23" s="520">
        <v>0</v>
      </c>
      <c r="E23" s="491"/>
      <c r="F23" s="520">
        <v>0</v>
      </c>
      <c r="G23" s="491"/>
      <c r="H23" s="520">
        <v>0</v>
      </c>
      <c r="I23" s="491"/>
      <c r="J23" s="495">
        <f t="shared" ref="J23:J33" si="2">H23-F23</f>
        <v>0</v>
      </c>
      <c r="K23" s="483">
        <v>332</v>
      </c>
      <c r="L23" s="480">
        <v>175</v>
      </c>
      <c r="M23" s="480">
        <f t="shared" si="1"/>
        <v>0</v>
      </c>
      <c r="N23" s="481" t="s">
        <v>3</v>
      </c>
    </row>
    <row r="24" spans="1:14">
      <c r="A24" s="480"/>
      <c r="B24" s="513" t="s">
        <v>323</v>
      </c>
      <c r="C24" s="491"/>
      <c r="D24" s="520">
        <v>0</v>
      </c>
      <c r="E24" s="491"/>
      <c r="F24" s="520">
        <v>0</v>
      </c>
      <c r="G24" s="491"/>
      <c r="H24" s="520">
        <v>0</v>
      </c>
      <c r="I24" s="491"/>
      <c r="J24" s="495">
        <f t="shared" si="2"/>
        <v>0</v>
      </c>
      <c r="K24" s="483"/>
      <c r="L24" s="480"/>
      <c r="M24" s="480">
        <f t="shared" si="1"/>
        <v>0</v>
      </c>
      <c r="N24" s="481" t="s">
        <v>3</v>
      </c>
    </row>
    <row r="25" spans="1:14">
      <c r="A25" s="480"/>
      <c r="B25" s="513" t="s">
        <v>324</v>
      </c>
      <c r="C25" s="491"/>
      <c r="D25" s="520">
        <v>0</v>
      </c>
      <c r="E25" s="491"/>
      <c r="F25" s="520">
        <v>0</v>
      </c>
      <c r="G25" s="491"/>
      <c r="H25" s="520">
        <v>0</v>
      </c>
      <c r="I25" s="491"/>
      <c r="J25" s="495">
        <f t="shared" si="2"/>
        <v>0</v>
      </c>
      <c r="K25" s="483"/>
      <c r="L25" s="480">
        <v>14918</v>
      </c>
      <c r="M25" s="480">
        <f t="shared" si="1"/>
        <v>0</v>
      </c>
      <c r="N25" s="481" t="s">
        <v>3</v>
      </c>
    </row>
    <row r="26" spans="1:14">
      <c r="A26" s="480"/>
      <c r="B26" s="513" t="s">
        <v>325</v>
      </c>
      <c r="C26" s="491"/>
      <c r="D26" s="520">
        <v>0</v>
      </c>
      <c r="E26" s="491"/>
      <c r="F26" s="520">
        <v>0</v>
      </c>
      <c r="G26" s="491"/>
      <c r="H26" s="520">
        <v>0</v>
      </c>
      <c r="I26" s="491"/>
      <c r="J26" s="495">
        <f t="shared" si="2"/>
        <v>0</v>
      </c>
      <c r="K26" s="483">
        <v>276</v>
      </c>
      <c r="L26" s="480">
        <v>14853</v>
      </c>
      <c r="M26" s="480">
        <f t="shared" si="1"/>
        <v>0</v>
      </c>
      <c r="N26" s="481" t="s">
        <v>3</v>
      </c>
    </row>
    <row r="27" spans="1:14">
      <c r="A27" s="480"/>
      <c r="B27" s="513" t="s">
        <v>382</v>
      </c>
      <c r="C27" s="491"/>
      <c r="D27" s="520">
        <v>0</v>
      </c>
      <c r="E27" s="491"/>
      <c r="F27" s="520">
        <v>0</v>
      </c>
      <c r="G27" s="491"/>
      <c r="H27" s="520">
        <v>0</v>
      </c>
      <c r="I27" s="491"/>
      <c r="J27" s="495">
        <f t="shared" si="2"/>
        <v>0</v>
      </c>
      <c r="K27" s="483"/>
      <c r="L27" s="480">
        <v>135</v>
      </c>
      <c r="M27" s="480">
        <f t="shared" si="1"/>
        <v>0</v>
      </c>
      <c r="N27" s="481" t="s">
        <v>3</v>
      </c>
    </row>
    <row r="28" spans="1:14">
      <c r="A28" s="480"/>
      <c r="B28" s="513" t="s">
        <v>327</v>
      </c>
      <c r="C28" s="491"/>
      <c r="D28" s="520">
        <v>0</v>
      </c>
      <c r="E28" s="491"/>
      <c r="F28" s="520">
        <v>0</v>
      </c>
      <c r="G28" s="491"/>
      <c r="H28" s="520">
        <v>0</v>
      </c>
      <c r="I28" s="491"/>
      <c r="J28" s="495">
        <f t="shared" si="2"/>
        <v>0</v>
      </c>
      <c r="K28" s="483"/>
      <c r="L28" s="480"/>
      <c r="M28" s="480">
        <f t="shared" si="1"/>
        <v>0</v>
      </c>
      <c r="N28" s="481" t="s">
        <v>3</v>
      </c>
    </row>
    <row r="29" spans="1:14">
      <c r="A29" s="480"/>
      <c r="B29" s="513" t="s">
        <v>328</v>
      </c>
      <c r="C29" s="491"/>
      <c r="D29" s="520">
        <v>0</v>
      </c>
      <c r="E29" s="491"/>
      <c r="F29" s="520">
        <v>0</v>
      </c>
      <c r="G29" s="491"/>
      <c r="H29" s="520">
        <v>0</v>
      </c>
      <c r="I29" s="491"/>
      <c r="J29" s="495">
        <f t="shared" si="2"/>
        <v>0</v>
      </c>
      <c r="K29" s="483"/>
      <c r="L29" s="480"/>
      <c r="M29" s="480">
        <f t="shared" si="1"/>
        <v>0</v>
      </c>
      <c r="N29" s="481" t="s">
        <v>3</v>
      </c>
    </row>
    <row r="30" spans="1:14">
      <c r="A30" s="480"/>
      <c r="B30" s="513" t="s">
        <v>329</v>
      </c>
      <c r="C30" s="491"/>
      <c r="D30" s="520">
        <v>0</v>
      </c>
      <c r="E30" s="491"/>
      <c r="F30" s="520">
        <v>0</v>
      </c>
      <c r="G30" s="491"/>
      <c r="H30" s="520">
        <v>0</v>
      </c>
      <c r="I30" s="491"/>
      <c r="J30" s="495">
        <f t="shared" si="2"/>
        <v>0</v>
      </c>
      <c r="K30" s="483"/>
      <c r="L30" s="480"/>
      <c r="M30" s="480">
        <f t="shared" si="1"/>
        <v>0</v>
      </c>
      <c r="N30" s="481" t="s">
        <v>3</v>
      </c>
    </row>
    <row r="31" spans="1:14">
      <c r="A31" s="480"/>
      <c r="B31" s="513" t="s">
        <v>330</v>
      </c>
      <c r="C31" s="491"/>
      <c r="D31" s="520">
        <v>0</v>
      </c>
      <c r="E31" s="491"/>
      <c r="F31" s="520">
        <v>0</v>
      </c>
      <c r="G31" s="491"/>
      <c r="H31" s="520">
        <v>0</v>
      </c>
      <c r="I31" s="491"/>
      <c r="J31" s="495">
        <f t="shared" si="2"/>
        <v>0</v>
      </c>
      <c r="K31" s="483"/>
      <c r="L31" s="480">
        <v>10</v>
      </c>
      <c r="M31" s="480">
        <f t="shared" si="1"/>
        <v>0</v>
      </c>
      <c r="N31" s="481" t="s">
        <v>3</v>
      </c>
    </row>
    <row r="32" spans="1:14">
      <c r="A32" s="480"/>
      <c r="B32" s="513" t="s">
        <v>426</v>
      </c>
      <c r="C32" s="491"/>
      <c r="D32" s="520">
        <v>0</v>
      </c>
      <c r="E32" s="491"/>
      <c r="F32" s="520">
        <v>0</v>
      </c>
      <c r="G32" s="491"/>
      <c r="H32" s="520">
        <v>0</v>
      </c>
      <c r="I32" s="491"/>
      <c r="J32" s="495">
        <f t="shared" si="2"/>
        <v>0</v>
      </c>
      <c r="K32" s="483"/>
      <c r="L32" s="480"/>
      <c r="M32" s="480">
        <f t="shared" si="1"/>
        <v>0</v>
      </c>
      <c r="N32" s="481" t="s">
        <v>3</v>
      </c>
    </row>
    <row r="33" spans="1:17">
      <c r="A33" s="480"/>
      <c r="B33" s="513" t="s">
        <v>332</v>
      </c>
      <c r="C33" s="491"/>
      <c r="D33" s="520">
        <v>0</v>
      </c>
      <c r="E33" s="491"/>
      <c r="F33" s="520">
        <v>0</v>
      </c>
      <c r="G33" s="491"/>
      <c r="H33" s="520">
        <v>0</v>
      </c>
      <c r="I33" s="491"/>
      <c r="J33" s="495">
        <f t="shared" si="2"/>
        <v>0</v>
      </c>
      <c r="K33" s="483"/>
      <c r="L33" s="480">
        <v>85</v>
      </c>
      <c r="M33" s="480">
        <f t="shared" si="1"/>
        <v>0</v>
      </c>
      <c r="N33" s="481" t="s">
        <v>3</v>
      </c>
    </row>
    <row r="34" spans="1:17">
      <c r="A34" s="480"/>
      <c r="B34" s="513" t="s">
        <v>333</v>
      </c>
      <c r="C34" s="491"/>
      <c r="D34" s="520">
        <v>0</v>
      </c>
      <c r="E34" s="491"/>
      <c r="F34" s="520">
        <v>0</v>
      </c>
      <c r="G34" s="491"/>
      <c r="H34" s="520">
        <v>0</v>
      </c>
      <c r="I34" s="491"/>
      <c r="J34" s="495">
        <f>H34-F34</f>
        <v>0</v>
      </c>
      <c r="K34" s="483"/>
      <c r="L34" s="480">
        <v>37758</v>
      </c>
      <c r="M34" s="480">
        <f>+F34-H35</f>
        <v>-10000</v>
      </c>
      <c r="N34" s="481" t="s">
        <v>3</v>
      </c>
    </row>
    <row r="35" spans="1:17">
      <c r="A35" s="480"/>
      <c r="B35" s="513" t="s">
        <v>384</v>
      </c>
      <c r="C35" s="491"/>
      <c r="D35" s="520">
        <v>28</v>
      </c>
      <c r="E35" s="491"/>
      <c r="F35" s="520">
        <f>D39</f>
        <v>106</v>
      </c>
      <c r="G35" s="491"/>
      <c r="H35" s="520">
        <v>10000</v>
      </c>
      <c r="I35" s="491"/>
      <c r="J35" s="495">
        <f>H35-F35</f>
        <v>9894</v>
      </c>
      <c r="K35" s="483"/>
      <c r="L35" s="480"/>
      <c r="M35" s="480" t="e">
        <f>+F35-#REF!</f>
        <v>#REF!</v>
      </c>
      <c r="N35" s="481" t="s">
        <v>3</v>
      </c>
      <c r="Q35" s="536" t="s">
        <v>36</v>
      </c>
    </row>
    <row r="36" spans="1:17">
      <c r="A36" s="480"/>
      <c r="B36" s="513" t="s">
        <v>335</v>
      </c>
      <c r="C36" s="491"/>
      <c r="D36" s="520">
        <v>0</v>
      </c>
      <c r="E36" s="491"/>
      <c r="F36" s="520">
        <v>0</v>
      </c>
      <c r="G36" s="491"/>
      <c r="H36" s="520">
        <v>0</v>
      </c>
      <c r="I36" s="491"/>
      <c r="J36" s="495">
        <f>H36-F36</f>
        <v>0</v>
      </c>
      <c r="K36" s="483"/>
      <c r="L36" s="480"/>
      <c r="M36" s="480"/>
      <c r="N36" s="481" t="s">
        <v>3</v>
      </c>
    </row>
    <row r="37" spans="1:17" ht="16.5" thickBot="1">
      <c r="A37" s="480"/>
      <c r="B37" s="514" t="s">
        <v>336</v>
      </c>
      <c r="C37" s="517"/>
      <c r="D37" s="619">
        <f>SUM(D18:D36,D10:D12,D15)</f>
        <v>28</v>
      </c>
      <c r="E37" s="517"/>
      <c r="F37" s="619">
        <f>SUM(F16:F36)</f>
        <v>106</v>
      </c>
      <c r="G37" s="517"/>
      <c r="H37" s="619">
        <f>SUM(H16:H36)</f>
        <v>10000</v>
      </c>
      <c r="I37" s="517"/>
      <c r="J37" s="620">
        <f>SUM(J16:J36)</f>
        <v>9894</v>
      </c>
      <c r="K37" s="483">
        <f>SUM(K12:K34)</f>
        <v>9321</v>
      </c>
      <c r="L37" s="480">
        <f>SUM(L16:L34)</f>
        <v>71666</v>
      </c>
      <c r="M37" s="480">
        <f t="shared" si="1"/>
        <v>-9894</v>
      </c>
      <c r="N37" s="481" t="s">
        <v>3</v>
      </c>
    </row>
    <row r="38" spans="1:17" ht="16.899999999999999" customHeight="1">
      <c r="A38" s="480"/>
      <c r="B38" s="519" t="s">
        <v>340</v>
      </c>
      <c r="C38" s="491"/>
      <c r="D38" s="520">
        <v>-8</v>
      </c>
      <c r="E38" s="491"/>
      <c r="F38" s="520">
        <f>-D39</f>
        <v>-106</v>
      </c>
      <c r="G38" s="491"/>
      <c r="H38" s="520">
        <f>F39</f>
        <v>0</v>
      </c>
      <c r="I38" s="491"/>
      <c r="J38" s="495"/>
      <c r="K38" s="483"/>
      <c r="L38" s="480"/>
      <c r="M38" s="480">
        <f t="shared" si="1"/>
        <v>-106</v>
      </c>
      <c r="N38" s="481" t="s">
        <v>3</v>
      </c>
    </row>
    <row r="39" spans="1:17">
      <c r="A39" s="480"/>
      <c r="B39" s="513" t="s">
        <v>341</v>
      </c>
      <c r="C39" s="491"/>
      <c r="D39" s="520">
        <v>106</v>
      </c>
      <c r="E39" s="491"/>
      <c r="F39" s="520">
        <v>0</v>
      </c>
      <c r="G39" s="491"/>
      <c r="H39" s="520">
        <v>0</v>
      </c>
      <c r="I39" s="491"/>
      <c r="J39" s="495"/>
      <c r="K39" s="483"/>
      <c r="L39" s="480"/>
      <c r="M39" s="480"/>
      <c r="N39" s="481" t="s">
        <v>3</v>
      </c>
    </row>
    <row r="40" spans="1:17">
      <c r="A40" s="480"/>
      <c r="B40" s="513" t="s">
        <v>427</v>
      </c>
      <c r="C40" s="491"/>
      <c r="D40" s="520">
        <v>-126</v>
      </c>
      <c r="E40" s="491"/>
      <c r="F40" s="520">
        <v>0</v>
      </c>
      <c r="G40" s="491"/>
      <c r="H40" s="520">
        <v>0</v>
      </c>
      <c r="I40" s="491"/>
      <c r="J40" s="495"/>
      <c r="K40" s="483"/>
      <c r="L40" s="480"/>
      <c r="M40" s="480"/>
      <c r="N40" s="481" t="s">
        <v>3</v>
      </c>
    </row>
    <row r="41" spans="1:17" ht="16.5" thickBot="1">
      <c r="A41" s="480"/>
      <c r="B41" s="521" t="s">
        <v>342</v>
      </c>
      <c r="C41" s="522"/>
      <c r="D41" s="523">
        <f>SUM(D37:D40)</f>
        <v>0</v>
      </c>
      <c r="E41" s="522"/>
      <c r="F41" s="523">
        <f>SUM(F37:F40)</f>
        <v>0</v>
      </c>
      <c r="G41" s="522"/>
      <c r="H41" s="523">
        <f>SUM(H37:H40)</f>
        <v>10000</v>
      </c>
      <c r="I41" s="522"/>
      <c r="J41" s="524"/>
      <c r="K41" s="483"/>
      <c r="L41" s="480"/>
      <c r="M41" s="480"/>
      <c r="N41" s="481" t="s">
        <v>3</v>
      </c>
    </row>
    <row r="42" spans="1:17">
      <c r="A42" s="480"/>
      <c r="B42" s="525"/>
      <c r="C42" s="526"/>
      <c r="D42" s="527"/>
      <c r="E42" s="526"/>
      <c r="F42" s="527"/>
      <c r="G42" s="526"/>
      <c r="H42" s="527"/>
      <c r="I42" s="526"/>
      <c r="J42" s="528"/>
      <c r="K42" s="483"/>
      <c r="L42" s="480"/>
      <c r="M42" s="480"/>
      <c r="N42" s="481" t="s">
        <v>3</v>
      </c>
    </row>
    <row r="43" spans="1:17">
      <c r="A43" s="480"/>
      <c r="B43" s="529" t="s">
        <v>337</v>
      </c>
      <c r="C43" s="491"/>
      <c r="D43" s="520"/>
      <c r="E43" s="491"/>
      <c r="F43" s="520"/>
      <c r="G43" s="491"/>
      <c r="H43" s="520"/>
      <c r="I43" s="491"/>
      <c r="J43" s="495"/>
      <c r="K43" s="483"/>
      <c r="L43" s="480"/>
      <c r="M43" s="480"/>
      <c r="N43" s="481" t="s">
        <v>3</v>
      </c>
    </row>
    <row r="44" spans="1:17">
      <c r="A44" s="480"/>
      <c r="B44" s="513" t="s">
        <v>338</v>
      </c>
      <c r="C44" s="530">
        <v>0</v>
      </c>
      <c r="D44" s="520"/>
      <c r="E44" s="530">
        <v>0</v>
      </c>
      <c r="F44" s="520"/>
      <c r="G44" s="530">
        <v>0</v>
      </c>
      <c r="H44" s="520"/>
      <c r="I44" s="491"/>
      <c r="J44" s="495"/>
      <c r="K44" s="483"/>
      <c r="L44" s="480"/>
      <c r="M44" s="480"/>
      <c r="N44" s="481" t="s">
        <v>3</v>
      </c>
    </row>
    <row r="45" spans="1:17">
      <c r="A45" s="480"/>
      <c r="B45" s="493" t="s">
        <v>386</v>
      </c>
      <c r="C45" s="491"/>
      <c r="D45" s="520">
        <v>0</v>
      </c>
      <c r="E45" s="491"/>
      <c r="F45" s="520">
        <v>0</v>
      </c>
      <c r="G45" s="491"/>
      <c r="H45" s="520">
        <v>0</v>
      </c>
      <c r="I45" s="491"/>
      <c r="J45" s="495"/>
      <c r="K45" s="483"/>
      <c r="L45" s="480"/>
      <c r="M45" s="480"/>
      <c r="N45" s="481" t="s">
        <v>3</v>
      </c>
    </row>
    <row r="46" spans="1:17">
      <c r="A46" s="480"/>
      <c r="B46" s="502" t="s">
        <v>387</v>
      </c>
      <c r="C46" s="531"/>
      <c r="D46" s="532">
        <v>0</v>
      </c>
      <c r="E46" s="531"/>
      <c r="F46" s="532">
        <v>0</v>
      </c>
      <c r="G46" s="531"/>
      <c r="H46" s="532">
        <v>0</v>
      </c>
      <c r="I46" s="531"/>
      <c r="J46" s="533"/>
      <c r="K46" s="483"/>
      <c r="L46" s="480"/>
      <c r="M46" s="480"/>
      <c r="N46" s="481" t="s">
        <v>3</v>
      </c>
    </row>
    <row r="47" spans="1:17">
      <c r="A47" s="480"/>
      <c r="B47" s="534"/>
      <c r="C47" s="535"/>
      <c r="D47" s="535"/>
      <c r="E47" s="535"/>
      <c r="F47" s="535"/>
      <c r="G47" s="535"/>
      <c r="H47" s="535"/>
      <c r="I47" s="535"/>
      <c r="J47" s="535"/>
      <c r="K47" s="483"/>
      <c r="L47" s="480"/>
      <c r="M47" s="480"/>
      <c r="N47" s="481" t="s">
        <v>2</v>
      </c>
    </row>
    <row r="48" spans="1:17">
      <c r="A48" s="480"/>
      <c r="B48" s="1365"/>
      <c r="C48" s="1366"/>
      <c r="D48" s="1366"/>
      <c r="E48" s="1366"/>
      <c r="F48" s="1366"/>
      <c r="G48" s="1366"/>
      <c r="H48" s="1366"/>
      <c r="I48" s="1366"/>
      <c r="J48" s="1366"/>
      <c r="K48" s="1366"/>
      <c r="L48" s="1366"/>
      <c r="M48" s="1366"/>
      <c r="N48" s="1366"/>
    </row>
    <row r="49" spans="9:11">
      <c r="I49" s="539"/>
      <c r="J49" s="540"/>
      <c r="K49" s="447"/>
    </row>
    <row r="50" spans="9:11">
      <c r="I50" s="539"/>
      <c r="J50" s="539"/>
      <c r="K50" s="447"/>
    </row>
    <row r="51" spans="9:11">
      <c r="I51" s="539"/>
      <c r="J51" s="539"/>
      <c r="K51" s="447"/>
    </row>
    <row r="52" spans="9:11">
      <c r="I52" s="539"/>
      <c r="J52" s="539"/>
      <c r="K52" s="447"/>
    </row>
    <row r="53" spans="9:11">
      <c r="I53" s="539"/>
      <c r="J53" s="539"/>
      <c r="K53" s="447"/>
    </row>
    <row r="54" spans="9:11">
      <c r="I54" s="539"/>
      <c r="J54" s="539"/>
      <c r="K54" s="447"/>
    </row>
    <row r="55" spans="9:11">
      <c r="I55" s="539"/>
      <c r="J55" s="539"/>
      <c r="K55" s="447"/>
    </row>
    <row r="56" spans="9:11">
      <c r="I56" s="539"/>
      <c r="J56" s="539"/>
      <c r="K56" s="447"/>
    </row>
    <row r="57" spans="9:11">
      <c r="I57" s="539"/>
      <c r="J57" s="539"/>
      <c r="K57" s="447"/>
    </row>
    <row r="58" spans="9:11">
      <c r="I58" s="539"/>
      <c r="J58" s="539"/>
      <c r="K58" s="447"/>
    </row>
    <row r="59" spans="9:11">
      <c r="I59" s="539"/>
      <c r="J59" s="539"/>
      <c r="K59" s="447"/>
    </row>
    <row r="60" spans="9:11">
      <c r="I60" s="539"/>
      <c r="J60" s="541"/>
      <c r="K60" s="447"/>
    </row>
    <row r="61" spans="9:11">
      <c r="I61" s="539"/>
      <c r="J61" s="541"/>
      <c r="K61" s="447"/>
    </row>
    <row r="62" spans="9:11">
      <c r="I62" s="539"/>
      <c r="J62" s="539"/>
      <c r="K62" s="447"/>
    </row>
    <row r="63" spans="9:11">
      <c r="I63" s="539"/>
      <c r="J63" s="539"/>
      <c r="K63" s="447"/>
    </row>
    <row r="64" spans="9:11">
      <c r="I64" s="539"/>
      <c r="J64" s="539"/>
      <c r="K64" s="447"/>
    </row>
    <row r="65" spans="9:11">
      <c r="I65" s="539"/>
      <c r="J65" s="539"/>
      <c r="K65" s="447"/>
    </row>
    <row r="66" spans="9:11">
      <c r="I66" s="539"/>
      <c r="J66" s="539"/>
      <c r="K66" s="447"/>
    </row>
    <row r="67" spans="9:11">
      <c r="I67" s="539"/>
      <c r="J67" s="539"/>
      <c r="K67" s="447"/>
    </row>
    <row r="68" spans="9:11">
      <c r="I68" s="539"/>
      <c r="J68" s="539"/>
      <c r="K68" s="447"/>
    </row>
    <row r="69" spans="9:11">
      <c r="I69" s="539"/>
      <c r="J69" s="539"/>
      <c r="K69" s="447"/>
    </row>
    <row r="70" spans="9:11">
      <c r="I70" s="539"/>
      <c r="J70" s="539"/>
      <c r="K70" s="447"/>
    </row>
    <row r="71" spans="9:11">
      <c r="I71" s="539"/>
      <c r="J71" s="539"/>
      <c r="K71" s="447"/>
    </row>
    <row r="72" spans="9:11">
      <c r="I72" s="539"/>
      <c r="J72" s="539"/>
      <c r="K72" s="447"/>
    </row>
    <row r="73" spans="9:11">
      <c r="I73" s="539"/>
      <c r="J73" s="539"/>
      <c r="K73" s="447"/>
    </row>
    <row r="74" spans="9:11">
      <c r="I74" s="539"/>
      <c r="J74" s="539"/>
      <c r="K74" s="447"/>
    </row>
    <row r="75" spans="9:11">
      <c r="I75" s="542"/>
      <c r="J75" s="539"/>
      <c r="K75" s="447"/>
    </row>
    <row r="76" spans="9:11">
      <c r="I76" s="447"/>
      <c r="J76" s="447"/>
      <c r="K76" s="447"/>
    </row>
    <row r="77" spans="9:11">
      <c r="I77" s="543"/>
      <c r="J77" s="543"/>
      <c r="K77" s="447"/>
    </row>
    <row r="78" spans="9:11">
      <c r="I78" s="543"/>
      <c r="J78" s="543"/>
      <c r="K78" s="447"/>
    </row>
    <row r="79" spans="9:11">
      <c r="I79" s="543"/>
      <c r="J79" s="543"/>
      <c r="K79" s="447"/>
    </row>
    <row r="80" spans="9:11">
      <c r="I80" s="543"/>
      <c r="J80" s="543"/>
      <c r="K80" s="447"/>
    </row>
    <row r="81" spans="11:11">
      <c r="K81" s="447"/>
    </row>
    <row r="82" spans="11:11">
      <c r="K82" s="447"/>
    </row>
    <row r="184" spans="2:2">
      <c r="B184" s="536" t="s">
        <v>1</v>
      </c>
    </row>
  </sheetData>
  <mergeCells count="13">
    <mergeCell ref="B48:N48"/>
    <mergeCell ref="B7:J7"/>
    <mergeCell ref="B8:B9"/>
    <mergeCell ref="C8:D8"/>
    <mergeCell ref="E8:F8"/>
    <mergeCell ref="G8:H8"/>
    <mergeCell ref="I8:J8"/>
    <mergeCell ref="B6:J6"/>
    <mergeCell ref="B1:J1"/>
    <mergeCell ref="B2:J2"/>
    <mergeCell ref="B3:J3"/>
    <mergeCell ref="B4:J4"/>
    <mergeCell ref="B5:J5"/>
  </mergeCells>
  <printOptions horizontalCentered="1"/>
  <pageMargins left="0.5" right="0.5" top="0.5" bottom="0.25" header="0.5" footer="0.5"/>
  <pageSetup scale="70" orientation="landscape" r:id="rId1"/>
  <headerFooter alignWithMargins="0">
    <oddFooter>&amp;C&amp;"Times New Roman,Regular"Exhibit L - Summary of Requirements by Object Class</oddFooter>
  </headerFooter>
</worksheet>
</file>

<file path=xl/worksheets/sheet23.xml><?xml version="1.0" encoding="utf-8"?>
<worksheet xmlns="http://schemas.openxmlformats.org/spreadsheetml/2006/main" xmlns:r="http://schemas.openxmlformats.org/officeDocument/2006/relationships">
  <sheetPr>
    <pageSetUpPr fitToPage="1"/>
  </sheetPr>
  <dimension ref="A1:AA40"/>
  <sheetViews>
    <sheetView view="pageBreakPreview" zoomScale="60" zoomScaleNormal="85" workbookViewId="0">
      <selection activeCell="B1" sqref="B1"/>
    </sheetView>
  </sheetViews>
  <sheetFormatPr defaultRowHeight="12.75"/>
  <cols>
    <col min="1" max="1" width="2.42578125" style="551" customWidth="1"/>
    <col min="2" max="2" width="3.85546875" style="551" customWidth="1"/>
    <col min="3" max="3" width="34.7109375" style="551" customWidth="1"/>
    <col min="4" max="12" width="12.28515625" style="551" customWidth="1"/>
    <col min="13" max="13" width="1" style="551" customWidth="1"/>
    <col min="14" max="16384" width="9.140625" style="551"/>
  </cols>
  <sheetData>
    <row r="1" spans="1:26" s="548" customFormat="1" ht="20.25">
      <c r="A1" s="886"/>
      <c r="B1" s="544" t="s">
        <v>431</v>
      </c>
      <c r="C1" s="545"/>
      <c r="D1" s="545"/>
      <c r="E1" s="545"/>
      <c r="F1" s="545"/>
      <c r="G1" s="545"/>
      <c r="H1" s="545"/>
      <c r="I1" s="545"/>
      <c r="J1" s="545"/>
      <c r="K1" s="545"/>
      <c r="L1" s="545"/>
      <c r="M1" s="546" t="s">
        <v>3</v>
      </c>
      <c r="N1" s="547"/>
      <c r="O1" s="547"/>
      <c r="P1" s="547"/>
      <c r="Q1" s="547"/>
      <c r="R1" s="547"/>
      <c r="S1" s="547"/>
      <c r="T1" s="547"/>
      <c r="U1" s="547"/>
      <c r="V1" s="547"/>
      <c r="W1" s="547"/>
      <c r="X1" s="547"/>
      <c r="Y1" s="547"/>
      <c r="Z1" s="547"/>
    </row>
    <row r="2" spans="1:26">
      <c r="A2" s="550"/>
      <c r="B2" s="549"/>
      <c r="C2" s="549"/>
      <c r="D2" s="549"/>
      <c r="E2" s="549"/>
      <c r="F2" s="549"/>
      <c r="G2" s="549"/>
      <c r="H2" s="549"/>
      <c r="I2" s="550"/>
      <c r="J2" s="550"/>
      <c r="K2" s="550"/>
      <c r="L2" s="550"/>
      <c r="M2" s="546" t="s">
        <v>3</v>
      </c>
    </row>
    <row r="3" spans="1:26">
      <c r="A3" s="550"/>
      <c r="B3" s="550"/>
      <c r="C3" s="550"/>
      <c r="D3" s="550"/>
      <c r="E3" s="550"/>
      <c r="F3" s="550"/>
      <c r="G3" s="550"/>
      <c r="H3" s="550"/>
      <c r="I3" s="550"/>
      <c r="J3" s="550"/>
      <c r="K3" s="550"/>
      <c r="L3" s="550"/>
      <c r="M3" s="546" t="s">
        <v>3</v>
      </c>
    </row>
    <row r="4" spans="1:26" ht="20.25">
      <c r="A4" s="550"/>
      <c r="B4" s="1367" t="s">
        <v>430</v>
      </c>
      <c r="C4" s="1367"/>
      <c r="D4" s="1367"/>
      <c r="E4" s="1367"/>
      <c r="F4" s="1367"/>
      <c r="G4" s="1367"/>
      <c r="H4" s="1367"/>
      <c r="I4" s="1367"/>
      <c r="J4" s="1367"/>
      <c r="K4" s="1367"/>
      <c r="L4" s="1367"/>
      <c r="M4" s="546" t="s">
        <v>3</v>
      </c>
      <c r="N4" s="552"/>
      <c r="O4" s="552"/>
      <c r="P4" s="552"/>
      <c r="Q4" s="552"/>
      <c r="R4" s="552"/>
      <c r="S4" s="552"/>
      <c r="T4" s="552"/>
      <c r="U4" s="552"/>
      <c r="V4" s="552"/>
      <c r="W4" s="552"/>
      <c r="X4" s="552"/>
      <c r="Y4" s="552"/>
      <c r="Z4" s="552"/>
    </row>
    <row r="5" spans="1:26" ht="20.25">
      <c r="A5" s="550"/>
      <c r="B5" s="1368" t="s">
        <v>7</v>
      </c>
      <c r="C5" s="1368"/>
      <c r="D5" s="1368"/>
      <c r="E5" s="1368"/>
      <c r="F5" s="1368"/>
      <c r="G5" s="1368"/>
      <c r="H5" s="1368"/>
      <c r="I5" s="1368"/>
      <c r="J5" s="1368"/>
      <c r="K5" s="1368"/>
      <c r="L5" s="1368"/>
      <c r="M5" s="546" t="s">
        <v>3</v>
      </c>
      <c r="N5" s="553"/>
      <c r="O5" s="553"/>
      <c r="P5" s="553"/>
      <c r="Q5" s="553"/>
      <c r="R5" s="553"/>
      <c r="S5" s="553"/>
      <c r="T5" s="553"/>
      <c r="U5" s="553"/>
      <c r="V5" s="553"/>
      <c r="W5" s="553"/>
      <c r="X5" s="553"/>
      <c r="Y5" s="553"/>
      <c r="Z5" s="553"/>
    </row>
    <row r="6" spans="1:26" ht="20.25">
      <c r="A6" s="550"/>
      <c r="B6" s="1368" t="s">
        <v>64</v>
      </c>
      <c r="C6" s="1368"/>
      <c r="D6" s="1368"/>
      <c r="E6" s="1368"/>
      <c r="F6" s="1368"/>
      <c r="G6" s="1368"/>
      <c r="H6" s="1368"/>
      <c r="I6" s="1368"/>
      <c r="J6" s="1368"/>
      <c r="K6" s="1368"/>
      <c r="L6" s="1368"/>
      <c r="M6" s="546" t="s">
        <v>3</v>
      </c>
      <c r="N6" s="552"/>
      <c r="O6" s="552"/>
      <c r="P6" s="552"/>
      <c r="Q6" s="552"/>
      <c r="R6" s="552"/>
      <c r="S6" s="552"/>
      <c r="T6" s="552"/>
      <c r="U6" s="552"/>
      <c r="V6" s="552"/>
      <c r="W6" s="552"/>
      <c r="X6" s="552"/>
      <c r="Y6" s="552"/>
      <c r="Z6" s="552"/>
    </row>
    <row r="7" spans="1:26" ht="20.25">
      <c r="A7" s="550"/>
      <c r="B7" s="1368" t="s">
        <v>9</v>
      </c>
      <c r="C7" s="1368"/>
      <c r="D7" s="1368"/>
      <c r="E7" s="1368"/>
      <c r="F7" s="1368"/>
      <c r="G7" s="1368"/>
      <c r="H7" s="1368"/>
      <c r="I7" s="1368"/>
      <c r="J7" s="1368"/>
      <c r="K7" s="1368"/>
      <c r="L7" s="1368"/>
      <c r="M7" s="546" t="s">
        <v>3</v>
      </c>
      <c r="N7" s="553"/>
      <c r="O7" s="553"/>
      <c r="P7" s="553"/>
      <c r="Q7" s="553"/>
      <c r="R7" s="553"/>
      <c r="S7" s="553"/>
      <c r="T7" s="553"/>
      <c r="U7" s="553"/>
      <c r="V7" s="553"/>
      <c r="W7" s="553"/>
      <c r="X7" s="553"/>
      <c r="Y7" s="553"/>
      <c r="Z7" s="553"/>
    </row>
    <row r="8" spans="1:26">
      <c r="A8" s="550"/>
      <c r="B8" s="549"/>
      <c r="C8" s="549"/>
      <c r="D8" s="549"/>
      <c r="E8" s="549"/>
      <c r="F8" s="549"/>
      <c r="G8" s="549"/>
      <c r="H8" s="549"/>
      <c r="I8" s="550"/>
      <c r="J8" s="550"/>
      <c r="K8" s="550"/>
      <c r="L8" s="550"/>
      <c r="M8" s="546" t="s">
        <v>3</v>
      </c>
    </row>
    <row r="9" spans="1:26">
      <c r="A9" s="550"/>
      <c r="B9" s="550"/>
      <c r="C9" s="550"/>
      <c r="D9" s="550"/>
      <c r="E9" s="550"/>
      <c r="F9" s="550"/>
      <c r="G9" s="550"/>
      <c r="H9" s="550"/>
      <c r="I9" s="550"/>
      <c r="J9" s="550"/>
      <c r="K9" s="550"/>
      <c r="L9" s="550"/>
      <c r="M9" s="546" t="s">
        <v>3</v>
      </c>
    </row>
    <row r="10" spans="1:26">
      <c r="A10" s="550"/>
      <c r="B10" s="550"/>
      <c r="C10" s="550"/>
      <c r="D10" s="550"/>
      <c r="E10" s="550"/>
      <c r="F10" s="550"/>
      <c r="G10" s="550"/>
      <c r="H10" s="550"/>
      <c r="I10" s="550"/>
      <c r="J10" s="550"/>
      <c r="K10" s="550"/>
      <c r="L10" s="550"/>
      <c r="M10" s="546" t="s">
        <v>3</v>
      </c>
    </row>
    <row r="11" spans="1:26" ht="27.75" customHeight="1">
      <c r="A11" s="550"/>
      <c r="B11" s="550"/>
      <c r="C11" s="550"/>
      <c r="D11" s="554" t="s">
        <v>388</v>
      </c>
      <c r="E11" s="554" t="s">
        <v>389</v>
      </c>
      <c r="F11" s="555" t="s">
        <v>390</v>
      </c>
      <c r="G11" s="555" t="s">
        <v>391</v>
      </c>
      <c r="H11" s="555" t="s">
        <v>392</v>
      </c>
      <c r="I11" s="555" t="s">
        <v>393</v>
      </c>
      <c r="J11" s="555" t="s">
        <v>394</v>
      </c>
      <c r="K11" s="555" t="s">
        <v>395</v>
      </c>
      <c r="L11" s="555" t="s">
        <v>396</v>
      </c>
      <c r="M11" s="546" t="s">
        <v>3</v>
      </c>
    </row>
    <row r="12" spans="1:26" ht="9" customHeight="1">
      <c r="A12" s="550"/>
      <c r="B12" s="550"/>
      <c r="C12" s="550"/>
      <c r="D12" s="556"/>
      <c r="E12" s="556"/>
      <c r="F12" s="556"/>
      <c r="G12" s="556"/>
      <c r="H12" s="556"/>
      <c r="I12" s="556"/>
      <c r="J12" s="556"/>
      <c r="K12" s="556"/>
      <c r="L12" s="556"/>
      <c r="M12" s="546" t="s">
        <v>3</v>
      </c>
    </row>
    <row r="13" spans="1:26" s="552" customFormat="1" ht="18" customHeight="1">
      <c r="A13" s="549"/>
      <c r="B13" s="557" t="s">
        <v>397</v>
      </c>
      <c r="C13" s="549"/>
      <c r="D13" s="558">
        <v>118561</v>
      </c>
      <c r="E13" s="559">
        <v>154216</v>
      </c>
      <c r="F13" s="558">
        <v>201673</v>
      </c>
      <c r="G13" s="558">
        <v>212078</v>
      </c>
      <c r="H13" s="558">
        <v>239249</v>
      </c>
      <c r="I13" s="558">
        <v>244450</v>
      </c>
      <c r="J13" s="558">
        <v>251790</v>
      </c>
      <c r="K13" s="558">
        <v>290304</v>
      </c>
      <c r="L13" s="558">
        <v>321990</v>
      </c>
      <c r="M13" s="546" t="s">
        <v>3</v>
      </c>
    </row>
    <row r="14" spans="1:26" s="552" customFormat="1" ht="9.75" customHeight="1">
      <c r="A14" s="549"/>
      <c r="B14" s="549"/>
      <c r="C14" s="549"/>
      <c r="D14" s="560"/>
      <c r="E14" s="560"/>
      <c r="F14" s="560"/>
      <c r="G14" s="560"/>
      <c r="H14" s="560"/>
      <c r="I14" s="560"/>
      <c r="J14" s="560"/>
      <c r="K14" s="560"/>
      <c r="L14" s="560"/>
      <c r="M14" s="546" t="s">
        <v>3</v>
      </c>
    </row>
    <row r="15" spans="1:26" s="552" customFormat="1" ht="18" customHeight="1">
      <c r="A15" s="549"/>
      <c r="B15" s="561" t="s">
        <v>398</v>
      </c>
      <c r="C15" s="549"/>
      <c r="D15" s="560"/>
      <c r="E15" s="560"/>
      <c r="F15" s="560"/>
      <c r="G15" s="560"/>
      <c r="H15" s="560"/>
      <c r="I15" s="560"/>
      <c r="J15" s="560"/>
      <c r="K15" s="560"/>
      <c r="L15" s="560"/>
      <c r="M15" s="546" t="s">
        <v>3</v>
      </c>
    </row>
    <row r="16" spans="1:26" s="552" customFormat="1" ht="25.5">
      <c r="A16" s="549"/>
      <c r="B16" s="562">
        <v>1</v>
      </c>
      <c r="C16" s="563" t="s">
        <v>399</v>
      </c>
      <c r="D16" s="564">
        <v>13663</v>
      </c>
      <c r="E16" s="564">
        <f t="shared" ref="E16:L16" si="0">D31</f>
        <v>29822</v>
      </c>
      <c r="F16" s="564">
        <f t="shared" si="0"/>
        <v>29687</v>
      </c>
      <c r="G16" s="564">
        <f t="shared" si="0"/>
        <v>36120</v>
      </c>
      <c r="H16" s="564">
        <f t="shared" si="0"/>
        <v>64079</v>
      </c>
      <c r="I16" s="564">
        <f t="shared" si="0"/>
        <v>60423</v>
      </c>
      <c r="J16" s="564">
        <f t="shared" si="0"/>
        <v>87806</v>
      </c>
      <c r="K16" s="564">
        <f t="shared" si="0"/>
        <v>68089.499999999971</v>
      </c>
      <c r="L16" s="564">
        <f t="shared" si="0"/>
        <v>33592.899999999965</v>
      </c>
      <c r="M16" s="546" t="s">
        <v>3</v>
      </c>
    </row>
    <row r="17" spans="1:27" s="552" customFormat="1">
      <c r="A17" s="549"/>
      <c r="B17" s="562"/>
      <c r="C17" s="565"/>
      <c r="D17" s="566"/>
      <c r="E17" s="566"/>
      <c r="F17" s="566"/>
      <c r="G17" s="566"/>
      <c r="H17" s="566"/>
      <c r="I17" s="566"/>
      <c r="J17" s="566"/>
      <c r="K17" s="566"/>
      <c r="L17" s="566"/>
      <c r="M17" s="546" t="s">
        <v>3</v>
      </c>
    </row>
    <row r="18" spans="1:27" s="552" customFormat="1" ht="20.100000000000001" customHeight="1">
      <c r="A18" s="549"/>
      <c r="B18" s="549">
        <v>2</v>
      </c>
      <c r="C18" s="565" t="s">
        <v>400</v>
      </c>
      <c r="D18" s="567">
        <v>134241</v>
      </c>
      <c r="E18" s="567">
        <f>ROUND((137914402+15000000)/1000,)</f>
        <v>152914</v>
      </c>
      <c r="F18" s="567">
        <f>ROUND((148433994+15000000)/1000,)</f>
        <v>163434</v>
      </c>
      <c r="G18" s="567">
        <v>219181</v>
      </c>
      <c r="H18" s="567">
        <v>235904</v>
      </c>
      <c r="I18" s="567">
        <f>234512+15000</f>
        <v>249512</v>
      </c>
      <c r="J18" s="567">
        <v>245836</v>
      </c>
      <c r="K18" s="567">
        <v>257543.1</v>
      </c>
      <c r="L18" s="567">
        <v>296795.7</v>
      </c>
      <c r="M18" s="546" t="s">
        <v>3</v>
      </c>
    </row>
    <row r="19" spans="1:27" s="552" customFormat="1" ht="20.100000000000001" customHeight="1">
      <c r="A19" s="549"/>
      <c r="B19" s="549">
        <v>3</v>
      </c>
      <c r="C19" s="565" t="s">
        <v>401</v>
      </c>
      <c r="D19" s="567">
        <v>0</v>
      </c>
      <c r="E19" s="567">
        <v>0</v>
      </c>
      <c r="F19" s="567">
        <v>0</v>
      </c>
      <c r="G19" s="567">
        <v>0</v>
      </c>
      <c r="H19" s="567">
        <v>0</v>
      </c>
      <c r="I19" s="567">
        <v>0</v>
      </c>
      <c r="J19" s="567">
        <v>0</v>
      </c>
      <c r="K19" s="567">
        <v>0</v>
      </c>
      <c r="L19" s="567">
        <v>0</v>
      </c>
      <c r="M19" s="546" t="s">
        <v>3</v>
      </c>
    </row>
    <row r="20" spans="1:27" s="552" customFormat="1" ht="20.100000000000001" customHeight="1">
      <c r="A20" s="549"/>
      <c r="B20" s="549">
        <v>4</v>
      </c>
      <c r="C20" s="565" t="s">
        <v>402</v>
      </c>
      <c r="D20" s="568">
        <v>-15000</v>
      </c>
      <c r="E20" s="568">
        <v>-15000</v>
      </c>
      <c r="F20" s="568">
        <v>-15000</v>
      </c>
      <c r="G20" s="568">
        <v>-15000</v>
      </c>
      <c r="H20" s="568">
        <v>-15000</v>
      </c>
      <c r="I20" s="568">
        <v>-15000</v>
      </c>
      <c r="J20" s="568">
        <v>-15000</v>
      </c>
      <c r="K20" s="568">
        <v>-15000</v>
      </c>
      <c r="L20" s="568">
        <v>-15000</v>
      </c>
      <c r="M20" s="546" t="s">
        <v>3</v>
      </c>
    </row>
    <row r="21" spans="1:27" s="552" customFormat="1" ht="20.100000000000001" customHeight="1">
      <c r="A21" s="549"/>
      <c r="B21" s="549">
        <v>5</v>
      </c>
      <c r="C21" s="569" t="s">
        <v>403</v>
      </c>
      <c r="D21" s="570">
        <f t="shared" ref="D21:L21" si="1">D20+D19+D18</f>
        <v>119241</v>
      </c>
      <c r="E21" s="570">
        <f>E20+E19+E18</f>
        <v>137914</v>
      </c>
      <c r="F21" s="570">
        <f t="shared" si="1"/>
        <v>148434</v>
      </c>
      <c r="G21" s="570">
        <f t="shared" si="1"/>
        <v>204181</v>
      </c>
      <c r="H21" s="570">
        <f t="shared" si="1"/>
        <v>220904</v>
      </c>
      <c r="I21" s="570">
        <f t="shared" si="1"/>
        <v>234512</v>
      </c>
      <c r="J21" s="570">
        <f t="shared" si="1"/>
        <v>230836</v>
      </c>
      <c r="K21" s="570">
        <f>K20+K19+K18</f>
        <v>242543.1</v>
      </c>
      <c r="L21" s="570">
        <f t="shared" si="1"/>
        <v>281795.7</v>
      </c>
      <c r="M21" s="546" t="s">
        <v>3</v>
      </c>
    </row>
    <row r="22" spans="1:27" s="552" customFormat="1">
      <c r="A22" s="549"/>
      <c r="B22" s="562"/>
      <c r="C22" s="565"/>
      <c r="D22" s="567"/>
      <c r="E22" s="567"/>
      <c r="F22" s="567"/>
      <c r="G22" s="567"/>
      <c r="H22" s="567"/>
      <c r="I22" s="567"/>
      <c r="J22" s="567"/>
      <c r="K22" s="567"/>
      <c r="L22" s="567"/>
      <c r="M22" s="546" t="s">
        <v>3</v>
      </c>
    </row>
    <row r="23" spans="1:27" s="552" customFormat="1">
      <c r="A23" s="549"/>
      <c r="B23" s="549">
        <v>6</v>
      </c>
      <c r="C23" s="571" t="s">
        <v>404</v>
      </c>
      <c r="D23" s="567">
        <v>71</v>
      </c>
      <c r="E23" s="567">
        <v>43</v>
      </c>
      <c r="F23" s="567">
        <v>78</v>
      </c>
      <c r="G23" s="567">
        <v>118</v>
      </c>
      <c r="H23" s="567">
        <v>235</v>
      </c>
      <c r="I23" s="567">
        <v>158</v>
      </c>
      <c r="J23" s="567">
        <v>208.8</v>
      </c>
      <c r="K23" s="567">
        <v>307.2</v>
      </c>
      <c r="L23" s="567">
        <f>K23</f>
        <v>307.2</v>
      </c>
      <c r="M23" s="546" t="s">
        <v>3</v>
      </c>
    </row>
    <row r="24" spans="1:27" s="552" customFormat="1">
      <c r="A24" s="549"/>
      <c r="B24" s="562"/>
      <c r="C24" s="565"/>
      <c r="D24" s="567"/>
      <c r="E24" s="567"/>
      <c r="F24" s="567"/>
      <c r="G24" s="567"/>
      <c r="H24" s="567"/>
      <c r="I24" s="567"/>
      <c r="J24" s="567"/>
      <c r="K24" s="567"/>
      <c r="L24" s="567"/>
      <c r="M24" s="546" t="s">
        <v>3</v>
      </c>
    </row>
    <row r="25" spans="1:27" s="552" customFormat="1">
      <c r="A25" s="549"/>
      <c r="B25" s="549">
        <v>7</v>
      </c>
      <c r="C25" s="565" t="s">
        <v>405</v>
      </c>
      <c r="D25" s="567">
        <v>-105435</v>
      </c>
      <c r="E25" s="567">
        <v>-143228</v>
      </c>
      <c r="F25" s="567">
        <v>-148289</v>
      </c>
      <c r="G25" s="567">
        <v>-179307</v>
      </c>
      <c r="H25" s="567">
        <v>-228277</v>
      </c>
      <c r="I25" s="567">
        <v>-216297</v>
      </c>
      <c r="J25" s="567">
        <v>-267996.7</v>
      </c>
      <c r="K25" s="567">
        <f>-K13</f>
        <v>-290304</v>
      </c>
      <c r="L25" s="567">
        <f>-L13</f>
        <v>-321990</v>
      </c>
      <c r="M25" s="546" t="s">
        <v>3</v>
      </c>
    </row>
    <row r="26" spans="1:27" s="552" customFormat="1" ht="20.100000000000001" customHeight="1">
      <c r="A26" s="549"/>
      <c r="B26" s="549">
        <v>8</v>
      </c>
      <c r="C26" s="565" t="s">
        <v>406</v>
      </c>
      <c r="D26" s="568">
        <v>2282</v>
      </c>
      <c r="E26" s="568">
        <v>5136</v>
      </c>
      <c r="F26" s="568">
        <v>6210</v>
      </c>
      <c r="G26" s="568">
        <v>2967</v>
      </c>
      <c r="H26" s="568">
        <v>3482</v>
      </c>
      <c r="I26" s="568">
        <v>9010</v>
      </c>
      <c r="J26" s="568">
        <v>17235.400000000001</v>
      </c>
      <c r="K26" s="568">
        <v>12957.1</v>
      </c>
      <c r="L26" s="568">
        <v>10000</v>
      </c>
      <c r="M26" s="546" t="s">
        <v>3</v>
      </c>
      <c r="N26" s="572"/>
    </row>
    <row r="27" spans="1:27" s="552" customFormat="1" ht="20.100000000000001" customHeight="1">
      <c r="A27" s="549"/>
      <c r="B27" s="549">
        <v>9</v>
      </c>
      <c r="C27" s="573" t="s">
        <v>407</v>
      </c>
      <c r="D27" s="570">
        <f t="shared" ref="D27:L27" si="2">D25+D26</f>
        <v>-103153</v>
      </c>
      <c r="E27" s="570">
        <f t="shared" si="2"/>
        <v>-138092</v>
      </c>
      <c r="F27" s="570">
        <f t="shared" si="2"/>
        <v>-142079</v>
      </c>
      <c r="G27" s="570">
        <f t="shared" si="2"/>
        <v>-176340</v>
      </c>
      <c r="H27" s="570">
        <f t="shared" si="2"/>
        <v>-224795</v>
      </c>
      <c r="I27" s="570">
        <f t="shared" si="2"/>
        <v>-207287</v>
      </c>
      <c r="J27" s="570">
        <f>J25+J26</f>
        <v>-250761.30000000002</v>
      </c>
      <c r="K27" s="570">
        <f>K25+K26</f>
        <v>-277346.90000000002</v>
      </c>
      <c r="L27" s="570">
        <f t="shared" si="2"/>
        <v>-311990</v>
      </c>
      <c r="M27" s="546" t="s">
        <v>3</v>
      </c>
    </row>
    <row r="28" spans="1:27" s="552" customFormat="1">
      <c r="A28" s="549"/>
      <c r="B28" s="562"/>
      <c r="C28" s="565"/>
      <c r="D28" s="567"/>
      <c r="E28" s="567"/>
      <c r="F28" s="567"/>
      <c r="G28" s="567"/>
      <c r="H28" s="567"/>
      <c r="I28" s="567"/>
      <c r="J28" s="567"/>
      <c r="K28" s="567"/>
      <c r="L28" s="567"/>
      <c r="M28" s="546" t="s">
        <v>3</v>
      </c>
    </row>
    <row r="29" spans="1:27" s="552" customFormat="1" ht="20.100000000000001" customHeight="1">
      <c r="A29" s="549"/>
      <c r="B29" s="562">
        <v>10</v>
      </c>
      <c r="C29" s="565" t="s">
        <v>408</v>
      </c>
      <c r="D29" s="567">
        <v>0</v>
      </c>
      <c r="E29" s="567">
        <v>0</v>
      </c>
      <c r="F29" s="567">
        <v>0</v>
      </c>
      <c r="G29" s="567">
        <v>0</v>
      </c>
      <c r="H29" s="567">
        <v>0</v>
      </c>
      <c r="I29" s="567">
        <v>0</v>
      </c>
      <c r="J29" s="567">
        <v>0</v>
      </c>
      <c r="K29" s="567">
        <v>0</v>
      </c>
      <c r="L29" s="567">
        <v>0</v>
      </c>
      <c r="M29" s="546" t="s">
        <v>3</v>
      </c>
      <c r="N29" s="574"/>
      <c r="O29" s="574"/>
      <c r="P29" s="574"/>
      <c r="Q29" s="574"/>
      <c r="R29" s="574"/>
      <c r="S29" s="574"/>
      <c r="T29" s="574"/>
      <c r="U29" s="574"/>
      <c r="V29" s="574"/>
      <c r="W29" s="574"/>
      <c r="X29" s="574"/>
      <c r="Y29" s="574"/>
      <c r="Z29" s="574"/>
      <c r="AA29" s="574"/>
    </row>
    <row r="30" spans="1:27" s="552" customFormat="1">
      <c r="A30" s="549"/>
      <c r="B30" s="549"/>
      <c r="C30" s="549"/>
      <c r="D30" s="566"/>
      <c r="E30" s="566"/>
      <c r="F30" s="566"/>
      <c r="G30" s="566"/>
      <c r="H30" s="566"/>
      <c r="I30" s="566"/>
      <c r="J30" s="566"/>
      <c r="K30" s="566"/>
      <c r="L30" s="566"/>
      <c r="M30" s="546" t="s">
        <v>3</v>
      </c>
    </row>
    <row r="31" spans="1:27" s="552" customFormat="1">
      <c r="A31" s="549"/>
      <c r="B31" s="575" t="s">
        <v>409</v>
      </c>
      <c r="C31" s="575"/>
      <c r="D31" s="576">
        <f t="shared" ref="D31:I31" si="3">D16+D21+D23+D27+D29</f>
        <v>29822</v>
      </c>
      <c r="E31" s="576">
        <f t="shared" si="3"/>
        <v>29687</v>
      </c>
      <c r="F31" s="576">
        <f t="shared" si="3"/>
        <v>36120</v>
      </c>
      <c r="G31" s="576">
        <f t="shared" si="3"/>
        <v>64079</v>
      </c>
      <c r="H31" s="576">
        <f t="shared" si="3"/>
        <v>60423</v>
      </c>
      <c r="I31" s="576">
        <f t="shared" si="3"/>
        <v>87806</v>
      </c>
      <c r="J31" s="576">
        <f>J16+J21+J23+J27+J29</f>
        <v>68089.499999999971</v>
      </c>
      <c r="K31" s="576">
        <f>K16+K21+K23+K27+K29</f>
        <v>33592.899999999965</v>
      </c>
      <c r="L31" s="576">
        <f>L16+L21+L23+L27+L29</f>
        <v>3705.7999999999884</v>
      </c>
      <c r="M31" s="546" t="s">
        <v>3</v>
      </c>
    </row>
    <row r="32" spans="1:27">
      <c r="A32" s="550"/>
      <c r="B32" s="550"/>
      <c r="C32" s="550"/>
      <c r="D32" s="577"/>
      <c r="E32" s="577"/>
      <c r="F32" s="577"/>
      <c r="G32" s="577"/>
      <c r="H32" s="577"/>
      <c r="I32" s="577"/>
      <c r="J32" s="577"/>
      <c r="K32" s="577"/>
      <c r="L32" s="577"/>
      <c r="M32" s="546" t="s">
        <v>3</v>
      </c>
    </row>
    <row r="33" spans="1:20">
      <c r="A33" s="550"/>
      <c r="B33" s="562" t="s">
        <v>410</v>
      </c>
      <c r="C33" s="562" t="s">
        <v>411</v>
      </c>
      <c r="D33" s="563"/>
      <c r="E33" s="563"/>
      <c r="F33" s="550"/>
      <c r="G33" s="550"/>
      <c r="H33" s="550"/>
      <c r="I33" s="550"/>
      <c r="J33" s="550"/>
      <c r="K33" s="550"/>
      <c r="L33" s="550"/>
      <c r="M33" s="578" t="s">
        <v>2</v>
      </c>
    </row>
    <row r="34" spans="1:20" ht="15.75">
      <c r="A34" s="550"/>
      <c r="B34" s="579"/>
      <c r="C34" s="562"/>
      <c r="D34" s="562"/>
      <c r="E34" s="562"/>
      <c r="F34" s="550"/>
      <c r="G34" s="550"/>
      <c r="H34" s="550"/>
      <c r="I34" s="550"/>
      <c r="J34" s="580"/>
      <c r="K34" s="550"/>
      <c r="L34" s="581"/>
      <c r="M34" s="550"/>
    </row>
    <row r="35" spans="1:20">
      <c r="J35" s="582"/>
      <c r="L35" s="583"/>
    </row>
    <row r="36" spans="1:20">
      <c r="J36" s="582"/>
      <c r="S36" s="551" t="s">
        <v>36</v>
      </c>
    </row>
    <row r="40" spans="1:20">
      <c r="T40" s="551" t="s">
        <v>36</v>
      </c>
    </row>
  </sheetData>
  <mergeCells count="4">
    <mergeCell ref="B4:L4"/>
    <mergeCell ref="B5:L5"/>
    <mergeCell ref="B6:L6"/>
    <mergeCell ref="B7:L7"/>
  </mergeCells>
  <pageMargins left="0.25" right="0" top="0" bottom="0" header="0" footer="0"/>
  <pageSetup scale="88" orientation="landscape" horizontalDpi="300" verticalDpi="300" r:id="rId1"/>
  <headerFooter alignWithMargins="0">
    <oddFooter>&amp;CExhibit M</oddFooter>
  </headerFooter>
</worksheet>
</file>

<file path=xl/worksheets/sheet2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A1:Y72"/>
  <sheetViews>
    <sheetView showGridLines="0" showOutlineSymbols="0" view="pageBreakPreview" zoomScale="55" zoomScaleNormal="100" zoomScaleSheetLayoutView="55" zoomScalePageLayoutView="70" workbookViewId="0">
      <selection activeCell="A50" sqref="A50:X50"/>
    </sheetView>
  </sheetViews>
  <sheetFormatPr defaultColWidth="12.42578125" defaultRowHeight="15.75"/>
  <cols>
    <col min="1" max="2" width="3.28515625" style="5" customWidth="1"/>
    <col min="3" max="3" width="32.140625" style="5" customWidth="1"/>
    <col min="4" max="4" width="8.85546875" style="16" customWidth="1"/>
    <col min="5" max="5" width="9.42578125" style="16" bestFit="1" customWidth="1"/>
    <col min="6" max="6" width="13.85546875" style="16" bestFit="1" customWidth="1"/>
    <col min="7" max="7" width="10.85546875" style="16" customWidth="1"/>
    <col min="8" max="8" width="9.85546875" style="16" bestFit="1" customWidth="1"/>
    <col min="9" max="9" width="14.140625" style="16" bestFit="1" customWidth="1"/>
    <col min="10" max="10" width="8" style="16" customWidth="1"/>
    <col min="11" max="11" width="7.28515625" style="16" customWidth="1"/>
    <col min="12" max="12" width="12" style="16" customWidth="1"/>
    <col min="13" max="13" width="9" style="16" customWidth="1"/>
    <col min="14" max="14" width="9.85546875" style="16" bestFit="1" customWidth="1"/>
    <col min="15" max="15" width="14.28515625" style="16" bestFit="1" customWidth="1"/>
    <col min="16" max="17" width="7.28515625" style="16" customWidth="1"/>
    <col min="18" max="18" width="12.5703125" style="16" bestFit="1" customWidth="1"/>
    <col min="19" max="19" width="7.85546875" style="16" customWidth="1"/>
    <col min="20" max="20" width="7.28515625" style="16" customWidth="1"/>
    <col min="21" max="21" width="9" style="16" customWidth="1"/>
    <col min="22" max="22" width="12.28515625" style="16" customWidth="1"/>
    <col min="23" max="23" width="12.5703125" style="16" bestFit="1" customWidth="1"/>
    <col min="24" max="24" width="17" style="16" bestFit="1" customWidth="1"/>
    <col min="25" max="25" width="1.42578125" style="31" customWidth="1"/>
    <col min="26" max="26" width="8.42578125" style="5" customWidth="1"/>
    <col min="27" max="27" width="9.85546875" style="5" customWidth="1"/>
    <col min="28" max="16384" width="12.42578125" style="5"/>
  </cols>
  <sheetData>
    <row r="1" spans="1:25" ht="20.25">
      <c r="A1" s="997" t="s">
        <v>5</v>
      </c>
      <c r="B1" s="998"/>
      <c r="C1" s="998"/>
      <c r="D1" s="998"/>
      <c r="E1" s="998"/>
      <c r="F1" s="998"/>
      <c r="G1" s="998"/>
      <c r="H1" s="998"/>
      <c r="I1" s="998"/>
      <c r="J1" s="998"/>
      <c r="K1" s="998"/>
      <c r="L1" s="998"/>
      <c r="M1" s="998"/>
      <c r="N1" s="998"/>
      <c r="O1" s="998"/>
      <c r="P1" s="998"/>
      <c r="Q1" s="998"/>
      <c r="R1" s="998"/>
      <c r="S1" s="998"/>
      <c r="T1" s="998"/>
      <c r="U1" s="998"/>
      <c r="V1" s="998"/>
      <c r="W1" s="998"/>
      <c r="X1" s="998"/>
      <c r="Y1" s="4" t="s">
        <v>3</v>
      </c>
    </row>
    <row r="2" spans="1:25">
      <c r="A2" s="999"/>
      <c r="B2" s="999"/>
      <c r="C2" s="999"/>
      <c r="D2" s="999"/>
      <c r="E2" s="999"/>
      <c r="F2" s="999"/>
      <c r="G2" s="999"/>
      <c r="H2" s="999"/>
      <c r="I2" s="999"/>
      <c r="J2" s="999"/>
      <c r="K2" s="999"/>
      <c r="L2" s="999"/>
      <c r="M2" s="999"/>
      <c r="N2" s="999"/>
      <c r="O2" s="999"/>
      <c r="P2" s="999"/>
      <c r="Q2" s="999"/>
      <c r="R2" s="999"/>
      <c r="S2" s="999"/>
      <c r="T2" s="999"/>
      <c r="U2" s="999"/>
      <c r="V2" s="999"/>
      <c r="W2" s="999"/>
      <c r="X2" s="999"/>
      <c r="Y2" s="4" t="s">
        <v>3</v>
      </c>
    </row>
    <row r="3" spans="1:25">
      <c r="A3" s="1000"/>
      <c r="B3" s="1000"/>
      <c r="C3" s="1000"/>
      <c r="D3" s="1000"/>
      <c r="E3" s="1000"/>
      <c r="F3" s="1000"/>
      <c r="G3" s="1000"/>
      <c r="H3" s="1000"/>
      <c r="I3" s="1000"/>
      <c r="J3" s="1000"/>
      <c r="K3" s="1000"/>
      <c r="L3" s="1000"/>
      <c r="M3" s="1000"/>
      <c r="N3" s="1000"/>
      <c r="O3" s="1000"/>
      <c r="P3" s="1000"/>
      <c r="Q3" s="1000"/>
      <c r="R3" s="1000"/>
      <c r="S3" s="1000"/>
      <c r="T3" s="1000"/>
      <c r="U3" s="1000"/>
      <c r="V3" s="1000"/>
      <c r="W3" s="1000"/>
      <c r="X3" s="1000"/>
      <c r="Y3" s="4" t="s">
        <v>3</v>
      </c>
    </row>
    <row r="4" spans="1:25" ht="22.5">
      <c r="A4" s="1001" t="s">
        <v>6</v>
      </c>
      <c r="B4" s="996"/>
      <c r="C4" s="996"/>
      <c r="D4" s="996"/>
      <c r="E4" s="996"/>
      <c r="F4" s="996"/>
      <c r="G4" s="996"/>
      <c r="H4" s="996"/>
      <c r="I4" s="996"/>
      <c r="J4" s="996"/>
      <c r="K4" s="996"/>
      <c r="L4" s="996"/>
      <c r="M4" s="996"/>
      <c r="N4" s="996"/>
      <c r="O4" s="996"/>
      <c r="P4" s="996"/>
      <c r="Q4" s="996"/>
      <c r="R4" s="996"/>
      <c r="S4" s="996"/>
      <c r="T4" s="996"/>
      <c r="U4" s="996"/>
      <c r="V4" s="996"/>
      <c r="W4" s="996"/>
      <c r="X4" s="996"/>
      <c r="Y4" s="4" t="s">
        <v>3</v>
      </c>
    </row>
    <row r="5" spans="1:25" ht="23.25">
      <c r="A5" s="995" t="s">
        <v>7</v>
      </c>
      <c r="B5" s="1002"/>
      <c r="C5" s="1002"/>
      <c r="D5" s="1002"/>
      <c r="E5" s="1002"/>
      <c r="F5" s="1002"/>
      <c r="G5" s="1002"/>
      <c r="H5" s="1002"/>
      <c r="I5" s="1002"/>
      <c r="J5" s="1002"/>
      <c r="K5" s="1002"/>
      <c r="L5" s="1002"/>
      <c r="M5" s="1002"/>
      <c r="N5" s="1002"/>
      <c r="O5" s="1002"/>
      <c r="P5" s="1002"/>
      <c r="Q5" s="1002"/>
      <c r="R5" s="1002"/>
      <c r="S5" s="1002"/>
      <c r="T5" s="1002"/>
      <c r="U5" s="1002"/>
      <c r="V5" s="1002"/>
      <c r="W5" s="1002"/>
      <c r="X5" s="1002"/>
      <c r="Y5" s="4" t="s">
        <v>3</v>
      </c>
    </row>
    <row r="6" spans="1:25" ht="23.25">
      <c r="A6" s="995" t="s">
        <v>64</v>
      </c>
      <c r="B6" s="996"/>
      <c r="C6" s="996"/>
      <c r="D6" s="996"/>
      <c r="E6" s="996"/>
      <c r="F6" s="996"/>
      <c r="G6" s="996"/>
      <c r="H6" s="996"/>
      <c r="I6" s="996"/>
      <c r="J6" s="996"/>
      <c r="K6" s="996"/>
      <c r="L6" s="996"/>
      <c r="M6" s="996"/>
      <c r="N6" s="996"/>
      <c r="O6" s="996"/>
      <c r="P6" s="996"/>
      <c r="Q6" s="996"/>
      <c r="R6" s="996"/>
      <c r="S6" s="996"/>
      <c r="T6" s="996"/>
      <c r="U6" s="996"/>
      <c r="V6" s="996"/>
      <c r="W6" s="996"/>
      <c r="X6" s="996"/>
      <c r="Y6" s="4" t="s">
        <v>3</v>
      </c>
    </row>
    <row r="7" spans="1:25" ht="23.25">
      <c r="A7" s="995" t="s">
        <v>9</v>
      </c>
      <c r="B7" s="1002"/>
      <c r="C7" s="1002"/>
      <c r="D7" s="1002"/>
      <c r="E7" s="1002"/>
      <c r="F7" s="1002"/>
      <c r="G7" s="1002"/>
      <c r="H7" s="1002"/>
      <c r="I7" s="1002"/>
      <c r="J7" s="1002"/>
      <c r="K7" s="1002"/>
      <c r="L7" s="1002"/>
      <c r="M7" s="1002"/>
      <c r="N7" s="1002"/>
      <c r="O7" s="1002"/>
      <c r="P7" s="1002"/>
      <c r="Q7" s="1002"/>
      <c r="R7" s="1002"/>
      <c r="S7" s="1002"/>
      <c r="T7" s="1002"/>
      <c r="U7" s="1002"/>
      <c r="V7" s="1002"/>
      <c r="W7" s="1002"/>
      <c r="X7" s="1002"/>
      <c r="Y7" s="4" t="s">
        <v>3</v>
      </c>
    </row>
    <row r="8" spans="1:25" ht="23.25">
      <c r="A8" s="1005"/>
      <c r="B8" s="1005"/>
      <c r="C8" s="1005"/>
      <c r="D8" s="1005"/>
      <c r="E8" s="1005"/>
      <c r="F8" s="1005"/>
      <c r="G8" s="1005"/>
      <c r="H8" s="1005"/>
      <c r="I8" s="1005"/>
      <c r="J8" s="1005"/>
      <c r="K8" s="1005"/>
      <c r="L8" s="1005"/>
      <c r="M8" s="1005"/>
      <c r="N8" s="1005"/>
      <c r="O8" s="1005"/>
      <c r="P8" s="1005"/>
      <c r="Q8" s="1005"/>
      <c r="R8" s="1005"/>
      <c r="S8" s="1005"/>
      <c r="T8" s="1005"/>
      <c r="U8" s="1005"/>
      <c r="V8" s="1005"/>
      <c r="W8" s="1005"/>
      <c r="X8" s="1005"/>
      <c r="Y8" s="4" t="s">
        <v>3</v>
      </c>
    </row>
    <row r="9" spans="1:25" ht="23.25">
      <c r="A9" s="1005"/>
      <c r="B9" s="1005"/>
      <c r="C9" s="1005"/>
      <c r="D9" s="1005"/>
      <c r="E9" s="1005"/>
      <c r="F9" s="1005"/>
      <c r="G9" s="1005"/>
      <c r="H9" s="1005"/>
      <c r="I9" s="1005"/>
      <c r="J9" s="1005"/>
      <c r="K9" s="1005"/>
      <c r="L9" s="1005"/>
      <c r="M9" s="1005"/>
      <c r="N9" s="1005"/>
      <c r="O9" s="1005"/>
      <c r="P9" s="1005"/>
      <c r="Q9" s="1005"/>
      <c r="R9" s="1005"/>
      <c r="S9" s="1005"/>
      <c r="T9" s="1005"/>
      <c r="U9" s="1005"/>
      <c r="V9" s="1005"/>
      <c r="W9" s="1005"/>
      <c r="X9" s="1005"/>
      <c r="Y9" s="4" t="s">
        <v>3</v>
      </c>
    </row>
    <row r="10" spans="1:25" ht="23.25">
      <c r="A10" s="1005"/>
      <c r="B10" s="1005"/>
      <c r="C10" s="1005"/>
      <c r="D10" s="1005"/>
      <c r="E10" s="1005"/>
      <c r="F10" s="1005"/>
      <c r="G10" s="1005"/>
      <c r="H10" s="1005"/>
      <c r="I10" s="1005"/>
      <c r="J10" s="1005"/>
      <c r="K10" s="1005"/>
      <c r="L10" s="1005"/>
      <c r="M10" s="1005"/>
      <c r="N10" s="1005"/>
      <c r="O10" s="1005"/>
      <c r="P10" s="1005"/>
      <c r="Q10" s="1005"/>
      <c r="R10" s="1005"/>
      <c r="S10" s="1005"/>
      <c r="T10" s="1005"/>
      <c r="U10" s="1005"/>
      <c r="V10" s="1005"/>
      <c r="W10" s="1005"/>
      <c r="X10" s="1005"/>
      <c r="Y10" s="4" t="s">
        <v>3</v>
      </c>
    </row>
    <row r="11" spans="1:25">
      <c r="A11" s="1000"/>
      <c r="B11" s="1000"/>
      <c r="C11" s="1000"/>
      <c r="D11" s="1000"/>
      <c r="E11" s="1000"/>
      <c r="F11" s="1000"/>
      <c r="G11" s="1000"/>
      <c r="H11" s="1000"/>
      <c r="I11" s="1000"/>
      <c r="J11" s="1000"/>
      <c r="K11" s="1000"/>
      <c r="L11" s="1000"/>
      <c r="M11" s="1000"/>
      <c r="N11" s="1000"/>
      <c r="O11" s="1000"/>
      <c r="P11" s="1000"/>
      <c r="Q11" s="1000"/>
      <c r="R11" s="1000"/>
      <c r="S11" s="1000"/>
      <c r="T11" s="1000"/>
      <c r="U11" s="1006"/>
      <c r="V11" s="1009" t="s">
        <v>10</v>
      </c>
      <c r="W11" s="1010"/>
      <c r="X11" s="1011"/>
      <c r="Y11" s="4" t="s">
        <v>3</v>
      </c>
    </row>
    <row r="12" spans="1:25">
      <c r="A12" s="1000"/>
      <c r="B12" s="1000"/>
      <c r="C12" s="1000"/>
      <c r="D12" s="1000"/>
      <c r="E12" s="1000"/>
      <c r="F12" s="1000"/>
      <c r="G12" s="1000"/>
      <c r="H12" s="1000"/>
      <c r="I12" s="1000"/>
      <c r="J12" s="1000"/>
      <c r="K12" s="1000"/>
      <c r="L12" s="1000"/>
      <c r="M12" s="1000"/>
      <c r="N12" s="1000"/>
      <c r="O12" s="1000"/>
      <c r="P12" s="1000"/>
      <c r="Q12" s="1000"/>
      <c r="R12" s="1000"/>
      <c r="S12" s="1000"/>
      <c r="T12" s="1000"/>
      <c r="U12" s="1006"/>
      <c r="V12" s="1012" t="s">
        <v>11</v>
      </c>
      <c r="W12" s="1014" t="s">
        <v>12</v>
      </c>
      <c r="X12" s="1016" t="s">
        <v>13</v>
      </c>
      <c r="Y12" s="4" t="s">
        <v>3</v>
      </c>
    </row>
    <row r="13" spans="1:25" ht="16.5" thickBot="1">
      <c r="A13" s="1007"/>
      <c r="B13" s="1007"/>
      <c r="C13" s="1007"/>
      <c r="D13" s="1007"/>
      <c r="E13" s="1007"/>
      <c r="F13" s="1007"/>
      <c r="G13" s="1007"/>
      <c r="H13" s="1007"/>
      <c r="I13" s="1007"/>
      <c r="J13" s="1007"/>
      <c r="K13" s="1007"/>
      <c r="L13" s="1007"/>
      <c r="M13" s="1007"/>
      <c r="N13" s="1007"/>
      <c r="O13" s="1007"/>
      <c r="P13" s="1007"/>
      <c r="Q13" s="1007"/>
      <c r="R13" s="1007"/>
      <c r="S13" s="1007"/>
      <c r="T13" s="1007"/>
      <c r="U13" s="1008"/>
      <c r="V13" s="1013"/>
      <c r="W13" s="1015"/>
      <c r="X13" s="1015"/>
      <c r="Y13" s="4" t="s">
        <v>3</v>
      </c>
    </row>
    <row r="14" spans="1:25">
      <c r="A14" s="1017" t="s">
        <v>14</v>
      </c>
      <c r="B14" s="1018"/>
      <c r="C14" s="1018"/>
      <c r="D14" s="1018"/>
      <c r="E14" s="1018"/>
      <c r="F14" s="1018"/>
      <c r="G14" s="1018"/>
      <c r="H14" s="1018"/>
      <c r="I14" s="1018"/>
      <c r="J14" s="1018"/>
      <c r="K14" s="1018"/>
      <c r="L14" s="1018"/>
      <c r="M14" s="1018"/>
      <c r="N14" s="1018"/>
      <c r="O14" s="1018"/>
      <c r="P14" s="1018"/>
      <c r="Q14" s="1018"/>
      <c r="R14" s="1018"/>
      <c r="S14" s="1018"/>
      <c r="T14" s="1018"/>
      <c r="U14" s="1018"/>
      <c r="V14" s="408">
        <v>1199</v>
      </c>
      <c r="W14" s="408">
        <v>1190</v>
      </c>
      <c r="X14" s="7">
        <v>251790</v>
      </c>
      <c r="Y14" s="4" t="s">
        <v>3</v>
      </c>
    </row>
    <row r="15" spans="1:25" ht="20.25" customHeight="1">
      <c r="A15" s="1019" t="s">
        <v>15</v>
      </c>
      <c r="B15" s="1020"/>
      <c r="C15" s="1020"/>
      <c r="D15" s="1020"/>
      <c r="E15" s="1020"/>
      <c r="F15" s="1020"/>
      <c r="G15" s="1020"/>
      <c r="H15" s="1020"/>
      <c r="I15" s="1020"/>
      <c r="J15" s="1020"/>
      <c r="K15" s="1020"/>
      <c r="L15" s="1020"/>
      <c r="M15" s="1020"/>
      <c r="N15" s="1020"/>
      <c r="O15" s="1020"/>
      <c r="P15" s="1020"/>
      <c r="Q15" s="1020"/>
      <c r="R15" s="1020"/>
      <c r="S15" s="1020"/>
      <c r="T15" s="1020"/>
      <c r="U15" s="1020"/>
      <c r="V15" s="8"/>
      <c r="W15" s="8"/>
      <c r="X15" s="9"/>
      <c r="Y15" s="4" t="s">
        <v>3</v>
      </c>
    </row>
    <row r="16" spans="1:25">
      <c r="A16" s="1021" t="s">
        <v>16</v>
      </c>
      <c r="B16" s="1022"/>
      <c r="C16" s="1022"/>
      <c r="D16" s="1022"/>
      <c r="E16" s="1022"/>
      <c r="F16" s="1022"/>
      <c r="G16" s="1022"/>
      <c r="H16" s="1022"/>
      <c r="I16" s="1022"/>
      <c r="J16" s="1022"/>
      <c r="K16" s="1022"/>
      <c r="L16" s="1022"/>
      <c r="M16" s="1022"/>
      <c r="N16" s="1022"/>
      <c r="O16" s="1022"/>
      <c r="P16" s="1022"/>
      <c r="Q16" s="1022"/>
      <c r="R16" s="1022"/>
      <c r="S16" s="1022"/>
      <c r="T16" s="1022"/>
      <c r="U16" s="1022"/>
      <c r="V16" s="10">
        <f>+V15+V14</f>
        <v>1199</v>
      </c>
      <c r="W16" s="10">
        <f>+W15+W14</f>
        <v>1190</v>
      </c>
      <c r="X16" s="11">
        <f>+X15+X14</f>
        <v>251790</v>
      </c>
      <c r="Y16" s="4" t="s">
        <v>3</v>
      </c>
    </row>
    <row r="17" spans="1:25">
      <c r="A17" s="1017" t="s">
        <v>17</v>
      </c>
      <c r="B17" s="1018"/>
      <c r="C17" s="1018"/>
      <c r="D17" s="1018"/>
      <c r="E17" s="1018"/>
      <c r="F17" s="1018"/>
      <c r="G17" s="1018"/>
      <c r="H17" s="1018"/>
      <c r="I17" s="1018"/>
      <c r="J17" s="1018"/>
      <c r="K17" s="1018"/>
      <c r="L17" s="1018"/>
      <c r="M17" s="1018"/>
      <c r="N17" s="1018"/>
      <c r="O17" s="1018"/>
      <c r="P17" s="1018"/>
      <c r="Q17" s="1018"/>
      <c r="R17" s="1018"/>
      <c r="S17" s="1018"/>
      <c r="T17" s="1018"/>
      <c r="U17" s="1018"/>
      <c r="V17" s="12">
        <v>1373</v>
      </c>
      <c r="W17" s="12">
        <v>1282</v>
      </c>
      <c r="X17" s="13">
        <v>290304</v>
      </c>
      <c r="Y17" s="4" t="s">
        <v>3</v>
      </c>
    </row>
    <row r="18" spans="1:25" ht="18.75" customHeight="1">
      <c r="A18" s="1023" t="s">
        <v>18</v>
      </c>
      <c r="B18" s="1024"/>
      <c r="C18" s="1024"/>
      <c r="D18" s="1024"/>
      <c r="E18" s="1024"/>
      <c r="F18" s="1024"/>
      <c r="G18" s="1024"/>
      <c r="H18" s="1024"/>
      <c r="I18" s="1024"/>
      <c r="J18" s="1024"/>
      <c r="K18" s="1024"/>
      <c r="L18" s="1024"/>
      <c r="M18" s="1024"/>
      <c r="N18" s="1024"/>
      <c r="O18" s="1024"/>
      <c r="P18" s="1024"/>
      <c r="Q18" s="1024"/>
      <c r="R18" s="1024"/>
      <c r="S18" s="1024"/>
      <c r="T18" s="1024"/>
      <c r="U18" s="1024"/>
      <c r="V18" s="6">
        <v>0</v>
      </c>
      <c r="W18" s="6">
        <v>0</v>
      </c>
      <c r="X18" s="14">
        <v>0</v>
      </c>
      <c r="Y18" s="4" t="s">
        <v>3</v>
      </c>
    </row>
    <row r="19" spans="1:25">
      <c r="A19" s="1003" t="s">
        <v>379</v>
      </c>
      <c r="B19" s="1004"/>
      <c r="C19" s="1004"/>
      <c r="D19" s="1004"/>
      <c r="E19" s="1004"/>
      <c r="F19" s="1004"/>
      <c r="G19" s="1004"/>
      <c r="H19" s="1004"/>
      <c r="I19" s="1004"/>
      <c r="J19" s="1004"/>
      <c r="K19" s="1004"/>
      <c r="L19" s="1004"/>
      <c r="M19" s="1004"/>
      <c r="N19" s="1004"/>
      <c r="O19" s="1004"/>
      <c r="P19" s="1004"/>
      <c r="Q19" s="1004"/>
      <c r="R19" s="1004"/>
      <c r="S19" s="1004"/>
      <c r="T19" s="1004"/>
      <c r="U19" s="1004"/>
      <c r="V19" s="174">
        <f>+V18+V17</f>
        <v>1373</v>
      </c>
      <c r="W19" s="174">
        <f>+W18+W17</f>
        <v>1282</v>
      </c>
      <c r="X19" s="175">
        <f>+X18+X17</f>
        <v>290304</v>
      </c>
      <c r="Y19" s="4" t="s">
        <v>3</v>
      </c>
    </row>
    <row r="20" spans="1:25">
      <c r="A20" s="1027" t="s">
        <v>20</v>
      </c>
      <c r="B20" s="1028"/>
      <c r="C20" s="1028"/>
      <c r="D20" s="1028"/>
      <c r="E20" s="1028"/>
      <c r="F20" s="1028"/>
      <c r="G20" s="1028"/>
      <c r="H20" s="1028"/>
      <c r="I20" s="1028"/>
      <c r="J20" s="1028"/>
      <c r="K20" s="1028"/>
      <c r="L20" s="1028"/>
      <c r="M20" s="1028"/>
      <c r="N20" s="1028"/>
      <c r="O20" s="1028"/>
      <c r="P20" s="1028"/>
      <c r="Q20" s="1028"/>
      <c r="R20" s="1028"/>
      <c r="S20" s="1028"/>
      <c r="T20" s="1028"/>
      <c r="U20" s="1028"/>
      <c r="V20" s="35"/>
      <c r="W20" s="35"/>
      <c r="X20" s="9"/>
      <c r="Y20" s="4" t="s">
        <v>3</v>
      </c>
    </row>
    <row r="21" spans="1:25">
      <c r="A21" s="1025" t="s">
        <v>24</v>
      </c>
      <c r="B21" s="1026"/>
      <c r="C21" s="1026"/>
      <c r="D21" s="1026"/>
      <c r="E21" s="1026"/>
      <c r="F21" s="1026"/>
      <c r="G21" s="1026"/>
      <c r="H21" s="1026"/>
      <c r="I21" s="1026"/>
      <c r="J21" s="1026"/>
      <c r="K21" s="1026"/>
      <c r="L21" s="1026"/>
      <c r="M21" s="1026"/>
      <c r="N21" s="1026"/>
      <c r="O21" s="1026"/>
      <c r="P21" s="1026"/>
      <c r="Q21" s="1026"/>
      <c r="R21" s="1026"/>
      <c r="S21" s="1026"/>
      <c r="T21" s="1026"/>
      <c r="U21" s="1026"/>
      <c r="V21" s="35"/>
      <c r="W21" s="35"/>
      <c r="X21" s="9"/>
      <c r="Y21" s="4" t="s">
        <v>3</v>
      </c>
    </row>
    <row r="22" spans="1:25">
      <c r="A22" s="1029" t="s">
        <v>25</v>
      </c>
      <c r="B22" s="1030"/>
      <c r="C22" s="1030"/>
      <c r="D22" s="1030"/>
      <c r="E22" s="1030"/>
      <c r="F22" s="1030"/>
      <c r="G22" s="1030"/>
      <c r="H22" s="1030"/>
      <c r="I22" s="1030"/>
      <c r="J22" s="1030"/>
      <c r="K22" s="1030"/>
      <c r="L22" s="1030"/>
      <c r="M22" s="1030"/>
      <c r="N22" s="1030"/>
      <c r="O22" s="1030"/>
      <c r="P22" s="1030"/>
      <c r="Q22" s="1030"/>
      <c r="R22" s="1030"/>
      <c r="S22" s="1030"/>
      <c r="T22" s="1030"/>
      <c r="U22" s="1030"/>
      <c r="V22" s="35"/>
      <c r="W22" s="35"/>
      <c r="X22" s="9">
        <v>-503</v>
      </c>
      <c r="Y22" s="4" t="s">
        <v>3</v>
      </c>
    </row>
    <row r="23" spans="1:25">
      <c r="A23" s="1031" t="s">
        <v>65</v>
      </c>
      <c r="B23" s="1032"/>
      <c r="C23" s="1032"/>
      <c r="D23" s="1032"/>
      <c r="E23" s="1032"/>
      <c r="F23" s="1032"/>
      <c r="G23" s="1032"/>
      <c r="H23" s="1032"/>
      <c r="I23" s="1032"/>
      <c r="J23" s="1032"/>
      <c r="K23" s="1032"/>
      <c r="L23" s="1032"/>
      <c r="M23" s="1032"/>
      <c r="N23" s="1032"/>
      <c r="O23" s="1032"/>
      <c r="P23" s="1032"/>
      <c r="Q23" s="1032"/>
      <c r="R23" s="1032"/>
      <c r="S23" s="1032"/>
      <c r="T23" s="1032"/>
      <c r="U23" s="1032"/>
      <c r="V23" s="35"/>
      <c r="W23" s="35">
        <v>87</v>
      </c>
      <c r="X23" s="9">
        <v>781</v>
      </c>
      <c r="Y23" s="4" t="s">
        <v>3</v>
      </c>
    </row>
    <row r="24" spans="1:25" hidden="1">
      <c r="A24" s="1031" t="s">
        <v>26</v>
      </c>
      <c r="B24" s="1032"/>
      <c r="C24" s="1032"/>
      <c r="D24" s="1032"/>
      <c r="E24" s="1032"/>
      <c r="F24" s="1032"/>
      <c r="G24" s="1032"/>
      <c r="H24" s="1032"/>
      <c r="I24" s="1032"/>
      <c r="J24" s="1032"/>
      <c r="K24" s="1032"/>
      <c r="L24" s="1032"/>
      <c r="M24" s="1032"/>
      <c r="N24" s="1032"/>
      <c r="O24" s="1032"/>
      <c r="P24" s="1032"/>
      <c r="Q24" s="1032"/>
      <c r="R24" s="1032"/>
      <c r="S24" s="1032"/>
      <c r="T24" s="1032"/>
      <c r="U24" s="1032"/>
      <c r="V24" s="35"/>
      <c r="W24" s="35"/>
      <c r="X24" s="9">
        <v>0</v>
      </c>
      <c r="Y24" s="4" t="s">
        <v>3</v>
      </c>
    </row>
    <row r="25" spans="1:25">
      <c r="A25" s="1033" t="s">
        <v>66</v>
      </c>
      <c r="B25" s="1030"/>
      <c r="C25" s="1030"/>
      <c r="D25" s="1030"/>
      <c r="E25" s="1030"/>
      <c r="F25" s="1030"/>
      <c r="G25" s="1030"/>
      <c r="H25" s="1030"/>
      <c r="I25" s="1030"/>
      <c r="J25" s="1030"/>
      <c r="K25" s="1030"/>
      <c r="L25" s="1030"/>
      <c r="M25" s="1030"/>
      <c r="N25" s="1030"/>
      <c r="O25" s="1030"/>
      <c r="P25" s="1030"/>
      <c r="Q25" s="1030"/>
      <c r="R25" s="1030"/>
      <c r="S25" s="1030"/>
      <c r="T25" s="1030"/>
      <c r="U25" s="1030"/>
      <c r="V25" s="35"/>
      <c r="W25" s="35"/>
      <c r="X25" s="9">
        <v>523</v>
      </c>
      <c r="Y25" s="4" t="s">
        <v>3</v>
      </c>
    </row>
    <row r="26" spans="1:25">
      <c r="A26" s="1033" t="s">
        <v>27</v>
      </c>
      <c r="B26" s="1030"/>
      <c r="C26" s="1030"/>
      <c r="D26" s="1030"/>
      <c r="E26" s="1030"/>
      <c r="F26" s="1030"/>
      <c r="G26" s="1030"/>
      <c r="H26" s="1030"/>
      <c r="I26" s="1030"/>
      <c r="J26" s="1030"/>
      <c r="K26" s="1030"/>
      <c r="L26" s="1030"/>
      <c r="M26" s="1030"/>
      <c r="N26" s="1030"/>
      <c r="O26" s="1030"/>
      <c r="P26" s="1030"/>
      <c r="Q26" s="1030"/>
      <c r="R26" s="1030"/>
      <c r="S26" s="1030"/>
      <c r="T26" s="1030"/>
      <c r="U26" s="1030"/>
      <c r="V26" s="35"/>
      <c r="W26" s="35"/>
      <c r="X26" s="9">
        <v>0</v>
      </c>
      <c r="Y26" s="4" t="s">
        <v>3</v>
      </c>
    </row>
    <row r="27" spans="1:25">
      <c r="A27" s="1033" t="s">
        <v>28</v>
      </c>
      <c r="B27" s="1030"/>
      <c r="C27" s="1030"/>
      <c r="D27" s="1030"/>
      <c r="E27" s="1030"/>
      <c r="F27" s="1030"/>
      <c r="G27" s="1030"/>
      <c r="H27" s="1030"/>
      <c r="I27" s="1030"/>
      <c r="J27" s="1030"/>
      <c r="K27" s="1030"/>
      <c r="L27" s="1030"/>
      <c r="M27" s="1030"/>
      <c r="N27" s="1030"/>
      <c r="O27" s="1030"/>
      <c r="P27" s="1030"/>
      <c r="Q27" s="1030"/>
      <c r="R27" s="1030"/>
      <c r="S27" s="1030"/>
      <c r="T27" s="1030"/>
      <c r="U27" s="1030"/>
      <c r="V27" s="35"/>
      <c r="W27" s="35">
        <f t="shared" ref="W27:X27" si="0">SUM(W22:W26)</f>
        <v>87</v>
      </c>
      <c r="X27" s="35">
        <f t="shared" si="0"/>
        <v>801</v>
      </c>
      <c r="Y27" s="4" t="s">
        <v>3</v>
      </c>
    </row>
    <row r="28" spans="1:25" hidden="1">
      <c r="A28" s="1025" t="s">
        <v>29</v>
      </c>
      <c r="B28" s="1026"/>
      <c r="C28" s="1026"/>
      <c r="D28" s="1026"/>
      <c r="E28" s="1026"/>
      <c r="F28" s="1026"/>
      <c r="G28" s="1026"/>
      <c r="H28" s="1026"/>
      <c r="I28" s="1026"/>
      <c r="J28" s="1026"/>
      <c r="K28" s="1026"/>
      <c r="L28" s="1026"/>
      <c r="M28" s="1026"/>
      <c r="N28" s="1026"/>
      <c r="O28" s="1026"/>
      <c r="P28" s="1026"/>
      <c r="Q28" s="1026"/>
      <c r="R28" s="1026"/>
      <c r="S28" s="1026"/>
      <c r="T28" s="1026"/>
      <c r="U28" s="1026"/>
      <c r="V28" s="35"/>
      <c r="W28" s="35"/>
      <c r="X28" s="9"/>
      <c r="Y28" s="4" t="s">
        <v>3</v>
      </c>
    </row>
    <row r="29" spans="1:25" hidden="1">
      <c r="A29" s="1033" t="s">
        <v>30</v>
      </c>
      <c r="B29" s="1030"/>
      <c r="C29" s="1030"/>
      <c r="D29" s="1030"/>
      <c r="E29" s="1030"/>
      <c r="F29" s="1030"/>
      <c r="G29" s="1030"/>
      <c r="H29" s="1030"/>
      <c r="I29" s="1030"/>
      <c r="J29" s="1030"/>
      <c r="K29" s="1030"/>
      <c r="L29" s="1030"/>
      <c r="M29" s="1030"/>
      <c r="N29" s="1030"/>
      <c r="O29" s="1030"/>
      <c r="P29" s="1030"/>
      <c r="Q29" s="1030"/>
      <c r="R29" s="1030"/>
      <c r="S29" s="1030"/>
      <c r="T29" s="1030"/>
      <c r="U29" s="1030"/>
      <c r="V29" s="35"/>
      <c r="W29" s="35"/>
      <c r="X29" s="9">
        <v>0</v>
      </c>
      <c r="Y29" s="4" t="s">
        <v>3</v>
      </c>
    </row>
    <row r="30" spans="1:25" hidden="1">
      <c r="A30" s="1033" t="s">
        <v>31</v>
      </c>
      <c r="B30" s="1030"/>
      <c r="C30" s="1030"/>
      <c r="D30" s="1030"/>
      <c r="E30" s="1030"/>
      <c r="F30" s="1030"/>
      <c r="G30" s="1030"/>
      <c r="H30" s="1030"/>
      <c r="I30" s="1030"/>
      <c r="J30" s="1030"/>
      <c r="K30" s="1030"/>
      <c r="L30" s="1030"/>
      <c r="M30" s="1030"/>
      <c r="N30" s="1030"/>
      <c r="O30" s="1030"/>
      <c r="P30" s="1030"/>
      <c r="Q30" s="1030"/>
      <c r="R30" s="1030"/>
      <c r="S30" s="1030"/>
      <c r="T30" s="1030"/>
      <c r="U30" s="1030"/>
      <c r="V30" s="35"/>
      <c r="W30" s="35"/>
      <c r="X30" s="35">
        <f>SUM(X29:X29)</f>
        <v>0</v>
      </c>
      <c r="Y30" s="4" t="s">
        <v>3</v>
      </c>
    </row>
    <row r="31" spans="1:25">
      <c r="A31" s="1025" t="s">
        <v>33</v>
      </c>
      <c r="B31" s="1026"/>
      <c r="C31" s="1026"/>
      <c r="D31" s="1026"/>
      <c r="E31" s="1026"/>
      <c r="F31" s="1026"/>
      <c r="G31" s="1026"/>
      <c r="H31" s="1026"/>
      <c r="I31" s="1026"/>
      <c r="J31" s="1026"/>
      <c r="K31" s="1026"/>
      <c r="L31" s="1026"/>
      <c r="M31" s="1026"/>
      <c r="N31" s="1026"/>
      <c r="O31" s="1026"/>
      <c r="P31" s="1026"/>
      <c r="Q31" s="1026"/>
      <c r="R31" s="1026"/>
      <c r="S31" s="1026"/>
      <c r="T31" s="1026"/>
      <c r="U31" s="1026"/>
      <c r="V31" s="35"/>
      <c r="W31" s="35">
        <f t="shared" ref="W31:X31" si="1">+W27+W30</f>
        <v>87</v>
      </c>
      <c r="X31" s="35">
        <f t="shared" si="1"/>
        <v>801</v>
      </c>
      <c r="Y31" s="4" t="s">
        <v>3</v>
      </c>
    </row>
    <row r="32" spans="1:25">
      <c r="A32" s="1034" t="s">
        <v>34</v>
      </c>
      <c r="B32" s="1035"/>
      <c r="C32" s="1035"/>
      <c r="D32" s="1035"/>
      <c r="E32" s="1035"/>
      <c r="F32" s="1035"/>
      <c r="G32" s="1035"/>
      <c r="H32" s="1035"/>
      <c r="I32" s="1035"/>
      <c r="J32" s="1035"/>
      <c r="K32" s="1035"/>
      <c r="L32" s="1035"/>
      <c r="M32" s="1035"/>
      <c r="N32" s="1035"/>
      <c r="O32" s="1035"/>
      <c r="P32" s="1035"/>
      <c r="Q32" s="1035"/>
      <c r="R32" s="1035"/>
      <c r="S32" s="1035"/>
      <c r="T32" s="1035"/>
      <c r="U32" s="1036"/>
      <c r="V32" s="36">
        <f>+V31+V19</f>
        <v>1373</v>
      </c>
      <c r="W32" s="36">
        <f>+W31+W19</f>
        <v>1369</v>
      </c>
      <c r="X32" s="36">
        <f>+X31+X19</f>
        <v>291105</v>
      </c>
      <c r="Y32" s="4" t="s">
        <v>3</v>
      </c>
    </row>
    <row r="33" spans="1:25">
      <c r="A33" s="1027" t="s">
        <v>35</v>
      </c>
      <c r="B33" s="1028"/>
      <c r="C33" s="1028"/>
      <c r="D33" s="1028"/>
      <c r="E33" s="1028"/>
      <c r="F33" s="1028"/>
      <c r="G33" s="1028"/>
      <c r="H33" s="1028"/>
      <c r="I33" s="1028"/>
      <c r="J33" s="1028"/>
      <c r="K33" s="1028"/>
      <c r="L33" s="1028"/>
      <c r="M33" s="1028"/>
      <c r="N33" s="1028"/>
      <c r="O33" s="1028"/>
      <c r="P33" s="1028"/>
      <c r="Q33" s="1028"/>
      <c r="R33" s="1028"/>
      <c r="S33" s="1028"/>
      <c r="T33" s="1028"/>
      <c r="U33" s="1028"/>
      <c r="V33" s="35"/>
      <c r="W33" s="35"/>
      <c r="X33" s="9"/>
      <c r="Y33" s="4" t="s">
        <v>3</v>
      </c>
    </row>
    <row r="34" spans="1:25">
      <c r="A34" s="1025" t="s">
        <v>67</v>
      </c>
      <c r="B34" s="1026"/>
      <c r="C34" s="1026"/>
      <c r="D34" s="1026"/>
      <c r="E34" s="1026"/>
      <c r="F34" s="1026"/>
      <c r="G34" s="1026"/>
      <c r="H34" s="1026"/>
      <c r="I34" s="1026"/>
      <c r="J34" s="1026"/>
      <c r="K34" s="1026"/>
      <c r="L34" s="1026"/>
      <c r="M34" s="1026"/>
      <c r="N34" s="1026"/>
      <c r="O34" s="1026"/>
      <c r="P34" s="1026"/>
      <c r="Q34" s="1026"/>
      <c r="R34" s="1026"/>
      <c r="S34" s="1026"/>
      <c r="T34" s="1026"/>
      <c r="U34" s="1026"/>
      <c r="V34" s="35" t="s">
        <v>36</v>
      </c>
      <c r="W34" s="35"/>
      <c r="X34" s="9"/>
      <c r="Y34" s="4" t="s">
        <v>3</v>
      </c>
    </row>
    <row r="35" spans="1:25">
      <c r="A35" s="1033" t="s">
        <v>68</v>
      </c>
      <c r="B35" s="1037"/>
      <c r="C35" s="1037"/>
      <c r="D35" s="1037"/>
      <c r="E35" s="1037"/>
      <c r="F35" s="1037"/>
      <c r="G35" s="1037"/>
      <c r="H35" s="1037"/>
      <c r="I35" s="1037"/>
      <c r="J35" s="1037"/>
      <c r="K35" s="1037"/>
      <c r="L35" s="1037"/>
      <c r="M35" s="1037"/>
      <c r="N35" s="1037"/>
      <c r="O35" s="1037"/>
      <c r="P35" s="1037"/>
      <c r="Q35" s="1037"/>
      <c r="R35" s="1037"/>
      <c r="S35" s="1037"/>
      <c r="T35" s="1037"/>
      <c r="U35" s="1038"/>
      <c r="V35" s="35">
        <v>124</v>
      </c>
      <c r="W35" s="35">
        <v>62</v>
      </c>
      <c r="X35" s="9">
        <v>30885</v>
      </c>
      <c r="Y35" s="4" t="s">
        <v>3</v>
      </c>
    </row>
    <row r="36" spans="1:25">
      <c r="A36" s="1025" t="s">
        <v>69</v>
      </c>
      <c r="B36" s="1026"/>
      <c r="C36" s="1026"/>
      <c r="D36" s="1026"/>
      <c r="E36" s="1026"/>
      <c r="F36" s="1026"/>
      <c r="G36" s="1026"/>
      <c r="H36" s="1026"/>
      <c r="I36" s="1026"/>
      <c r="J36" s="1026"/>
      <c r="K36" s="1026"/>
      <c r="L36" s="1026"/>
      <c r="M36" s="1026"/>
      <c r="N36" s="1026"/>
      <c r="O36" s="1026"/>
      <c r="P36" s="1026"/>
      <c r="Q36" s="1026"/>
      <c r="R36" s="1026"/>
      <c r="S36" s="1026"/>
      <c r="T36" s="1026"/>
      <c r="U36" s="1026"/>
      <c r="V36" s="35"/>
      <c r="W36" s="35"/>
      <c r="X36" s="9">
        <v>0</v>
      </c>
      <c r="Y36" s="4" t="s">
        <v>3</v>
      </c>
    </row>
    <row r="37" spans="1:25" ht="18" customHeight="1">
      <c r="A37" s="1025" t="s">
        <v>44</v>
      </c>
      <c r="B37" s="1026"/>
      <c r="C37" s="1026"/>
      <c r="D37" s="1026"/>
      <c r="E37" s="1026"/>
      <c r="F37" s="1026"/>
      <c r="G37" s="1026"/>
      <c r="H37" s="1026"/>
      <c r="I37" s="1026"/>
      <c r="J37" s="1026"/>
      <c r="K37" s="1026"/>
      <c r="L37" s="1026"/>
      <c r="M37" s="1026"/>
      <c r="N37" s="1026"/>
      <c r="O37" s="1026"/>
      <c r="P37" s="1026"/>
      <c r="Q37" s="1026"/>
      <c r="R37" s="1026"/>
      <c r="S37" s="1026"/>
      <c r="T37" s="1026"/>
      <c r="U37" s="1026"/>
      <c r="V37" s="37">
        <f t="shared" ref="V37:X37" si="2">V36+V35</f>
        <v>124</v>
      </c>
      <c r="W37" s="37">
        <f t="shared" si="2"/>
        <v>62</v>
      </c>
      <c r="X37" s="37">
        <f t="shared" si="2"/>
        <v>30885</v>
      </c>
      <c r="Y37" s="4" t="s">
        <v>3</v>
      </c>
    </row>
    <row r="38" spans="1:25" ht="18" customHeight="1">
      <c r="A38" s="1039" t="s">
        <v>45</v>
      </c>
      <c r="B38" s="1040"/>
      <c r="C38" s="1040"/>
      <c r="D38" s="1040"/>
      <c r="E38" s="1040"/>
      <c r="F38" s="1040"/>
      <c r="G38" s="1040"/>
      <c r="H38" s="1040"/>
      <c r="I38" s="1040"/>
      <c r="J38" s="1040"/>
      <c r="K38" s="1040"/>
      <c r="L38" s="1040"/>
      <c r="M38" s="1040"/>
      <c r="N38" s="1040"/>
      <c r="O38" s="1040"/>
      <c r="P38" s="1040"/>
      <c r="Q38" s="1040"/>
      <c r="R38" s="1040"/>
      <c r="S38" s="1040"/>
      <c r="T38" s="1040"/>
      <c r="U38" s="1040"/>
      <c r="V38" s="38">
        <f>V32+V37</f>
        <v>1497</v>
      </c>
      <c r="W38" s="38">
        <f>W32+W37</f>
        <v>1431</v>
      </c>
      <c r="X38" s="38">
        <f>X32+X37</f>
        <v>321990</v>
      </c>
      <c r="Y38" s="4" t="s">
        <v>3</v>
      </c>
    </row>
    <row r="39" spans="1:25" ht="18" customHeight="1">
      <c r="A39" s="1041" t="s">
        <v>46</v>
      </c>
      <c r="B39" s="1040"/>
      <c r="C39" s="1040"/>
      <c r="D39" s="1040"/>
      <c r="E39" s="1040"/>
      <c r="F39" s="1040"/>
      <c r="G39" s="1040"/>
      <c r="H39" s="1040"/>
      <c r="I39" s="1040"/>
      <c r="J39" s="1040"/>
      <c r="K39" s="1040"/>
      <c r="L39" s="1040"/>
      <c r="M39" s="1040"/>
      <c r="N39" s="1040"/>
      <c r="O39" s="1040"/>
      <c r="P39" s="1040"/>
      <c r="Q39" s="1040"/>
      <c r="R39" s="1040"/>
      <c r="S39" s="1040"/>
      <c r="T39" s="1040"/>
      <c r="U39" s="1040"/>
      <c r="V39" s="39">
        <f t="shared" ref="V39:X39" si="3">+V38-V19</f>
        <v>124</v>
      </c>
      <c r="W39" s="39">
        <f t="shared" si="3"/>
        <v>149</v>
      </c>
      <c r="X39" s="39">
        <f t="shared" si="3"/>
        <v>31686</v>
      </c>
      <c r="Y39" s="4" t="s">
        <v>3</v>
      </c>
    </row>
    <row r="40" spans="1:25">
      <c r="Y40" s="4" t="s">
        <v>3</v>
      </c>
    </row>
    <row r="41" spans="1:25" ht="18" customHeight="1">
      <c r="Y41" s="4" t="s">
        <v>3</v>
      </c>
    </row>
    <row r="42" spans="1:25" ht="18" customHeight="1">
      <c r="Y42" s="4" t="s">
        <v>3</v>
      </c>
    </row>
    <row r="43" spans="1:25" ht="18" customHeight="1">
      <c r="Y43" s="4" t="s">
        <v>3</v>
      </c>
    </row>
    <row r="44" spans="1:25" ht="18" customHeight="1">
      <c r="Y44" s="4" t="s">
        <v>3</v>
      </c>
    </row>
    <row r="45" spans="1:25" ht="18" customHeight="1">
      <c r="Y45" s="4" t="s">
        <v>3</v>
      </c>
    </row>
    <row r="46" spans="1:25" ht="18" customHeight="1">
      <c r="Y46" s="4" t="s">
        <v>3</v>
      </c>
    </row>
    <row r="47" spans="1:25" ht="18" customHeight="1">
      <c r="Y47" s="4" t="s">
        <v>3</v>
      </c>
    </row>
    <row r="48" spans="1:25" ht="18" customHeight="1">
      <c r="Y48" s="4" t="s">
        <v>3</v>
      </c>
    </row>
    <row r="49" spans="1:25" ht="22.5">
      <c r="A49" s="1001" t="s">
        <v>6</v>
      </c>
      <c r="B49" s="996"/>
      <c r="C49" s="996"/>
      <c r="D49" s="996"/>
      <c r="E49" s="996"/>
      <c r="F49" s="996"/>
      <c r="G49" s="996"/>
      <c r="H49" s="996"/>
      <c r="I49" s="996"/>
      <c r="J49" s="996"/>
      <c r="K49" s="996"/>
      <c r="L49" s="996"/>
      <c r="M49" s="996"/>
      <c r="N49" s="996"/>
      <c r="O49" s="996"/>
      <c r="P49" s="996"/>
      <c r="Q49" s="996"/>
      <c r="R49" s="996"/>
      <c r="S49" s="996"/>
      <c r="T49" s="996"/>
      <c r="U49" s="996"/>
      <c r="V49" s="996"/>
      <c r="W49" s="996"/>
      <c r="X49" s="996"/>
      <c r="Y49" s="4" t="s">
        <v>3</v>
      </c>
    </row>
    <row r="50" spans="1:25" ht="23.25">
      <c r="A50" s="995" t="s">
        <v>7</v>
      </c>
      <c r="B50" s="1002"/>
      <c r="C50" s="1002"/>
      <c r="D50" s="1002"/>
      <c r="E50" s="1002"/>
      <c r="F50" s="1002"/>
      <c r="G50" s="1002"/>
      <c r="H50" s="1002"/>
      <c r="I50" s="1002"/>
      <c r="J50" s="1002"/>
      <c r="K50" s="1002"/>
      <c r="L50" s="1002"/>
      <c r="M50" s="1002"/>
      <c r="N50" s="1002"/>
      <c r="O50" s="1002"/>
      <c r="P50" s="1002"/>
      <c r="Q50" s="1002"/>
      <c r="R50" s="1002"/>
      <c r="S50" s="1002"/>
      <c r="T50" s="1002"/>
      <c r="U50" s="1002"/>
      <c r="V50" s="1002"/>
      <c r="W50" s="1002"/>
      <c r="X50" s="1002"/>
      <c r="Y50" s="4" t="s">
        <v>3</v>
      </c>
    </row>
    <row r="51" spans="1:25" ht="23.25">
      <c r="A51" s="995" t="s">
        <v>64</v>
      </c>
      <c r="B51" s="996"/>
      <c r="C51" s="996"/>
      <c r="D51" s="996"/>
      <c r="E51" s="996"/>
      <c r="F51" s="996"/>
      <c r="G51" s="996"/>
      <c r="H51" s="996"/>
      <c r="I51" s="996"/>
      <c r="J51" s="996"/>
      <c r="K51" s="996"/>
      <c r="L51" s="996"/>
      <c r="M51" s="996"/>
      <c r="N51" s="996"/>
      <c r="O51" s="996"/>
      <c r="P51" s="996"/>
      <c r="Q51" s="996"/>
      <c r="R51" s="996"/>
      <c r="S51" s="996"/>
      <c r="T51" s="996"/>
      <c r="U51" s="996"/>
      <c r="V51" s="996"/>
      <c r="W51" s="996"/>
      <c r="X51" s="996"/>
      <c r="Y51" s="4" t="s">
        <v>3</v>
      </c>
    </row>
    <row r="52" spans="1:25" ht="23.25">
      <c r="A52" s="995" t="s">
        <v>9</v>
      </c>
      <c r="B52" s="1002"/>
      <c r="C52" s="1002"/>
      <c r="D52" s="1002"/>
      <c r="E52" s="1002"/>
      <c r="F52" s="1002"/>
      <c r="G52" s="1002"/>
      <c r="H52" s="1002"/>
      <c r="I52" s="1002"/>
      <c r="J52" s="1002"/>
      <c r="K52" s="1002"/>
      <c r="L52" s="1002"/>
      <c r="M52" s="1002"/>
      <c r="N52" s="1002"/>
      <c r="O52" s="1002"/>
      <c r="P52" s="1002"/>
      <c r="Q52" s="1002"/>
      <c r="R52" s="1002"/>
      <c r="S52" s="1002"/>
      <c r="T52" s="1002"/>
      <c r="U52" s="1002"/>
      <c r="V52" s="1002"/>
      <c r="W52" s="1002"/>
      <c r="X52" s="1002"/>
      <c r="Y52" s="4" t="s">
        <v>3</v>
      </c>
    </row>
    <row r="53" spans="1:25" ht="18" customHeight="1">
      <c r="Y53" s="4" t="s">
        <v>3</v>
      </c>
    </row>
    <row r="54" spans="1:25" ht="18" customHeight="1">
      <c r="Y54" s="4" t="s">
        <v>3</v>
      </c>
    </row>
    <row r="55" spans="1:25" ht="18" customHeight="1">
      <c r="Y55" s="4" t="s">
        <v>3</v>
      </c>
    </row>
    <row r="56" spans="1:25" ht="18" customHeight="1">
      <c r="Y56" s="4" t="s">
        <v>3</v>
      </c>
    </row>
    <row r="57" spans="1:25" ht="18" customHeight="1">
      <c r="A57" s="17"/>
      <c r="B57" s="17"/>
      <c r="C57" s="17"/>
      <c r="D57" s="18"/>
      <c r="E57" s="18"/>
      <c r="F57" s="18"/>
      <c r="G57" s="18"/>
      <c r="H57" s="18"/>
      <c r="I57" s="18"/>
      <c r="J57" s="18"/>
      <c r="K57" s="18"/>
      <c r="L57" s="18"/>
      <c r="M57" s="18"/>
      <c r="N57" s="18"/>
      <c r="O57" s="18"/>
      <c r="P57" s="18"/>
      <c r="Q57" s="18"/>
      <c r="R57" s="18"/>
      <c r="S57" s="18"/>
      <c r="T57" s="18"/>
      <c r="U57" s="18"/>
      <c r="V57" s="18"/>
      <c r="W57" s="18"/>
      <c r="X57" s="18"/>
      <c r="Y57" s="4" t="s">
        <v>3</v>
      </c>
    </row>
    <row r="58" spans="1:25">
      <c r="A58" s="1044" t="s">
        <v>47</v>
      </c>
      <c r="B58" s="1045"/>
      <c r="C58" s="1045"/>
      <c r="D58" s="1050" t="s">
        <v>48</v>
      </c>
      <c r="E58" s="1051"/>
      <c r="F58" s="1052"/>
      <c r="G58" s="1056" t="s">
        <v>348</v>
      </c>
      <c r="H58" s="1057"/>
      <c r="I58" s="1058"/>
      <c r="J58" s="1050" t="s">
        <v>49</v>
      </c>
      <c r="K58" s="1051"/>
      <c r="L58" s="1052"/>
      <c r="M58" s="1050" t="s">
        <v>34</v>
      </c>
      <c r="N58" s="1051"/>
      <c r="O58" s="1052"/>
      <c r="P58" s="1050" t="s">
        <v>50</v>
      </c>
      <c r="Q58" s="1067"/>
      <c r="R58" s="1067"/>
      <c r="S58" s="1050" t="s">
        <v>51</v>
      </c>
      <c r="T58" s="1051"/>
      <c r="U58" s="1051"/>
      <c r="V58" s="1050" t="s">
        <v>52</v>
      </c>
      <c r="W58" s="1051"/>
      <c r="X58" s="1052"/>
      <c r="Y58" s="4" t="s">
        <v>3</v>
      </c>
    </row>
    <row r="59" spans="1:25" ht="34.5" customHeight="1">
      <c r="A59" s="1046"/>
      <c r="B59" s="1047"/>
      <c r="C59" s="1047"/>
      <c r="D59" s="1053"/>
      <c r="E59" s="1054"/>
      <c r="F59" s="1055"/>
      <c r="G59" s="1059"/>
      <c r="H59" s="1060"/>
      <c r="I59" s="1061"/>
      <c r="J59" s="1053"/>
      <c r="K59" s="1054"/>
      <c r="L59" s="1055"/>
      <c r="M59" s="1053"/>
      <c r="N59" s="1054"/>
      <c r="O59" s="1055"/>
      <c r="P59" s="1068"/>
      <c r="Q59" s="1069"/>
      <c r="R59" s="1069"/>
      <c r="S59" s="1053"/>
      <c r="T59" s="1054"/>
      <c r="U59" s="1054"/>
      <c r="V59" s="1053"/>
      <c r="W59" s="1054"/>
      <c r="X59" s="1055"/>
      <c r="Y59" s="4" t="s">
        <v>3</v>
      </c>
    </row>
    <row r="60" spans="1:25" ht="16.5" thickBot="1">
      <c r="A60" s="1048"/>
      <c r="B60" s="1049"/>
      <c r="C60" s="1049"/>
      <c r="D60" s="19" t="s">
        <v>53</v>
      </c>
      <c r="E60" s="20" t="s">
        <v>12</v>
      </c>
      <c r="F60" s="21" t="s">
        <v>13</v>
      </c>
      <c r="G60" s="19" t="s">
        <v>53</v>
      </c>
      <c r="H60" s="20" t="s">
        <v>12</v>
      </c>
      <c r="I60" s="21" t="s">
        <v>13</v>
      </c>
      <c r="J60" s="19" t="s">
        <v>53</v>
      </c>
      <c r="K60" s="20" t="s">
        <v>12</v>
      </c>
      <c r="L60" s="21" t="s">
        <v>13</v>
      </c>
      <c r="M60" s="19" t="s">
        <v>53</v>
      </c>
      <c r="N60" s="20" t="s">
        <v>12</v>
      </c>
      <c r="O60" s="21" t="s">
        <v>13</v>
      </c>
      <c r="P60" s="19" t="s">
        <v>53</v>
      </c>
      <c r="Q60" s="20" t="s">
        <v>12</v>
      </c>
      <c r="R60" s="21" t="s">
        <v>13</v>
      </c>
      <c r="S60" s="19" t="s">
        <v>53</v>
      </c>
      <c r="T60" s="20" t="s">
        <v>12</v>
      </c>
      <c r="U60" s="21" t="s">
        <v>13</v>
      </c>
      <c r="V60" s="22" t="s">
        <v>53</v>
      </c>
      <c r="W60" s="20" t="s">
        <v>12</v>
      </c>
      <c r="X60" s="23" t="s">
        <v>13</v>
      </c>
      <c r="Y60" s="4" t="s">
        <v>3</v>
      </c>
    </row>
    <row r="61" spans="1:25">
      <c r="A61" s="24"/>
      <c r="B61" s="1062" t="s">
        <v>70</v>
      </c>
      <c r="C61" s="1062"/>
      <c r="D61" s="25">
        <v>1199</v>
      </c>
      <c r="E61" s="26">
        <v>1190</v>
      </c>
      <c r="F61" s="40">
        <v>251790</v>
      </c>
      <c r="G61" s="25">
        <v>1373</v>
      </c>
      <c r="H61" s="26">
        <v>1282</v>
      </c>
      <c r="I61" s="40">
        <v>290304</v>
      </c>
      <c r="J61" s="25">
        <f>M61-G61</f>
        <v>0</v>
      </c>
      <c r="K61" s="26">
        <f>N61-H61</f>
        <v>87</v>
      </c>
      <c r="L61" s="40">
        <f>O61-I61</f>
        <v>801</v>
      </c>
      <c r="M61" s="25">
        <v>1373</v>
      </c>
      <c r="N61" s="26">
        <v>1369</v>
      </c>
      <c r="O61" s="40">
        <v>291105</v>
      </c>
      <c r="P61" s="25">
        <v>124</v>
      </c>
      <c r="Q61" s="26">
        <v>62</v>
      </c>
      <c r="R61" s="40">
        <v>30885</v>
      </c>
      <c r="S61" s="25">
        <v>0</v>
      </c>
      <c r="T61" s="26">
        <v>0</v>
      </c>
      <c r="U61" s="40">
        <v>0</v>
      </c>
      <c r="V61" s="25">
        <f>P61+M61</f>
        <v>1497</v>
      </c>
      <c r="W61" s="26">
        <f>+N61+Q61+T61</f>
        <v>1431</v>
      </c>
      <c r="X61" s="41">
        <f>R61+O61</f>
        <v>321990</v>
      </c>
      <c r="Y61" s="4" t="s">
        <v>3</v>
      </c>
    </row>
    <row r="62" spans="1:25">
      <c r="A62" s="43"/>
      <c r="B62" s="44"/>
      <c r="C62" s="44" t="s">
        <v>57</v>
      </c>
      <c r="D62" s="45">
        <f t="shared" ref="D62:X62" si="4">SUM(D61:D61)</f>
        <v>1199</v>
      </c>
      <c r="E62" s="46">
        <f t="shared" si="4"/>
        <v>1190</v>
      </c>
      <c r="F62" s="47">
        <f t="shared" si="4"/>
        <v>251790</v>
      </c>
      <c r="G62" s="45">
        <f t="shared" si="4"/>
        <v>1373</v>
      </c>
      <c r="H62" s="46">
        <f t="shared" si="4"/>
        <v>1282</v>
      </c>
      <c r="I62" s="47">
        <f t="shared" si="4"/>
        <v>290304</v>
      </c>
      <c r="J62" s="45">
        <f t="shared" si="4"/>
        <v>0</v>
      </c>
      <c r="K62" s="46">
        <f t="shared" si="4"/>
        <v>87</v>
      </c>
      <c r="L62" s="47">
        <f t="shared" si="4"/>
        <v>801</v>
      </c>
      <c r="M62" s="45">
        <f t="shared" si="4"/>
        <v>1373</v>
      </c>
      <c r="N62" s="46">
        <f t="shared" si="4"/>
        <v>1369</v>
      </c>
      <c r="O62" s="47">
        <f t="shared" si="4"/>
        <v>291105</v>
      </c>
      <c r="P62" s="45">
        <f t="shared" si="4"/>
        <v>124</v>
      </c>
      <c r="Q62" s="46">
        <f t="shared" si="4"/>
        <v>62</v>
      </c>
      <c r="R62" s="47">
        <f t="shared" si="4"/>
        <v>30885</v>
      </c>
      <c r="S62" s="45">
        <f t="shared" si="4"/>
        <v>0</v>
      </c>
      <c r="T62" s="46">
        <f t="shared" si="4"/>
        <v>0</v>
      </c>
      <c r="U62" s="47">
        <f t="shared" si="4"/>
        <v>0</v>
      </c>
      <c r="V62" s="45">
        <f t="shared" si="4"/>
        <v>1497</v>
      </c>
      <c r="W62" s="46">
        <f t="shared" si="4"/>
        <v>1431</v>
      </c>
      <c r="X62" s="48">
        <f t="shared" si="4"/>
        <v>321990</v>
      </c>
      <c r="Y62" s="4" t="s">
        <v>3</v>
      </c>
    </row>
    <row r="63" spans="1:25" ht="17.25" customHeight="1">
      <c r="A63" s="410"/>
      <c r="B63" s="1063"/>
      <c r="C63" s="1064"/>
      <c r="D63" s="49"/>
      <c r="E63" s="411"/>
      <c r="F63" s="5"/>
      <c r="G63" s="50"/>
      <c r="H63" s="412"/>
      <c r="I63" s="412"/>
      <c r="J63" s="50"/>
      <c r="K63" s="412"/>
      <c r="L63" s="412"/>
      <c r="M63" s="50"/>
      <c r="N63" s="412"/>
      <c r="O63" s="412"/>
      <c r="P63" s="50"/>
      <c r="Q63" s="412"/>
      <c r="R63" s="412"/>
      <c r="S63" s="50"/>
      <c r="T63" s="412"/>
      <c r="U63" s="412"/>
      <c r="V63" s="50"/>
      <c r="W63" s="51"/>
      <c r="X63" s="52"/>
      <c r="Y63" s="4" t="s">
        <v>3</v>
      </c>
    </row>
    <row r="64" spans="1:25">
      <c r="A64" s="43"/>
      <c r="B64" s="1065" t="s">
        <v>58</v>
      </c>
      <c r="C64" s="1066"/>
      <c r="D64" s="53"/>
      <c r="E64" s="54">
        <v>0</v>
      </c>
      <c r="F64" s="55"/>
      <c r="G64" s="56"/>
      <c r="H64" s="57">
        <v>0</v>
      </c>
      <c r="I64" s="57"/>
      <c r="J64" s="56"/>
      <c r="K64" s="57">
        <v>0</v>
      </c>
      <c r="L64" s="57"/>
      <c r="M64" s="56"/>
      <c r="N64" s="57">
        <v>0</v>
      </c>
      <c r="O64" s="57"/>
      <c r="P64" s="56"/>
      <c r="Q64" s="57">
        <v>0</v>
      </c>
      <c r="R64" s="57"/>
      <c r="S64" s="56"/>
      <c r="T64" s="57">
        <v>0</v>
      </c>
      <c r="U64" s="57"/>
      <c r="V64" s="56"/>
      <c r="W64" s="54">
        <f>Q64+N64</f>
        <v>0</v>
      </c>
      <c r="X64" s="58"/>
      <c r="Y64" s="4" t="s">
        <v>3</v>
      </c>
    </row>
    <row r="65" spans="1:25">
      <c r="A65" s="24"/>
      <c r="B65" s="1042" t="s">
        <v>59</v>
      </c>
      <c r="C65" s="1043"/>
      <c r="D65" s="25"/>
      <c r="E65" s="26">
        <f>+E62+E64</f>
        <v>1190</v>
      </c>
      <c r="F65" s="42"/>
      <c r="G65" s="59"/>
      <c r="H65" s="26">
        <f>+H62+H64</f>
        <v>1282</v>
      </c>
      <c r="I65" s="40"/>
      <c r="J65" s="59"/>
      <c r="K65" s="26">
        <f>+K62+K64</f>
        <v>87</v>
      </c>
      <c r="L65" s="40"/>
      <c r="M65" s="59"/>
      <c r="N65" s="26">
        <f>+N62+N64</f>
        <v>1369</v>
      </c>
      <c r="O65" s="40"/>
      <c r="P65" s="59"/>
      <c r="Q65" s="26">
        <f>+Q62+Q64</f>
        <v>62</v>
      </c>
      <c r="R65" s="40"/>
      <c r="S65" s="59"/>
      <c r="T65" s="26">
        <f>+T62+T64</f>
        <v>0</v>
      </c>
      <c r="U65" s="40"/>
      <c r="V65" s="59"/>
      <c r="W65" s="26">
        <f>+W62+W64</f>
        <v>1431</v>
      </c>
      <c r="X65" s="9"/>
      <c r="Y65" s="4" t="s">
        <v>3</v>
      </c>
    </row>
    <row r="66" spans="1:25">
      <c r="A66" s="60"/>
      <c r="B66" s="1070"/>
      <c r="C66" s="1071"/>
      <c r="D66" s="49"/>
      <c r="E66" s="411"/>
      <c r="F66" s="5"/>
      <c r="G66" s="50"/>
      <c r="H66" s="412"/>
      <c r="I66" s="412"/>
      <c r="J66" s="50"/>
      <c r="K66" s="412"/>
      <c r="L66" s="412"/>
      <c r="M66" s="50"/>
      <c r="N66" s="412"/>
      <c r="O66" s="412"/>
      <c r="P66" s="50"/>
      <c r="Q66" s="412"/>
      <c r="R66" s="412"/>
      <c r="S66" s="50"/>
      <c r="T66" s="412"/>
      <c r="U66" s="412"/>
      <c r="V66" s="50"/>
      <c r="W66" s="51"/>
      <c r="X66" s="52"/>
      <c r="Y66" s="4" t="s">
        <v>3</v>
      </c>
    </row>
    <row r="67" spans="1:25">
      <c r="A67" s="24"/>
      <c r="B67" s="1042" t="s">
        <v>60</v>
      </c>
      <c r="C67" s="1043"/>
      <c r="D67" s="25"/>
      <c r="E67" s="26"/>
      <c r="F67" s="42"/>
      <c r="G67" s="59"/>
      <c r="H67" s="40"/>
      <c r="I67" s="40"/>
      <c r="J67" s="59"/>
      <c r="K67" s="40"/>
      <c r="L67" s="40"/>
      <c r="M67" s="59"/>
      <c r="N67" s="40"/>
      <c r="O67" s="40"/>
      <c r="P67" s="59"/>
      <c r="Q67" s="40"/>
      <c r="R67" s="40"/>
      <c r="S67" s="59"/>
      <c r="T67" s="40"/>
      <c r="U67" s="40"/>
      <c r="V67" s="59"/>
      <c r="W67" s="40"/>
      <c r="X67" s="9"/>
      <c r="Y67" s="4" t="s">
        <v>3</v>
      </c>
    </row>
    <row r="68" spans="1:25">
      <c r="A68" s="24"/>
      <c r="B68" s="61"/>
      <c r="C68" s="170" t="s">
        <v>61</v>
      </c>
      <c r="D68" s="25"/>
      <c r="E68" s="26">
        <v>45</v>
      </c>
      <c r="F68" s="42"/>
      <c r="G68" s="59"/>
      <c r="H68" s="40">
        <v>53</v>
      </c>
      <c r="I68" s="40"/>
      <c r="J68" s="59"/>
      <c r="K68" s="26">
        <f>N68-H68</f>
        <v>7</v>
      </c>
      <c r="L68" s="40"/>
      <c r="M68" s="59"/>
      <c r="N68" s="26">
        <v>60</v>
      </c>
      <c r="O68" s="40"/>
      <c r="P68" s="59"/>
      <c r="Q68" s="26">
        <v>6</v>
      </c>
      <c r="R68" s="40"/>
      <c r="S68" s="59"/>
      <c r="T68" s="26">
        <v>0</v>
      </c>
      <c r="U68" s="40"/>
      <c r="V68" s="59"/>
      <c r="W68" s="26">
        <v>1004</v>
      </c>
      <c r="X68" s="9"/>
      <c r="Y68" s="4" t="s">
        <v>3</v>
      </c>
    </row>
    <row r="69" spans="1:25">
      <c r="A69" s="43"/>
      <c r="B69" s="62"/>
      <c r="C69" s="63" t="s">
        <v>62</v>
      </c>
      <c r="D69" s="53"/>
      <c r="E69" s="54">
        <v>15</v>
      </c>
      <c r="F69" s="55"/>
      <c r="G69" s="56"/>
      <c r="H69" s="57">
        <v>16</v>
      </c>
      <c r="I69" s="57"/>
      <c r="J69" s="56"/>
      <c r="K69" s="54">
        <f>N69-H69</f>
        <v>1</v>
      </c>
      <c r="L69" s="57"/>
      <c r="M69" s="56"/>
      <c r="N69" s="54">
        <v>17</v>
      </c>
      <c r="O69" s="57"/>
      <c r="P69" s="56"/>
      <c r="Q69" s="54">
        <v>1</v>
      </c>
      <c r="R69" s="57"/>
      <c r="S69" s="56"/>
      <c r="T69" s="54">
        <v>0</v>
      </c>
      <c r="U69" s="57"/>
      <c r="V69" s="56"/>
      <c r="W69" s="54">
        <v>61</v>
      </c>
      <c r="X69" s="58"/>
      <c r="Y69" s="4" t="s">
        <v>3</v>
      </c>
    </row>
    <row r="70" spans="1:25">
      <c r="A70" s="43"/>
      <c r="B70" s="1072" t="s">
        <v>63</v>
      </c>
      <c r="C70" s="1073"/>
      <c r="D70" s="53"/>
      <c r="E70" s="54">
        <f>E69+E68+E65</f>
        <v>1250</v>
      </c>
      <c r="F70" s="55"/>
      <c r="G70" s="56"/>
      <c r="H70" s="54">
        <f>H69+H68+H65</f>
        <v>1351</v>
      </c>
      <c r="I70" s="57"/>
      <c r="J70" s="56"/>
      <c r="K70" s="54">
        <f>K69+K68+K65</f>
        <v>95</v>
      </c>
      <c r="L70" s="57"/>
      <c r="M70" s="56"/>
      <c r="N70" s="54">
        <f>N69+N68+N65</f>
        <v>1446</v>
      </c>
      <c r="O70" s="57"/>
      <c r="P70" s="56"/>
      <c r="Q70" s="54">
        <f>Q69+Q68+Q65</f>
        <v>69</v>
      </c>
      <c r="R70" s="57"/>
      <c r="S70" s="56"/>
      <c r="T70" s="54">
        <f>T69+T68+T65</f>
        <v>0</v>
      </c>
      <c r="U70" s="57"/>
      <c r="V70" s="56"/>
      <c r="W70" s="54">
        <f>W69+W68+W65</f>
        <v>2496</v>
      </c>
      <c r="X70" s="58"/>
      <c r="Y70" s="4" t="s">
        <v>3</v>
      </c>
    </row>
    <row r="71" spans="1:25">
      <c r="C71" s="30"/>
      <c r="Y71" s="4" t="s">
        <v>2</v>
      </c>
    </row>
    <row r="72" spans="1:25">
      <c r="C72" s="30"/>
    </row>
  </sheetData>
  <mergeCells count="60">
    <mergeCell ref="B66:C66"/>
    <mergeCell ref="B67:C67"/>
    <mergeCell ref="B70:C70"/>
    <mergeCell ref="S58:U59"/>
    <mergeCell ref="V58:X59"/>
    <mergeCell ref="B61:C61"/>
    <mergeCell ref="B63:C63"/>
    <mergeCell ref="B64:C64"/>
    <mergeCell ref="M58:O59"/>
    <mergeCell ref="P58:R59"/>
    <mergeCell ref="B65:C65"/>
    <mergeCell ref="A58:C60"/>
    <mergeCell ref="D58:F59"/>
    <mergeCell ref="G58:I59"/>
    <mergeCell ref="J58:L59"/>
    <mergeCell ref="A52:X52"/>
    <mergeCell ref="A32:U32"/>
    <mergeCell ref="A33:U33"/>
    <mergeCell ref="A34:U34"/>
    <mergeCell ref="A35:U35"/>
    <mergeCell ref="A36:U36"/>
    <mergeCell ref="A37:U37"/>
    <mergeCell ref="A38:U38"/>
    <mergeCell ref="A39:U39"/>
    <mergeCell ref="A49:X49"/>
    <mergeCell ref="A50:X50"/>
    <mergeCell ref="A51:X51"/>
    <mergeCell ref="A31:U31"/>
    <mergeCell ref="A20:U20"/>
    <mergeCell ref="A21:U21"/>
    <mergeCell ref="A22:U22"/>
    <mergeCell ref="A23:U23"/>
    <mergeCell ref="A24:U24"/>
    <mergeCell ref="A25:U25"/>
    <mergeCell ref="A26:U26"/>
    <mergeCell ref="A27:U27"/>
    <mergeCell ref="A28:U28"/>
    <mergeCell ref="A29:U29"/>
    <mergeCell ref="A30:U30"/>
    <mergeCell ref="A19:U19"/>
    <mergeCell ref="A7:X7"/>
    <mergeCell ref="A8:X8"/>
    <mergeCell ref="A9:X9"/>
    <mergeCell ref="A10:X10"/>
    <mergeCell ref="A11:U13"/>
    <mergeCell ref="V11:X11"/>
    <mergeCell ref="V12:V13"/>
    <mergeCell ref="W12:W13"/>
    <mergeCell ref="X12:X13"/>
    <mergeCell ref="A14:U14"/>
    <mergeCell ref="A15:U15"/>
    <mergeCell ref="A16:U16"/>
    <mergeCell ref="A17:U17"/>
    <mergeCell ref="A18:U18"/>
    <mergeCell ref="A6:X6"/>
    <mergeCell ref="A1:X1"/>
    <mergeCell ref="A2:X2"/>
    <mergeCell ref="A3:X3"/>
    <mergeCell ref="A4:X4"/>
    <mergeCell ref="A5:X5"/>
  </mergeCells>
  <printOptions horizontalCentered="1"/>
  <pageMargins left="0.5" right="0.4" top="0.5" bottom="0.25" header="0" footer="0"/>
  <pageSetup scale="49" firstPageNumber="8" fitToHeight="0" orientation="landscape" useFirstPageNumber="1" horizontalDpi="300" verticalDpi="300" r:id="rId1"/>
  <headerFooter alignWithMargins="0">
    <oddFooter>&amp;C&amp;"Times New Roman,Regular"Exhibit B - Summary of Requirements</oddFooter>
  </headerFooter>
  <rowBreaks count="1" manualBreakCount="1">
    <brk id="40" max="24" man="1"/>
  </rowBreaks>
</worksheet>
</file>

<file path=xl/worksheets/sheet4.xml><?xml version="1.0" encoding="utf-8"?>
<worksheet xmlns="http://schemas.openxmlformats.org/spreadsheetml/2006/main" xmlns:r="http://schemas.openxmlformats.org/officeDocument/2006/relationships">
  <sheetPr>
    <pageSetUpPr fitToPage="1"/>
  </sheetPr>
  <dimension ref="A1:Y92"/>
  <sheetViews>
    <sheetView showGridLines="0" showOutlineSymbols="0" view="pageBreakPreview" zoomScale="55" zoomScaleNormal="55" zoomScaleSheetLayoutView="55" workbookViewId="0">
      <selection activeCell="A4" sqref="A4:X4"/>
    </sheetView>
  </sheetViews>
  <sheetFormatPr defaultColWidth="12.42578125" defaultRowHeight="15.75"/>
  <cols>
    <col min="1" max="2" width="3.28515625" style="5" customWidth="1"/>
    <col min="3" max="3" width="32.140625" style="5" customWidth="1"/>
    <col min="4" max="4" width="8.85546875" style="16" customWidth="1"/>
    <col min="5" max="5" width="8" style="16" customWidth="1"/>
    <col min="6" max="6" width="13.140625" style="16" customWidth="1"/>
    <col min="7" max="7" width="10.85546875" style="16" bestFit="1" customWidth="1"/>
    <col min="8" max="8" width="8" style="16" customWidth="1"/>
    <col min="9" max="9" width="12.5703125" style="16" customWidth="1"/>
    <col min="10" max="10" width="8" style="16" bestFit="1" customWidth="1"/>
    <col min="11" max="11" width="7.28515625" style="16" customWidth="1"/>
    <col min="12" max="12" width="13.140625" style="16" bestFit="1" customWidth="1"/>
    <col min="13" max="13" width="9" style="16" bestFit="1" customWidth="1"/>
    <col min="14" max="14" width="7.85546875" style="16" customWidth="1"/>
    <col min="15" max="15" width="12.5703125" style="16" customWidth="1"/>
    <col min="16" max="17" width="7.28515625" style="16" customWidth="1"/>
    <col min="18" max="18" width="12.140625" style="16" bestFit="1" customWidth="1"/>
    <col min="19" max="19" width="7.85546875" style="16" customWidth="1"/>
    <col min="20" max="20" width="7.28515625" style="16" customWidth="1"/>
    <col min="21" max="21" width="9" style="16" customWidth="1"/>
    <col min="22" max="22" width="12.28515625" style="16" customWidth="1"/>
    <col min="23" max="23" width="12.5703125" style="16" bestFit="1" customWidth="1"/>
    <col min="24" max="24" width="17" style="16" bestFit="1" customWidth="1"/>
    <col min="25" max="25" width="2.42578125" style="31" customWidth="1"/>
    <col min="26" max="26" width="8.42578125" style="5" customWidth="1"/>
    <col min="27" max="27" width="9.85546875" style="5" customWidth="1"/>
    <col min="28" max="16384" width="12.42578125" style="5"/>
  </cols>
  <sheetData>
    <row r="1" spans="1:25" ht="20.25">
      <c r="A1" s="997" t="s">
        <v>5</v>
      </c>
      <c r="B1" s="998"/>
      <c r="C1" s="998"/>
      <c r="D1" s="998"/>
      <c r="E1" s="998"/>
      <c r="F1" s="998"/>
      <c r="G1" s="998"/>
      <c r="H1" s="998"/>
      <c r="I1" s="998"/>
      <c r="J1" s="998"/>
      <c r="K1" s="998"/>
      <c r="L1" s="998"/>
      <c r="M1" s="998"/>
      <c r="N1" s="998"/>
      <c r="O1" s="998"/>
      <c r="P1" s="998"/>
      <c r="Q1" s="998"/>
      <c r="R1" s="998"/>
      <c r="S1" s="998"/>
      <c r="T1" s="998"/>
      <c r="U1" s="998"/>
      <c r="V1" s="998"/>
      <c r="W1" s="998"/>
      <c r="X1" s="998"/>
      <c r="Y1" s="4" t="s">
        <v>3</v>
      </c>
    </row>
    <row r="2" spans="1:25">
      <c r="A2" s="999"/>
      <c r="B2" s="999"/>
      <c r="C2" s="999"/>
      <c r="D2" s="999"/>
      <c r="E2" s="999"/>
      <c r="F2" s="999"/>
      <c r="G2" s="999"/>
      <c r="H2" s="999"/>
      <c r="I2" s="999"/>
      <c r="J2" s="999"/>
      <c r="K2" s="999"/>
      <c r="L2" s="999"/>
      <c r="M2" s="999"/>
      <c r="N2" s="999"/>
      <c r="O2" s="999"/>
      <c r="P2" s="999"/>
      <c r="Q2" s="999"/>
      <c r="R2" s="999"/>
      <c r="S2" s="999"/>
      <c r="T2" s="999"/>
      <c r="U2" s="999"/>
      <c r="V2" s="999"/>
      <c r="W2" s="999"/>
      <c r="X2" s="999"/>
      <c r="Y2" s="4" t="s">
        <v>3</v>
      </c>
    </row>
    <row r="3" spans="1:25">
      <c r="A3" s="1000"/>
      <c r="B3" s="1000"/>
      <c r="C3" s="1000"/>
      <c r="D3" s="1000"/>
      <c r="E3" s="1000"/>
      <c r="F3" s="1000"/>
      <c r="G3" s="1000"/>
      <c r="H3" s="1000"/>
      <c r="I3" s="1000"/>
      <c r="J3" s="1000"/>
      <c r="K3" s="1000"/>
      <c r="L3" s="1000"/>
      <c r="M3" s="1000"/>
      <c r="N3" s="1000"/>
      <c r="O3" s="1000"/>
      <c r="P3" s="1000"/>
      <c r="Q3" s="1000"/>
      <c r="R3" s="1000"/>
      <c r="S3" s="1000"/>
      <c r="T3" s="1000"/>
      <c r="U3" s="1000"/>
      <c r="V3" s="1000"/>
      <c r="W3" s="1000"/>
      <c r="X3" s="1000"/>
      <c r="Y3" s="4" t="s">
        <v>3</v>
      </c>
    </row>
    <row r="4" spans="1:25" ht="22.5">
      <c r="A4" s="1001" t="s">
        <v>6</v>
      </c>
      <c r="B4" s="996"/>
      <c r="C4" s="996"/>
      <c r="D4" s="996"/>
      <c r="E4" s="996"/>
      <c r="F4" s="996"/>
      <c r="G4" s="996"/>
      <c r="H4" s="996"/>
      <c r="I4" s="996"/>
      <c r="J4" s="996"/>
      <c r="K4" s="996"/>
      <c r="L4" s="996"/>
      <c r="M4" s="996"/>
      <c r="N4" s="996"/>
      <c r="O4" s="996"/>
      <c r="P4" s="996"/>
      <c r="Q4" s="996"/>
      <c r="R4" s="996"/>
      <c r="S4" s="996"/>
      <c r="T4" s="996"/>
      <c r="U4" s="996"/>
      <c r="V4" s="996"/>
      <c r="W4" s="996"/>
      <c r="X4" s="996"/>
      <c r="Y4" s="4" t="s">
        <v>3</v>
      </c>
    </row>
    <row r="5" spans="1:25" ht="23.25">
      <c r="A5" s="995" t="s">
        <v>7</v>
      </c>
      <c r="B5" s="1002"/>
      <c r="C5" s="1002"/>
      <c r="D5" s="1002"/>
      <c r="E5" s="1002"/>
      <c r="F5" s="1002"/>
      <c r="G5" s="1002"/>
      <c r="H5" s="1002"/>
      <c r="I5" s="1002"/>
      <c r="J5" s="1002"/>
      <c r="K5" s="1002"/>
      <c r="L5" s="1002"/>
      <c r="M5" s="1002"/>
      <c r="N5" s="1002"/>
      <c r="O5" s="1002"/>
      <c r="P5" s="1002"/>
      <c r="Q5" s="1002"/>
      <c r="R5" s="1002"/>
      <c r="S5" s="1002"/>
      <c r="T5" s="1002"/>
      <c r="U5" s="1002"/>
      <c r="V5" s="1002"/>
      <c r="W5" s="1002"/>
      <c r="X5" s="1002"/>
      <c r="Y5" s="4" t="s">
        <v>3</v>
      </c>
    </row>
    <row r="6" spans="1:25" ht="23.25">
      <c r="A6" s="995" t="s">
        <v>71</v>
      </c>
      <c r="B6" s="996"/>
      <c r="C6" s="996"/>
      <c r="D6" s="996"/>
      <c r="E6" s="996"/>
      <c r="F6" s="996"/>
      <c r="G6" s="996"/>
      <c r="H6" s="996"/>
      <c r="I6" s="996"/>
      <c r="J6" s="996"/>
      <c r="K6" s="996"/>
      <c r="L6" s="996"/>
      <c r="M6" s="996"/>
      <c r="N6" s="996"/>
      <c r="O6" s="996"/>
      <c r="P6" s="996"/>
      <c r="Q6" s="996"/>
      <c r="R6" s="996"/>
      <c r="S6" s="996"/>
      <c r="T6" s="996"/>
      <c r="U6" s="996"/>
      <c r="V6" s="996"/>
      <c r="W6" s="996"/>
      <c r="X6" s="996"/>
      <c r="Y6" s="4" t="s">
        <v>3</v>
      </c>
    </row>
    <row r="7" spans="1:25" ht="23.25">
      <c r="A7" s="995" t="s">
        <v>9</v>
      </c>
      <c r="B7" s="1002"/>
      <c r="C7" s="1002"/>
      <c r="D7" s="1002"/>
      <c r="E7" s="1002"/>
      <c r="F7" s="1002"/>
      <c r="G7" s="1002"/>
      <c r="H7" s="1002"/>
      <c r="I7" s="1002"/>
      <c r="J7" s="1002"/>
      <c r="K7" s="1002"/>
      <c r="L7" s="1002"/>
      <c r="M7" s="1002"/>
      <c r="N7" s="1002"/>
      <c r="O7" s="1002"/>
      <c r="P7" s="1002"/>
      <c r="Q7" s="1002"/>
      <c r="R7" s="1002"/>
      <c r="S7" s="1002"/>
      <c r="T7" s="1002"/>
      <c r="U7" s="1002"/>
      <c r="V7" s="1002"/>
      <c r="W7" s="1002"/>
      <c r="X7" s="1002"/>
      <c r="Y7" s="4" t="s">
        <v>3</v>
      </c>
    </row>
    <row r="8" spans="1:25" ht="23.25">
      <c r="A8" s="1005"/>
      <c r="B8" s="1005"/>
      <c r="C8" s="1005"/>
      <c r="D8" s="1005"/>
      <c r="E8" s="1005"/>
      <c r="F8" s="1005"/>
      <c r="G8" s="1005"/>
      <c r="H8" s="1005"/>
      <c r="I8" s="1005"/>
      <c r="J8" s="1005"/>
      <c r="K8" s="1005"/>
      <c r="L8" s="1005"/>
      <c r="M8" s="1005"/>
      <c r="N8" s="1005"/>
      <c r="O8" s="1005"/>
      <c r="P8" s="1005"/>
      <c r="Q8" s="1005"/>
      <c r="R8" s="1005"/>
      <c r="S8" s="1005"/>
      <c r="T8" s="1005"/>
      <c r="U8" s="1005"/>
      <c r="V8" s="1005"/>
      <c r="W8" s="1005"/>
      <c r="X8" s="1005"/>
      <c r="Y8" s="4" t="s">
        <v>3</v>
      </c>
    </row>
    <row r="9" spans="1:25" ht="23.25">
      <c r="A9" s="1005"/>
      <c r="B9" s="1005"/>
      <c r="C9" s="1005"/>
      <c r="D9" s="1005"/>
      <c r="E9" s="1005"/>
      <c r="F9" s="1005"/>
      <c r="G9" s="1005"/>
      <c r="H9" s="1005"/>
      <c r="I9" s="1005"/>
      <c r="J9" s="1005"/>
      <c r="K9" s="1005"/>
      <c r="L9" s="1005"/>
      <c r="M9" s="1005"/>
      <c r="N9" s="1005"/>
      <c r="O9" s="1005"/>
      <c r="P9" s="1005"/>
      <c r="Q9" s="1005"/>
      <c r="R9" s="1005"/>
      <c r="S9" s="1005"/>
      <c r="T9" s="1005"/>
      <c r="U9" s="1005"/>
      <c r="V9" s="1005"/>
      <c r="W9" s="1005"/>
      <c r="X9" s="1005"/>
      <c r="Y9" s="4" t="s">
        <v>3</v>
      </c>
    </row>
    <row r="10" spans="1:25" ht="23.25">
      <c r="A10" s="1005"/>
      <c r="B10" s="1005"/>
      <c r="C10" s="1005"/>
      <c r="D10" s="1005"/>
      <c r="E10" s="1005"/>
      <c r="F10" s="1005"/>
      <c r="G10" s="1005"/>
      <c r="H10" s="1005"/>
      <c r="I10" s="1005"/>
      <c r="J10" s="1005"/>
      <c r="K10" s="1005"/>
      <c r="L10" s="1005"/>
      <c r="M10" s="1005"/>
      <c r="N10" s="1005"/>
      <c r="O10" s="1005"/>
      <c r="P10" s="1005"/>
      <c r="Q10" s="1005"/>
      <c r="R10" s="1005"/>
      <c r="S10" s="1005"/>
      <c r="T10" s="1005"/>
      <c r="U10" s="1005"/>
      <c r="V10" s="1005"/>
      <c r="W10" s="1005"/>
      <c r="X10" s="1005"/>
      <c r="Y10" s="4" t="s">
        <v>3</v>
      </c>
    </row>
    <row r="11" spans="1:25">
      <c r="A11" s="1000"/>
      <c r="B11" s="1000"/>
      <c r="C11" s="1000"/>
      <c r="D11" s="1000"/>
      <c r="E11" s="1000"/>
      <c r="F11" s="1000"/>
      <c r="G11" s="1000"/>
      <c r="H11" s="1000"/>
      <c r="I11" s="1000"/>
      <c r="J11" s="1000"/>
      <c r="K11" s="1000"/>
      <c r="L11" s="1000"/>
      <c r="M11" s="1000"/>
      <c r="N11" s="1000"/>
      <c r="O11" s="1000"/>
      <c r="P11" s="1000"/>
      <c r="Q11" s="1000"/>
      <c r="R11" s="1000"/>
      <c r="S11" s="1000"/>
      <c r="T11" s="1000"/>
      <c r="U11" s="1006"/>
      <c r="V11" s="1009" t="s">
        <v>10</v>
      </c>
      <c r="W11" s="1010"/>
      <c r="X11" s="1011"/>
      <c r="Y11" s="4" t="s">
        <v>3</v>
      </c>
    </row>
    <row r="12" spans="1:25">
      <c r="A12" s="1000"/>
      <c r="B12" s="1000"/>
      <c r="C12" s="1000"/>
      <c r="D12" s="1000"/>
      <c r="E12" s="1000"/>
      <c r="F12" s="1000"/>
      <c r="G12" s="1000"/>
      <c r="H12" s="1000"/>
      <c r="I12" s="1000"/>
      <c r="J12" s="1000"/>
      <c r="K12" s="1000"/>
      <c r="L12" s="1000"/>
      <c r="M12" s="1000"/>
      <c r="N12" s="1000"/>
      <c r="O12" s="1000"/>
      <c r="P12" s="1000"/>
      <c r="Q12" s="1000"/>
      <c r="R12" s="1000"/>
      <c r="S12" s="1000"/>
      <c r="T12" s="1000"/>
      <c r="U12" s="1006"/>
      <c r="V12" s="1012" t="s">
        <v>11</v>
      </c>
      <c r="W12" s="1014" t="s">
        <v>12</v>
      </c>
      <c r="X12" s="1016" t="s">
        <v>13</v>
      </c>
      <c r="Y12" s="4" t="s">
        <v>3</v>
      </c>
    </row>
    <row r="13" spans="1:25" ht="16.5" thickBot="1">
      <c r="A13" s="1007"/>
      <c r="B13" s="1007"/>
      <c r="C13" s="1007"/>
      <c r="D13" s="1007"/>
      <c r="E13" s="1007"/>
      <c r="F13" s="1007"/>
      <c r="G13" s="1007"/>
      <c r="H13" s="1007"/>
      <c r="I13" s="1007"/>
      <c r="J13" s="1007"/>
      <c r="K13" s="1007"/>
      <c r="L13" s="1007"/>
      <c r="M13" s="1007"/>
      <c r="N13" s="1007"/>
      <c r="O13" s="1007"/>
      <c r="P13" s="1007"/>
      <c r="Q13" s="1007"/>
      <c r="R13" s="1007"/>
      <c r="S13" s="1007"/>
      <c r="T13" s="1007"/>
      <c r="U13" s="1008"/>
      <c r="V13" s="1013"/>
      <c r="W13" s="1015"/>
      <c r="X13" s="1015"/>
      <c r="Y13" s="4" t="s">
        <v>3</v>
      </c>
    </row>
    <row r="14" spans="1:25">
      <c r="A14" s="1017" t="s">
        <v>14</v>
      </c>
      <c r="B14" s="1018"/>
      <c r="C14" s="1018"/>
      <c r="D14" s="1018"/>
      <c r="E14" s="1018"/>
      <c r="F14" s="1018"/>
      <c r="G14" s="1018"/>
      <c r="H14" s="1018"/>
      <c r="I14" s="1018"/>
      <c r="J14" s="1018"/>
      <c r="K14" s="1018"/>
      <c r="L14" s="1018"/>
      <c r="M14" s="1018"/>
      <c r="N14" s="1018"/>
      <c r="O14" s="1018"/>
      <c r="P14" s="1018"/>
      <c r="Q14" s="1018"/>
      <c r="R14" s="1018"/>
      <c r="S14" s="1018"/>
      <c r="T14" s="1018"/>
      <c r="U14" s="1018"/>
      <c r="V14" s="6">
        <v>0</v>
      </c>
      <c r="W14" s="6">
        <v>0</v>
      </c>
      <c r="X14" s="7">
        <v>0</v>
      </c>
      <c r="Y14" s="4" t="s">
        <v>3</v>
      </c>
    </row>
    <row r="15" spans="1:25" ht="20.25" customHeight="1">
      <c r="A15" s="1019" t="s">
        <v>15</v>
      </c>
      <c r="B15" s="1020"/>
      <c r="C15" s="1020"/>
      <c r="D15" s="1020"/>
      <c r="E15" s="1020"/>
      <c r="F15" s="1020"/>
      <c r="G15" s="1020"/>
      <c r="H15" s="1020"/>
      <c r="I15" s="1020"/>
      <c r="J15" s="1020"/>
      <c r="K15" s="1020"/>
      <c r="L15" s="1020"/>
      <c r="M15" s="1020"/>
      <c r="N15" s="1020"/>
      <c r="O15" s="1020"/>
      <c r="P15" s="1020"/>
      <c r="Q15" s="1020"/>
      <c r="R15" s="1020"/>
      <c r="S15" s="1020"/>
      <c r="T15" s="1020"/>
      <c r="U15" s="1020"/>
      <c r="V15" s="8">
        <v>0</v>
      </c>
      <c r="W15" s="8">
        <v>0</v>
      </c>
      <c r="X15" s="9">
        <v>0</v>
      </c>
      <c r="Y15" s="4" t="s">
        <v>3</v>
      </c>
    </row>
    <row r="16" spans="1:25">
      <c r="A16" s="1021" t="s">
        <v>16</v>
      </c>
      <c r="B16" s="1022"/>
      <c r="C16" s="1022"/>
      <c r="D16" s="1022"/>
      <c r="E16" s="1022"/>
      <c r="F16" s="1022"/>
      <c r="G16" s="1022"/>
      <c r="H16" s="1022"/>
      <c r="I16" s="1022"/>
      <c r="J16" s="1022"/>
      <c r="K16" s="1022"/>
      <c r="L16" s="1022"/>
      <c r="M16" s="1022"/>
      <c r="N16" s="1022"/>
      <c r="O16" s="1022"/>
      <c r="P16" s="1022"/>
      <c r="Q16" s="1022"/>
      <c r="R16" s="1022"/>
      <c r="S16" s="1022"/>
      <c r="T16" s="1022"/>
      <c r="U16" s="1022"/>
      <c r="V16" s="10">
        <f>+V15+V14</f>
        <v>0</v>
      </c>
      <c r="W16" s="10">
        <f>+W15+W14</f>
        <v>0</v>
      </c>
      <c r="X16" s="11">
        <f>+X15+X14</f>
        <v>0</v>
      </c>
      <c r="Y16" s="4" t="s">
        <v>3</v>
      </c>
    </row>
    <row r="17" spans="1:25">
      <c r="A17" s="1017" t="s">
        <v>17</v>
      </c>
      <c r="B17" s="1018"/>
      <c r="C17" s="1018"/>
      <c r="D17" s="1018"/>
      <c r="E17" s="1018"/>
      <c r="F17" s="1018"/>
      <c r="G17" s="1018"/>
      <c r="H17" s="1018"/>
      <c r="I17" s="1018"/>
      <c r="J17" s="1018"/>
      <c r="K17" s="1018"/>
      <c r="L17" s="1018"/>
      <c r="M17" s="1018"/>
      <c r="N17" s="1018"/>
      <c r="O17" s="1018"/>
      <c r="P17" s="1018"/>
      <c r="Q17" s="1018"/>
      <c r="R17" s="1018"/>
      <c r="S17" s="1018"/>
      <c r="T17" s="1018"/>
      <c r="U17" s="1018"/>
      <c r="V17" s="851">
        <v>0</v>
      </c>
      <c r="W17" s="851">
        <v>0</v>
      </c>
      <c r="X17" s="852">
        <v>0</v>
      </c>
      <c r="Y17" s="4" t="s">
        <v>3</v>
      </c>
    </row>
    <row r="18" spans="1:25" ht="18.75" customHeight="1">
      <c r="A18" s="1074" t="s">
        <v>18</v>
      </c>
      <c r="B18" s="1024"/>
      <c r="C18" s="1024"/>
      <c r="D18" s="1024"/>
      <c r="E18" s="1024"/>
      <c r="F18" s="1024"/>
      <c r="G18" s="1024"/>
      <c r="H18" s="1024"/>
      <c r="I18" s="1024"/>
      <c r="J18" s="1024"/>
      <c r="K18" s="1024"/>
      <c r="L18" s="1024"/>
      <c r="M18" s="1024"/>
      <c r="N18" s="1024"/>
      <c r="O18" s="1024"/>
      <c r="P18" s="1024"/>
      <c r="Q18" s="1024"/>
      <c r="R18" s="1024"/>
      <c r="S18" s="1024"/>
      <c r="T18" s="1024"/>
      <c r="U18" s="1024"/>
      <c r="V18" s="10">
        <v>0</v>
      </c>
      <c r="W18" s="10">
        <v>0</v>
      </c>
      <c r="X18" s="11">
        <v>0</v>
      </c>
      <c r="Y18" s="4" t="s">
        <v>3</v>
      </c>
    </row>
    <row r="19" spans="1:25">
      <c r="A19" s="1003" t="s">
        <v>379</v>
      </c>
      <c r="B19" s="1004"/>
      <c r="C19" s="1004"/>
      <c r="D19" s="1004"/>
      <c r="E19" s="1004"/>
      <c r="F19" s="1004"/>
      <c r="G19" s="1004"/>
      <c r="H19" s="1004"/>
      <c r="I19" s="1004"/>
      <c r="J19" s="1004"/>
      <c r="K19" s="1004"/>
      <c r="L19" s="1004"/>
      <c r="M19" s="1004"/>
      <c r="N19" s="1004"/>
      <c r="O19" s="1004"/>
      <c r="P19" s="1004"/>
      <c r="Q19" s="1004"/>
      <c r="R19" s="1004"/>
      <c r="S19" s="1004"/>
      <c r="T19" s="1004"/>
      <c r="U19" s="1004"/>
      <c r="V19" s="174">
        <f>+V18+V17</f>
        <v>0</v>
      </c>
      <c r="W19" s="174">
        <f>+W18+W17</f>
        <v>0</v>
      </c>
      <c r="X19" s="175">
        <f>+X18+X17</f>
        <v>0</v>
      </c>
      <c r="Y19" s="4" t="s">
        <v>3</v>
      </c>
    </row>
    <row r="20" spans="1:25">
      <c r="A20" s="1019" t="s">
        <v>19</v>
      </c>
      <c r="B20" s="1020"/>
      <c r="C20" s="1020"/>
      <c r="D20" s="1020"/>
      <c r="E20" s="1020"/>
      <c r="F20" s="1020"/>
      <c r="G20" s="1020"/>
      <c r="H20" s="1020"/>
      <c r="I20" s="1020"/>
      <c r="J20" s="1020"/>
      <c r="K20" s="1020"/>
      <c r="L20" s="1020"/>
      <c r="M20" s="1020"/>
      <c r="N20" s="1020"/>
      <c r="O20" s="1020"/>
      <c r="P20" s="1020"/>
      <c r="Q20" s="1020"/>
      <c r="R20" s="1020"/>
      <c r="S20" s="1020"/>
      <c r="T20" s="1020"/>
      <c r="U20" s="1020"/>
      <c r="V20" s="35">
        <v>0</v>
      </c>
      <c r="W20" s="35">
        <v>0</v>
      </c>
      <c r="X20" s="9">
        <v>0</v>
      </c>
      <c r="Y20" s="4" t="s">
        <v>3</v>
      </c>
    </row>
    <row r="21" spans="1:25" hidden="1">
      <c r="A21" s="1029"/>
      <c r="B21" s="1030"/>
      <c r="C21" s="1030"/>
      <c r="D21" s="1030"/>
      <c r="E21" s="1030"/>
      <c r="F21" s="1030"/>
      <c r="G21" s="1030"/>
      <c r="H21" s="1030"/>
      <c r="I21" s="1030"/>
      <c r="J21" s="1030"/>
      <c r="K21" s="1030"/>
      <c r="L21" s="1030"/>
      <c r="M21" s="1030"/>
      <c r="N21" s="1030"/>
      <c r="O21" s="1030"/>
      <c r="P21" s="1030"/>
      <c r="Q21" s="1030"/>
      <c r="R21" s="1030"/>
      <c r="S21" s="1030"/>
      <c r="T21" s="1030"/>
      <c r="U21" s="1030"/>
      <c r="V21" s="35"/>
      <c r="W21" s="35"/>
      <c r="X21" s="9"/>
      <c r="Y21" s="4" t="s">
        <v>3</v>
      </c>
    </row>
    <row r="22" spans="1:25">
      <c r="A22" s="1027" t="s">
        <v>20</v>
      </c>
      <c r="B22" s="1028"/>
      <c r="C22" s="1028"/>
      <c r="D22" s="1028"/>
      <c r="E22" s="1028"/>
      <c r="F22" s="1028"/>
      <c r="G22" s="1028"/>
      <c r="H22" s="1028"/>
      <c r="I22" s="1028"/>
      <c r="J22" s="1028"/>
      <c r="K22" s="1028"/>
      <c r="L22" s="1028"/>
      <c r="M22" s="1028"/>
      <c r="N22" s="1028"/>
      <c r="O22" s="1028"/>
      <c r="P22" s="1028"/>
      <c r="Q22" s="1028"/>
      <c r="R22" s="1028"/>
      <c r="S22" s="1028"/>
      <c r="T22" s="1028"/>
      <c r="U22" s="1028"/>
      <c r="V22" s="35"/>
      <c r="W22" s="35"/>
      <c r="X22" s="9"/>
      <c r="Y22" s="4" t="s">
        <v>3</v>
      </c>
    </row>
    <row r="23" spans="1:25" hidden="1">
      <c r="A23" s="1025" t="s">
        <v>21</v>
      </c>
      <c r="B23" s="1026"/>
      <c r="C23" s="1026"/>
      <c r="D23" s="1026"/>
      <c r="E23" s="1026"/>
      <c r="F23" s="1026"/>
      <c r="G23" s="1026"/>
      <c r="H23" s="1026"/>
      <c r="I23" s="1026"/>
      <c r="J23" s="1026"/>
      <c r="K23" s="1026"/>
      <c r="L23" s="1026"/>
      <c r="M23" s="1026"/>
      <c r="N23" s="1026"/>
      <c r="O23" s="1026"/>
      <c r="P23" s="1026"/>
      <c r="Q23" s="1026"/>
      <c r="R23" s="1026"/>
      <c r="S23" s="1026"/>
      <c r="T23" s="1026"/>
      <c r="U23" s="1026"/>
      <c r="V23" s="35"/>
      <c r="W23" s="35"/>
      <c r="X23" s="9"/>
      <c r="Y23" s="4" t="s">
        <v>3</v>
      </c>
    </row>
    <row r="24" spans="1:25" hidden="1">
      <c r="A24" s="1029"/>
      <c r="B24" s="1030"/>
      <c r="C24" s="1030"/>
      <c r="D24" s="1030"/>
      <c r="E24" s="1030"/>
      <c r="F24" s="1030"/>
      <c r="G24" s="1030"/>
      <c r="H24" s="1030"/>
      <c r="I24" s="1030"/>
      <c r="J24" s="1030"/>
      <c r="K24" s="1030"/>
      <c r="L24" s="1030"/>
      <c r="M24" s="1030"/>
      <c r="N24" s="1030"/>
      <c r="O24" s="1030"/>
      <c r="P24" s="1030"/>
      <c r="Q24" s="1030"/>
      <c r="R24" s="1030"/>
      <c r="S24" s="1030"/>
      <c r="T24" s="1030"/>
      <c r="U24" s="1030"/>
      <c r="V24" s="35"/>
      <c r="W24" s="35"/>
      <c r="X24" s="9"/>
      <c r="Y24" s="4" t="s">
        <v>3</v>
      </c>
    </row>
    <row r="25" spans="1:25" hidden="1">
      <c r="A25" s="1025" t="s">
        <v>24</v>
      </c>
      <c r="B25" s="1026"/>
      <c r="C25" s="1026"/>
      <c r="D25" s="1026"/>
      <c r="E25" s="1026"/>
      <c r="F25" s="1026"/>
      <c r="G25" s="1026"/>
      <c r="H25" s="1026"/>
      <c r="I25" s="1026"/>
      <c r="J25" s="1026"/>
      <c r="K25" s="1026"/>
      <c r="L25" s="1026"/>
      <c r="M25" s="1026"/>
      <c r="N25" s="1026"/>
      <c r="O25" s="1026"/>
      <c r="P25" s="1026"/>
      <c r="Q25" s="1026"/>
      <c r="R25" s="1026"/>
      <c r="S25" s="1026"/>
      <c r="T25" s="1026"/>
      <c r="U25" s="1026"/>
      <c r="V25" s="35"/>
      <c r="W25" s="35"/>
      <c r="X25" s="9"/>
      <c r="Y25" s="4" t="s">
        <v>3</v>
      </c>
    </row>
    <row r="26" spans="1:25" hidden="1">
      <c r="A26" s="1029" t="s">
        <v>25</v>
      </c>
      <c r="B26" s="1030"/>
      <c r="C26" s="1030"/>
      <c r="D26" s="1030"/>
      <c r="E26" s="1030"/>
      <c r="F26" s="1030"/>
      <c r="G26" s="1030"/>
      <c r="H26" s="1030"/>
      <c r="I26" s="1030"/>
      <c r="J26" s="1030"/>
      <c r="K26" s="1030"/>
      <c r="L26" s="1030"/>
      <c r="M26" s="1030"/>
      <c r="N26" s="1030"/>
      <c r="O26" s="1030"/>
      <c r="P26" s="1030"/>
      <c r="Q26" s="1030"/>
      <c r="R26" s="1030"/>
      <c r="S26" s="1030"/>
      <c r="T26" s="1030"/>
      <c r="U26" s="1030"/>
      <c r="V26" s="35"/>
      <c r="W26" s="35"/>
      <c r="X26" s="9">
        <v>0</v>
      </c>
      <c r="Y26" s="4" t="s">
        <v>3</v>
      </c>
    </row>
    <row r="27" spans="1:25" hidden="1">
      <c r="A27" s="1031" t="s">
        <v>26</v>
      </c>
      <c r="B27" s="1032"/>
      <c r="C27" s="1032"/>
      <c r="D27" s="1032"/>
      <c r="E27" s="1032"/>
      <c r="F27" s="1032"/>
      <c r="G27" s="1032"/>
      <c r="H27" s="1032"/>
      <c r="I27" s="1032"/>
      <c r="J27" s="1032"/>
      <c r="K27" s="1032"/>
      <c r="L27" s="1032"/>
      <c r="M27" s="1032"/>
      <c r="N27" s="1032"/>
      <c r="O27" s="1032"/>
      <c r="P27" s="1032"/>
      <c r="Q27" s="1032"/>
      <c r="R27" s="1032"/>
      <c r="S27" s="1032"/>
      <c r="T27" s="1032"/>
      <c r="U27" s="1032"/>
      <c r="V27" s="35"/>
      <c r="W27" s="35"/>
      <c r="X27" s="9">
        <v>0</v>
      </c>
      <c r="Y27" s="4" t="s">
        <v>3</v>
      </c>
    </row>
    <row r="28" spans="1:25" hidden="1">
      <c r="A28" s="1033" t="s">
        <v>66</v>
      </c>
      <c r="B28" s="1030"/>
      <c r="C28" s="1030"/>
      <c r="D28" s="1030"/>
      <c r="E28" s="1030"/>
      <c r="F28" s="1030"/>
      <c r="G28" s="1030"/>
      <c r="H28" s="1030"/>
      <c r="I28" s="1030"/>
      <c r="J28" s="1030"/>
      <c r="K28" s="1030"/>
      <c r="L28" s="1030"/>
      <c r="M28" s="1030"/>
      <c r="N28" s="1030"/>
      <c r="O28" s="1030"/>
      <c r="P28" s="1030"/>
      <c r="Q28" s="1030"/>
      <c r="R28" s="1030"/>
      <c r="S28" s="1030"/>
      <c r="T28" s="1030"/>
      <c r="U28" s="1030"/>
      <c r="V28" s="35"/>
      <c r="W28" s="35"/>
      <c r="X28" s="9"/>
      <c r="Y28" s="4" t="s">
        <v>3</v>
      </c>
    </row>
    <row r="29" spans="1:25" hidden="1">
      <c r="A29" s="1033" t="s">
        <v>27</v>
      </c>
      <c r="B29" s="1030"/>
      <c r="C29" s="1030"/>
      <c r="D29" s="1030"/>
      <c r="E29" s="1030"/>
      <c r="F29" s="1030"/>
      <c r="G29" s="1030"/>
      <c r="H29" s="1030"/>
      <c r="I29" s="1030"/>
      <c r="J29" s="1030"/>
      <c r="K29" s="1030"/>
      <c r="L29" s="1030"/>
      <c r="M29" s="1030"/>
      <c r="N29" s="1030"/>
      <c r="O29" s="1030"/>
      <c r="P29" s="1030"/>
      <c r="Q29" s="1030"/>
      <c r="R29" s="1030"/>
      <c r="S29" s="1030"/>
      <c r="T29" s="1030"/>
      <c r="U29" s="1030"/>
      <c r="V29" s="35"/>
      <c r="W29" s="35"/>
      <c r="X29" s="9">
        <v>0</v>
      </c>
      <c r="Y29" s="4" t="s">
        <v>3</v>
      </c>
    </row>
    <row r="30" spans="1:25" hidden="1">
      <c r="A30" s="1033" t="s">
        <v>28</v>
      </c>
      <c r="B30" s="1030"/>
      <c r="C30" s="1030"/>
      <c r="D30" s="1030"/>
      <c r="E30" s="1030"/>
      <c r="F30" s="1030"/>
      <c r="G30" s="1030"/>
      <c r="H30" s="1030"/>
      <c r="I30" s="1030"/>
      <c r="J30" s="1030"/>
      <c r="K30" s="1030"/>
      <c r="L30" s="1030"/>
      <c r="M30" s="1030"/>
      <c r="N30" s="1030"/>
      <c r="O30" s="1030"/>
      <c r="P30" s="1030"/>
      <c r="Q30" s="1030"/>
      <c r="R30" s="1030"/>
      <c r="S30" s="1030"/>
      <c r="T30" s="1030"/>
      <c r="U30" s="1030"/>
      <c r="V30" s="35"/>
      <c r="W30" s="35"/>
      <c r="X30" s="35">
        <f>SUM(X26:X29)</f>
        <v>0</v>
      </c>
      <c r="Y30" s="4" t="s">
        <v>3</v>
      </c>
    </row>
    <row r="31" spans="1:25">
      <c r="A31" s="1025" t="s">
        <v>29</v>
      </c>
      <c r="B31" s="1026"/>
      <c r="C31" s="1026"/>
      <c r="D31" s="1026"/>
      <c r="E31" s="1026"/>
      <c r="F31" s="1026"/>
      <c r="G31" s="1026"/>
      <c r="H31" s="1026"/>
      <c r="I31" s="1026"/>
      <c r="J31" s="1026"/>
      <c r="K31" s="1026"/>
      <c r="L31" s="1026"/>
      <c r="M31" s="1026"/>
      <c r="N31" s="1026"/>
      <c r="O31" s="1026"/>
      <c r="P31" s="1026"/>
      <c r="Q31" s="1026"/>
      <c r="R31" s="1026"/>
      <c r="S31" s="1026"/>
      <c r="T31" s="1026"/>
      <c r="U31" s="1026"/>
      <c r="V31" s="35"/>
      <c r="W31" s="35"/>
      <c r="X31" s="9"/>
      <c r="Y31" s="4" t="s">
        <v>3</v>
      </c>
    </row>
    <row r="32" spans="1:25" hidden="1">
      <c r="A32" s="1033" t="s">
        <v>412</v>
      </c>
      <c r="B32" s="1030"/>
      <c r="C32" s="1030"/>
      <c r="D32" s="1030"/>
      <c r="E32" s="1030"/>
      <c r="F32" s="1030"/>
      <c r="G32" s="1030"/>
      <c r="H32" s="1030"/>
      <c r="I32" s="1030"/>
      <c r="J32" s="1030"/>
      <c r="K32" s="1030"/>
      <c r="L32" s="1030"/>
      <c r="M32" s="1030"/>
      <c r="N32" s="1030"/>
      <c r="O32" s="1030"/>
      <c r="P32" s="1030"/>
      <c r="Q32" s="1030"/>
      <c r="R32" s="1030"/>
      <c r="S32" s="1030"/>
      <c r="T32" s="1030"/>
      <c r="U32" s="1030"/>
      <c r="V32" s="35"/>
      <c r="W32" s="35"/>
      <c r="X32" s="9">
        <v>0</v>
      </c>
      <c r="Y32" s="4" t="s">
        <v>3</v>
      </c>
    </row>
    <row r="33" spans="1:25">
      <c r="A33" s="1029" t="s">
        <v>413</v>
      </c>
      <c r="B33" s="1030"/>
      <c r="C33" s="1030"/>
      <c r="D33" s="1030"/>
      <c r="E33" s="1030"/>
      <c r="F33" s="1030"/>
      <c r="G33" s="1030"/>
      <c r="H33" s="1030"/>
      <c r="I33" s="1030"/>
      <c r="J33" s="1030"/>
      <c r="K33" s="1030"/>
      <c r="L33" s="1030"/>
      <c r="M33" s="1030"/>
      <c r="N33" s="1030"/>
      <c r="O33" s="1030"/>
      <c r="P33" s="1030"/>
      <c r="Q33" s="1030"/>
      <c r="R33" s="1030"/>
      <c r="S33" s="1030"/>
      <c r="T33" s="1030"/>
      <c r="U33" s="1030"/>
      <c r="V33" s="35">
        <v>0</v>
      </c>
      <c r="W33" s="35">
        <v>0</v>
      </c>
      <c r="X33" s="9">
        <v>0</v>
      </c>
      <c r="Y33" s="4" t="s">
        <v>3</v>
      </c>
    </row>
    <row r="34" spans="1:25">
      <c r="A34" s="1033" t="s">
        <v>31</v>
      </c>
      <c r="B34" s="1030"/>
      <c r="C34" s="1030"/>
      <c r="D34" s="1030"/>
      <c r="E34" s="1030"/>
      <c r="F34" s="1030"/>
      <c r="G34" s="1030"/>
      <c r="H34" s="1030"/>
      <c r="I34" s="1030"/>
      <c r="J34" s="1030"/>
      <c r="K34" s="1030"/>
      <c r="L34" s="1030"/>
      <c r="M34" s="1030"/>
      <c r="N34" s="1030"/>
      <c r="O34" s="1030"/>
      <c r="P34" s="1030"/>
      <c r="Q34" s="1030"/>
      <c r="R34" s="1030"/>
      <c r="S34" s="1030"/>
      <c r="T34" s="1030"/>
      <c r="U34" s="1030"/>
      <c r="V34" s="35">
        <f t="shared" ref="V34:W34" si="0">SUM(V32:V33)</f>
        <v>0</v>
      </c>
      <c r="W34" s="35">
        <f t="shared" si="0"/>
        <v>0</v>
      </c>
      <c r="X34" s="35">
        <v>0</v>
      </c>
      <c r="Y34" s="4" t="s">
        <v>3</v>
      </c>
    </row>
    <row r="35" spans="1:25">
      <c r="A35" s="1025" t="s">
        <v>32</v>
      </c>
      <c r="B35" s="1026"/>
      <c r="C35" s="1026"/>
      <c r="D35" s="1026"/>
      <c r="E35" s="1026"/>
      <c r="F35" s="1026"/>
      <c r="G35" s="1026"/>
      <c r="H35" s="1026"/>
      <c r="I35" s="1026"/>
      <c r="J35" s="1026"/>
      <c r="K35" s="1026"/>
      <c r="L35" s="1026"/>
      <c r="M35" s="1026"/>
      <c r="N35" s="1026"/>
      <c r="O35" s="1026"/>
      <c r="P35" s="1026"/>
      <c r="Q35" s="1026"/>
      <c r="R35" s="1026"/>
      <c r="S35" s="1026"/>
      <c r="T35" s="1026"/>
      <c r="U35" s="1026"/>
      <c r="V35" s="35">
        <f t="shared" ref="V35:W35" si="1">+V30+V34</f>
        <v>0</v>
      </c>
      <c r="W35" s="35">
        <f t="shared" si="1"/>
        <v>0</v>
      </c>
      <c r="X35" s="35">
        <f>+X30+X34</f>
        <v>0</v>
      </c>
      <c r="Y35" s="4" t="s">
        <v>3</v>
      </c>
    </row>
    <row r="36" spans="1:25">
      <c r="A36" s="1025" t="s">
        <v>33</v>
      </c>
      <c r="B36" s="1026"/>
      <c r="C36" s="1026"/>
      <c r="D36" s="1026"/>
      <c r="E36" s="1026"/>
      <c r="F36" s="1026"/>
      <c r="G36" s="1026"/>
      <c r="H36" s="1026"/>
      <c r="I36" s="1026"/>
      <c r="J36" s="1026"/>
      <c r="K36" s="1026"/>
      <c r="L36" s="1026"/>
      <c r="M36" s="1026"/>
      <c r="N36" s="1026"/>
      <c r="O36" s="1026"/>
      <c r="P36" s="1026"/>
      <c r="Q36" s="1026"/>
      <c r="R36" s="1026"/>
      <c r="S36" s="1026"/>
      <c r="T36" s="1026"/>
      <c r="U36" s="1026"/>
      <c r="V36" s="35">
        <f t="shared" ref="V36:W36" si="2">V35+V21</f>
        <v>0</v>
      </c>
      <c r="W36" s="35">
        <f t="shared" si="2"/>
        <v>0</v>
      </c>
      <c r="X36" s="35">
        <f>X35+X21</f>
        <v>0</v>
      </c>
      <c r="Y36" s="4" t="s">
        <v>3</v>
      </c>
    </row>
    <row r="37" spans="1:25">
      <c r="A37" s="1034" t="s">
        <v>34</v>
      </c>
      <c r="B37" s="1035"/>
      <c r="C37" s="1035"/>
      <c r="D37" s="1035"/>
      <c r="E37" s="1035"/>
      <c r="F37" s="1035"/>
      <c r="G37" s="1035"/>
      <c r="H37" s="1035"/>
      <c r="I37" s="1035"/>
      <c r="J37" s="1035"/>
      <c r="K37" s="1035"/>
      <c r="L37" s="1035"/>
      <c r="M37" s="1035"/>
      <c r="N37" s="1035"/>
      <c r="O37" s="1035"/>
      <c r="P37" s="1035"/>
      <c r="Q37" s="1035"/>
      <c r="R37" s="1035"/>
      <c r="S37" s="1035"/>
      <c r="T37" s="1035"/>
      <c r="U37" s="1036"/>
      <c r="V37" s="36">
        <f>+V36+V19</f>
        <v>0</v>
      </c>
      <c r="W37" s="36">
        <f>+W36+W19</f>
        <v>0</v>
      </c>
      <c r="X37" s="36">
        <f>+X36+X19</f>
        <v>0</v>
      </c>
      <c r="Y37" s="4" t="s">
        <v>3</v>
      </c>
    </row>
    <row r="38" spans="1:25">
      <c r="A38" s="1027" t="s">
        <v>35</v>
      </c>
      <c r="B38" s="1028"/>
      <c r="C38" s="1028"/>
      <c r="D38" s="1028"/>
      <c r="E38" s="1028"/>
      <c r="F38" s="1028"/>
      <c r="G38" s="1028"/>
      <c r="H38" s="1028"/>
      <c r="I38" s="1028"/>
      <c r="J38" s="1028"/>
      <c r="K38" s="1028"/>
      <c r="L38" s="1028"/>
      <c r="M38" s="1028"/>
      <c r="N38" s="1028"/>
      <c r="O38" s="1028"/>
      <c r="P38" s="1028"/>
      <c r="Q38" s="1028"/>
      <c r="R38" s="1028"/>
      <c r="S38" s="1028"/>
      <c r="T38" s="1028"/>
      <c r="U38" s="1028"/>
      <c r="V38" s="35"/>
      <c r="W38" s="35"/>
      <c r="X38" s="9"/>
      <c r="Y38" s="4" t="s">
        <v>3</v>
      </c>
    </row>
    <row r="39" spans="1:25" hidden="1">
      <c r="A39" s="1025" t="s">
        <v>414</v>
      </c>
      <c r="B39" s="1026"/>
      <c r="C39" s="1026"/>
      <c r="D39" s="1026"/>
      <c r="E39" s="1026"/>
      <c r="F39" s="1026"/>
      <c r="G39" s="1026"/>
      <c r="H39" s="1026"/>
      <c r="I39" s="1026"/>
      <c r="J39" s="1026"/>
      <c r="K39" s="1026"/>
      <c r="L39" s="1026"/>
      <c r="M39" s="1026"/>
      <c r="N39" s="1026"/>
      <c r="O39" s="1026"/>
      <c r="P39" s="1026"/>
      <c r="Q39" s="1026"/>
      <c r="R39" s="1026"/>
      <c r="S39" s="1026"/>
      <c r="T39" s="1026"/>
      <c r="U39" s="1026"/>
      <c r="V39" s="35">
        <v>0</v>
      </c>
      <c r="W39" s="35">
        <v>0</v>
      </c>
      <c r="X39" s="9">
        <v>0</v>
      </c>
      <c r="Y39" s="4" t="s">
        <v>3</v>
      </c>
    </row>
    <row r="40" spans="1:25" hidden="1">
      <c r="A40" s="1033" t="s">
        <v>415</v>
      </c>
      <c r="B40" s="1037"/>
      <c r="C40" s="1037"/>
      <c r="D40" s="1037"/>
      <c r="E40" s="1037"/>
      <c r="F40" s="1037"/>
      <c r="G40" s="1037"/>
      <c r="H40" s="1037"/>
      <c r="I40" s="1037"/>
      <c r="J40" s="1037"/>
      <c r="K40" s="1037"/>
      <c r="L40" s="1037"/>
      <c r="M40" s="1037"/>
      <c r="N40" s="1037"/>
      <c r="O40" s="1037"/>
      <c r="P40" s="1037"/>
      <c r="Q40" s="1037"/>
      <c r="R40" s="1037"/>
      <c r="S40" s="1037"/>
      <c r="T40" s="1037"/>
      <c r="U40" s="1038"/>
      <c r="V40" s="35"/>
      <c r="W40" s="35"/>
      <c r="X40" s="9">
        <v>0</v>
      </c>
      <c r="Y40" s="4" t="s">
        <v>3</v>
      </c>
    </row>
    <row r="41" spans="1:25" hidden="1">
      <c r="A41" s="1033" t="s">
        <v>416</v>
      </c>
      <c r="B41" s="1037"/>
      <c r="C41" s="1037"/>
      <c r="D41" s="1037"/>
      <c r="E41" s="1037"/>
      <c r="F41" s="1037"/>
      <c r="G41" s="1037"/>
      <c r="H41" s="1037"/>
      <c r="I41" s="1037"/>
      <c r="J41" s="1037"/>
      <c r="K41" s="1037"/>
      <c r="L41" s="1037"/>
      <c r="M41" s="1037"/>
      <c r="N41" s="1037"/>
      <c r="O41" s="1037"/>
      <c r="P41" s="1037"/>
      <c r="Q41" s="1037"/>
      <c r="R41" s="1037"/>
      <c r="S41" s="1037"/>
      <c r="T41" s="1037"/>
      <c r="U41" s="1038"/>
      <c r="V41" s="35"/>
      <c r="W41" s="35"/>
      <c r="X41" s="9">
        <v>0</v>
      </c>
      <c r="Y41" s="4" t="s">
        <v>3</v>
      </c>
    </row>
    <row r="42" spans="1:25" hidden="1">
      <c r="A42" s="1031" t="s">
        <v>38</v>
      </c>
      <c r="B42" s="1032"/>
      <c r="C42" s="1032"/>
      <c r="D42" s="1032"/>
      <c r="E42" s="1032"/>
      <c r="F42" s="1032"/>
      <c r="G42" s="1032"/>
      <c r="H42" s="1032"/>
      <c r="I42" s="1032"/>
      <c r="J42" s="1032"/>
      <c r="K42" s="1032"/>
      <c r="L42" s="1032"/>
      <c r="M42" s="1032"/>
      <c r="N42" s="1032"/>
      <c r="O42" s="1032"/>
      <c r="P42" s="1032"/>
      <c r="Q42" s="1032"/>
      <c r="R42" s="1032"/>
      <c r="S42" s="1032"/>
      <c r="T42" s="1032"/>
      <c r="U42" s="1032"/>
      <c r="V42" s="35">
        <f t="shared" ref="V42:W42" si="3">SUM(V40:V41)</f>
        <v>0</v>
      </c>
      <c r="W42" s="35">
        <f t="shared" si="3"/>
        <v>0</v>
      </c>
      <c r="X42" s="9">
        <f>SUM(X40:X41)</f>
        <v>0</v>
      </c>
      <c r="Y42" s="4" t="s">
        <v>3</v>
      </c>
    </row>
    <row r="43" spans="1:25" hidden="1">
      <c r="A43" s="1025" t="s">
        <v>417</v>
      </c>
      <c r="B43" s="1026"/>
      <c r="C43" s="1026"/>
      <c r="D43" s="1026"/>
      <c r="E43" s="1026"/>
      <c r="F43" s="1026"/>
      <c r="G43" s="1026"/>
      <c r="H43" s="1026"/>
      <c r="I43" s="1026"/>
      <c r="J43" s="1026"/>
      <c r="K43" s="1026"/>
      <c r="L43" s="1026"/>
      <c r="M43" s="1026"/>
      <c r="N43" s="1026"/>
      <c r="O43" s="1026"/>
      <c r="P43" s="1026"/>
      <c r="Q43" s="1026"/>
      <c r="R43" s="1026"/>
      <c r="S43" s="1026"/>
      <c r="T43" s="1026"/>
      <c r="U43" s="1026"/>
      <c r="V43" s="35">
        <v>0</v>
      </c>
      <c r="W43" s="35">
        <v>0</v>
      </c>
      <c r="X43" s="9">
        <v>0</v>
      </c>
      <c r="Y43" s="4" t="s">
        <v>3</v>
      </c>
    </row>
    <row r="44" spans="1:25" hidden="1">
      <c r="A44" s="1033" t="s">
        <v>418</v>
      </c>
      <c r="B44" s="1030"/>
      <c r="C44" s="1030"/>
      <c r="D44" s="1030"/>
      <c r="E44" s="1030"/>
      <c r="F44" s="1030"/>
      <c r="G44" s="1030"/>
      <c r="H44" s="1030"/>
      <c r="I44" s="1030"/>
      <c r="J44" s="1030"/>
      <c r="K44" s="1030"/>
      <c r="L44" s="1030"/>
      <c r="M44" s="1030"/>
      <c r="N44" s="1030"/>
      <c r="O44" s="1030"/>
      <c r="P44" s="1030"/>
      <c r="Q44" s="1030"/>
      <c r="R44" s="1030"/>
      <c r="S44" s="1030"/>
      <c r="T44" s="1030"/>
      <c r="U44" s="1030"/>
      <c r="V44" s="35"/>
      <c r="W44" s="35"/>
      <c r="X44" s="9">
        <v>0</v>
      </c>
      <c r="Y44" s="4" t="s">
        <v>3</v>
      </c>
    </row>
    <row r="45" spans="1:25" hidden="1">
      <c r="A45" s="1033" t="s">
        <v>419</v>
      </c>
      <c r="B45" s="1030"/>
      <c r="C45" s="1030"/>
      <c r="D45" s="1030"/>
      <c r="E45" s="1030"/>
      <c r="F45" s="1030"/>
      <c r="G45" s="1030"/>
      <c r="H45" s="1030"/>
      <c r="I45" s="1030"/>
      <c r="J45" s="1030"/>
      <c r="K45" s="1030"/>
      <c r="L45" s="1030"/>
      <c r="M45" s="1030"/>
      <c r="N45" s="1030"/>
      <c r="O45" s="1030"/>
      <c r="P45" s="1030"/>
      <c r="Q45" s="1030"/>
      <c r="R45" s="1030"/>
      <c r="S45" s="1030"/>
      <c r="T45" s="1030"/>
      <c r="U45" s="1030"/>
      <c r="V45" s="35"/>
      <c r="W45" s="35"/>
      <c r="X45" s="9">
        <f>SUM(X44:X44)</f>
        <v>0</v>
      </c>
      <c r="Y45" s="4" t="s">
        <v>3</v>
      </c>
    </row>
    <row r="46" spans="1:25" hidden="1">
      <c r="A46" s="1031" t="s">
        <v>420</v>
      </c>
      <c r="B46" s="1032"/>
      <c r="C46" s="1032"/>
      <c r="D46" s="1032"/>
      <c r="E46" s="1032"/>
      <c r="F46" s="1032"/>
      <c r="G46" s="1032"/>
      <c r="H46" s="1032"/>
      <c r="I46" s="1032"/>
      <c r="J46" s="1032"/>
      <c r="K46" s="1032"/>
      <c r="L46" s="1032"/>
      <c r="M46" s="1032"/>
      <c r="N46" s="1032"/>
      <c r="O46" s="1032"/>
      <c r="P46" s="1032"/>
      <c r="Q46" s="1032"/>
      <c r="R46" s="1032"/>
      <c r="S46" s="1032"/>
      <c r="T46" s="1032"/>
      <c r="U46" s="1032"/>
      <c r="V46" s="35">
        <f t="shared" ref="V46:W46" si="4">SUM(V44:V45)</f>
        <v>0</v>
      </c>
      <c r="W46" s="35">
        <f t="shared" si="4"/>
        <v>0</v>
      </c>
      <c r="X46" s="9">
        <f>SUM(X44:X45)</f>
        <v>0</v>
      </c>
      <c r="Y46" s="4" t="s">
        <v>3</v>
      </c>
    </row>
    <row r="47" spans="1:25">
      <c r="A47" s="1029" t="s">
        <v>350</v>
      </c>
      <c r="B47" s="1030"/>
      <c r="C47" s="1030"/>
      <c r="D47" s="1030"/>
      <c r="E47" s="1030"/>
      <c r="F47" s="1030"/>
      <c r="G47" s="1030"/>
      <c r="H47" s="1030"/>
      <c r="I47" s="1030"/>
      <c r="J47" s="1030"/>
      <c r="K47" s="1030"/>
      <c r="L47" s="1030"/>
      <c r="M47" s="1030"/>
      <c r="N47" s="1030"/>
      <c r="O47" s="1030"/>
      <c r="P47" s="1030"/>
      <c r="Q47" s="1030"/>
      <c r="R47" s="1030"/>
      <c r="S47" s="1030"/>
      <c r="T47" s="1030"/>
      <c r="U47" s="1030"/>
      <c r="V47" s="853">
        <v>0</v>
      </c>
      <c r="W47" s="853">
        <v>0</v>
      </c>
      <c r="X47" s="52">
        <v>10000</v>
      </c>
      <c r="Y47" s="4" t="s">
        <v>3</v>
      </c>
    </row>
    <row r="48" spans="1:25" ht="18" customHeight="1">
      <c r="A48" s="1025" t="s">
        <v>44</v>
      </c>
      <c r="B48" s="1026"/>
      <c r="C48" s="1026"/>
      <c r="D48" s="1026"/>
      <c r="E48" s="1026"/>
      <c r="F48" s="1026"/>
      <c r="G48" s="1026"/>
      <c r="H48" s="1026"/>
      <c r="I48" s="1026"/>
      <c r="J48" s="1026"/>
      <c r="K48" s="1026"/>
      <c r="L48" s="1026"/>
      <c r="M48" s="1026"/>
      <c r="N48" s="1026"/>
      <c r="O48" s="1026"/>
      <c r="P48" s="1026"/>
      <c r="Q48" s="1026"/>
      <c r="R48" s="1026"/>
      <c r="S48" s="1026"/>
      <c r="T48" s="1026"/>
      <c r="U48" s="1026"/>
      <c r="V48" s="37">
        <f t="shared" ref="V48:W48" si="5">SUM(V42+V45)</f>
        <v>0</v>
      </c>
      <c r="W48" s="37">
        <f t="shared" si="5"/>
        <v>0</v>
      </c>
      <c r="X48" s="37">
        <v>10000</v>
      </c>
      <c r="Y48" s="4" t="s">
        <v>3</v>
      </c>
    </row>
    <row r="49" spans="1:25" ht="18" customHeight="1">
      <c r="A49" s="1039" t="s">
        <v>45</v>
      </c>
      <c r="B49" s="1040"/>
      <c r="C49" s="1040"/>
      <c r="D49" s="1040"/>
      <c r="E49" s="1040"/>
      <c r="F49" s="1040"/>
      <c r="G49" s="1040"/>
      <c r="H49" s="1040"/>
      <c r="I49" s="1040"/>
      <c r="J49" s="1040"/>
      <c r="K49" s="1040"/>
      <c r="L49" s="1040"/>
      <c r="M49" s="1040"/>
      <c r="N49" s="1040"/>
      <c r="O49" s="1040"/>
      <c r="P49" s="1040"/>
      <c r="Q49" s="1040"/>
      <c r="R49" s="1040"/>
      <c r="S49" s="1040"/>
      <c r="T49" s="1040"/>
      <c r="U49" s="1040"/>
      <c r="V49" s="38">
        <f>V37+V48</f>
        <v>0</v>
      </c>
      <c r="W49" s="38">
        <f>W37+W48</f>
        <v>0</v>
      </c>
      <c r="X49" s="38">
        <f>X37+X48</f>
        <v>10000</v>
      </c>
      <c r="Y49" s="4" t="s">
        <v>3</v>
      </c>
    </row>
    <row r="50" spans="1:25" ht="18" customHeight="1">
      <c r="A50" s="1041" t="s">
        <v>46</v>
      </c>
      <c r="B50" s="1040"/>
      <c r="C50" s="1040"/>
      <c r="D50" s="1040"/>
      <c r="E50" s="1040"/>
      <c r="F50" s="1040"/>
      <c r="G50" s="1040"/>
      <c r="H50" s="1040"/>
      <c r="I50" s="1040"/>
      <c r="J50" s="1040"/>
      <c r="K50" s="1040"/>
      <c r="L50" s="1040"/>
      <c r="M50" s="1040"/>
      <c r="N50" s="1040"/>
      <c r="O50" s="1040"/>
      <c r="P50" s="1040"/>
      <c r="Q50" s="1040"/>
      <c r="R50" s="1040"/>
      <c r="S50" s="1040"/>
      <c r="T50" s="1040"/>
      <c r="U50" s="1040"/>
      <c r="V50" s="39">
        <f>+V49-V19</f>
        <v>0</v>
      </c>
      <c r="W50" s="39">
        <f>+W49-W19</f>
        <v>0</v>
      </c>
      <c r="X50" s="39">
        <f>+X49-X19</f>
        <v>10000</v>
      </c>
      <c r="Y50" s="4" t="s">
        <v>3</v>
      </c>
    </row>
    <row r="51" spans="1:25">
      <c r="Y51" s="4" t="s">
        <v>3</v>
      </c>
    </row>
    <row r="52" spans="1:25" ht="18" customHeight="1">
      <c r="Y52" s="4" t="s">
        <v>3</v>
      </c>
    </row>
    <row r="53" spans="1:25" ht="18" customHeight="1">
      <c r="Y53" s="4" t="s">
        <v>3</v>
      </c>
    </row>
    <row r="54" spans="1:25" ht="18" customHeight="1">
      <c r="Y54" s="4" t="s">
        <v>3</v>
      </c>
    </row>
    <row r="55" spans="1:25" ht="18" customHeight="1">
      <c r="Y55" s="4" t="s">
        <v>3</v>
      </c>
    </row>
    <row r="56" spans="1:25" ht="18" customHeight="1">
      <c r="Y56" s="4" t="s">
        <v>3</v>
      </c>
    </row>
    <row r="57" spans="1:25" ht="18" customHeight="1">
      <c r="Y57" s="4" t="s">
        <v>3</v>
      </c>
    </row>
    <row r="58" spans="1:25" ht="18" customHeight="1">
      <c r="Y58" s="4" t="s">
        <v>3</v>
      </c>
    </row>
    <row r="59" spans="1:25" ht="18" customHeight="1">
      <c r="Y59" s="4" t="s">
        <v>3</v>
      </c>
    </row>
    <row r="60" spans="1:25" ht="22.5">
      <c r="A60" s="1001" t="s">
        <v>6</v>
      </c>
      <c r="B60" s="996"/>
      <c r="C60" s="996"/>
      <c r="D60" s="996"/>
      <c r="E60" s="996"/>
      <c r="F60" s="996"/>
      <c r="G60" s="996"/>
      <c r="H60" s="996"/>
      <c r="I60" s="996"/>
      <c r="J60" s="996"/>
      <c r="K60" s="996"/>
      <c r="L60" s="996"/>
      <c r="M60" s="996"/>
      <c r="N60" s="996"/>
      <c r="O60" s="996"/>
      <c r="P60" s="996"/>
      <c r="Q60" s="996"/>
      <c r="R60" s="996"/>
      <c r="S60" s="996"/>
      <c r="T60" s="996"/>
      <c r="U60" s="996"/>
      <c r="V60" s="996"/>
      <c r="W60" s="996"/>
      <c r="X60" s="996"/>
      <c r="Y60" s="4" t="s">
        <v>3</v>
      </c>
    </row>
    <row r="61" spans="1:25" ht="23.25">
      <c r="A61" s="995" t="s">
        <v>7</v>
      </c>
      <c r="B61" s="1002"/>
      <c r="C61" s="1002"/>
      <c r="D61" s="1002"/>
      <c r="E61" s="1002"/>
      <c r="F61" s="1002"/>
      <c r="G61" s="1002"/>
      <c r="H61" s="1002"/>
      <c r="I61" s="1002"/>
      <c r="J61" s="1002"/>
      <c r="K61" s="1002"/>
      <c r="L61" s="1002"/>
      <c r="M61" s="1002"/>
      <c r="N61" s="1002"/>
      <c r="O61" s="1002"/>
      <c r="P61" s="1002"/>
      <c r="Q61" s="1002"/>
      <c r="R61" s="1002"/>
      <c r="S61" s="1002"/>
      <c r="T61" s="1002"/>
      <c r="U61" s="1002"/>
      <c r="V61" s="1002"/>
      <c r="W61" s="1002"/>
      <c r="X61" s="1002"/>
      <c r="Y61" s="4" t="s">
        <v>3</v>
      </c>
    </row>
    <row r="62" spans="1:25" ht="23.25">
      <c r="A62" s="995" t="s">
        <v>71</v>
      </c>
      <c r="B62" s="996"/>
      <c r="C62" s="996"/>
      <c r="D62" s="996"/>
      <c r="E62" s="996"/>
      <c r="F62" s="996"/>
      <c r="G62" s="996"/>
      <c r="H62" s="996"/>
      <c r="I62" s="996"/>
      <c r="J62" s="996"/>
      <c r="K62" s="996"/>
      <c r="L62" s="996"/>
      <c r="M62" s="996"/>
      <c r="N62" s="996"/>
      <c r="O62" s="996"/>
      <c r="P62" s="996"/>
      <c r="Q62" s="996"/>
      <c r="R62" s="996"/>
      <c r="S62" s="996"/>
      <c r="T62" s="996"/>
      <c r="U62" s="996"/>
      <c r="V62" s="996"/>
      <c r="W62" s="996"/>
      <c r="X62" s="996"/>
      <c r="Y62" s="4" t="s">
        <v>3</v>
      </c>
    </row>
    <row r="63" spans="1:25" ht="23.25">
      <c r="A63" s="995" t="s">
        <v>9</v>
      </c>
      <c r="B63" s="1002"/>
      <c r="C63" s="1002"/>
      <c r="D63" s="1002"/>
      <c r="E63" s="1002"/>
      <c r="F63" s="1002"/>
      <c r="G63" s="1002"/>
      <c r="H63" s="1002"/>
      <c r="I63" s="1002"/>
      <c r="J63" s="1002"/>
      <c r="K63" s="1002"/>
      <c r="L63" s="1002"/>
      <c r="M63" s="1002"/>
      <c r="N63" s="1002"/>
      <c r="O63" s="1002"/>
      <c r="P63" s="1002"/>
      <c r="Q63" s="1002"/>
      <c r="R63" s="1002"/>
      <c r="S63" s="1002"/>
      <c r="T63" s="1002"/>
      <c r="U63" s="1002"/>
      <c r="V63" s="1002"/>
      <c r="W63" s="1002"/>
      <c r="X63" s="1002"/>
      <c r="Y63" s="4" t="s">
        <v>3</v>
      </c>
    </row>
    <row r="64" spans="1:25" ht="18" customHeight="1">
      <c r="Y64" s="4" t="s">
        <v>3</v>
      </c>
    </row>
    <row r="65" spans="1:25" ht="18" customHeight="1">
      <c r="Y65" s="4" t="s">
        <v>3</v>
      </c>
    </row>
    <row r="66" spans="1:25" ht="18" customHeight="1">
      <c r="Y66" s="4" t="s">
        <v>3</v>
      </c>
    </row>
    <row r="67" spans="1:25" ht="18" customHeight="1">
      <c r="Y67" s="4" t="s">
        <v>3</v>
      </c>
    </row>
    <row r="68" spans="1:25" ht="18" customHeight="1">
      <c r="A68" s="17"/>
      <c r="B68" s="17"/>
      <c r="C68" s="17"/>
      <c r="D68" s="18"/>
      <c r="E68" s="18"/>
      <c r="F68" s="18"/>
      <c r="G68" s="18"/>
      <c r="H68" s="18"/>
      <c r="I68" s="18"/>
      <c r="J68" s="18"/>
      <c r="K68" s="18"/>
      <c r="L68" s="18"/>
      <c r="M68" s="18"/>
      <c r="N68" s="18"/>
      <c r="O68" s="18"/>
      <c r="P68" s="18"/>
      <c r="Q68" s="18"/>
      <c r="R68" s="18"/>
      <c r="S68" s="18"/>
      <c r="T68" s="18"/>
      <c r="U68" s="18"/>
      <c r="V68" s="18"/>
      <c r="W68" s="18"/>
      <c r="X68" s="18"/>
      <c r="Y68" s="4" t="s">
        <v>3</v>
      </c>
    </row>
    <row r="69" spans="1:25">
      <c r="A69" s="1044" t="s">
        <v>47</v>
      </c>
      <c r="B69" s="1045"/>
      <c r="C69" s="1045"/>
      <c r="D69" s="1050" t="s">
        <v>48</v>
      </c>
      <c r="E69" s="1051"/>
      <c r="F69" s="1052"/>
      <c r="G69" s="1056" t="s">
        <v>421</v>
      </c>
      <c r="H69" s="1057"/>
      <c r="I69" s="1058"/>
      <c r="J69" s="1050" t="s">
        <v>49</v>
      </c>
      <c r="K69" s="1051"/>
      <c r="L69" s="1052"/>
      <c r="M69" s="1050" t="s">
        <v>34</v>
      </c>
      <c r="N69" s="1051"/>
      <c r="O69" s="1052"/>
      <c r="P69" s="1050" t="s">
        <v>50</v>
      </c>
      <c r="Q69" s="1067"/>
      <c r="R69" s="1067"/>
      <c r="S69" s="1050" t="s">
        <v>51</v>
      </c>
      <c r="T69" s="1051"/>
      <c r="U69" s="1051"/>
      <c r="V69" s="1050" t="s">
        <v>52</v>
      </c>
      <c r="W69" s="1051"/>
      <c r="X69" s="1052"/>
      <c r="Y69" s="4" t="s">
        <v>3</v>
      </c>
    </row>
    <row r="70" spans="1:25" ht="31.5" customHeight="1">
      <c r="A70" s="1046"/>
      <c r="B70" s="1047"/>
      <c r="C70" s="1047"/>
      <c r="D70" s="1053"/>
      <c r="E70" s="1054"/>
      <c r="F70" s="1055"/>
      <c r="G70" s="1059"/>
      <c r="H70" s="1060"/>
      <c r="I70" s="1061"/>
      <c r="J70" s="1053"/>
      <c r="K70" s="1054"/>
      <c r="L70" s="1055"/>
      <c r="M70" s="1053"/>
      <c r="N70" s="1054"/>
      <c r="O70" s="1055"/>
      <c r="P70" s="1068"/>
      <c r="Q70" s="1069"/>
      <c r="R70" s="1069"/>
      <c r="S70" s="1053"/>
      <c r="T70" s="1054"/>
      <c r="U70" s="1054"/>
      <c r="V70" s="1053"/>
      <c r="W70" s="1054"/>
      <c r="X70" s="1055"/>
      <c r="Y70" s="4" t="s">
        <v>3</v>
      </c>
    </row>
    <row r="71" spans="1:25" ht="16.5" thickBot="1">
      <c r="A71" s="1048"/>
      <c r="B71" s="1049"/>
      <c r="C71" s="1049"/>
      <c r="D71" s="19" t="s">
        <v>53</v>
      </c>
      <c r="E71" s="20" t="s">
        <v>12</v>
      </c>
      <c r="F71" s="21" t="s">
        <v>13</v>
      </c>
      <c r="G71" s="19" t="s">
        <v>53</v>
      </c>
      <c r="H71" s="20" t="s">
        <v>12</v>
      </c>
      <c r="I71" s="21" t="s">
        <v>13</v>
      </c>
      <c r="J71" s="19" t="s">
        <v>53</v>
      </c>
      <c r="K71" s="20" t="s">
        <v>12</v>
      </c>
      <c r="L71" s="21" t="s">
        <v>13</v>
      </c>
      <c r="M71" s="19" t="s">
        <v>53</v>
      </c>
      <c r="N71" s="20" t="s">
        <v>12</v>
      </c>
      <c r="O71" s="21" t="s">
        <v>13</v>
      </c>
      <c r="P71" s="19" t="s">
        <v>53</v>
      </c>
      <c r="Q71" s="20" t="s">
        <v>12</v>
      </c>
      <c r="R71" s="21" t="s">
        <v>13</v>
      </c>
      <c r="S71" s="19" t="s">
        <v>53</v>
      </c>
      <c r="T71" s="20" t="s">
        <v>12</v>
      </c>
      <c r="U71" s="21" t="s">
        <v>13</v>
      </c>
      <c r="V71" s="22" t="s">
        <v>53</v>
      </c>
      <c r="W71" s="20" t="s">
        <v>12</v>
      </c>
      <c r="X71" s="23" t="s">
        <v>13</v>
      </c>
      <c r="Y71" s="4" t="s">
        <v>3</v>
      </c>
    </row>
    <row r="72" spans="1:25">
      <c r="A72" s="24"/>
      <c r="B72" s="1062" t="s">
        <v>71</v>
      </c>
      <c r="C72" s="1062"/>
      <c r="D72" s="25">
        <v>0</v>
      </c>
      <c r="E72" s="26">
        <v>0</v>
      </c>
      <c r="F72" s="40">
        <v>0</v>
      </c>
      <c r="G72" s="25">
        <v>0</v>
      </c>
      <c r="H72" s="26">
        <v>0</v>
      </c>
      <c r="I72" s="40">
        <v>0</v>
      </c>
      <c r="J72" s="25">
        <f>V36</f>
        <v>0</v>
      </c>
      <c r="K72" s="26">
        <f>W36</f>
        <v>0</v>
      </c>
      <c r="L72" s="40">
        <f>X36</f>
        <v>0</v>
      </c>
      <c r="M72" s="25">
        <f>J72+G72</f>
        <v>0</v>
      </c>
      <c r="N72" s="26">
        <f>K72+H72</f>
        <v>0</v>
      </c>
      <c r="O72" s="40">
        <f>L72+I72</f>
        <v>0</v>
      </c>
      <c r="P72" s="25">
        <v>0</v>
      </c>
      <c r="Q72" s="26">
        <v>0</v>
      </c>
      <c r="R72" s="40">
        <v>10000</v>
      </c>
      <c r="S72" s="25">
        <v>0</v>
      </c>
      <c r="T72" s="26">
        <v>0</v>
      </c>
      <c r="U72" s="40">
        <v>0</v>
      </c>
      <c r="V72" s="25">
        <f>P72+M72</f>
        <v>0</v>
      </c>
      <c r="W72" s="26">
        <f>+N72+Q72+T72</f>
        <v>0</v>
      </c>
      <c r="X72" s="41">
        <f>R72+O72</f>
        <v>10000</v>
      </c>
      <c r="Y72" s="4" t="s">
        <v>3</v>
      </c>
    </row>
    <row r="73" spans="1:25" hidden="1">
      <c r="A73" s="24"/>
      <c r="B73" s="1062" t="s">
        <v>422</v>
      </c>
      <c r="C73" s="1062"/>
      <c r="D73" s="25"/>
      <c r="E73" s="26"/>
      <c r="F73" s="854"/>
      <c r="G73" s="25"/>
      <c r="H73" s="26"/>
      <c r="I73" s="42"/>
      <c r="J73" s="25"/>
      <c r="K73" s="26"/>
      <c r="L73" s="42"/>
      <c r="M73" s="25"/>
      <c r="N73" s="26"/>
      <c r="O73" s="42"/>
      <c r="P73" s="25"/>
      <c r="Q73" s="26"/>
      <c r="R73" s="42"/>
      <c r="S73" s="25"/>
      <c r="T73" s="26"/>
      <c r="U73" s="42"/>
      <c r="V73" s="25">
        <f t="shared" ref="V73:X74" si="6">P73+M73</f>
        <v>0</v>
      </c>
      <c r="W73" s="26">
        <f t="shared" si="6"/>
        <v>0</v>
      </c>
      <c r="X73" s="41">
        <f t="shared" si="6"/>
        <v>0</v>
      </c>
      <c r="Y73" s="4" t="s">
        <v>3</v>
      </c>
    </row>
    <row r="74" spans="1:25" hidden="1">
      <c r="A74" s="24"/>
      <c r="B74" s="1075" t="s">
        <v>423</v>
      </c>
      <c r="C74" s="1075"/>
      <c r="D74" s="25"/>
      <c r="E74" s="26"/>
      <c r="F74" s="42"/>
      <c r="G74" s="25"/>
      <c r="H74" s="26"/>
      <c r="I74" s="42"/>
      <c r="J74" s="25"/>
      <c r="K74" s="26"/>
      <c r="L74" s="42"/>
      <c r="M74" s="25"/>
      <c r="N74" s="26"/>
      <c r="O74" s="42"/>
      <c r="P74" s="25"/>
      <c r="Q74" s="26"/>
      <c r="R74" s="42"/>
      <c r="S74" s="25"/>
      <c r="T74" s="26"/>
      <c r="U74" s="42"/>
      <c r="V74" s="25">
        <f t="shared" si="6"/>
        <v>0</v>
      </c>
      <c r="W74" s="26">
        <f t="shared" si="6"/>
        <v>0</v>
      </c>
      <c r="X74" s="41">
        <f t="shared" si="6"/>
        <v>0</v>
      </c>
      <c r="Y74" s="4" t="s">
        <v>3</v>
      </c>
    </row>
    <row r="75" spans="1:25" ht="17.25" hidden="1" customHeight="1">
      <c r="A75" s="24"/>
      <c r="B75" s="1075" t="s">
        <v>424</v>
      </c>
      <c r="C75" s="1075"/>
      <c r="D75" s="25"/>
      <c r="E75" s="26"/>
      <c r="F75" s="42"/>
      <c r="G75" s="25"/>
      <c r="H75" s="26"/>
      <c r="I75" s="42"/>
      <c r="J75" s="25"/>
      <c r="K75" s="26"/>
      <c r="L75" s="42"/>
      <c r="M75" s="25"/>
      <c r="N75" s="26"/>
      <c r="O75" s="42"/>
      <c r="P75" s="25"/>
      <c r="Q75" s="26"/>
      <c r="R75" s="42"/>
      <c r="S75" s="25"/>
      <c r="T75" s="26"/>
      <c r="U75" s="42"/>
      <c r="V75" s="25">
        <f>+M75+S75</f>
        <v>0</v>
      </c>
      <c r="W75" s="855">
        <f>+N75+T75</f>
        <v>0</v>
      </c>
      <c r="X75" s="856">
        <f>+O75+U75</f>
        <v>0</v>
      </c>
      <c r="Y75" s="4" t="s">
        <v>3</v>
      </c>
    </row>
    <row r="76" spans="1:25">
      <c r="A76" s="43"/>
      <c r="B76" s="44"/>
      <c r="C76" s="44" t="s">
        <v>57</v>
      </c>
      <c r="D76" s="45">
        <f>SUM(D72:D75)</f>
        <v>0</v>
      </c>
      <c r="E76" s="46">
        <f>SUM(E72:E75)</f>
        <v>0</v>
      </c>
      <c r="F76" s="47">
        <f>SUM(F72:F75)</f>
        <v>0</v>
      </c>
      <c r="G76" s="45">
        <f t="shared" ref="G76:X76" si="7">SUM(G72:G75)</f>
        <v>0</v>
      </c>
      <c r="H76" s="46">
        <f t="shared" si="7"/>
        <v>0</v>
      </c>
      <c r="I76" s="47">
        <f t="shared" si="7"/>
        <v>0</v>
      </c>
      <c r="J76" s="45">
        <f t="shared" si="7"/>
        <v>0</v>
      </c>
      <c r="K76" s="46">
        <f t="shared" si="7"/>
        <v>0</v>
      </c>
      <c r="L76" s="47">
        <f t="shared" si="7"/>
        <v>0</v>
      </c>
      <c r="M76" s="45">
        <f t="shared" si="7"/>
        <v>0</v>
      </c>
      <c r="N76" s="46">
        <f t="shared" si="7"/>
        <v>0</v>
      </c>
      <c r="O76" s="47">
        <f t="shared" si="7"/>
        <v>0</v>
      </c>
      <c r="P76" s="45">
        <f t="shared" si="7"/>
        <v>0</v>
      </c>
      <c r="Q76" s="46">
        <f t="shared" si="7"/>
        <v>0</v>
      </c>
      <c r="R76" s="47">
        <f t="shared" si="7"/>
        <v>10000</v>
      </c>
      <c r="S76" s="45">
        <f t="shared" si="7"/>
        <v>0</v>
      </c>
      <c r="T76" s="46">
        <f t="shared" si="7"/>
        <v>0</v>
      </c>
      <c r="U76" s="47">
        <f t="shared" si="7"/>
        <v>0</v>
      </c>
      <c r="V76" s="45">
        <f t="shared" si="7"/>
        <v>0</v>
      </c>
      <c r="W76" s="46">
        <f t="shared" si="7"/>
        <v>0</v>
      </c>
      <c r="X76" s="48">
        <f t="shared" si="7"/>
        <v>10000</v>
      </c>
      <c r="Y76" s="4" t="s">
        <v>3</v>
      </c>
    </row>
    <row r="77" spans="1:25" ht="17.25" customHeight="1">
      <c r="A77" s="410"/>
      <c r="B77" s="1063"/>
      <c r="C77" s="1064"/>
      <c r="D77" s="49"/>
      <c r="E77" s="857"/>
      <c r="F77" s="858"/>
      <c r="G77" s="50"/>
      <c r="H77" s="51"/>
      <c r="I77" s="51"/>
      <c r="J77" s="50"/>
      <c r="K77" s="51"/>
      <c r="L77" s="51"/>
      <c r="M77" s="50"/>
      <c r="N77" s="51"/>
      <c r="O77" s="51"/>
      <c r="P77" s="50"/>
      <c r="Q77" s="51"/>
      <c r="R77" s="51"/>
      <c r="S77" s="50"/>
      <c r="T77" s="51"/>
      <c r="U77" s="51"/>
      <c r="V77" s="50"/>
      <c r="W77" s="51"/>
      <c r="X77" s="52"/>
      <c r="Y77" s="4" t="s">
        <v>3</v>
      </c>
    </row>
    <row r="78" spans="1:25">
      <c r="A78" s="43"/>
      <c r="B78" s="1065" t="s">
        <v>58</v>
      </c>
      <c r="C78" s="1066"/>
      <c r="D78" s="53"/>
      <c r="E78" s="54">
        <v>0</v>
      </c>
      <c r="F78" s="55"/>
      <c r="G78" s="56"/>
      <c r="H78" s="54">
        <v>0</v>
      </c>
      <c r="I78" s="57"/>
      <c r="J78" s="56"/>
      <c r="K78" s="54">
        <v>0</v>
      </c>
      <c r="L78" s="57"/>
      <c r="M78" s="56"/>
      <c r="N78" s="54">
        <v>0</v>
      </c>
      <c r="O78" s="54"/>
      <c r="P78" s="53"/>
      <c r="Q78" s="54">
        <v>0</v>
      </c>
      <c r="R78" s="54"/>
      <c r="S78" s="53"/>
      <c r="T78" s="54">
        <v>0</v>
      </c>
      <c r="U78" s="57"/>
      <c r="V78" s="56"/>
      <c r="W78" s="54">
        <f>Q78+N78</f>
        <v>0</v>
      </c>
      <c r="X78" s="58"/>
      <c r="Y78" s="4" t="s">
        <v>3</v>
      </c>
    </row>
    <row r="79" spans="1:25">
      <c r="A79" s="24"/>
      <c r="B79" s="1042" t="s">
        <v>59</v>
      </c>
      <c r="C79" s="1043"/>
      <c r="D79" s="25"/>
      <c r="E79" s="26">
        <f>+E76+E78</f>
        <v>0</v>
      </c>
      <c r="F79" s="42"/>
      <c r="G79" s="59"/>
      <c r="H79" s="26">
        <f>+H76+H78</f>
        <v>0</v>
      </c>
      <c r="I79" s="40"/>
      <c r="J79" s="59"/>
      <c r="K79" s="26">
        <f>+K76+K78</f>
        <v>0</v>
      </c>
      <c r="L79" s="40"/>
      <c r="M79" s="59"/>
      <c r="N79" s="26">
        <f>+N76+N78</f>
        <v>0</v>
      </c>
      <c r="O79" s="40"/>
      <c r="P79" s="59"/>
      <c r="Q79" s="26">
        <f>+Q76+Q78</f>
        <v>0</v>
      </c>
      <c r="R79" s="40"/>
      <c r="S79" s="59"/>
      <c r="T79" s="26">
        <f>+T76+T78</f>
        <v>0</v>
      </c>
      <c r="U79" s="40"/>
      <c r="V79" s="59"/>
      <c r="W79" s="26">
        <f>+W76+W78</f>
        <v>0</v>
      </c>
      <c r="X79" s="9"/>
      <c r="Y79" s="4" t="s">
        <v>3</v>
      </c>
    </row>
    <row r="80" spans="1:25">
      <c r="A80" s="60"/>
      <c r="B80" s="1070"/>
      <c r="C80" s="1071"/>
      <c r="D80" s="49"/>
      <c r="E80" s="857"/>
      <c r="F80" s="858"/>
      <c r="G80" s="50"/>
      <c r="H80" s="51"/>
      <c r="I80" s="51"/>
      <c r="J80" s="50"/>
      <c r="K80" s="51"/>
      <c r="L80" s="51"/>
      <c r="M80" s="50"/>
      <c r="N80" s="51"/>
      <c r="O80" s="51"/>
      <c r="P80" s="50"/>
      <c r="Q80" s="51"/>
      <c r="R80" s="51"/>
      <c r="S80" s="50"/>
      <c r="T80" s="51"/>
      <c r="U80" s="51"/>
      <c r="V80" s="50"/>
      <c r="W80" s="51"/>
      <c r="X80" s="52"/>
      <c r="Y80" s="4" t="s">
        <v>3</v>
      </c>
    </row>
    <row r="81" spans="1:25">
      <c r="A81" s="24"/>
      <c r="B81" s="1042" t="s">
        <v>60</v>
      </c>
      <c r="C81" s="1043"/>
      <c r="D81" s="25"/>
      <c r="E81" s="26"/>
      <c r="F81" s="42"/>
      <c r="G81" s="59"/>
      <c r="H81" s="40"/>
      <c r="I81" s="40"/>
      <c r="J81" s="59"/>
      <c r="K81" s="40"/>
      <c r="L81" s="40"/>
      <c r="M81" s="59"/>
      <c r="N81" s="40"/>
      <c r="O81" s="40"/>
      <c r="P81" s="59"/>
      <c r="Q81" s="40"/>
      <c r="R81" s="40"/>
      <c r="S81" s="59"/>
      <c r="T81" s="40"/>
      <c r="U81" s="40"/>
      <c r="V81" s="59"/>
      <c r="W81" s="40"/>
      <c r="X81" s="9"/>
      <c r="Y81" s="4" t="s">
        <v>3</v>
      </c>
    </row>
    <row r="82" spans="1:25">
      <c r="A82" s="24"/>
      <c r="B82" s="61"/>
      <c r="C82" s="170" t="s">
        <v>61</v>
      </c>
      <c r="D82" s="25"/>
      <c r="E82" s="26">
        <v>0</v>
      </c>
      <c r="F82" s="42"/>
      <c r="G82" s="59"/>
      <c r="H82" s="26">
        <v>0</v>
      </c>
      <c r="I82" s="40"/>
      <c r="J82" s="59"/>
      <c r="K82" s="26">
        <v>0</v>
      </c>
      <c r="L82" s="40"/>
      <c r="M82" s="59"/>
      <c r="N82" s="26">
        <v>0</v>
      </c>
      <c r="O82" s="40"/>
      <c r="P82" s="59"/>
      <c r="Q82" s="26">
        <v>0</v>
      </c>
      <c r="R82" s="40"/>
      <c r="S82" s="59"/>
      <c r="T82" s="26">
        <v>0</v>
      </c>
      <c r="U82" s="40"/>
      <c r="V82" s="59"/>
      <c r="W82" s="26">
        <v>0</v>
      </c>
      <c r="X82" s="9"/>
      <c r="Y82" s="4" t="s">
        <v>3</v>
      </c>
    </row>
    <row r="83" spans="1:25">
      <c r="A83" s="43"/>
      <c r="B83" s="62"/>
      <c r="C83" s="63" t="s">
        <v>62</v>
      </c>
      <c r="D83" s="53"/>
      <c r="E83" s="54">
        <v>0</v>
      </c>
      <c r="F83" s="55"/>
      <c r="G83" s="56"/>
      <c r="H83" s="54">
        <v>0</v>
      </c>
      <c r="I83" s="57"/>
      <c r="J83" s="56"/>
      <c r="K83" s="54">
        <v>0</v>
      </c>
      <c r="L83" s="57"/>
      <c r="M83" s="56"/>
      <c r="N83" s="54">
        <v>0</v>
      </c>
      <c r="O83" s="57"/>
      <c r="P83" s="56"/>
      <c r="Q83" s="54">
        <v>0</v>
      </c>
      <c r="R83" s="57"/>
      <c r="S83" s="56"/>
      <c r="T83" s="54">
        <v>0</v>
      </c>
      <c r="U83" s="57"/>
      <c r="V83" s="56"/>
      <c r="W83" s="54">
        <v>0</v>
      </c>
      <c r="X83" s="58"/>
      <c r="Y83" s="4" t="s">
        <v>3</v>
      </c>
    </row>
    <row r="84" spans="1:25">
      <c r="A84" s="43"/>
      <c r="B84" s="1072" t="s">
        <v>63</v>
      </c>
      <c r="C84" s="1073"/>
      <c r="D84" s="53"/>
      <c r="E84" s="54">
        <f>E83+E82+E79</f>
        <v>0</v>
      </c>
      <c r="F84" s="55"/>
      <c r="G84" s="56"/>
      <c r="H84" s="54">
        <f>H83+H82+H79</f>
        <v>0</v>
      </c>
      <c r="I84" s="57"/>
      <c r="J84" s="56"/>
      <c r="K84" s="54">
        <f>K83+K82+K79</f>
        <v>0</v>
      </c>
      <c r="L84" s="57"/>
      <c r="M84" s="56"/>
      <c r="N84" s="54">
        <f>N83+N82+N79</f>
        <v>0</v>
      </c>
      <c r="O84" s="57"/>
      <c r="P84" s="56"/>
      <c r="Q84" s="54">
        <f>Q83+Q82+Q79</f>
        <v>0</v>
      </c>
      <c r="R84" s="57"/>
      <c r="S84" s="56"/>
      <c r="T84" s="54">
        <f>T83+T82+T79</f>
        <v>0</v>
      </c>
      <c r="U84" s="57"/>
      <c r="V84" s="56"/>
      <c r="W84" s="54">
        <f>W83+W82+W79</f>
        <v>0</v>
      </c>
      <c r="X84" s="58"/>
      <c r="Y84" s="4" t="s">
        <v>2</v>
      </c>
    </row>
    <row r="85" spans="1:25">
      <c r="C85" s="30"/>
    </row>
    <row r="86" spans="1:25">
      <c r="C86" s="30"/>
    </row>
    <row r="90" spans="1:25">
      <c r="W90" s="32"/>
      <c r="X90" s="33"/>
    </row>
    <row r="91" spans="1:25">
      <c r="W91" s="32"/>
      <c r="X91" s="32"/>
    </row>
    <row r="92" spans="1:25">
      <c r="K92" s="34"/>
    </row>
  </sheetData>
  <mergeCells count="74">
    <mergeCell ref="B84:C84"/>
    <mergeCell ref="B75:C75"/>
    <mergeCell ref="B77:C77"/>
    <mergeCell ref="B78:C78"/>
    <mergeCell ref="B79:C79"/>
    <mergeCell ref="B80:C80"/>
    <mergeCell ref="B81:C81"/>
    <mergeCell ref="B74:C74"/>
    <mergeCell ref="A50:U50"/>
    <mergeCell ref="A60:X60"/>
    <mergeCell ref="A61:X61"/>
    <mergeCell ref="A62:X62"/>
    <mergeCell ref="A63:X63"/>
    <mergeCell ref="A69:C71"/>
    <mergeCell ref="D69:F70"/>
    <mergeCell ref="G69:I70"/>
    <mergeCell ref="J69:L70"/>
    <mergeCell ref="M69:O70"/>
    <mergeCell ref="P69:R70"/>
    <mergeCell ref="S69:U70"/>
    <mergeCell ref="V69:X70"/>
    <mergeCell ref="B72:C72"/>
    <mergeCell ref="B73:C73"/>
    <mergeCell ref="A49:U49"/>
    <mergeCell ref="A38:U38"/>
    <mergeCell ref="A39:U39"/>
    <mergeCell ref="A40:U40"/>
    <mergeCell ref="A41:U41"/>
    <mergeCell ref="A42:U42"/>
    <mergeCell ref="A43:U43"/>
    <mergeCell ref="A44:U44"/>
    <mergeCell ref="A45:U45"/>
    <mergeCell ref="A46:U46"/>
    <mergeCell ref="A47:U47"/>
    <mergeCell ref="A48:U48"/>
    <mergeCell ref="A37:U37"/>
    <mergeCell ref="A26:U26"/>
    <mergeCell ref="A27:U27"/>
    <mergeCell ref="A28:U28"/>
    <mergeCell ref="A29:U29"/>
    <mergeCell ref="A30:U30"/>
    <mergeCell ref="A31:U31"/>
    <mergeCell ref="A32:U32"/>
    <mergeCell ref="A33:U33"/>
    <mergeCell ref="A34:U34"/>
    <mergeCell ref="A35:U35"/>
    <mergeCell ref="A36:U36"/>
    <mergeCell ref="A25:U25"/>
    <mergeCell ref="A14:U14"/>
    <mergeCell ref="A15:U15"/>
    <mergeCell ref="A16:U16"/>
    <mergeCell ref="A17:U17"/>
    <mergeCell ref="A18:U18"/>
    <mergeCell ref="A19:U19"/>
    <mergeCell ref="A20:U20"/>
    <mergeCell ref="A21:U21"/>
    <mergeCell ref="A22:U22"/>
    <mergeCell ref="A23:U23"/>
    <mergeCell ref="A24:U24"/>
    <mergeCell ref="A7:X7"/>
    <mergeCell ref="A8:X8"/>
    <mergeCell ref="A9:X9"/>
    <mergeCell ref="A10:X10"/>
    <mergeCell ref="A11:U13"/>
    <mergeCell ref="V11:X11"/>
    <mergeCell ref="V12:V13"/>
    <mergeCell ref="W12:W13"/>
    <mergeCell ref="X12:X13"/>
    <mergeCell ref="A6:X6"/>
    <mergeCell ref="A1:X1"/>
    <mergeCell ref="A2:X2"/>
    <mergeCell ref="A3:X3"/>
    <mergeCell ref="A4:X4"/>
    <mergeCell ref="A5:X5"/>
  </mergeCells>
  <printOptions horizontalCentered="1"/>
  <pageMargins left="0.5" right="0.4" top="0.5" bottom="0.25" header="0" footer="0"/>
  <pageSetup scale="50" firstPageNumber="8" fitToHeight="0" orientation="landscape" useFirstPageNumber="1" horizontalDpi="300" verticalDpi="300" r:id="rId1"/>
  <headerFooter alignWithMargins="0">
    <oddFooter>&amp;C&amp;"Times New Roman,Regular"Exhibit B - Summary of Requirements</oddFooter>
  </headerFooter>
  <rowBreaks count="1" manualBreakCount="1">
    <brk id="51" max="24" man="1"/>
  </rowBreaks>
</worksheet>
</file>

<file path=xl/worksheets/sheet5.xml><?xml version="1.0" encoding="utf-8"?>
<worksheet xmlns="http://schemas.openxmlformats.org/spreadsheetml/2006/main" xmlns:r="http://schemas.openxmlformats.org/officeDocument/2006/relationships">
  <sheetPr>
    <pageSetUpPr fitToPage="1"/>
  </sheetPr>
  <dimension ref="A1:W32"/>
  <sheetViews>
    <sheetView view="pageBreakPreview" zoomScale="75" zoomScaleNormal="75" zoomScaleSheetLayoutView="75" workbookViewId="0">
      <selection activeCell="A4" sqref="A4:S4"/>
    </sheetView>
  </sheetViews>
  <sheetFormatPr defaultColWidth="9.28515625" defaultRowHeight="12.75"/>
  <cols>
    <col min="1" max="1" width="29.7109375" style="65" customWidth="1"/>
    <col min="2" max="2" width="21.42578125" style="65" customWidth="1"/>
    <col min="3" max="3" width="6" style="65" customWidth="1"/>
    <col min="4" max="4" width="9.7109375" style="65" customWidth="1"/>
    <col min="5" max="5" width="6" style="65" customWidth="1"/>
    <col min="6" max="6" width="10.5703125" style="65" bestFit="1" customWidth="1"/>
    <col min="7" max="7" width="6" style="65" customWidth="1"/>
    <col min="8" max="8" width="9.5703125" style="65" customWidth="1"/>
    <col min="9" max="9" width="6.85546875" style="65" bestFit="1" customWidth="1"/>
    <col min="10" max="10" width="12" style="65" bestFit="1" customWidth="1"/>
    <col min="11" max="11" width="6" style="65" customWidth="1"/>
    <col min="12" max="12" width="9.28515625" style="65" customWidth="1"/>
    <col min="13" max="13" width="6" style="65" customWidth="1"/>
    <col min="14" max="14" width="10.140625" style="65" customWidth="1"/>
    <col min="15" max="15" width="6" style="65" customWidth="1"/>
    <col min="16" max="16" width="9.28515625" style="65" customWidth="1"/>
    <col min="17" max="17" width="6" style="65" customWidth="1"/>
    <col min="18" max="18" width="11.140625" style="65" bestFit="1" customWidth="1"/>
    <col min="19" max="19" width="14.5703125" style="65" customWidth="1"/>
    <col min="20" max="20" width="1.5703125" style="65" customWidth="1"/>
    <col min="21" max="21" width="11.42578125" style="66" customWidth="1"/>
    <col min="22" max="16384" width="9.28515625" style="65"/>
  </cols>
  <sheetData>
    <row r="1" spans="1:21" ht="20.25">
      <c r="A1" s="1078" t="s">
        <v>72</v>
      </c>
      <c r="B1" s="1079"/>
      <c r="C1" s="1079"/>
      <c r="D1" s="1079"/>
      <c r="E1" s="1079"/>
      <c r="F1" s="1079"/>
      <c r="G1" s="1079"/>
      <c r="H1" s="1079"/>
      <c r="I1" s="1079"/>
      <c r="J1" s="1079"/>
      <c r="K1" s="1079"/>
      <c r="L1" s="1079"/>
      <c r="M1" s="1079"/>
      <c r="N1" s="1079"/>
      <c r="O1" s="1079"/>
      <c r="P1" s="1079"/>
      <c r="Q1" s="1079"/>
      <c r="R1" s="1079"/>
      <c r="S1" s="1079"/>
      <c r="T1" s="176"/>
      <c r="U1" s="64" t="s">
        <v>3</v>
      </c>
    </row>
    <row r="2" spans="1:21" ht="20.25">
      <c r="A2" s="1080"/>
      <c r="B2" s="1080"/>
      <c r="C2" s="1080"/>
      <c r="D2" s="1080"/>
      <c r="E2" s="1080"/>
      <c r="F2" s="1080"/>
      <c r="G2" s="1080"/>
      <c r="H2" s="1080"/>
      <c r="I2" s="1080"/>
      <c r="J2" s="1080"/>
      <c r="K2" s="1080"/>
      <c r="L2" s="1080"/>
      <c r="M2" s="1080"/>
      <c r="N2" s="1080"/>
      <c r="O2" s="1080"/>
      <c r="P2" s="1080"/>
      <c r="Q2" s="1080"/>
      <c r="R2" s="1080"/>
      <c r="S2" s="1080"/>
      <c r="T2" s="177"/>
      <c r="U2" s="64" t="s">
        <v>3</v>
      </c>
    </row>
    <row r="3" spans="1:21">
      <c r="A3" s="1081"/>
      <c r="B3" s="1081"/>
      <c r="C3" s="1081"/>
      <c r="D3" s="1081"/>
      <c r="E3" s="1081"/>
      <c r="F3" s="1081"/>
      <c r="G3" s="1081"/>
      <c r="H3" s="1081"/>
      <c r="I3" s="1081"/>
      <c r="J3" s="1081"/>
      <c r="K3" s="1081"/>
      <c r="L3" s="1081"/>
      <c r="M3" s="1081"/>
      <c r="N3" s="1081"/>
      <c r="O3" s="1081"/>
      <c r="P3" s="1081"/>
      <c r="Q3" s="1081"/>
      <c r="R3" s="1081"/>
      <c r="S3" s="1081"/>
      <c r="T3" s="178"/>
      <c r="U3" s="64" t="s">
        <v>3</v>
      </c>
    </row>
    <row r="4" spans="1:21" ht="23.25">
      <c r="A4" s="1082" t="s">
        <v>73</v>
      </c>
      <c r="B4" s="1077"/>
      <c r="C4" s="1077"/>
      <c r="D4" s="1077"/>
      <c r="E4" s="1077"/>
      <c r="F4" s="1077"/>
      <c r="G4" s="1077"/>
      <c r="H4" s="1077"/>
      <c r="I4" s="1077"/>
      <c r="J4" s="1077"/>
      <c r="K4" s="1077"/>
      <c r="L4" s="1077"/>
      <c r="M4" s="1077"/>
      <c r="N4" s="1077"/>
      <c r="O4" s="1077"/>
      <c r="P4" s="1077"/>
      <c r="Q4" s="1077"/>
      <c r="R4" s="1077"/>
      <c r="S4" s="1077"/>
      <c r="T4" s="179"/>
      <c r="U4" s="64" t="s">
        <v>3</v>
      </c>
    </row>
    <row r="5" spans="1:21" ht="23.25">
      <c r="A5" s="1083" t="s">
        <v>7</v>
      </c>
      <c r="B5" s="1084"/>
      <c r="C5" s="1084"/>
      <c r="D5" s="1084"/>
      <c r="E5" s="1084"/>
      <c r="F5" s="1084"/>
      <c r="G5" s="1084"/>
      <c r="H5" s="1084"/>
      <c r="I5" s="1084"/>
      <c r="J5" s="1084"/>
      <c r="K5" s="1084"/>
      <c r="L5" s="1084"/>
      <c r="M5" s="1084"/>
      <c r="N5" s="1084"/>
      <c r="O5" s="1084"/>
      <c r="P5" s="1084"/>
      <c r="Q5" s="1084"/>
      <c r="R5" s="1084"/>
      <c r="S5" s="1084"/>
      <c r="T5" s="180"/>
      <c r="U5" s="64" t="s">
        <v>3</v>
      </c>
    </row>
    <row r="6" spans="1:21" ht="23.25">
      <c r="A6" s="1076" t="s">
        <v>9</v>
      </c>
      <c r="B6" s="1077"/>
      <c r="C6" s="1077"/>
      <c r="D6" s="1077"/>
      <c r="E6" s="1077"/>
      <c r="F6" s="1077"/>
      <c r="G6" s="1077"/>
      <c r="H6" s="1077"/>
      <c r="I6" s="1077"/>
      <c r="J6" s="1077"/>
      <c r="K6" s="1077"/>
      <c r="L6" s="1077"/>
      <c r="M6" s="1077"/>
      <c r="N6" s="1077"/>
      <c r="O6" s="1077"/>
      <c r="P6" s="1077"/>
      <c r="Q6" s="1077"/>
      <c r="R6" s="1077"/>
      <c r="S6" s="1077"/>
      <c r="T6" s="179"/>
      <c r="U6" s="64" t="s">
        <v>3</v>
      </c>
    </row>
    <row r="7" spans="1:21">
      <c r="A7" s="1085"/>
      <c r="B7" s="1085"/>
      <c r="C7" s="1085"/>
      <c r="D7" s="1085"/>
      <c r="E7" s="1085"/>
      <c r="F7" s="1085"/>
      <c r="G7" s="1085"/>
      <c r="H7" s="1085"/>
      <c r="I7" s="1085"/>
      <c r="J7" s="1085"/>
      <c r="K7" s="1085"/>
      <c r="L7" s="1085"/>
      <c r="M7" s="1085"/>
      <c r="N7" s="1085"/>
      <c r="O7" s="1085"/>
      <c r="P7" s="1085"/>
      <c r="Q7" s="1085"/>
      <c r="R7" s="1085"/>
      <c r="S7" s="1085"/>
      <c r="T7" s="181"/>
      <c r="U7" s="64" t="s">
        <v>3</v>
      </c>
    </row>
    <row r="8" spans="1:21">
      <c r="A8" s="1086"/>
      <c r="B8" s="1086"/>
      <c r="C8" s="1086"/>
      <c r="D8" s="1086"/>
      <c r="E8" s="1086"/>
      <c r="F8" s="1086"/>
      <c r="G8" s="1086"/>
      <c r="H8" s="1086"/>
      <c r="I8" s="1086"/>
      <c r="J8" s="1086"/>
      <c r="K8" s="1086"/>
      <c r="L8" s="1086"/>
      <c r="M8" s="1086"/>
      <c r="N8" s="1086"/>
      <c r="O8" s="1086"/>
      <c r="P8" s="1086"/>
      <c r="Q8" s="1086"/>
      <c r="R8" s="1086"/>
      <c r="S8" s="1086"/>
      <c r="T8" s="182"/>
      <c r="U8" s="64" t="s">
        <v>3</v>
      </c>
    </row>
    <row r="9" spans="1:21" ht="15">
      <c r="A9" s="1087" t="s">
        <v>74</v>
      </c>
      <c r="B9" s="1089" t="s">
        <v>75</v>
      </c>
      <c r="C9" s="1091" t="s">
        <v>76</v>
      </c>
      <c r="D9" s="1092"/>
      <c r="E9" s="1092"/>
      <c r="F9" s="1093"/>
      <c r="G9" s="1091" t="s">
        <v>77</v>
      </c>
      <c r="H9" s="1092"/>
      <c r="I9" s="1092"/>
      <c r="J9" s="1093"/>
      <c r="K9" s="1091" t="s">
        <v>78</v>
      </c>
      <c r="L9" s="1092"/>
      <c r="M9" s="1092"/>
      <c r="N9" s="1093"/>
      <c r="O9" s="1091" t="s">
        <v>79</v>
      </c>
      <c r="P9" s="1092"/>
      <c r="Q9" s="1092"/>
      <c r="R9" s="1093"/>
      <c r="S9" s="1089" t="s">
        <v>80</v>
      </c>
      <c r="T9" s="183"/>
      <c r="U9" s="64" t="s">
        <v>3</v>
      </c>
    </row>
    <row r="10" spans="1:21" ht="28.5" customHeight="1">
      <c r="A10" s="1088"/>
      <c r="B10" s="1090"/>
      <c r="C10" s="184" t="s">
        <v>53</v>
      </c>
      <c r="D10" s="184" t="s">
        <v>81</v>
      </c>
      <c r="E10" s="184" t="s">
        <v>12</v>
      </c>
      <c r="F10" s="185" t="s">
        <v>13</v>
      </c>
      <c r="G10" s="184" t="s">
        <v>53</v>
      </c>
      <c r="H10" s="184" t="s">
        <v>81</v>
      </c>
      <c r="I10" s="184" t="s">
        <v>12</v>
      </c>
      <c r="J10" s="185" t="s">
        <v>13</v>
      </c>
      <c r="K10" s="184" t="s">
        <v>53</v>
      </c>
      <c r="L10" s="184" t="s">
        <v>81</v>
      </c>
      <c r="M10" s="184" t="s">
        <v>12</v>
      </c>
      <c r="N10" s="185" t="s">
        <v>13</v>
      </c>
      <c r="O10" s="184" t="s">
        <v>53</v>
      </c>
      <c r="P10" s="184" t="s">
        <v>81</v>
      </c>
      <c r="Q10" s="184" t="s">
        <v>12</v>
      </c>
      <c r="R10" s="185" t="s">
        <v>13</v>
      </c>
      <c r="S10" s="1090"/>
      <c r="T10" s="186"/>
      <c r="U10" s="64" t="s">
        <v>3</v>
      </c>
    </row>
    <row r="11" spans="1:21" ht="15.75">
      <c r="A11" s="187"/>
      <c r="B11" s="188"/>
      <c r="C11" s="189"/>
      <c r="D11" s="190"/>
      <c r="E11" s="190"/>
      <c r="F11" s="191"/>
      <c r="G11" s="189"/>
      <c r="H11" s="190"/>
      <c r="I11" s="190"/>
      <c r="J11" s="191"/>
      <c r="K11" s="189"/>
      <c r="L11" s="190"/>
      <c r="M11" s="190"/>
      <c r="N11" s="191"/>
      <c r="O11" s="189"/>
      <c r="P11" s="190"/>
      <c r="Q11" s="190"/>
      <c r="R11" s="191"/>
      <c r="S11" s="191"/>
      <c r="T11" s="192"/>
      <c r="U11" s="64" t="s">
        <v>3</v>
      </c>
    </row>
    <row r="12" spans="1:21" ht="18.75" customHeight="1">
      <c r="A12" s="187" t="s">
        <v>349</v>
      </c>
      <c r="B12" s="188" t="s">
        <v>77</v>
      </c>
      <c r="C12" s="193">
        <v>0</v>
      </c>
      <c r="D12" s="190">
        <v>0</v>
      </c>
      <c r="E12" s="190">
        <v>0</v>
      </c>
      <c r="F12" s="191">
        <v>0</v>
      </c>
      <c r="G12" s="193">
        <v>8</v>
      </c>
      <c r="H12" s="190">
        <v>6</v>
      </c>
      <c r="I12" s="190">
        <v>4</v>
      </c>
      <c r="J12" s="191">
        <v>1519</v>
      </c>
      <c r="K12" s="193">
        <v>0</v>
      </c>
      <c r="L12" s="190">
        <v>0</v>
      </c>
      <c r="M12" s="190">
        <v>0</v>
      </c>
      <c r="N12" s="191">
        <v>0</v>
      </c>
      <c r="O12" s="193">
        <v>0</v>
      </c>
      <c r="P12" s="190">
        <v>0</v>
      </c>
      <c r="Q12" s="190">
        <v>0</v>
      </c>
      <c r="R12" s="191">
        <v>0</v>
      </c>
      <c r="S12" s="191">
        <f>+F12+J12+N12+R12</f>
        <v>1519</v>
      </c>
      <c r="T12" s="192"/>
      <c r="U12" s="64" t="s">
        <v>3</v>
      </c>
    </row>
    <row r="13" spans="1:21" ht="18.75" customHeight="1">
      <c r="A13" s="187" t="s">
        <v>350</v>
      </c>
      <c r="B13" s="188" t="s">
        <v>71</v>
      </c>
      <c r="C13" s="193">
        <v>0</v>
      </c>
      <c r="D13" s="190">
        <v>0</v>
      </c>
      <c r="E13" s="190">
        <v>0</v>
      </c>
      <c r="F13" s="191">
        <v>0</v>
      </c>
      <c r="G13" s="193">
        <v>0</v>
      </c>
      <c r="H13" s="190">
        <v>0</v>
      </c>
      <c r="I13" s="190">
        <v>0</v>
      </c>
      <c r="J13" s="191">
        <v>10000</v>
      </c>
      <c r="K13" s="193">
        <v>0</v>
      </c>
      <c r="L13" s="190">
        <v>0</v>
      </c>
      <c r="M13" s="190">
        <v>0</v>
      </c>
      <c r="N13" s="191">
        <v>0</v>
      </c>
      <c r="O13" s="193">
        <v>0</v>
      </c>
      <c r="P13" s="190">
        <v>0</v>
      </c>
      <c r="Q13" s="190">
        <v>0</v>
      </c>
      <c r="R13" s="191">
        <v>0</v>
      </c>
      <c r="S13" s="191">
        <f t="shared" ref="S13:S16" si="0">+F13+J13+N13+R13</f>
        <v>10000</v>
      </c>
      <c r="T13" s="192"/>
      <c r="U13" s="64" t="s">
        <v>3</v>
      </c>
    </row>
    <row r="14" spans="1:21" ht="18.75" customHeight="1">
      <c r="A14" s="187" t="s">
        <v>37</v>
      </c>
      <c r="B14" s="188" t="s">
        <v>77</v>
      </c>
      <c r="C14" s="193">
        <v>0</v>
      </c>
      <c r="D14" s="190">
        <v>0</v>
      </c>
      <c r="E14" s="190">
        <v>0</v>
      </c>
      <c r="F14" s="191">
        <v>0</v>
      </c>
      <c r="G14" s="193">
        <v>0</v>
      </c>
      <c r="H14" s="190">
        <v>0</v>
      </c>
      <c r="I14" s="190">
        <v>0</v>
      </c>
      <c r="J14" s="191">
        <v>900</v>
      </c>
      <c r="K14" s="193">
        <v>0</v>
      </c>
      <c r="L14" s="190">
        <v>0</v>
      </c>
      <c r="M14" s="190">
        <v>0</v>
      </c>
      <c r="N14" s="191">
        <v>0</v>
      </c>
      <c r="O14" s="193">
        <v>0</v>
      </c>
      <c r="P14" s="190">
        <v>0</v>
      </c>
      <c r="Q14" s="190">
        <v>0</v>
      </c>
      <c r="R14" s="191">
        <v>0</v>
      </c>
      <c r="S14" s="191">
        <f t="shared" si="0"/>
        <v>900</v>
      </c>
      <c r="T14" s="192"/>
      <c r="U14" s="64" t="s">
        <v>3</v>
      </c>
    </row>
    <row r="15" spans="1:21" ht="18.75" customHeight="1">
      <c r="A15" s="187" t="s">
        <v>79</v>
      </c>
      <c r="B15" s="188" t="s">
        <v>79</v>
      </c>
      <c r="C15" s="193">
        <v>0</v>
      </c>
      <c r="D15" s="190">
        <v>0</v>
      </c>
      <c r="E15" s="190">
        <v>0</v>
      </c>
      <c r="F15" s="191">
        <v>0</v>
      </c>
      <c r="G15" s="193">
        <v>0</v>
      </c>
      <c r="H15" s="190">
        <v>0</v>
      </c>
      <c r="I15" s="190">
        <v>0</v>
      </c>
      <c r="J15" s="191">
        <v>0</v>
      </c>
      <c r="K15" s="193">
        <v>0</v>
      </c>
      <c r="L15" s="190">
        <v>0</v>
      </c>
      <c r="M15" s="190">
        <v>0</v>
      </c>
      <c r="N15" s="191">
        <v>0</v>
      </c>
      <c r="O15" s="193">
        <v>124</v>
      </c>
      <c r="P15" s="190">
        <v>51</v>
      </c>
      <c r="Q15" s="190">
        <v>62</v>
      </c>
      <c r="R15" s="191">
        <v>30885</v>
      </c>
      <c r="S15" s="191">
        <f t="shared" si="0"/>
        <v>30885</v>
      </c>
      <c r="T15" s="192"/>
      <c r="U15" s="64" t="s">
        <v>3</v>
      </c>
    </row>
    <row r="16" spans="1:21" ht="18.75" customHeight="1">
      <c r="A16" s="194"/>
      <c r="B16" s="195"/>
      <c r="C16" s="196"/>
      <c r="D16" s="197"/>
      <c r="E16" s="197"/>
      <c r="F16" s="198"/>
      <c r="G16" s="196"/>
      <c r="H16" s="197"/>
      <c r="I16" s="197"/>
      <c r="J16" s="198"/>
      <c r="K16" s="196"/>
      <c r="L16" s="197"/>
      <c r="M16" s="197"/>
      <c r="N16" s="198"/>
      <c r="O16" s="196"/>
      <c r="P16" s="197"/>
      <c r="Q16" s="197"/>
      <c r="R16" s="198"/>
      <c r="S16" s="199">
        <f t="shared" si="0"/>
        <v>0</v>
      </c>
      <c r="T16" s="192"/>
      <c r="U16" s="64" t="s">
        <v>3</v>
      </c>
    </row>
    <row r="17" spans="1:23" ht="18.75" customHeight="1">
      <c r="A17" s="200" t="s">
        <v>82</v>
      </c>
      <c r="B17" s="201"/>
      <c r="C17" s="202">
        <f>SUM(C11:C16)</f>
        <v>0</v>
      </c>
      <c r="D17" s="203">
        <f t="shared" ref="D17:N17" si="1">SUM(D11:D16)</f>
        <v>0</v>
      </c>
      <c r="E17" s="203">
        <f t="shared" si="1"/>
        <v>0</v>
      </c>
      <c r="F17" s="204">
        <f t="shared" si="1"/>
        <v>0</v>
      </c>
      <c r="G17" s="202">
        <f t="shared" si="1"/>
        <v>8</v>
      </c>
      <c r="H17" s="203">
        <f t="shared" si="1"/>
        <v>6</v>
      </c>
      <c r="I17" s="203">
        <f>SUM(I11:I16)</f>
        <v>4</v>
      </c>
      <c r="J17" s="204">
        <f t="shared" si="1"/>
        <v>12419</v>
      </c>
      <c r="K17" s="202">
        <f t="shared" si="1"/>
        <v>0</v>
      </c>
      <c r="L17" s="203">
        <f>SUM(L11:L16)</f>
        <v>0</v>
      </c>
      <c r="M17" s="203">
        <f t="shared" si="1"/>
        <v>0</v>
      </c>
      <c r="N17" s="204">
        <f t="shared" si="1"/>
        <v>0</v>
      </c>
      <c r="O17" s="202">
        <f>SUM(O11:O16)</f>
        <v>124</v>
      </c>
      <c r="P17" s="203">
        <f>SUM(P11:P16)</f>
        <v>51</v>
      </c>
      <c r="Q17" s="203">
        <f>SUM(Q11:Q16)</f>
        <v>62</v>
      </c>
      <c r="R17" s="204">
        <f>SUM(R11:R16)</f>
        <v>30885</v>
      </c>
      <c r="S17" s="205">
        <f>SUM(S11:S16)</f>
        <v>43304</v>
      </c>
      <c r="T17" s="204"/>
      <c r="U17" s="64" t="s">
        <v>3</v>
      </c>
    </row>
    <row r="18" spans="1:23" ht="18.75" customHeight="1">
      <c r="A18" s="206"/>
      <c r="B18" s="194"/>
      <c r="C18" s="206"/>
      <c r="D18" s="207"/>
      <c r="E18" s="207"/>
      <c r="F18" s="208"/>
      <c r="G18" s="207"/>
      <c r="H18" s="207"/>
      <c r="I18" s="207"/>
      <c r="J18" s="207"/>
      <c r="K18" s="206"/>
      <c r="L18" s="207"/>
      <c r="M18" s="207"/>
      <c r="N18" s="208"/>
      <c r="O18" s="206"/>
      <c r="P18" s="207"/>
      <c r="Q18" s="207"/>
      <c r="R18" s="208"/>
      <c r="S18" s="208"/>
      <c r="T18" s="209"/>
      <c r="U18" s="64" t="s">
        <v>3</v>
      </c>
    </row>
    <row r="19" spans="1:23" ht="18.75" customHeight="1">
      <c r="A19" s="1097" t="s">
        <v>83</v>
      </c>
      <c r="B19" s="1089" t="s">
        <v>75</v>
      </c>
      <c r="C19" s="1091" t="s">
        <v>76</v>
      </c>
      <c r="D19" s="1092"/>
      <c r="E19" s="1092"/>
      <c r="F19" s="1093"/>
      <c r="G19" s="1091" t="s">
        <v>77</v>
      </c>
      <c r="H19" s="1092"/>
      <c r="I19" s="1092"/>
      <c r="J19" s="1093"/>
      <c r="K19" s="1091" t="s">
        <v>78</v>
      </c>
      <c r="L19" s="1092"/>
      <c r="M19" s="1092"/>
      <c r="N19" s="1093"/>
      <c r="O19" s="1091" t="s">
        <v>79</v>
      </c>
      <c r="P19" s="1092"/>
      <c r="Q19" s="1092"/>
      <c r="R19" s="1093"/>
      <c r="S19" s="1089" t="s">
        <v>84</v>
      </c>
      <c r="T19" s="183"/>
      <c r="U19" s="64" t="s">
        <v>3</v>
      </c>
    </row>
    <row r="20" spans="1:23" ht="18.75" customHeight="1">
      <c r="A20" s="1098"/>
      <c r="B20" s="1090"/>
      <c r="C20" s="184" t="s">
        <v>53</v>
      </c>
      <c r="D20" s="184" t="s">
        <v>81</v>
      </c>
      <c r="E20" s="184" t="s">
        <v>12</v>
      </c>
      <c r="F20" s="185" t="s">
        <v>13</v>
      </c>
      <c r="G20" s="184" t="s">
        <v>53</v>
      </c>
      <c r="H20" s="184" t="s">
        <v>81</v>
      </c>
      <c r="I20" s="184" t="s">
        <v>12</v>
      </c>
      <c r="J20" s="185" t="s">
        <v>13</v>
      </c>
      <c r="K20" s="184" t="s">
        <v>53</v>
      </c>
      <c r="L20" s="184" t="s">
        <v>81</v>
      </c>
      <c r="M20" s="184" t="s">
        <v>12</v>
      </c>
      <c r="N20" s="185" t="s">
        <v>13</v>
      </c>
      <c r="O20" s="184" t="s">
        <v>53</v>
      </c>
      <c r="P20" s="184" t="s">
        <v>81</v>
      </c>
      <c r="Q20" s="184" t="s">
        <v>12</v>
      </c>
      <c r="R20" s="185" t="s">
        <v>13</v>
      </c>
      <c r="S20" s="1090"/>
      <c r="T20" s="186"/>
      <c r="U20" s="64" t="s">
        <v>3</v>
      </c>
    </row>
    <row r="21" spans="1:23" ht="18.75" customHeight="1">
      <c r="A21" s="210"/>
      <c r="B21" s="211"/>
      <c r="C21" s="189"/>
      <c r="D21" s="190"/>
      <c r="E21" s="190"/>
      <c r="F21" s="191"/>
      <c r="G21" s="189"/>
      <c r="H21" s="190"/>
      <c r="I21" s="190"/>
      <c r="J21" s="191"/>
      <c r="K21" s="189"/>
      <c r="L21" s="190"/>
      <c r="M21" s="190"/>
      <c r="N21" s="191"/>
      <c r="O21" s="189"/>
      <c r="P21" s="190"/>
      <c r="Q21" s="190"/>
      <c r="R21" s="191"/>
      <c r="S21" s="191">
        <f t="shared" ref="S21:S27" si="2">+F21+J21+N21+R21</f>
        <v>0</v>
      </c>
      <c r="T21" s="192"/>
      <c r="U21" s="64" t="s">
        <v>3</v>
      </c>
    </row>
    <row r="22" spans="1:23" ht="18.75" customHeight="1">
      <c r="A22" s="210" t="s">
        <v>40</v>
      </c>
      <c r="B22" s="211" t="s">
        <v>77</v>
      </c>
      <c r="C22" s="193">
        <v>0</v>
      </c>
      <c r="D22" s="190">
        <v>0</v>
      </c>
      <c r="E22" s="190">
        <v>0</v>
      </c>
      <c r="F22" s="191">
        <v>0</v>
      </c>
      <c r="G22" s="193">
        <v>124</v>
      </c>
      <c r="H22" s="190">
        <v>0</v>
      </c>
      <c r="I22" s="190">
        <v>0</v>
      </c>
      <c r="J22" s="191">
        <v>-1537</v>
      </c>
      <c r="K22" s="193">
        <v>0</v>
      </c>
      <c r="L22" s="190">
        <v>0</v>
      </c>
      <c r="M22" s="190">
        <v>0</v>
      </c>
      <c r="N22" s="191">
        <v>0</v>
      </c>
      <c r="O22" s="193">
        <v>0</v>
      </c>
      <c r="P22" s="190">
        <v>0</v>
      </c>
      <c r="Q22" s="190">
        <v>0</v>
      </c>
      <c r="R22" s="191">
        <v>0</v>
      </c>
      <c r="S22" s="191">
        <f>+F22+J22+N22+R22</f>
        <v>-1537</v>
      </c>
      <c r="T22" s="192"/>
      <c r="U22" s="64" t="s">
        <v>3</v>
      </c>
    </row>
    <row r="23" spans="1:23" ht="18.75" customHeight="1">
      <c r="A23" s="210" t="s">
        <v>351</v>
      </c>
      <c r="B23" s="211" t="s">
        <v>77</v>
      </c>
      <c r="C23" s="193">
        <v>0</v>
      </c>
      <c r="D23" s="190">
        <v>0</v>
      </c>
      <c r="E23" s="190">
        <v>0</v>
      </c>
      <c r="F23" s="191">
        <v>0</v>
      </c>
      <c r="G23" s="193">
        <v>0</v>
      </c>
      <c r="H23" s="190">
        <v>0</v>
      </c>
      <c r="I23" s="190">
        <v>0</v>
      </c>
      <c r="J23" s="191">
        <v>-1416</v>
      </c>
      <c r="K23" s="193">
        <v>0</v>
      </c>
      <c r="L23" s="190">
        <v>0</v>
      </c>
      <c r="M23" s="190">
        <v>0</v>
      </c>
      <c r="N23" s="191">
        <v>0</v>
      </c>
      <c r="O23" s="193">
        <v>0</v>
      </c>
      <c r="P23" s="190">
        <v>0</v>
      </c>
      <c r="Q23" s="190">
        <v>0</v>
      </c>
      <c r="R23" s="191">
        <v>0</v>
      </c>
      <c r="S23" s="191">
        <f>+F23+J23+N23+R23</f>
        <v>-1416</v>
      </c>
      <c r="T23" s="192"/>
      <c r="U23" s="64" t="s">
        <v>3</v>
      </c>
    </row>
    <row r="24" spans="1:23" ht="18.75" customHeight="1">
      <c r="A24" s="210" t="s">
        <v>428</v>
      </c>
      <c r="B24" s="211" t="s">
        <v>77</v>
      </c>
      <c r="C24" s="193">
        <v>0</v>
      </c>
      <c r="D24" s="190">
        <v>0</v>
      </c>
      <c r="E24" s="190">
        <v>0</v>
      </c>
      <c r="F24" s="191">
        <v>0</v>
      </c>
      <c r="G24" s="193">
        <v>-145</v>
      </c>
      <c r="H24" s="190">
        <v>-128</v>
      </c>
      <c r="I24" s="190">
        <v>-145</v>
      </c>
      <c r="J24" s="191">
        <v>-39117</v>
      </c>
      <c r="K24" s="193">
        <v>0</v>
      </c>
      <c r="L24" s="190">
        <v>0</v>
      </c>
      <c r="M24" s="190">
        <v>0</v>
      </c>
      <c r="N24" s="191">
        <v>0</v>
      </c>
      <c r="O24" s="193">
        <v>0</v>
      </c>
      <c r="P24" s="190">
        <v>0</v>
      </c>
      <c r="Q24" s="190">
        <v>0</v>
      </c>
      <c r="R24" s="191">
        <v>0</v>
      </c>
      <c r="S24" s="191">
        <f t="shared" si="2"/>
        <v>-39117</v>
      </c>
      <c r="T24" s="192"/>
      <c r="U24" s="64" t="s">
        <v>3</v>
      </c>
    </row>
    <row r="25" spans="1:23" ht="18.75" customHeight="1">
      <c r="A25" s="210" t="s">
        <v>347</v>
      </c>
      <c r="B25" s="211" t="s">
        <v>76</v>
      </c>
      <c r="C25" s="193">
        <v>0</v>
      </c>
      <c r="D25" s="190">
        <v>0</v>
      </c>
      <c r="E25" s="190">
        <v>0</v>
      </c>
      <c r="F25" s="191">
        <v>-4300</v>
      </c>
      <c r="G25" s="193">
        <v>0</v>
      </c>
      <c r="H25" s="190">
        <v>0</v>
      </c>
      <c r="I25" s="190">
        <v>0</v>
      </c>
      <c r="J25" s="191">
        <v>0</v>
      </c>
      <c r="K25" s="193">
        <v>0</v>
      </c>
      <c r="L25" s="190">
        <v>0</v>
      </c>
      <c r="M25" s="190">
        <v>0</v>
      </c>
      <c r="N25" s="191">
        <v>0</v>
      </c>
      <c r="O25" s="193">
        <v>0</v>
      </c>
      <c r="P25" s="190">
        <v>0</v>
      </c>
      <c r="Q25" s="190">
        <v>0</v>
      </c>
      <c r="R25" s="191">
        <v>0</v>
      </c>
      <c r="S25" s="191">
        <f t="shared" si="2"/>
        <v>-4300</v>
      </c>
      <c r="T25" s="192"/>
      <c r="U25" s="64" t="s">
        <v>3</v>
      </c>
    </row>
    <row r="26" spans="1:23" ht="18.75" customHeight="1">
      <c r="A26" s="212" t="s">
        <v>41</v>
      </c>
      <c r="B26" s="211" t="s">
        <v>77</v>
      </c>
      <c r="C26" s="193">
        <v>0</v>
      </c>
      <c r="D26" s="190">
        <v>0</v>
      </c>
      <c r="E26" s="190">
        <v>0</v>
      </c>
      <c r="F26" s="191">
        <v>0</v>
      </c>
      <c r="G26" s="193">
        <v>0</v>
      </c>
      <c r="H26" s="190">
        <v>0</v>
      </c>
      <c r="I26" s="190">
        <v>0</v>
      </c>
      <c r="J26" s="191">
        <v>-395</v>
      </c>
      <c r="K26" s="193">
        <v>0</v>
      </c>
      <c r="L26" s="190">
        <v>0</v>
      </c>
      <c r="M26" s="190">
        <v>0</v>
      </c>
      <c r="N26" s="191">
        <v>0</v>
      </c>
      <c r="O26" s="193">
        <v>0</v>
      </c>
      <c r="P26" s="190">
        <v>0</v>
      </c>
      <c r="Q26" s="190">
        <v>0</v>
      </c>
      <c r="R26" s="191">
        <v>0</v>
      </c>
      <c r="S26" s="191">
        <f t="shared" si="2"/>
        <v>-395</v>
      </c>
      <c r="T26" s="192"/>
      <c r="U26" s="64" t="s">
        <v>3</v>
      </c>
    </row>
    <row r="27" spans="1:23" ht="18.75" customHeight="1">
      <c r="A27" s="212" t="s">
        <v>42</v>
      </c>
      <c r="B27" s="211" t="s">
        <v>77</v>
      </c>
      <c r="C27" s="193">
        <v>0</v>
      </c>
      <c r="D27" s="190">
        <v>0</v>
      </c>
      <c r="E27" s="190">
        <v>0</v>
      </c>
      <c r="F27" s="191">
        <v>0</v>
      </c>
      <c r="G27" s="193">
        <v>0</v>
      </c>
      <c r="H27" s="190">
        <v>0</v>
      </c>
      <c r="I27" s="190">
        <v>0</v>
      </c>
      <c r="J27" s="191">
        <v>-292</v>
      </c>
      <c r="K27" s="193">
        <v>0</v>
      </c>
      <c r="L27" s="190">
        <v>0</v>
      </c>
      <c r="M27" s="190">
        <v>0</v>
      </c>
      <c r="N27" s="191">
        <v>0</v>
      </c>
      <c r="O27" s="193">
        <v>0</v>
      </c>
      <c r="P27" s="190">
        <v>0</v>
      </c>
      <c r="Q27" s="190">
        <v>0</v>
      </c>
      <c r="R27" s="191">
        <v>0</v>
      </c>
      <c r="S27" s="191">
        <f t="shared" si="2"/>
        <v>-292</v>
      </c>
      <c r="T27" s="192"/>
      <c r="U27" s="64" t="s">
        <v>3</v>
      </c>
    </row>
    <row r="28" spans="1:23" ht="26.25">
      <c r="A28" s="213" t="s">
        <v>352</v>
      </c>
      <c r="B28" s="214"/>
      <c r="C28" s="196">
        <v>0</v>
      </c>
      <c r="D28" s="197">
        <v>0</v>
      </c>
      <c r="E28" s="197">
        <v>0</v>
      </c>
      <c r="F28" s="198">
        <v>0</v>
      </c>
      <c r="G28" s="196">
        <v>0</v>
      </c>
      <c r="H28" s="197">
        <v>0</v>
      </c>
      <c r="I28" s="197">
        <v>0</v>
      </c>
      <c r="J28" s="198">
        <v>0</v>
      </c>
      <c r="K28" s="196">
        <v>0</v>
      </c>
      <c r="L28" s="197">
        <v>0</v>
      </c>
      <c r="M28" s="197">
        <v>0</v>
      </c>
      <c r="N28" s="198">
        <v>0</v>
      </c>
      <c r="O28" s="196">
        <v>0</v>
      </c>
      <c r="P28" s="197">
        <v>0</v>
      </c>
      <c r="Q28" s="197">
        <v>0</v>
      </c>
      <c r="R28" s="198">
        <v>0</v>
      </c>
      <c r="S28" s="215" t="s">
        <v>353</v>
      </c>
      <c r="T28" s="192"/>
      <c r="U28" s="64" t="s">
        <v>3</v>
      </c>
    </row>
    <row r="29" spans="1:23" ht="18.75" customHeight="1">
      <c r="A29" s="216" t="s">
        <v>84</v>
      </c>
      <c r="B29" s="217"/>
      <c r="C29" s="218">
        <f t="shared" ref="C29:S29" si="3">SUM(C21:C28)</f>
        <v>0</v>
      </c>
      <c r="D29" s="219">
        <f t="shared" si="3"/>
        <v>0</v>
      </c>
      <c r="E29" s="219">
        <f t="shared" si="3"/>
        <v>0</v>
      </c>
      <c r="F29" s="220">
        <f t="shared" si="3"/>
        <v>-4300</v>
      </c>
      <c r="G29" s="218">
        <f t="shared" si="3"/>
        <v>-21</v>
      </c>
      <c r="H29" s="219">
        <f t="shared" si="3"/>
        <v>-128</v>
      </c>
      <c r="I29" s="219">
        <f t="shared" si="3"/>
        <v>-145</v>
      </c>
      <c r="J29" s="220">
        <f t="shared" si="3"/>
        <v>-42757</v>
      </c>
      <c r="K29" s="218">
        <f t="shared" si="3"/>
        <v>0</v>
      </c>
      <c r="L29" s="219">
        <f t="shared" si="3"/>
        <v>0</v>
      </c>
      <c r="M29" s="219">
        <f t="shared" si="3"/>
        <v>0</v>
      </c>
      <c r="N29" s="220">
        <f t="shared" si="3"/>
        <v>0</v>
      </c>
      <c r="O29" s="218">
        <f t="shared" si="3"/>
        <v>0</v>
      </c>
      <c r="P29" s="219">
        <f t="shared" si="3"/>
        <v>0</v>
      </c>
      <c r="Q29" s="219">
        <f t="shared" si="3"/>
        <v>0</v>
      </c>
      <c r="R29" s="220">
        <f t="shared" si="3"/>
        <v>0</v>
      </c>
      <c r="S29" s="221">
        <f t="shared" si="3"/>
        <v>-47057</v>
      </c>
      <c r="T29" s="204"/>
      <c r="U29" s="64" t="s">
        <v>3</v>
      </c>
    </row>
    <row r="30" spans="1:23" ht="18.75" customHeight="1">
      <c r="A30" s="1094" t="s">
        <v>354</v>
      </c>
      <c r="B30" s="1095"/>
      <c r="C30" s="1095"/>
      <c r="D30" s="1095"/>
      <c r="E30" s="1095"/>
      <c r="F30" s="1095"/>
      <c r="G30" s="1095"/>
      <c r="H30" s="1095"/>
      <c r="I30" s="1095"/>
      <c r="J30" s="1095"/>
      <c r="K30" s="1095"/>
      <c r="L30" s="1095"/>
      <c r="M30" s="1095"/>
      <c r="N30" s="1095"/>
      <c r="O30" s="1095"/>
      <c r="P30" s="1095"/>
      <c r="Q30" s="1095"/>
      <c r="R30" s="1095"/>
      <c r="S30" s="1096"/>
      <c r="T30" s="222"/>
      <c r="U30" s="64" t="s">
        <v>2</v>
      </c>
    </row>
    <row r="31" spans="1:23" ht="18.75" customHeight="1">
      <c r="A31" s="223"/>
      <c r="B31" s="224"/>
      <c r="C31" s="224"/>
      <c r="D31" s="224"/>
      <c r="E31" s="224"/>
      <c r="F31" s="224"/>
      <c r="G31" s="224"/>
      <c r="H31" s="224"/>
      <c r="I31" s="224"/>
      <c r="J31" s="224"/>
      <c r="K31" s="224"/>
      <c r="L31" s="224"/>
      <c r="M31" s="224"/>
      <c r="N31" s="224"/>
      <c r="O31" s="224"/>
      <c r="P31" s="224"/>
      <c r="Q31" s="224"/>
      <c r="R31" s="224"/>
      <c r="S31" s="224"/>
      <c r="T31" s="224"/>
      <c r="U31" s="64"/>
      <c r="W31" s="65" t="s">
        <v>36</v>
      </c>
    </row>
    <row r="32" spans="1:23" ht="18.75" customHeight="1">
      <c r="U32" s="64"/>
    </row>
  </sheetData>
  <mergeCells count="23">
    <mergeCell ref="S19:S20"/>
    <mergeCell ref="A30:S30"/>
    <mergeCell ref="A19:A20"/>
    <mergeCell ref="B19:B20"/>
    <mergeCell ref="C19:F19"/>
    <mergeCell ref="G19:J19"/>
    <mergeCell ref="K19:N19"/>
    <mergeCell ref="O19:R19"/>
    <mergeCell ref="A7:S7"/>
    <mergeCell ref="A8:S8"/>
    <mergeCell ref="A9:A10"/>
    <mergeCell ref="B9:B10"/>
    <mergeCell ref="C9:F9"/>
    <mergeCell ref="G9:J9"/>
    <mergeCell ref="K9:N9"/>
    <mergeCell ref="O9:R9"/>
    <mergeCell ref="S9:S10"/>
    <mergeCell ref="A6:S6"/>
    <mergeCell ref="A1:S1"/>
    <mergeCell ref="A2:S2"/>
    <mergeCell ref="A3:S3"/>
    <mergeCell ref="A4:S4"/>
    <mergeCell ref="A5:S5"/>
  </mergeCells>
  <printOptions horizontalCentered="1"/>
  <pageMargins left="0.75" right="0.75" top="1" bottom="1" header="0.5" footer="0.5"/>
  <pageSetup scale="61" orientation="landscape" r:id="rId1"/>
  <headerFooter alignWithMargins="0">
    <oddFooter>&amp;C&amp;"Times New Roman,Regular"Exhibit C - Program Increases/Offsets By Decision Unit</oddFooter>
  </headerFooter>
</worksheet>
</file>

<file path=xl/worksheets/sheet6.xml><?xml version="1.0" encoding="utf-8"?>
<worksheet xmlns="http://schemas.openxmlformats.org/spreadsheetml/2006/main" xmlns:r="http://schemas.openxmlformats.org/officeDocument/2006/relationships">
  <sheetPr>
    <pageSetUpPr fitToPage="1"/>
  </sheetPr>
  <dimension ref="B1:T83"/>
  <sheetViews>
    <sheetView showGridLines="0" view="pageBreakPreview" zoomScale="70" zoomScaleNormal="85" zoomScaleSheetLayoutView="70" workbookViewId="0">
      <selection activeCell="B3" sqref="B3:Q3"/>
    </sheetView>
  </sheetViews>
  <sheetFormatPr defaultColWidth="9.28515625" defaultRowHeight="12.75"/>
  <cols>
    <col min="1" max="1" width="1.28515625" style="68" customWidth="1"/>
    <col min="2" max="2" width="84.42578125" style="68" customWidth="1"/>
    <col min="3" max="3" width="1.5703125" style="68" customWidth="1"/>
    <col min="4" max="4" width="9.5703125" style="68" customWidth="1"/>
    <col min="5" max="5" width="13.140625" style="68" customWidth="1"/>
    <col min="6" max="6" width="1.5703125" style="68" customWidth="1"/>
    <col min="7" max="7" width="9.5703125" style="68" customWidth="1"/>
    <col min="8" max="8" width="13.140625" style="68" customWidth="1"/>
    <col min="9" max="9" width="1.5703125" style="68" customWidth="1"/>
    <col min="10" max="10" width="9.5703125" style="68" customWidth="1"/>
    <col min="11" max="11" width="13.140625" style="68" customWidth="1"/>
    <col min="12" max="12" width="9.5703125" style="68" customWidth="1"/>
    <col min="13" max="13" width="13.140625" style="68" customWidth="1"/>
    <col min="14" max="14" width="9.5703125" style="68" customWidth="1"/>
    <col min="15" max="15" width="13.140625" style="68" customWidth="1"/>
    <col min="16" max="16" width="9.5703125" style="68" customWidth="1"/>
    <col min="17" max="17" width="13.140625" style="68" customWidth="1"/>
    <col min="18" max="18" width="2.42578125" style="68" customWidth="1"/>
    <col min="19" max="20" width="11" style="68" customWidth="1"/>
    <col min="21" max="16384" width="9.28515625" style="68"/>
  </cols>
  <sheetData>
    <row r="1" spans="2:20" ht="20.25">
      <c r="B1" s="1099" t="s">
        <v>85</v>
      </c>
      <c r="C1" s="1100"/>
      <c r="D1" s="1100"/>
      <c r="E1" s="1100"/>
      <c r="F1" s="1100"/>
      <c r="G1" s="1100"/>
      <c r="H1" s="1100"/>
      <c r="I1" s="1100"/>
      <c r="J1" s="1100"/>
      <c r="K1" s="1100"/>
      <c r="L1" s="1100"/>
      <c r="M1" s="1100"/>
      <c r="N1" s="1100"/>
      <c r="O1" s="1100"/>
      <c r="P1" s="1100"/>
      <c r="Q1" s="1100"/>
      <c r="R1" s="67" t="s">
        <v>3</v>
      </c>
      <c r="S1" s="675"/>
      <c r="T1" s="675"/>
    </row>
    <row r="2" spans="2:20" ht="19.149999999999999" customHeight="1">
      <c r="B2" s="69"/>
      <c r="R2" s="67" t="s">
        <v>3</v>
      </c>
    </row>
    <row r="3" spans="2:20" ht="15.75">
      <c r="B3" s="1101" t="s">
        <v>86</v>
      </c>
      <c r="C3" s="1102"/>
      <c r="D3" s="1102"/>
      <c r="E3" s="1102"/>
      <c r="F3" s="1102"/>
      <c r="G3" s="1102"/>
      <c r="H3" s="1102"/>
      <c r="I3" s="1102"/>
      <c r="J3" s="1102"/>
      <c r="K3" s="1102"/>
      <c r="L3" s="1102"/>
      <c r="M3" s="1102"/>
      <c r="N3" s="1102"/>
      <c r="O3" s="1102"/>
      <c r="P3" s="1102"/>
      <c r="Q3" s="1102"/>
      <c r="R3" s="67" t="s">
        <v>3</v>
      </c>
      <c r="S3" s="676"/>
      <c r="T3" s="676"/>
    </row>
    <row r="4" spans="2:20" ht="15.75">
      <c r="B4" s="1103" t="s">
        <v>7</v>
      </c>
      <c r="C4" s="1104"/>
      <c r="D4" s="1104"/>
      <c r="E4" s="1104"/>
      <c r="F4" s="1104"/>
      <c r="G4" s="1104"/>
      <c r="H4" s="1104"/>
      <c r="I4" s="1104"/>
      <c r="J4" s="1104"/>
      <c r="K4" s="1104"/>
      <c r="L4" s="1104"/>
      <c r="M4" s="1104"/>
      <c r="N4" s="1104"/>
      <c r="O4" s="1104"/>
      <c r="P4" s="1104"/>
      <c r="Q4" s="1104"/>
      <c r="R4" s="67" t="s">
        <v>3</v>
      </c>
      <c r="S4" s="677"/>
      <c r="T4" s="677"/>
    </row>
    <row r="5" spans="2:20" ht="15">
      <c r="B5" s="1105" t="s">
        <v>9</v>
      </c>
      <c r="C5" s="1102"/>
      <c r="D5" s="1102"/>
      <c r="E5" s="1102"/>
      <c r="F5" s="1102"/>
      <c r="G5" s="1102"/>
      <c r="H5" s="1102"/>
      <c r="I5" s="1102"/>
      <c r="J5" s="1102"/>
      <c r="K5" s="1102"/>
      <c r="L5" s="1102"/>
      <c r="M5" s="1102"/>
      <c r="N5" s="1102"/>
      <c r="O5" s="1102"/>
      <c r="P5" s="1102"/>
      <c r="Q5" s="1102"/>
      <c r="R5" s="67" t="s">
        <v>3</v>
      </c>
      <c r="S5" s="676"/>
      <c r="T5" s="676"/>
    </row>
    <row r="6" spans="2:20">
      <c r="R6" s="67" t="s">
        <v>3</v>
      </c>
    </row>
    <row r="7" spans="2:20">
      <c r="R7" s="67" t="s">
        <v>3</v>
      </c>
    </row>
    <row r="8" spans="2:20" ht="24" customHeight="1">
      <c r="B8" s="70"/>
      <c r="C8" s="71"/>
      <c r="D8" s="1106" t="s">
        <v>87</v>
      </c>
      <c r="E8" s="1107"/>
      <c r="F8" s="72"/>
      <c r="G8" s="1106" t="s">
        <v>355</v>
      </c>
      <c r="H8" s="1107"/>
      <c r="I8" s="72"/>
      <c r="J8" s="1110" t="s">
        <v>88</v>
      </c>
      <c r="K8" s="1111"/>
      <c r="L8" s="1114" t="s">
        <v>89</v>
      </c>
      <c r="M8" s="1115"/>
      <c r="N8" s="1115"/>
      <c r="O8" s="1116"/>
      <c r="P8" s="1110" t="s">
        <v>10</v>
      </c>
      <c r="Q8" s="1111"/>
      <c r="R8" s="67" t="s">
        <v>3</v>
      </c>
    </row>
    <row r="9" spans="2:20" ht="24" customHeight="1">
      <c r="B9" s="71"/>
      <c r="C9" s="71"/>
      <c r="D9" s="1108"/>
      <c r="E9" s="1109"/>
      <c r="F9" s="72"/>
      <c r="G9" s="1108"/>
      <c r="H9" s="1109"/>
      <c r="I9" s="72"/>
      <c r="J9" s="1112"/>
      <c r="K9" s="1113"/>
      <c r="L9" s="1117" t="s">
        <v>67</v>
      </c>
      <c r="M9" s="1118"/>
      <c r="N9" s="1119" t="s">
        <v>39</v>
      </c>
      <c r="O9" s="1120"/>
      <c r="P9" s="1112"/>
      <c r="Q9" s="1113"/>
      <c r="R9" s="67" t="s">
        <v>3</v>
      </c>
    </row>
    <row r="10" spans="2:20" s="77" customFormat="1" ht="51" customHeight="1">
      <c r="B10" s="225" t="s">
        <v>90</v>
      </c>
      <c r="C10" s="73"/>
      <c r="D10" s="74" t="s">
        <v>91</v>
      </c>
      <c r="E10" s="75" t="s">
        <v>92</v>
      </c>
      <c r="F10" s="73"/>
      <c r="G10" s="74" t="s">
        <v>91</v>
      </c>
      <c r="H10" s="75" t="s">
        <v>92</v>
      </c>
      <c r="I10" s="73"/>
      <c r="J10" s="74" t="s">
        <v>91</v>
      </c>
      <c r="K10" s="75" t="s">
        <v>92</v>
      </c>
      <c r="L10" s="74" t="s">
        <v>93</v>
      </c>
      <c r="M10" s="75" t="s">
        <v>92</v>
      </c>
      <c r="N10" s="74" t="s">
        <v>91</v>
      </c>
      <c r="O10" s="75" t="s">
        <v>92</v>
      </c>
      <c r="P10" s="74" t="s">
        <v>91</v>
      </c>
      <c r="Q10" s="75" t="s">
        <v>92</v>
      </c>
      <c r="R10" s="76" t="s">
        <v>3</v>
      </c>
    </row>
    <row r="11" spans="2:20" s="77" customFormat="1">
      <c r="B11" s="78"/>
      <c r="C11" s="73"/>
      <c r="D11" s="79"/>
      <c r="E11" s="80"/>
      <c r="F11" s="73"/>
      <c r="G11" s="79"/>
      <c r="H11" s="80"/>
      <c r="I11" s="73"/>
      <c r="J11" s="79"/>
      <c r="K11" s="80"/>
      <c r="L11" s="79"/>
      <c r="M11" s="80"/>
      <c r="N11" s="81"/>
      <c r="O11" s="81"/>
      <c r="P11" s="79"/>
      <c r="Q11" s="80"/>
      <c r="R11" s="76" t="s">
        <v>3</v>
      </c>
    </row>
    <row r="12" spans="2:20" s="77" customFormat="1">
      <c r="B12" s="82" t="s">
        <v>94</v>
      </c>
      <c r="C12" s="73"/>
      <c r="D12" s="83"/>
      <c r="E12" s="84"/>
      <c r="F12" s="73"/>
      <c r="G12" s="83"/>
      <c r="H12" s="84"/>
      <c r="I12" s="73"/>
      <c r="J12" s="83"/>
      <c r="K12" s="84"/>
      <c r="L12" s="83"/>
      <c r="M12" s="84"/>
      <c r="N12" s="85"/>
      <c r="O12" s="85"/>
      <c r="P12" s="83"/>
      <c r="Q12" s="84"/>
      <c r="R12" s="76" t="s">
        <v>3</v>
      </c>
    </row>
    <row r="13" spans="2:20" s="77" customFormat="1">
      <c r="B13" s="86" t="s">
        <v>95</v>
      </c>
      <c r="C13" s="78"/>
      <c r="D13" s="87">
        <v>211</v>
      </c>
      <c r="E13" s="88">
        <v>100958</v>
      </c>
      <c r="F13" s="87"/>
      <c r="G13" s="87">
        <v>211</v>
      </c>
      <c r="H13" s="88">
        <v>100961.19200000001</v>
      </c>
      <c r="I13" s="87"/>
      <c r="J13" s="87">
        <f>G13</f>
        <v>211</v>
      </c>
      <c r="K13" s="88">
        <f>H13+65</f>
        <v>101026.19200000001</v>
      </c>
      <c r="L13" s="87">
        <v>0</v>
      </c>
      <c r="M13" s="88">
        <v>900</v>
      </c>
      <c r="N13" s="87">
        <v>0</v>
      </c>
      <c r="O13" s="88">
        <v>0</v>
      </c>
      <c r="P13" s="87">
        <f>J13+L13+N13</f>
        <v>211</v>
      </c>
      <c r="Q13" s="88">
        <f>K13+M13+O13</f>
        <v>101926.19200000001</v>
      </c>
      <c r="R13" s="89" t="s">
        <v>3</v>
      </c>
    </row>
    <row r="14" spans="2:20" s="93" customFormat="1">
      <c r="B14" s="226" t="s">
        <v>96</v>
      </c>
      <c r="C14" s="82"/>
      <c r="D14" s="90">
        <f>SUM(D13:D13)</f>
        <v>211</v>
      </c>
      <c r="E14" s="91">
        <f>SUM(E13:E13)</f>
        <v>100958</v>
      </c>
      <c r="F14" s="92"/>
      <c r="G14" s="90">
        <f>SUM(G13:G13)</f>
        <v>211</v>
      </c>
      <c r="H14" s="91">
        <f>SUM(H13:H13)</f>
        <v>100961.19200000001</v>
      </c>
      <c r="I14" s="92"/>
      <c r="J14" s="90">
        <f t="shared" ref="J14:Q14" si="0">SUM(J13:J13)</f>
        <v>211</v>
      </c>
      <c r="K14" s="91">
        <f t="shared" si="0"/>
        <v>101026.19200000001</v>
      </c>
      <c r="L14" s="90">
        <f t="shared" si="0"/>
        <v>0</v>
      </c>
      <c r="M14" s="91">
        <f t="shared" si="0"/>
        <v>900</v>
      </c>
      <c r="N14" s="90">
        <f t="shared" si="0"/>
        <v>0</v>
      </c>
      <c r="O14" s="91">
        <f t="shared" si="0"/>
        <v>0</v>
      </c>
      <c r="P14" s="90">
        <f t="shared" si="0"/>
        <v>211</v>
      </c>
      <c r="Q14" s="91">
        <f t="shared" si="0"/>
        <v>101926.19200000001</v>
      </c>
      <c r="R14" s="89" t="s">
        <v>3</v>
      </c>
    </row>
    <row r="15" spans="2:20" s="77" customFormat="1">
      <c r="B15" s="227" t="s">
        <v>97</v>
      </c>
      <c r="C15" s="73"/>
      <c r="D15" s="94"/>
      <c r="E15" s="95"/>
      <c r="F15" s="96"/>
      <c r="G15" s="94"/>
      <c r="H15" s="95"/>
      <c r="I15" s="96"/>
      <c r="J15" s="94"/>
      <c r="K15" s="97"/>
      <c r="L15" s="94"/>
      <c r="M15" s="97"/>
      <c r="N15" s="98"/>
      <c r="O15" s="99"/>
      <c r="P15" s="94"/>
      <c r="Q15" s="97"/>
      <c r="R15" s="89" t="s">
        <v>3</v>
      </c>
    </row>
    <row r="16" spans="2:20" s="77" customFormat="1" ht="16.5" hidden="1" customHeight="1">
      <c r="B16" s="86" t="s">
        <v>98</v>
      </c>
      <c r="C16" s="81"/>
      <c r="D16" s="100">
        <v>8242</v>
      </c>
      <c r="E16" s="101">
        <v>2053353</v>
      </c>
      <c r="F16" s="102"/>
      <c r="G16" s="100">
        <v>8242</v>
      </c>
      <c r="H16" s="101">
        <v>2019682</v>
      </c>
      <c r="I16" s="103"/>
      <c r="J16" s="100">
        <v>8365</v>
      </c>
      <c r="K16" s="101">
        <v>2076752</v>
      </c>
      <c r="L16" s="100">
        <v>4</v>
      </c>
      <c r="M16" s="101">
        <v>2419</v>
      </c>
      <c r="N16" s="104">
        <v>-145</v>
      </c>
      <c r="O16" s="105">
        <v>-47057</v>
      </c>
      <c r="P16" s="100">
        <f>J16+L16+N16</f>
        <v>8224</v>
      </c>
      <c r="Q16" s="101">
        <f>K16+M16+O16</f>
        <v>2032114</v>
      </c>
      <c r="R16" s="89" t="s">
        <v>3</v>
      </c>
    </row>
    <row r="17" spans="2:20" s="77" customFormat="1" ht="14.25" hidden="1" customHeight="1">
      <c r="B17" s="86" t="s">
        <v>99</v>
      </c>
      <c r="C17" s="81"/>
      <c r="D17" s="106">
        <v>1310</v>
      </c>
      <c r="E17" s="107">
        <v>0</v>
      </c>
      <c r="F17" s="108"/>
      <c r="G17" s="106">
        <v>1310</v>
      </c>
      <c r="H17" s="107">
        <v>0</v>
      </c>
      <c r="I17" s="108"/>
      <c r="J17" s="106">
        <f>G17</f>
        <v>1310</v>
      </c>
      <c r="K17" s="107">
        <v>0</v>
      </c>
      <c r="L17" s="106">
        <v>0</v>
      </c>
      <c r="M17" s="107">
        <v>0</v>
      </c>
      <c r="N17" s="108">
        <v>0</v>
      </c>
      <c r="O17" s="107">
        <v>0</v>
      </c>
      <c r="P17" s="106">
        <f>J17+L17+N17</f>
        <v>1310</v>
      </c>
      <c r="Q17" s="107">
        <v>0</v>
      </c>
      <c r="R17" s="89" t="s">
        <v>3</v>
      </c>
    </row>
    <row r="18" spans="2:20" s="77" customFormat="1" ht="14.25" customHeight="1">
      <c r="B18" s="86" t="s">
        <v>100</v>
      </c>
      <c r="C18" s="81"/>
      <c r="D18" s="100">
        <f>D17+D16-D13</f>
        <v>9341</v>
      </c>
      <c r="E18" s="109">
        <f>E16-E13</f>
        <v>1952395</v>
      </c>
      <c r="F18" s="102"/>
      <c r="G18" s="100">
        <f>G16+G17-G13</f>
        <v>9341</v>
      </c>
      <c r="H18" s="109">
        <f>H16-H13</f>
        <v>1918720.808</v>
      </c>
      <c r="I18" s="103"/>
      <c r="J18" s="100">
        <f>J17+J16-J13</f>
        <v>9464</v>
      </c>
      <c r="K18" s="109">
        <f>K16-K13</f>
        <v>1975725.808</v>
      </c>
      <c r="L18" s="100">
        <f>L17+L16-L13</f>
        <v>4</v>
      </c>
      <c r="M18" s="109">
        <f>M16-M13</f>
        <v>1519</v>
      </c>
      <c r="N18" s="100">
        <f>N17+N16-N13</f>
        <v>-145</v>
      </c>
      <c r="O18" s="101">
        <f>O16-O13</f>
        <v>-47057</v>
      </c>
      <c r="P18" s="100">
        <f>J18+L18+N18</f>
        <v>9323</v>
      </c>
      <c r="Q18" s="109">
        <f>K18+M18+O18</f>
        <v>1930187.808</v>
      </c>
      <c r="R18" s="89" t="s">
        <v>3</v>
      </c>
    </row>
    <row r="19" spans="2:20" s="77" customFormat="1" ht="14.25" customHeight="1">
      <c r="B19" s="86" t="s">
        <v>101</v>
      </c>
      <c r="C19" s="81"/>
      <c r="D19" s="100">
        <v>0</v>
      </c>
      <c r="E19" s="109">
        <v>0</v>
      </c>
      <c r="F19" s="104"/>
      <c r="G19" s="100">
        <v>0</v>
      </c>
      <c r="H19" s="109">
        <v>0</v>
      </c>
      <c r="I19" s="104"/>
      <c r="J19" s="100">
        <v>0</v>
      </c>
      <c r="K19" s="109">
        <v>0</v>
      </c>
      <c r="L19" s="100">
        <v>0</v>
      </c>
      <c r="M19" s="109">
        <v>10000</v>
      </c>
      <c r="N19" s="100">
        <v>0</v>
      </c>
      <c r="O19" s="105">
        <v>0</v>
      </c>
      <c r="P19" s="100">
        <f>J19+L19+N19</f>
        <v>0</v>
      </c>
      <c r="Q19" s="109">
        <f>K19+M19+O19</f>
        <v>10000</v>
      </c>
      <c r="R19" s="89" t="s">
        <v>3</v>
      </c>
    </row>
    <row r="20" spans="2:20" s="77" customFormat="1" ht="14.25" customHeight="1">
      <c r="B20" s="86" t="s">
        <v>102</v>
      </c>
      <c r="C20" s="81"/>
      <c r="D20" s="100">
        <v>1190</v>
      </c>
      <c r="E20" s="109">
        <v>251790</v>
      </c>
      <c r="F20" s="104"/>
      <c r="G20" s="100">
        <v>1282</v>
      </c>
      <c r="H20" s="109">
        <v>290304</v>
      </c>
      <c r="I20" s="104"/>
      <c r="J20" s="100">
        <v>1369</v>
      </c>
      <c r="K20" s="109">
        <v>291105</v>
      </c>
      <c r="L20" s="100">
        <v>62</v>
      </c>
      <c r="M20" s="109">
        <v>30885</v>
      </c>
      <c r="N20" s="100">
        <v>0</v>
      </c>
      <c r="O20" s="105">
        <v>0</v>
      </c>
      <c r="P20" s="100">
        <f>J20+L20</f>
        <v>1431</v>
      </c>
      <c r="Q20" s="109">
        <f>K20+M20</f>
        <v>321990</v>
      </c>
      <c r="R20" s="89" t="s">
        <v>3</v>
      </c>
    </row>
    <row r="21" spans="2:20" s="77" customFormat="1">
      <c r="B21" s="226" t="s">
        <v>103</v>
      </c>
      <c r="C21" s="110"/>
      <c r="D21" s="228">
        <f>SUM(D18:D20)</f>
        <v>10531</v>
      </c>
      <c r="E21" s="229">
        <f>SUM(E18:E20)</f>
        <v>2204185</v>
      </c>
      <c r="F21" s="92"/>
      <c r="G21" s="228">
        <f>SUM(G18:G20)</f>
        <v>10623</v>
      </c>
      <c r="H21" s="229">
        <f>SUM(H18:H20)</f>
        <v>2209024.8080000002</v>
      </c>
      <c r="I21" s="92"/>
      <c r="J21" s="228">
        <f t="shared" ref="J21:O21" si="1">SUM(J18:J20)</f>
        <v>10833</v>
      </c>
      <c r="K21" s="229">
        <f t="shared" si="1"/>
        <v>2266830.8080000002</v>
      </c>
      <c r="L21" s="228">
        <f t="shared" si="1"/>
        <v>66</v>
      </c>
      <c r="M21" s="229">
        <f t="shared" si="1"/>
        <v>42404</v>
      </c>
      <c r="N21" s="228">
        <f t="shared" si="1"/>
        <v>-145</v>
      </c>
      <c r="O21" s="229">
        <f t="shared" si="1"/>
        <v>-47057</v>
      </c>
      <c r="P21" s="228">
        <f>SUM(P18:P20)</f>
        <v>10754</v>
      </c>
      <c r="Q21" s="229">
        <f>SUM(Q18:Q20)</f>
        <v>2262177.8080000002</v>
      </c>
      <c r="R21" s="89" t="s">
        <v>3</v>
      </c>
    </row>
    <row r="22" spans="2:20" s="77" customFormat="1" ht="13.5" thickBot="1">
      <c r="B22" s="73"/>
      <c r="C22" s="73"/>
      <c r="D22" s="96"/>
      <c r="E22" s="111"/>
      <c r="F22" s="96"/>
      <c r="G22" s="96"/>
      <c r="H22" s="111"/>
      <c r="I22" s="96"/>
      <c r="J22" s="96"/>
      <c r="K22" s="111"/>
      <c r="L22" s="96"/>
      <c r="M22" s="111"/>
      <c r="N22" s="96"/>
      <c r="O22" s="111"/>
      <c r="P22" s="98"/>
      <c r="Q22" s="95"/>
      <c r="R22" s="89" t="s">
        <v>3</v>
      </c>
    </row>
    <row r="23" spans="2:20" s="77" customFormat="1" ht="13.5" thickBot="1">
      <c r="B23" s="112" t="s">
        <v>104</v>
      </c>
      <c r="C23" s="113"/>
      <c r="D23" s="114">
        <f>D14+D21</f>
        <v>10742</v>
      </c>
      <c r="E23" s="115">
        <f>E14+E21</f>
        <v>2305143</v>
      </c>
      <c r="F23" s="116"/>
      <c r="G23" s="117">
        <f>G14+G21</f>
        <v>10834</v>
      </c>
      <c r="H23" s="115">
        <f>H14+H21</f>
        <v>2309986</v>
      </c>
      <c r="I23" s="116"/>
      <c r="J23" s="117">
        <f t="shared" ref="J23:Q23" si="2">J14+J21</f>
        <v>11044</v>
      </c>
      <c r="K23" s="115">
        <f t="shared" si="2"/>
        <v>2367857</v>
      </c>
      <c r="L23" s="117">
        <f t="shared" si="2"/>
        <v>66</v>
      </c>
      <c r="M23" s="115">
        <f t="shared" si="2"/>
        <v>43304</v>
      </c>
      <c r="N23" s="118">
        <f t="shared" si="2"/>
        <v>-145</v>
      </c>
      <c r="O23" s="115">
        <f t="shared" si="2"/>
        <v>-47057</v>
      </c>
      <c r="P23" s="117">
        <f t="shared" si="2"/>
        <v>10965</v>
      </c>
      <c r="Q23" s="119">
        <f t="shared" si="2"/>
        <v>2364104</v>
      </c>
      <c r="R23" s="89" t="s">
        <v>2</v>
      </c>
    </row>
    <row r="24" spans="2:20" s="77" customFormat="1">
      <c r="B24" s="120"/>
      <c r="C24" s="120"/>
      <c r="D24" s="121"/>
      <c r="E24" s="122"/>
      <c r="F24" s="120"/>
      <c r="G24" s="121"/>
      <c r="H24" s="122"/>
      <c r="I24" s="120"/>
      <c r="J24" s="121"/>
      <c r="K24" s="122"/>
      <c r="L24" s="121"/>
      <c r="M24" s="122"/>
      <c r="N24" s="122"/>
      <c r="O24" s="122"/>
      <c r="P24" s="121"/>
      <c r="Q24" s="122"/>
      <c r="R24" s="76"/>
      <c r="S24" s="121"/>
      <c r="T24" s="122"/>
    </row>
    <row r="25" spans="2:20">
      <c r="B25" s="123"/>
      <c r="C25" s="123"/>
      <c r="D25" s="124"/>
      <c r="E25" s="125"/>
      <c r="F25" s="123"/>
      <c r="G25" s="124"/>
      <c r="H25" s="125"/>
      <c r="I25" s="123"/>
      <c r="J25" s="124"/>
      <c r="K25" s="125"/>
      <c r="L25" s="124"/>
      <c r="M25" s="125"/>
      <c r="N25" s="125"/>
      <c r="O25" s="125"/>
      <c r="P25" s="124"/>
      <c r="Q25" s="125"/>
      <c r="R25" s="67"/>
      <c r="S25" s="124"/>
      <c r="T25" s="125"/>
    </row>
    <row r="26" spans="2:20">
      <c r="E26" s="126"/>
      <c r="H26" s="126"/>
      <c r="K26" s="126"/>
      <c r="M26" s="126"/>
      <c r="Q26" s="126"/>
      <c r="R26" s="67"/>
    </row>
    <row r="27" spans="2:20">
      <c r="R27" s="127"/>
    </row>
    <row r="28" spans="2:20">
      <c r="R28" s="127"/>
    </row>
    <row r="30" spans="2:20">
      <c r="R30" s="128"/>
    </row>
    <row r="31" spans="2:20">
      <c r="R31" s="129"/>
    </row>
    <row r="32" spans="2:20">
      <c r="R32" s="129"/>
    </row>
    <row r="33" spans="18:18">
      <c r="R33" s="129"/>
    </row>
    <row r="36" spans="18:18">
      <c r="R36" s="77"/>
    </row>
    <row r="37" spans="18:18">
      <c r="R37" s="77"/>
    </row>
    <row r="38" spans="18:18">
      <c r="R38" s="77"/>
    </row>
    <row r="39" spans="18:18">
      <c r="R39" s="77"/>
    </row>
    <row r="44" spans="18:18">
      <c r="R44" s="130"/>
    </row>
    <row r="70" spans="18:18">
      <c r="R70" s="131"/>
    </row>
    <row r="71" spans="18:18">
      <c r="R71" s="131"/>
    </row>
    <row r="72" spans="18:18">
      <c r="R72" s="131"/>
    </row>
    <row r="73" spans="18:18">
      <c r="R73" s="131"/>
    </row>
    <row r="74" spans="18:18">
      <c r="R74" s="131"/>
    </row>
    <row r="76" spans="18:18">
      <c r="R76" s="132"/>
    </row>
    <row r="77" spans="18:18">
      <c r="R77" s="132"/>
    </row>
    <row r="78" spans="18:18" ht="15">
      <c r="R78" s="678"/>
    </row>
    <row r="79" spans="18:18" ht="15">
      <c r="R79" s="678"/>
    </row>
    <row r="80" spans="18:18" ht="15">
      <c r="R80" s="679"/>
    </row>
    <row r="81" spans="18:18">
      <c r="R81" s="132"/>
    </row>
    <row r="82" spans="18:18" ht="15">
      <c r="R82" s="678"/>
    </row>
    <row r="83" spans="18:18" ht="15">
      <c r="R83" s="678"/>
    </row>
  </sheetData>
  <mergeCells count="11">
    <mergeCell ref="B1:Q1"/>
    <mergeCell ref="B3:Q3"/>
    <mergeCell ref="B4:Q4"/>
    <mergeCell ref="B5:Q5"/>
    <mergeCell ref="D8:E9"/>
    <mergeCell ref="G8:H9"/>
    <mergeCell ref="J8:K9"/>
    <mergeCell ref="L8:O8"/>
    <mergeCell ref="P8:Q9"/>
    <mergeCell ref="L9:M9"/>
    <mergeCell ref="N9:O9"/>
  </mergeCells>
  <printOptions horizontalCentered="1"/>
  <pageMargins left="0.75" right="0.75" top="1" bottom="1" header="0.5" footer="0.5"/>
  <pageSetup scale="52" orientation="landscape" r:id="rId1"/>
  <headerFooter alignWithMargins="0">
    <oddFooter>&amp;C&amp;"Times New Roman,Regular"Exhibit D</oddFooter>
  </headerFooter>
</worksheet>
</file>

<file path=xl/worksheets/sheet7.xml><?xml version="1.0" encoding="utf-8"?>
<worksheet xmlns="http://schemas.openxmlformats.org/spreadsheetml/2006/main" xmlns:r="http://schemas.openxmlformats.org/officeDocument/2006/relationships">
  <dimension ref="A1:X76"/>
  <sheetViews>
    <sheetView view="pageBreakPreview" zoomScale="85" zoomScaleNormal="100" zoomScaleSheetLayoutView="85" workbookViewId="0">
      <selection sqref="A1:I1"/>
    </sheetView>
  </sheetViews>
  <sheetFormatPr defaultRowHeight="15"/>
  <cols>
    <col min="1" max="1" width="54.28515625" style="482" bestFit="1" customWidth="1"/>
    <col min="2" max="2" width="12.28515625" style="482" customWidth="1"/>
    <col min="3" max="3" width="16.85546875" style="482" customWidth="1"/>
    <col min="4" max="4" width="13.28515625" style="482" customWidth="1"/>
    <col min="5" max="5" width="12.28515625" style="482" customWidth="1"/>
    <col min="6" max="6" width="21.5703125" style="482" customWidth="1"/>
    <col min="7" max="7" width="9.85546875" style="736" customWidth="1"/>
    <col min="8" max="8" width="10" style="736" customWidth="1"/>
    <col min="9" max="9" width="15.5703125" style="736" customWidth="1"/>
    <col min="10" max="10" width="2.28515625" style="482" customWidth="1"/>
    <col min="11" max="11" width="8.28515625" style="681" customWidth="1"/>
    <col min="12" max="16384" width="9.140625" style="482"/>
  </cols>
  <sheetData>
    <row r="1" spans="1:24" ht="20.25">
      <c r="A1" s="1122" t="s">
        <v>105</v>
      </c>
      <c r="B1" s="1123"/>
      <c r="C1" s="1123"/>
      <c r="D1" s="1123"/>
      <c r="E1" s="1123"/>
      <c r="F1" s="1123"/>
      <c r="G1" s="1123"/>
      <c r="H1" s="1123"/>
      <c r="I1" s="1123"/>
      <c r="J1" s="680" t="s">
        <v>3</v>
      </c>
    </row>
    <row r="2" spans="1:24" ht="15.75">
      <c r="A2" s="1124" t="s">
        <v>36</v>
      </c>
      <c r="B2" s="1124"/>
      <c r="C2" s="1124"/>
      <c r="D2" s="1124"/>
      <c r="E2" s="1124"/>
      <c r="F2" s="1124"/>
      <c r="G2" s="1124"/>
      <c r="H2" s="1124"/>
      <c r="I2" s="1125"/>
      <c r="J2" s="680" t="s">
        <v>3</v>
      </c>
    </row>
    <row r="3" spans="1:24" ht="15" customHeight="1">
      <c r="A3" s="1126" t="s">
        <v>106</v>
      </c>
      <c r="B3" s="1127"/>
      <c r="C3" s="1127"/>
      <c r="D3" s="1127"/>
      <c r="E3" s="1127"/>
      <c r="F3" s="1127"/>
      <c r="G3" s="1127"/>
      <c r="H3" s="1127"/>
      <c r="I3" s="1127"/>
      <c r="J3" s="680" t="s">
        <v>3</v>
      </c>
      <c r="L3" s="677"/>
      <c r="M3" s="677"/>
      <c r="N3" s="677"/>
      <c r="O3" s="677"/>
      <c r="P3" s="677"/>
      <c r="Q3" s="677"/>
      <c r="R3" s="677"/>
      <c r="S3" s="677"/>
      <c r="T3" s="677"/>
      <c r="U3" s="677"/>
      <c r="V3" s="677"/>
      <c r="W3" s="677"/>
      <c r="X3" s="677"/>
    </row>
    <row r="4" spans="1:24" ht="15.75">
      <c r="A4" s="1128" t="s">
        <v>7</v>
      </c>
      <c r="B4" s="1127"/>
      <c r="C4" s="1127"/>
      <c r="D4" s="1127"/>
      <c r="E4" s="1127"/>
      <c r="F4" s="1127"/>
      <c r="G4" s="1127"/>
      <c r="H4" s="1127"/>
      <c r="I4" s="1127"/>
      <c r="J4" s="680" t="s">
        <v>3</v>
      </c>
      <c r="L4" s="676"/>
      <c r="M4" s="677"/>
      <c r="N4" s="677"/>
      <c r="O4" s="677"/>
      <c r="P4" s="677"/>
      <c r="Q4" s="677"/>
      <c r="R4" s="677"/>
      <c r="S4" s="677"/>
      <c r="T4" s="677"/>
      <c r="U4" s="677"/>
      <c r="V4" s="677"/>
      <c r="W4" s="677"/>
      <c r="X4" s="677"/>
    </row>
    <row r="5" spans="1:24" ht="15.75">
      <c r="A5" s="1128" t="s">
        <v>8</v>
      </c>
      <c r="B5" s="1127"/>
      <c r="C5" s="1127"/>
      <c r="D5" s="1127"/>
      <c r="E5" s="1127"/>
      <c r="F5" s="1127"/>
      <c r="G5" s="1127"/>
      <c r="H5" s="1127"/>
      <c r="I5" s="1127"/>
      <c r="J5" s="680" t="s">
        <v>3</v>
      </c>
      <c r="L5" s="676"/>
      <c r="M5" s="677"/>
      <c r="N5" s="677"/>
      <c r="O5" s="677"/>
      <c r="P5" s="677"/>
      <c r="Q5" s="677"/>
      <c r="R5" s="677"/>
      <c r="S5" s="677"/>
      <c r="T5" s="677"/>
      <c r="U5" s="677"/>
      <c r="V5" s="677"/>
      <c r="W5" s="677"/>
      <c r="X5" s="677"/>
    </row>
    <row r="6" spans="1:24">
      <c r="A6" s="1129"/>
      <c r="B6" s="1129"/>
      <c r="C6" s="1129"/>
      <c r="D6" s="1129"/>
      <c r="E6" s="1129"/>
      <c r="F6" s="1129"/>
      <c r="G6" s="1129"/>
      <c r="H6" s="1129"/>
      <c r="I6" s="1129"/>
      <c r="J6" s="680" t="s">
        <v>3</v>
      </c>
      <c r="L6" s="682"/>
      <c r="M6" s="677"/>
      <c r="N6" s="677"/>
      <c r="O6" s="677"/>
      <c r="P6" s="677"/>
      <c r="Q6" s="677"/>
      <c r="R6" s="677"/>
      <c r="S6" s="677"/>
      <c r="T6" s="677"/>
      <c r="U6" s="677"/>
      <c r="V6" s="677"/>
      <c r="W6" s="677"/>
      <c r="X6" s="677"/>
    </row>
    <row r="7" spans="1:24">
      <c r="A7" s="1129"/>
      <c r="B7" s="1129"/>
      <c r="C7" s="1129"/>
      <c r="D7" s="1129"/>
      <c r="E7" s="1129"/>
      <c r="F7" s="1129"/>
      <c r="G7" s="1129"/>
      <c r="H7" s="1129"/>
      <c r="I7" s="1129"/>
      <c r="J7" s="680" t="s">
        <v>3</v>
      </c>
      <c r="L7" s="682"/>
      <c r="M7" s="677"/>
      <c r="N7" s="677"/>
      <c r="O7" s="677"/>
      <c r="P7" s="677"/>
      <c r="Q7" s="677"/>
      <c r="R7" s="677"/>
      <c r="S7" s="677"/>
      <c r="T7" s="677"/>
      <c r="U7" s="677"/>
      <c r="V7" s="677"/>
      <c r="W7" s="677"/>
      <c r="X7" s="677"/>
    </row>
    <row r="8" spans="1:24" ht="24" customHeight="1">
      <c r="A8" s="1130" t="s">
        <v>109</v>
      </c>
      <c r="B8" s="1130"/>
      <c r="C8" s="1130"/>
      <c r="D8" s="1130"/>
      <c r="E8" s="1130"/>
      <c r="F8" s="1130"/>
      <c r="G8" s="683" t="s">
        <v>107</v>
      </c>
      <c r="H8" s="683" t="s">
        <v>12</v>
      </c>
      <c r="I8" s="684" t="s">
        <v>108</v>
      </c>
      <c r="J8" s="680" t="s">
        <v>3</v>
      </c>
      <c r="L8" s="682"/>
      <c r="M8" s="677"/>
      <c r="N8" s="677"/>
      <c r="O8" s="677"/>
      <c r="P8" s="677"/>
      <c r="Q8" s="677"/>
      <c r="R8" s="677"/>
      <c r="S8" s="677"/>
      <c r="T8" s="677"/>
      <c r="U8" s="677"/>
      <c r="V8" s="677"/>
      <c r="W8" s="677"/>
      <c r="X8" s="677"/>
    </row>
    <row r="9" spans="1:24" ht="24" customHeight="1">
      <c r="A9" s="685"/>
      <c r="B9" s="686"/>
      <c r="C9" s="686"/>
      <c r="D9" s="686"/>
      <c r="E9" s="686"/>
      <c r="F9" s="686"/>
      <c r="G9" s="683"/>
      <c r="H9" s="683"/>
      <c r="I9" s="684"/>
      <c r="J9" s="680" t="s">
        <v>3</v>
      </c>
      <c r="L9" s="682"/>
      <c r="M9" s="677"/>
      <c r="N9" s="677"/>
      <c r="O9" s="677"/>
      <c r="P9" s="677"/>
      <c r="Q9" s="677"/>
      <c r="R9" s="677"/>
      <c r="S9" s="677"/>
      <c r="T9" s="677"/>
      <c r="U9" s="677"/>
      <c r="V9" s="677"/>
      <c r="W9" s="677"/>
      <c r="X9" s="677"/>
    </row>
    <row r="10" spans="1:24" ht="77.25" customHeight="1">
      <c r="A10" s="1131" t="s">
        <v>356</v>
      </c>
      <c r="B10" s="1131"/>
      <c r="C10" s="1131"/>
      <c r="D10" s="1131"/>
      <c r="E10" s="1131"/>
      <c r="F10" s="1131"/>
      <c r="G10" s="687"/>
      <c r="H10" s="687"/>
      <c r="I10" s="688">
        <v>3463</v>
      </c>
      <c r="J10" s="680" t="s">
        <v>3</v>
      </c>
      <c r="L10" s="682"/>
      <c r="M10" s="682"/>
      <c r="N10" s="682"/>
    </row>
    <row r="11" spans="1:24">
      <c r="A11" s="689"/>
      <c r="B11" s="689"/>
      <c r="C11" s="689"/>
      <c r="D11" s="689"/>
      <c r="E11" s="689"/>
      <c r="F11" s="689"/>
      <c r="G11" s="690"/>
      <c r="H11" s="690"/>
      <c r="I11" s="691"/>
      <c r="J11" s="680" t="s">
        <v>3</v>
      </c>
      <c r="L11" s="682"/>
    </row>
    <row r="12" spans="1:24" s="693" customFormat="1" ht="69.75" customHeight="1">
      <c r="A12" s="1132" t="s">
        <v>357</v>
      </c>
      <c r="B12" s="1133"/>
      <c r="C12" s="1133"/>
      <c r="D12" s="1133"/>
      <c r="E12" s="1133"/>
      <c r="F12" s="1133"/>
      <c r="G12" s="692">
        <v>0</v>
      </c>
      <c r="H12" s="692">
        <v>0</v>
      </c>
      <c r="I12" s="236">
        <v>-394</v>
      </c>
      <c r="J12" s="680" t="s">
        <v>3</v>
      </c>
      <c r="K12" s="681"/>
      <c r="L12" s="682"/>
    </row>
    <row r="13" spans="1:24" s="693" customFormat="1" ht="60" customHeight="1">
      <c r="A13" s="1134" t="s">
        <v>358</v>
      </c>
      <c r="B13" s="1135"/>
      <c r="C13" s="1135"/>
      <c r="D13" s="1135"/>
      <c r="E13" s="1135"/>
      <c r="F13" s="1135"/>
      <c r="G13" s="694">
        <v>0</v>
      </c>
      <c r="H13" s="694">
        <v>0</v>
      </c>
      <c r="I13" s="236">
        <v>-36</v>
      </c>
      <c r="J13" s="680" t="s">
        <v>3</v>
      </c>
      <c r="K13" s="681"/>
      <c r="L13" s="682"/>
    </row>
    <row r="14" spans="1:24" s="693" customFormat="1" ht="60" customHeight="1">
      <c r="A14" s="695"/>
      <c r="B14" s="696"/>
      <c r="C14" s="696"/>
      <c r="D14" s="696"/>
      <c r="E14" s="696"/>
      <c r="F14" s="697" t="s">
        <v>359</v>
      </c>
      <c r="G14" s="698">
        <f>SUM(G10:G13)</f>
        <v>0</v>
      </c>
      <c r="H14" s="698">
        <f t="shared" ref="H14:I14" si="0">SUM(H10:H13)</f>
        <v>0</v>
      </c>
      <c r="I14" s="699">
        <f t="shared" si="0"/>
        <v>3033</v>
      </c>
      <c r="J14" s="680" t="s">
        <v>3</v>
      </c>
      <c r="K14" s="681"/>
      <c r="L14" s="682"/>
    </row>
    <row r="15" spans="1:24" s="693" customFormat="1">
      <c r="A15" s="1121" t="s">
        <v>67</v>
      </c>
      <c r="B15" s="1121"/>
      <c r="C15" s="1121"/>
      <c r="D15" s="1121"/>
      <c r="E15" s="1121"/>
      <c r="F15" s="1121"/>
      <c r="G15" s="700"/>
      <c r="H15" s="700"/>
      <c r="I15" s="701"/>
      <c r="J15" s="680" t="s">
        <v>3</v>
      </c>
      <c r="K15" s="681"/>
      <c r="L15" s="682"/>
    </row>
    <row r="16" spans="1:24" s="693" customFormat="1" ht="35.1" customHeight="1">
      <c r="A16" s="1134" t="s">
        <v>360</v>
      </c>
      <c r="B16" s="1135"/>
      <c r="C16" s="1135"/>
      <c r="D16" s="1135"/>
      <c r="E16" s="1135"/>
      <c r="F16" s="1135"/>
      <c r="G16" s="683"/>
      <c r="H16" s="683"/>
      <c r="I16" s="702">
        <v>9506</v>
      </c>
      <c r="J16" s="680" t="s">
        <v>3</v>
      </c>
      <c r="K16" s="681"/>
      <c r="L16" s="682"/>
    </row>
    <row r="17" spans="1:13" s="693" customFormat="1" ht="47.25" customHeight="1">
      <c r="A17" s="1134" t="s">
        <v>361</v>
      </c>
      <c r="B17" s="1137"/>
      <c r="C17" s="1137"/>
      <c r="D17" s="1137"/>
      <c r="E17" s="1137"/>
      <c r="F17" s="1137"/>
      <c r="G17" s="683"/>
      <c r="H17" s="683"/>
      <c r="I17" s="702">
        <v>8645</v>
      </c>
      <c r="J17" s="680" t="s">
        <v>3</v>
      </c>
      <c r="K17" s="681"/>
      <c r="L17" s="682"/>
    </row>
    <row r="18" spans="1:13" s="693" customFormat="1" ht="69" customHeight="1">
      <c r="A18" s="1138" t="s">
        <v>362</v>
      </c>
      <c r="B18" s="1133"/>
      <c r="C18" s="1133"/>
      <c r="D18" s="1133"/>
      <c r="E18" s="1133"/>
      <c r="F18" s="1133"/>
      <c r="G18" s="703">
        <v>50</v>
      </c>
      <c r="H18" s="703">
        <v>50</v>
      </c>
      <c r="I18" s="704">
        <v>14101</v>
      </c>
      <c r="J18" s="680" t="s">
        <v>3</v>
      </c>
      <c r="K18" s="681"/>
      <c r="L18" s="682"/>
      <c r="M18" s="705" t="s">
        <v>36</v>
      </c>
    </row>
    <row r="19" spans="1:13" s="693" customFormat="1" ht="8.25" customHeight="1">
      <c r="A19" s="706"/>
      <c r="B19" s="707"/>
      <c r="C19" s="707"/>
      <c r="D19" s="707"/>
      <c r="E19" s="707"/>
      <c r="F19" s="707"/>
      <c r="G19" s="703"/>
      <c r="H19" s="703"/>
      <c r="I19" s="704"/>
      <c r="J19" s="680" t="s">
        <v>3</v>
      </c>
      <c r="K19" s="681"/>
      <c r="L19" s="682"/>
      <c r="M19" s="705"/>
    </row>
    <row r="20" spans="1:13" s="693" customFormat="1" ht="24">
      <c r="A20" s="708"/>
      <c r="B20" s="708"/>
      <c r="C20" s="708"/>
      <c r="D20" s="708"/>
      <c r="E20" s="708"/>
      <c r="F20" s="708"/>
      <c r="G20" s="683" t="s">
        <v>107</v>
      </c>
      <c r="H20" s="683" t="s">
        <v>12</v>
      </c>
      <c r="I20" s="684" t="s">
        <v>108</v>
      </c>
      <c r="J20" s="680" t="s">
        <v>3</v>
      </c>
      <c r="K20" s="681"/>
      <c r="L20" s="682"/>
    </row>
    <row r="21" spans="1:13" s="693" customFormat="1" ht="65.25" customHeight="1">
      <c r="A21" s="1138" t="s">
        <v>438</v>
      </c>
      <c r="B21" s="1133"/>
      <c r="C21" s="1133"/>
      <c r="D21" s="1133"/>
      <c r="E21" s="1133"/>
      <c r="F21" s="1133"/>
      <c r="G21" s="703"/>
      <c r="H21" s="703"/>
      <c r="I21" s="709"/>
      <c r="J21" s="680" t="s">
        <v>3</v>
      </c>
      <c r="K21" s="681"/>
      <c r="L21" s="682"/>
    </row>
    <row r="22" spans="1:13" s="693" customFormat="1" ht="15" customHeight="1">
      <c r="A22" s="708"/>
      <c r="B22" s="708"/>
      <c r="C22" s="708"/>
      <c r="D22" s="708"/>
      <c r="E22" s="708"/>
      <c r="F22" s="708"/>
      <c r="G22" s="710"/>
      <c r="H22" s="710"/>
      <c r="I22" s="710"/>
      <c r="J22" s="680" t="s">
        <v>3</v>
      </c>
      <c r="K22" s="681"/>
      <c r="L22" s="682"/>
    </row>
    <row r="23" spans="1:13" s="693" customFormat="1" ht="19.5" customHeight="1">
      <c r="A23" s="701"/>
      <c r="B23" s="1139" t="s">
        <v>110</v>
      </c>
      <c r="C23" s="1139" t="s">
        <v>111</v>
      </c>
      <c r="D23" s="1139" t="s">
        <v>112</v>
      </c>
      <c r="E23" s="1139" t="s">
        <v>111</v>
      </c>
      <c r="F23" s="711"/>
      <c r="G23" s="703"/>
      <c r="H23" s="703"/>
      <c r="I23" s="703"/>
      <c r="J23" s="680" t="s">
        <v>3</v>
      </c>
      <c r="K23" s="681"/>
    </row>
    <row r="24" spans="1:13" s="693" customFormat="1">
      <c r="A24" s="701"/>
      <c r="B24" s="1140"/>
      <c r="C24" s="1140"/>
      <c r="D24" s="1140"/>
      <c r="E24" s="1140"/>
      <c r="F24" s="711"/>
      <c r="G24" s="703"/>
      <c r="H24" s="703"/>
      <c r="I24" s="703"/>
      <c r="J24" s="680" t="s">
        <v>3</v>
      </c>
      <c r="K24" s="681"/>
    </row>
    <row r="25" spans="1:13" s="693" customFormat="1">
      <c r="A25" s="712" t="s">
        <v>113</v>
      </c>
      <c r="B25" s="713">
        <f>B26*2</f>
        <v>12266</v>
      </c>
      <c r="C25" s="713">
        <v>9670</v>
      </c>
      <c r="D25" s="713">
        <f>D26*2</f>
        <v>4968</v>
      </c>
      <c r="E25" s="713">
        <v>2892</v>
      </c>
      <c r="F25" s="714"/>
      <c r="G25" s="710"/>
      <c r="H25" s="710"/>
      <c r="I25" s="710"/>
      <c r="J25" s="680" t="s">
        <v>3</v>
      </c>
      <c r="K25" s="681"/>
    </row>
    <row r="26" spans="1:13" s="693" customFormat="1">
      <c r="A26" s="712" t="s">
        <v>114</v>
      </c>
      <c r="B26" s="715">
        <v>6133</v>
      </c>
      <c r="C26" s="715"/>
      <c r="D26" s="715">
        <v>2484</v>
      </c>
      <c r="E26" s="715"/>
      <c r="F26" s="714"/>
      <c r="G26" s="710"/>
      <c r="H26" s="710"/>
      <c r="I26" s="710"/>
      <c r="J26" s="680" t="s">
        <v>3</v>
      </c>
      <c r="K26" s="681"/>
    </row>
    <row r="27" spans="1:13" s="693" customFormat="1">
      <c r="A27" s="712" t="s">
        <v>115</v>
      </c>
      <c r="B27" s="713">
        <f>B25-B26</f>
        <v>6133</v>
      </c>
      <c r="C27" s="713">
        <f>C25-C26</f>
        <v>9670</v>
      </c>
      <c r="D27" s="713">
        <f>D25-D26</f>
        <v>2484</v>
      </c>
      <c r="E27" s="713">
        <f>E25-E26</f>
        <v>2892</v>
      </c>
      <c r="F27" s="714"/>
      <c r="G27" s="710"/>
      <c r="H27" s="710"/>
      <c r="I27" s="710"/>
      <c r="J27" s="680" t="s">
        <v>3</v>
      </c>
      <c r="K27" s="681"/>
    </row>
    <row r="28" spans="1:13" s="693" customFormat="1">
      <c r="A28" s="712" t="s">
        <v>116</v>
      </c>
      <c r="B28" s="716">
        <v>2914</v>
      </c>
      <c r="C28" s="716">
        <v>3579</v>
      </c>
      <c r="D28" s="716">
        <v>1294</v>
      </c>
      <c r="E28" s="716">
        <v>1213</v>
      </c>
      <c r="F28" s="712"/>
      <c r="G28" s="717"/>
      <c r="H28" s="717"/>
      <c r="I28" s="717"/>
      <c r="J28" s="680" t="s">
        <v>3</v>
      </c>
      <c r="K28" s="681"/>
    </row>
    <row r="29" spans="1:13" s="693" customFormat="1">
      <c r="A29" s="712" t="s">
        <v>117</v>
      </c>
      <c r="B29" s="716">
        <v>72</v>
      </c>
      <c r="C29" s="716"/>
      <c r="D29" s="716">
        <v>4</v>
      </c>
      <c r="E29" s="716"/>
      <c r="F29" s="712"/>
      <c r="G29" s="717"/>
      <c r="H29" s="717"/>
      <c r="I29" s="717"/>
      <c r="J29" s="680" t="s">
        <v>3</v>
      </c>
      <c r="K29" s="681"/>
    </row>
    <row r="30" spans="1:13" s="693" customFormat="1">
      <c r="A30" s="712" t="s">
        <v>118</v>
      </c>
      <c r="B30" s="716">
        <v>363</v>
      </c>
      <c r="C30" s="716"/>
      <c r="D30" s="716">
        <v>179</v>
      </c>
      <c r="E30" s="716"/>
      <c r="F30" s="712"/>
      <c r="G30" s="717"/>
      <c r="H30" s="717"/>
      <c r="I30" s="717"/>
      <c r="J30" s="680" t="s">
        <v>3</v>
      </c>
      <c r="K30" s="681"/>
    </row>
    <row r="31" spans="1:13" s="693" customFormat="1">
      <c r="A31" s="712" t="s">
        <v>119</v>
      </c>
      <c r="B31" s="716">
        <v>586</v>
      </c>
      <c r="C31" s="716"/>
      <c r="D31" s="716">
        <v>214</v>
      </c>
      <c r="E31" s="716"/>
      <c r="F31" s="712"/>
      <c r="G31" s="717"/>
      <c r="H31" s="717"/>
      <c r="I31" s="717"/>
      <c r="J31" s="680" t="s">
        <v>3</v>
      </c>
      <c r="K31" s="681"/>
    </row>
    <row r="32" spans="1:13" s="693" customFormat="1">
      <c r="A32" s="712" t="s">
        <v>120</v>
      </c>
      <c r="B32" s="716">
        <v>3</v>
      </c>
      <c r="C32" s="716"/>
      <c r="D32" s="716">
        <v>0</v>
      </c>
      <c r="E32" s="716"/>
      <c r="F32" s="712"/>
      <c r="G32" s="717"/>
      <c r="H32" s="717"/>
      <c r="I32" s="717"/>
      <c r="J32" s="680" t="s">
        <v>3</v>
      </c>
      <c r="K32" s="681"/>
    </row>
    <row r="33" spans="1:12" s="693" customFormat="1">
      <c r="A33" s="712" t="s">
        <v>121</v>
      </c>
      <c r="B33" s="716"/>
      <c r="C33" s="716"/>
      <c r="D33" s="716"/>
      <c r="E33" s="716"/>
      <c r="F33" s="712"/>
      <c r="G33" s="717"/>
      <c r="H33" s="717"/>
      <c r="I33" s="717"/>
      <c r="J33" s="680" t="s">
        <v>3</v>
      </c>
      <c r="K33" s="681"/>
    </row>
    <row r="34" spans="1:12" s="693" customFormat="1">
      <c r="A34" s="712" t="s">
        <v>122</v>
      </c>
      <c r="B34" s="716">
        <v>5402</v>
      </c>
      <c r="C34" s="716"/>
      <c r="D34" s="716">
        <v>1366</v>
      </c>
      <c r="E34" s="716"/>
      <c r="F34" s="712"/>
      <c r="G34" s="717"/>
      <c r="H34" s="717"/>
      <c r="I34" s="717"/>
      <c r="J34" s="680" t="s">
        <v>3</v>
      </c>
      <c r="K34" s="681"/>
    </row>
    <row r="35" spans="1:12" s="693" customFormat="1">
      <c r="A35" s="712" t="s">
        <v>123</v>
      </c>
      <c r="B35" s="716">
        <v>775</v>
      </c>
      <c r="C35" s="716"/>
      <c r="D35" s="716">
        <v>237</v>
      </c>
      <c r="E35" s="716"/>
      <c r="F35" s="712"/>
      <c r="G35" s="717"/>
      <c r="H35" s="717"/>
      <c r="I35" s="717"/>
      <c r="J35" s="680" t="s">
        <v>3</v>
      </c>
      <c r="K35" s="681"/>
    </row>
    <row r="36" spans="1:12" s="693" customFormat="1">
      <c r="A36" s="712" t="s">
        <v>124</v>
      </c>
      <c r="B36" s="716">
        <v>0</v>
      </c>
      <c r="C36" s="716"/>
      <c r="D36" s="716">
        <v>0</v>
      </c>
      <c r="E36" s="716"/>
      <c r="F36" s="712"/>
      <c r="G36" s="717"/>
      <c r="H36" s="717"/>
      <c r="I36" s="717"/>
      <c r="J36" s="680" t="s">
        <v>3</v>
      </c>
      <c r="K36" s="681"/>
    </row>
    <row r="37" spans="1:12" s="693" customFormat="1">
      <c r="A37" s="712" t="s">
        <v>125</v>
      </c>
      <c r="B37" s="716">
        <v>371</v>
      </c>
      <c r="C37" s="716"/>
      <c r="D37" s="716">
        <v>237</v>
      </c>
      <c r="E37" s="716"/>
      <c r="F37" s="712"/>
      <c r="G37" s="717"/>
      <c r="H37" s="717"/>
      <c r="I37" s="717"/>
      <c r="J37" s="680" t="s">
        <v>3</v>
      </c>
      <c r="K37" s="681"/>
    </row>
    <row r="38" spans="1:12" s="693" customFormat="1">
      <c r="A38" s="712" t="s">
        <v>126</v>
      </c>
      <c r="B38" s="716">
        <v>743</v>
      </c>
      <c r="C38" s="716"/>
      <c r="D38" s="716">
        <v>417</v>
      </c>
      <c r="E38" s="716"/>
      <c r="F38" s="712"/>
      <c r="G38" s="717"/>
      <c r="H38" s="717"/>
      <c r="I38" s="717"/>
      <c r="J38" s="680" t="s">
        <v>3</v>
      </c>
      <c r="K38" s="681"/>
    </row>
    <row r="39" spans="1:12" s="693" customFormat="1">
      <c r="A39" s="712" t="s">
        <v>127</v>
      </c>
      <c r="B39" s="713">
        <v>12444</v>
      </c>
      <c r="C39" s="713"/>
      <c r="D39" s="713">
        <v>5921</v>
      </c>
      <c r="E39" s="713"/>
      <c r="F39" s="714"/>
      <c r="G39" s="710"/>
      <c r="H39" s="710"/>
      <c r="I39" s="710"/>
      <c r="J39" s="680" t="s">
        <v>3</v>
      </c>
      <c r="K39" s="681"/>
    </row>
    <row r="40" spans="1:12" s="693" customFormat="1">
      <c r="A40" s="712" t="s">
        <v>128</v>
      </c>
      <c r="B40" s="715">
        <v>1083</v>
      </c>
      <c r="C40" s="715"/>
      <c r="D40" s="715">
        <v>634</v>
      </c>
      <c r="E40" s="715"/>
      <c r="F40" s="714"/>
      <c r="G40" s="710"/>
      <c r="H40" s="710"/>
      <c r="I40" s="710"/>
      <c r="J40" s="680" t="s">
        <v>3</v>
      </c>
      <c r="K40" s="681"/>
    </row>
    <row r="41" spans="1:12" s="693" customFormat="1">
      <c r="A41" s="712" t="s">
        <v>129</v>
      </c>
      <c r="B41" s="249">
        <f>SUM(B27:B40)</f>
        <v>30889</v>
      </c>
      <c r="C41" s="249">
        <f>C27+C28</f>
        <v>13249</v>
      </c>
      <c r="D41" s="249">
        <f>SUM(D27:D40)</f>
        <v>12987</v>
      </c>
      <c r="E41" s="713">
        <f>SUM(E27:E39)</f>
        <v>4105</v>
      </c>
      <c r="F41" s="714"/>
      <c r="G41" s="710"/>
      <c r="H41" s="710">
        <v>73</v>
      </c>
      <c r="I41" s="250">
        <f>+C41+E41</f>
        <v>17354</v>
      </c>
      <c r="J41" s="680" t="s">
        <v>3</v>
      </c>
      <c r="K41" s="681"/>
    </row>
    <row r="42" spans="1:12" s="693" customFormat="1">
      <c r="A42" s="712"/>
      <c r="B42" s="249"/>
      <c r="C42" s="249"/>
      <c r="D42" s="713"/>
      <c r="E42" s="713"/>
      <c r="F42" s="714"/>
      <c r="G42" s="710"/>
      <c r="H42" s="710"/>
      <c r="I42" s="250"/>
      <c r="J42" s="680" t="s">
        <v>3</v>
      </c>
      <c r="K42" s="681"/>
    </row>
    <row r="43" spans="1:12" s="693" customFormat="1" ht="24">
      <c r="A43" s="712"/>
      <c r="B43" s="712"/>
      <c r="C43" s="712"/>
      <c r="D43" s="712"/>
      <c r="E43" s="712"/>
      <c r="F43" s="712"/>
      <c r="G43" s="683" t="s">
        <v>107</v>
      </c>
      <c r="H43" s="683" t="s">
        <v>12</v>
      </c>
      <c r="I43" s="684" t="s">
        <v>108</v>
      </c>
      <c r="J43" s="680" t="s">
        <v>3</v>
      </c>
      <c r="K43" s="681"/>
      <c r="L43" s="682"/>
    </row>
    <row r="44" spans="1:12" s="693" customFormat="1" ht="42.75" customHeight="1">
      <c r="A44" s="1138" t="s">
        <v>363</v>
      </c>
      <c r="B44" s="1133"/>
      <c r="C44" s="1133"/>
      <c r="D44" s="1133"/>
      <c r="E44" s="1133"/>
      <c r="F44" s="1133"/>
      <c r="G44" s="692"/>
      <c r="H44" s="692"/>
      <c r="I44" s="718">
        <v>1126</v>
      </c>
      <c r="J44" s="680" t="s">
        <v>3</v>
      </c>
      <c r="K44" s="681"/>
      <c r="L44" s="682"/>
    </row>
    <row r="45" spans="1:12" s="693" customFormat="1" ht="15" customHeight="1">
      <c r="A45" s="719"/>
      <c r="B45" s="719"/>
      <c r="C45" s="719"/>
      <c r="D45" s="719"/>
      <c r="E45" s="719"/>
      <c r="F45" s="719"/>
      <c r="G45" s="720"/>
      <c r="H45" s="720"/>
      <c r="I45" s="720"/>
      <c r="J45" s="680" t="s">
        <v>3</v>
      </c>
      <c r="K45" s="681"/>
      <c r="L45" s="682"/>
    </row>
    <row r="46" spans="1:12" s="693" customFormat="1" ht="34.5" customHeight="1">
      <c r="A46" s="1141" t="s">
        <v>130</v>
      </c>
      <c r="B46" s="1133"/>
      <c r="C46" s="1133"/>
      <c r="D46" s="1133"/>
      <c r="E46" s="1133"/>
      <c r="F46" s="1133"/>
      <c r="G46" s="692"/>
      <c r="H46" s="692"/>
      <c r="I46" s="721">
        <v>202</v>
      </c>
      <c r="J46" s="680" t="s">
        <v>3</v>
      </c>
      <c r="K46" s="681"/>
      <c r="L46" s="682"/>
    </row>
    <row r="47" spans="1:12" s="693" customFormat="1" ht="12" customHeight="1">
      <c r="A47" s="722"/>
      <c r="B47" s="707"/>
      <c r="C47" s="707"/>
      <c r="D47" s="707"/>
      <c r="E47" s="707"/>
      <c r="F47" s="707"/>
      <c r="G47" s="692"/>
      <c r="H47" s="692"/>
      <c r="I47" s="721"/>
      <c r="J47" s="680" t="s">
        <v>3</v>
      </c>
      <c r="K47" s="681"/>
      <c r="L47" s="682"/>
    </row>
    <row r="48" spans="1:12" s="693" customFormat="1" ht="51" customHeight="1">
      <c r="A48" s="1142" t="s">
        <v>364</v>
      </c>
      <c r="B48" s="1142"/>
      <c r="C48" s="1142"/>
      <c r="D48" s="1142"/>
      <c r="E48" s="1142"/>
      <c r="F48" s="1142"/>
      <c r="G48" s="692"/>
      <c r="H48" s="692"/>
      <c r="I48" s="721">
        <v>1190</v>
      </c>
      <c r="J48" s="680" t="s">
        <v>3</v>
      </c>
      <c r="K48" s="681"/>
      <c r="L48" s="682"/>
    </row>
    <row r="49" spans="1:12" s="693" customFormat="1" ht="11.25" customHeight="1">
      <c r="A49" s="708"/>
      <c r="B49" s="708"/>
      <c r="C49" s="708"/>
      <c r="D49" s="708"/>
      <c r="E49" s="708"/>
      <c r="F49" s="708"/>
      <c r="G49" s="700"/>
      <c r="H49" s="700"/>
      <c r="I49" s="700"/>
      <c r="J49" s="680" t="s">
        <v>3</v>
      </c>
      <c r="K49" s="681"/>
      <c r="L49" s="682"/>
    </row>
    <row r="50" spans="1:12" s="693" customFormat="1" ht="33.75" customHeight="1">
      <c r="A50" s="1138" t="s">
        <v>131</v>
      </c>
      <c r="B50" s="1133"/>
      <c r="C50" s="1133"/>
      <c r="D50" s="1133"/>
      <c r="E50" s="1133"/>
      <c r="F50" s="1133"/>
      <c r="G50" s="692"/>
      <c r="H50" s="692"/>
      <c r="I50" s="718">
        <v>3780</v>
      </c>
      <c r="J50" s="680" t="s">
        <v>3</v>
      </c>
      <c r="K50" s="681"/>
      <c r="L50" s="682"/>
    </row>
    <row r="51" spans="1:12" s="693" customFormat="1" ht="15" customHeight="1">
      <c r="A51" s="719"/>
      <c r="B51" s="719"/>
      <c r="C51" s="719"/>
      <c r="D51" s="719"/>
      <c r="E51" s="719"/>
      <c r="F51" s="719"/>
      <c r="G51" s="720"/>
      <c r="H51" s="720"/>
      <c r="I51" s="720"/>
      <c r="J51" s="680" t="s">
        <v>3</v>
      </c>
      <c r="K51" s="681"/>
      <c r="L51" s="682"/>
    </row>
    <row r="52" spans="1:12" s="693" customFormat="1" ht="30" customHeight="1">
      <c r="A52" s="1138" t="s">
        <v>365</v>
      </c>
      <c r="B52" s="1133"/>
      <c r="C52" s="1133"/>
      <c r="D52" s="1133"/>
      <c r="E52" s="1133"/>
      <c r="F52" s="1133"/>
      <c r="G52" s="692"/>
      <c r="H52" s="692"/>
      <c r="I52" s="718">
        <v>555</v>
      </c>
      <c r="J52" s="680" t="s">
        <v>3</v>
      </c>
      <c r="K52" s="681"/>
      <c r="L52" s="682"/>
    </row>
    <row r="53" spans="1:12" s="693" customFormat="1" ht="15" customHeight="1">
      <c r="A53" s="719"/>
      <c r="B53" s="719"/>
      <c r="C53" s="719"/>
      <c r="D53" s="719"/>
      <c r="E53" s="719"/>
      <c r="F53" s="719"/>
      <c r="G53" s="720"/>
      <c r="H53" s="720"/>
      <c r="I53" s="720"/>
      <c r="J53" s="680" t="s">
        <v>3</v>
      </c>
      <c r="K53" s="681"/>
      <c r="L53" s="682"/>
    </row>
    <row r="54" spans="1:12" s="693" customFormat="1" ht="34.5" customHeight="1">
      <c r="A54" s="1136" t="s">
        <v>366</v>
      </c>
      <c r="B54" s="1136"/>
      <c r="C54" s="1136"/>
      <c r="D54" s="1136"/>
      <c r="E54" s="1136"/>
      <c r="F54" s="1136"/>
      <c r="G54" s="692"/>
      <c r="H54" s="692"/>
      <c r="I54" s="718">
        <v>2298</v>
      </c>
      <c r="J54" s="680" t="s">
        <v>3</v>
      </c>
      <c r="K54" s="681"/>
      <c r="L54" s="682"/>
    </row>
    <row r="55" spans="1:12" s="693" customFormat="1" ht="15" customHeight="1">
      <c r="A55" s="719"/>
      <c r="B55" s="719"/>
      <c r="C55" s="719"/>
      <c r="D55" s="719"/>
      <c r="E55" s="719"/>
      <c r="F55" s="719"/>
      <c r="G55" s="720"/>
      <c r="H55" s="720"/>
      <c r="I55" s="720"/>
      <c r="J55" s="680" t="s">
        <v>3</v>
      </c>
      <c r="K55" s="681"/>
      <c r="L55" s="682"/>
    </row>
    <row r="56" spans="1:12" s="693" customFormat="1" ht="42" customHeight="1">
      <c r="A56" s="1138" t="s">
        <v>367</v>
      </c>
      <c r="B56" s="1133"/>
      <c r="C56" s="1133"/>
      <c r="D56" s="1133"/>
      <c r="E56" s="1133"/>
      <c r="F56" s="1133"/>
      <c r="G56" s="692"/>
      <c r="H56" s="692"/>
      <c r="I56" s="721">
        <v>138</v>
      </c>
      <c r="J56" s="680" t="s">
        <v>3</v>
      </c>
      <c r="K56" s="681"/>
      <c r="L56" s="682"/>
    </row>
    <row r="57" spans="1:12" s="693" customFormat="1" ht="15" customHeight="1">
      <c r="A57" s="719"/>
      <c r="B57" s="719"/>
      <c r="C57" s="719"/>
      <c r="D57" s="719"/>
      <c r="E57" s="719"/>
      <c r="F57" s="719"/>
      <c r="G57" s="720"/>
      <c r="H57" s="720"/>
      <c r="I57" s="720"/>
      <c r="J57" s="680" t="s">
        <v>3</v>
      </c>
      <c r="K57" s="681"/>
      <c r="L57" s="682"/>
    </row>
    <row r="58" spans="1:12" s="693" customFormat="1" ht="39.75" customHeight="1">
      <c r="A58" s="1138" t="s">
        <v>368</v>
      </c>
      <c r="B58" s="1133"/>
      <c r="C58" s="1133"/>
      <c r="D58" s="1133"/>
      <c r="E58" s="1133"/>
      <c r="F58" s="1133"/>
      <c r="G58" s="692"/>
      <c r="H58" s="692"/>
      <c r="I58" s="721">
        <v>142</v>
      </c>
      <c r="J58" s="680" t="s">
        <v>3</v>
      </c>
      <c r="K58" s="681"/>
      <c r="L58" s="682"/>
    </row>
    <row r="59" spans="1:12" s="693" customFormat="1" ht="16.5" customHeight="1">
      <c r="A59" s="706"/>
      <c r="B59" s="707"/>
      <c r="C59" s="707"/>
      <c r="D59" s="707"/>
      <c r="E59" s="707"/>
      <c r="F59" s="723" t="s">
        <v>132</v>
      </c>
      <c r="G59" s="724">
        <f>SUM(G7:G58)</f>
        <v>50</v>
      </c>
      <c r="H59" s="724">
        <f>SUM(H7:H58)</f>
        <v>123</v>
      </c>
      <c r="I59" s="725">
        <f>SUM(I16:I58)</f>
        <v>59037</v>
      </c>
      <c r="J59" s="680" t="s">
        <v>3</v>
      </c>
      <c r="K59" s="681"/>
      <c r="L59" s="682"/>
    </row>
    <row r="60" spans="1:12" s="693" customFormat="1">
      <c r="A60" s="1121" t="s">
        <v>133</v>
      </c>
      <c r="B60" s="1121"/>
      <c r="C60" s="1121"/>
      <c r="D60" s="1121"/>
      <c r="E60" s="1121"/>
      <c r="F60" s="1121"/>
      <c r="G60" s="726"/>
      <c r="H60" s="726"/>
      <c r="I60" s="701"/>
      <c r="J60" s="680" t="s">
        <v>3</v>
      </c>
      <c r="K60" s="727"/>
      <c r="L60" s="682"/>
    </row>
    <row r="61" spans="1:12" s="693" customFormat="1" ht="50.25" customHeight="1">
      <c r="A61" s="1136" t="s">
        <v>369</v>
      </c>
      <c r="B61" s="1133"/>
      <c r="C61" s="1133"/>
      <c r="D61" s="1133"/>
      <c r="E61" s="1133"/>
      <c r="F61" s="1133"/>
      <c r="G61" s="692"/>
      <c r="H61" s="692"/>
      <c r="I61" s="718">
        <v>-699</v>
      </c>
      <c r="J61" s="680" t="s">
        <v>3</v>
      </c>
      <c r="K61" s="681"/>
      <c r="L61" s="682"/>
    </row>
    <row r="62" spans="1:12" s="693" customFormat="1">
      <c r="A62" s="728"/>
      <c r="B62" s="729"/>
      <c r="C62" s="729"/>
      <c r="D62" s="729"/>
      <c r="E62" s="729"/>
      <c r="F62" s="729"/>
      <c r="G62" s="700"/>
      <c r="H62" s="700"/>
      <c r="I62" s="700"/>
      <c r="J62" s="680" t="s">
        <v>3</v>
      </c>
      <c r="K62" s="727"/>
      <c r="L62" s="682"/>
    </row>
    <row r="63" spans="1:12" s="693" customFormat="1" ht="34.5" customHeight="1">
      <c r="A63" s="1138" t="s">
        <v>370</v>
      </c>
      <c r="B63" s="1133"/>
      <c r="C63" s="1133"/>
      <c r="D63" s="1133"/>
      <c r="E63" s="1133"/>
      <c r="F63" s="1133"/>
      <c r="G63" s="700"/>
      <c r="H63" s="700"/>
      <c r="I63" s="236">
        <v>-4196</v>
      </c>
      <c r="J63" s="680" t="s">
        <v>3</v>
      </c>
      <c r="K63" s="727"/>
      <c r="L63" s="682"/>
    </row>
    <row r="64" spans="1:12" s="693" customFormat="1" ht="11.25" customHeight="1">
      <c r="A64" s="706"/>
      <c r="B64" s="707"/>
      <c r="C64" s="707"/>
      <c r="D64" s="707"/>
      <c r="E64" s="707"/>
      <c r="F64" s="707"/>
      <c r="G64" s="700"/>
      <c r="H64" s="700"/>
      <c r="I64" s="236"/>
      <c r="J64" s="680" t="s">
        <v>3</v>
      </c>
      <c r="K64" s="727"/>
      <c r="L64" s="682"/>
    </row>
    <row r="65" spans="1:12" s="693" customFormat="1" ht="35.25" customHeight="1">
      <c r="A65" s="1136" t="s">
        <v>371</v>
      </c>
      <c r="B65" s="1133"/>
      <c r="C65" s="1133"/>
      <c r="D65" s="1133"/>
      <c r="E65" s="1133"/>
      <c r="F65" s="1133"/>
      <c r="G65" s="692"/>
      <c r="H65" s="692"/>
      <c r="I65" s="236">
        <v>-105</v>
      </c>
      <c r="J65" s="680" t="s">
        <v>3</v>
      </c>
      <c r="K65" s="681"/>
      <c r="L65" s="682"/>
    </row>
    <row r="66" spans="1:12" s="693" customFormat="1">
      <c r="A66" s="696"/>
      <c r="B66" s="696"/>
      <c r="C66" s="696"/>
      <c r="D66" s="696"/>
      <c r="E66" s="696"/>
      <c r="F66" s="723" t="s">
        <v>134</v>
      </c>
      <c r="G66" s="730">
        <f>SUM(G61:G65)</f>
        <v>0</v>
      </c>
      <c r="H66" s="730">
        <f t="shared" ref="H66:I66" si="1">SUM(H61:H65)</f>
        <v>0</v>
      </c>
      <c r="I66" s="731">
        <f t="shared" si="1"/>
        <v>-5000</v>
      </c>
      <c r="J66" s="680" t="s">
        <v>3</v>
      </c>
      <c r="K66" s="681"/>
      <c r="L66" s="732"/>
    </row>
    <row r="67" spans="1:12" s="693" customFormat="1">
      <c r="A67" s="701"/>
      <c r="B67" s="733"/>
      <c r="C67" s="733"/>
      <c r="D67" s="733"/>
      <c r="E67" s="733"/>
      <c r="F67" s="723" t="s">
        <v>135</v>
      </c>
      <c r="G67" s="697">
        <f>SUM(G59,G66,G14)</f>
        <v>50</v>
      </c>
      <c r="H67" s="697">
        <f>SUM(H59,H66,H14)</f>
        <v>123</v>
      </c>
      <c r="I67" s="734">
        <f>SUM(I59,I66,I14)</f>
        <v>57070</v>
      </c>
      <c r="J67" s="680" t="s">
        <v>2</v>
      </c>
      <c r="K67" s="681"/>
      <c r="L67" s="732"/>
    </row>
    <row r="68" spans="1:12" s="693" customFormat="1" ht="14.25" customHeight="1">
      <c r="A68" s="701"/>
      <c r="B68" s="733"/>
      <c r="C68" s="733"/>
      <c r="D68" s="733"/>
      <c r="E68" s="733"/>
      <c r="F68" s="723"/>
      <c r="G68" s="730"/>
      <c r="H68" s="730"/>
      <c r="I68" s="735"/>
      <c r="J68" s="680"/>
      <c r="K68" s="681"/>
      <c r="L68" s="732"/>
    </row>
    <row r="72" spans="1:12">
      <c r="G72" s="139"/>
      <c r="I72" s="737"/>
    </row>
    <row r="76" spans="1:12">
      <c r="I76" s="736" t="s">
        <v>36</v>
      </c>
    </row>
  </sheetData>
  <mergeCells count="32">
    <mergeCell ref="A65:F65"/>
    <mergeCell ref="A56:F56"/>
    <mergeCell ref="A58:F58"/>
    <mergeCell ref="A60:F60"/>
    <mergeCell ref="A61:F61"/>
    <mergeCell ref="A63:F63"/>
    <mergeCell ref="A54:F54"/>
    <mergeCell ref="A16:F16"/>
    <mergeCell ref="A17:F17"/>
    <mergeCell ref="A18:F18"/>
    <mergeCell ref="A21:F21"/>
    <mergeCell ref="B23:B24"/>
    <mergeCell ref="C23:C24"/>
    <mergeCell ref="D23:D24"/>
    <mergeCell ref="E23:E24"/>
    <mergeCell ref="A44:F44"/>
    <mergeCell ref="A46:F46"/>
    <mergeCell ref="A48:F48"/>
    <mergeCell ref="A50:F50"/>
    <mergeCell ref="A52:F52"/>
    <mergeCell ref="A15:F15"/>
    <mergeCell ref="A1:I1"/>
    <mergeCell ref="A2:I2"/>
    <mergeCell ref="A3:I3"/>
    <mergeCell ref="A4:I4"/>
    <mergeCell ref="A5:I5"/>
    <mergeCell ref="A6:I6"/>
    <mergeCell ref="A7:I7"/>
    <mergeCell ref="A8:F8"/>
    <mergeCell ref="A10:F10"/>
    <mergeCell ref="A12:F12"/>
    <mergeCell ref="A13:F13"/>
  </mergeCells>
  <pageMargins left="0.75" right="0.75" top="1" bottom="1" header="0.5" footer="0.5"/>
  <pageSetup scale="63" fitToHeight="3" orientation="landscape" r:id="rId1"/>
  <headerFooter alignWithMargins="0">
    <oddFooter>&amp;C&amp;"Times New Roman,Regular"&amp;11Exhibit E - Justification for Base Adjustments</oddFooter>
  </headerFooter>
  <rowBreaks count="2" manualBreakCount="2">
    <brk id="19" max="9" man="1"/>
    <brk id="42" max="9" man="1"/>
  </rowBreaks>
</worksheet>
</file>

<file path=xl/worksheets/sheet8.xml><?xml version="1.0" encoding="utf-8"?>
<worksheet xmlns="http://schemas.openxmlformats.org/spreadsheetml/2006/main" xmlns:r="http://schemas.openxmlformats.org/officeDocument/2006/relationships">
  <dimension ref="A1:X50"/>
  <sheetViews>
    <sheetView view="pageBreakPreview" zoomScale="85" zoomScaleNormal="100" zoomScaleSheetLayoutView="85" workbookViewId="0">
      <selection sqref="A1:I1"/>
    </sheetView>
  </sheetViews>
  <sheetFormatPr defaultRowHeight="15"/>
  <cols>
    <col min="1" max="1" width="45.85546875" style="1" customWidth="1"/>
    <col min="2" max="2" width="12.28515625" style="1" customWidth="1"/>
    <col min="3" max="3" width="16.85546875" style="1" customWidth="1"/>
    <col min="4" max="4" width="13.28515625" style="1" customWidth="1"/>
    <col min="5" max="5" width="12.28515625" style="1" customWidth="1"/>
    <col min="6" max="6" width="21.5703125" style="1" customWidth="1"/>
    <col min="7" max="7" width="9.85546875" style="140" customWidth="1"/>
    <col min="8" max="8" width="10" style="140" customWidth="1"/>
    <col min="9" max="9" width="16.42578125" style="140" customWidth="1"/>
    <col min="10" max="10" width="1.28515625" style="1" customWidth="1"/>
    <col min="11" max="11" width="8.28515625" style="2" customWidth="1"/>
    <col min="12" max="16384" width="9.140625" style="1"/>
  </cols>
  <sheetData>
    <row r="1" spans="1:24" ht="20.25">
      <c r="A1" s="1122" t="s">
        <v>105</v>
      </c>
      <c r="B1" s="1143"/>
      <c r="C1" s="1143"/>
      <c r="D1" s="1143"/>
      <c r="E1" s="1143"/>
      <c r="F1" s="1143"/>
      <c r="G1" s="1143"/>
      <c r="H1" s="1143"/>
      <c r="I1" s="1143"/>
      <c r="J1" s="230" t="s">
        <v>3</v>
      </c>
    </row>
    <row r="2" spans="1:24" ht="9.75" customHeight="1">
      <c r="A2" s="1124" t="s">
        <v>36</v>
      </c>
      <c r="B2" s="1124"/>
      <c r="C2" s="1124"/>
      <c r="D2" s="1124"/>
      <c r="E2" s="1124"/>
      <c r="F2" s="1124"/>
      <c r="G2" s="1124"/>
      <c r="H2" s="1124"/>
      <c r="I2" s="1125"/>
      <c r="J2" s="230" t="s">
        <v>3</v>
      </c>
    </row>
    <row r="3" spans="1:24" ht="16.5" customHeight="1">
      <c r="A3" s="1144" t="s">
        <v>106</v>
      </c>
      <c r="B3" s="1145"/>
      <c r="C3" s="1145"/>
      <c r="D3" s="1145"/>
      <c r="E3" s="1145"/>
      <c r="F3" s="1145"/>
      <c r="G3" s="1145"/>
      <c r="H3" s="1145"/>
      <c r="I3" s="1145"/>
      <c r="J3" s="230" t="s">
        <v>3</v>
      </c>
      <c r="L3" s="171"/>
      <c r="M3" s="171"/>
      <c r="N3" s="171"/>
      <c r="O3" s="171"/>
      <c r="P3" s="171"/>
      <c r="Q3" s="171"/>
      <c r="R3" s="171"/>
      <c r="S3" s="171"/>
      <c r="T3" s="171"/>
      <c r="U3" s="171"/>
      <c r="V3" s="171"/>
      <c r="W3" s="171"/>
      <c r="X3" s="171"/>
    </row>
    <row r="4" spans="1:24" ht="15" customHeight="1">
      <c r="A4" s="1128" t="s">
        <v>7</v>
      </c>
      <c r="B4" s="1146"/>
      <c r="C4" s="1146"/>
      <c r="D4" s="1146"/>
      <c r="E4" s="1146"/>
      <c r="F4" s="1146"/>
      <c r="G4" s="1146"/>
      <c r="H4" s="1146"/>
      <c r="I4" s="1146"/>
      <c r="J4" s="230" t="s">
        <v>3</v>
      </c>
      <c r="L4" s="171"/>
      <c r="M4" s="171"/>
      <c r="N4" s="171"/>
      <c r="O4" s="171"/>
      <c r="P4" s="171"/>
      <c r="Q4" s="171"/>
      <c r="R4" s="171"/>
      <c r="S4" s="171"/>
      <c r="T4" s="171"/>
      <c r="U4" s="171"/>
      <c r="V4" s="171"/>
      <c r="W4" s="171"/>
      <c r="X4" s="171"/>
    </row>
    <row r="5" spans="1:24" ht="15.75">
      <c r="A5" s="1128" t="s">
        <v>64</v>
      </c>
      <c r="B5" s="1146"/>
      <c r="C5" s="1146"/>
      <c r="D5" s="1146"/>
      <c r="E5" s="1146"/>
      <c r="F5" s="1146"/>
      <c r="G5" s="1146"/>
      <c r="H5" s="1146"/>
      <c r="I5" s="1146"/>
      <c r="J5" s="230" t="s">
        <v>3</v>
      </c>
      <c r="L5" s="172"/>
      <c r="M5" s="171"/>
      <c r="N5" s="171"/>
      <c r="O5" s="171"/>
      <c r="P5" s="171"/>
      <c r="Q5" s="171"/>
      <c r="R5" s="171"/>
      <c r="S5" s="171"/>
      <c r="T5" s="171"/>
      <c r="U5" s="171"/>
      <c r="V5" s="171"/>
      <c r="W5" s="171"/>
      <c r="X5" s="171"/>
    </row>
    <row r="6" spans="1:24">
      <c r="A6" s="1129"/>
      <c r="B6" s="1129"/>
      <c r="C6" s="1129"/>
      <c r="D6" s="1129"/>
      <c r="E6" s="1129"/>
      <c r="F6" s="1129"/>
      <c r="G6" s="1129"/>
      <c r="H6" s="1129"/>
      <c r="I6" s="1129"/>
      <c r="J6" s="230" t="s">
        <v>3</v>
      </c>
      <c r="L6" s="133"/>
      <c r="M6" s="171"/>
      <c r="N6" s="171"/>
      <c r="O6" s="171"/>
      <c r="P6" s="171"/>
      <c r="Q6" s="171"/>
      <c r="R6" s="171"/>
      <c r="S6" s="171"/>
      <c r="T6" s="171"/>
      <c r="U6" s="171"/>
      <c r="V6" s="171"/>
      <c r="W6" s="171"/>
      <c r="X6" s="171"/>
    </row>
    <row r="7" spans="1:24" ht="24">
      <c r="A7" s="233"/>
      <c r="B7" s="234"/>
      <c r="C7" s="234"/>
      <c r="D7" s="234"/>
      <c r="E7" s="234"/>
      <c r="F7" s="234"/>
      <c r="G7" s="231" t="s">
        <v>107</v>
      </c>
      <c r="H7" s="231" t="s">
        <v>12</v>
      </c>
      <c r="I7" s="232" t="s">
        <v>108</v>
      </c>
      <c r="J7" s="230" t="s">
        <v>3</v>
      </c>
      <c r="L7" s="133"/>
      <c r="M7" s="171"/>
      <c r="N7" s="171"/>
      <c r="O7" s="171"/>
      <c r="P7" s="171"/>
      <c r="Q7" s="171"/>
      <c r="R7" s="171"/>
      <c r="S7" s="171"/>
      <c r="T7" s="171"/>
      <c r="U7" s="171"/>
      <c r="V7" s="171"/>
      <c r="W7" s="171"/>
      <c r="X7" s="171"/>
    </row>
    <row r="8" spans="1:24" s="134" customFormat="1">
      <c r="A8" s="1147" t="s">
        <v>67</v>
      </c>
      <c r="B8" s="1147"/>
      <c r="C8" s="1147"/>
      <c r="D8" s="1147"/>
      <c r="E8" s="1147"/>
      <c r="F8" s="1147"/>
      <c r="G8" s="413"/>
      <c r="H8" s="413"/>
      <c r="I8" s="413"/>
      <c r="J8" s="230" t="s">
        <v>3</v>
      </c>
      <c r="K8" s="2"/>
      <c r="L8" s="133"/>
    </row>
    <row r="9" spans="1:24" s="134" customFormat="1">
      <c r="A9" s="242"/>
      <c r="B9" s="242"/>
      <c r="C9" s="242"/>
      <c r="D9" s="242"/>
      <c r="E9" s="242"/>
      <c r="F9" s="242"/>
      <c r="G9" s="242"/>
      <c r="H9" s="242"/>
      <c r="I9" s="242"/>
      <c r="J9" s="230" t="s">
        <v>3</v>
      </c>
      <c r="K9" s="2"/>
      <c r="L9" s="133"/>
    </row>
    <row r="10" spans="1:24" s="134" customFormat="1" ht="66" customHeight="1">
      <c r="A10" s="1148" t="s">
        <v>136</v>
      </c>
      <c r="B10" s="1149"/>
      <c r="C10" s="1149"/>
      <c r="D10" s="1149"/>
      <c r="E10" s="1149"/>
      <c r="F10" s="1149"/>
      <c r="G10" s="235">
        <v>0</v>
      </c>
      <c r="H10" s="235">
        <f>174/2</f>
        <v>87</v>
      </c>
      <c r="I10" s="414">
        <v>781</v>
      </c>
      <c r="J10" s="230" t="s">
        <v>3</v>
      </c>
      <c r="K10" s="2"/>
      <c r="L10" s="133"/>
    </row>
    <row r="11" spans="1:24" s="134" customFormat="1" ht="5.25" customHeight="1">
      <c r="A11" s="242"/>
      <c r="B11" s="242"/>
      <c r="C11" s="242"/>
      <c r="D11" s="242"/>
      <c r="E11" s="242"/>
      <c r="F11" s="242"/>
      <c r="G11" s="415"/>
      <c r="H11" s="415"/>
      <c r="I11" s="415"/>
      <c r="J11" s="230" t="s">
        <v>3</v>
      </c>
      <c r="K11" s="2"/>
      <c r="L11" s="133"/>
    </row>
    <row r="12" spans="1:24" s="134" customFormat="1" ht="19.5" customHeight="1">
      <c r="A12" s="136"/>
      <c r="B12" s="1150" t="s">
        <v>110</v>
      </c>
      <c r="C12" s="1150" t="s">
        <v>111</v>
      </c>
      <c r="D12" s="1150" t="s">
        <v>137</v>
      </c>
      <c r="E12" s="1150" t="s">
        <v>111</v>
      </c>
      <c r="F12" s="243"/>
      <c r="G12" s="416"/>
      <c r="H12" s="416"/>
      <c r="I12" s="416"/>
      <c r="J12" s="230" t="s">
        <v>3</v>
      </c>
      <c r="K12" s="2"/>
    </row>
    <row r="13" spans="1:24" s="134" customFormat="1" ht="19.5" customHeight="1">
      <c r="A13" s="136"/>
      <c r="B13" s="1151"/>
      <c r="C13" s="1151"/>
      <c r="D13" s="1151"/>
      <c r="E13" s="1151"/>
      <c r="F13" s="243"/>
      <c r="G13" s="416"/>
      <c r="H13" s="416"/>
      <c r="I13" s="416"/>
      <c r="J13" s="230" t="s">
        <v>3</v>
      </c>
      <c r="K13" s="2"/>
    </row>
    <row r="14" spans="1:24" s="134" customFormat="1">
      <c r="A14" s="417"/>
      <c r="B14" s="245">
        <f>B15*2</f>
        <v>566</v>
      </c>
      <c r="C14" s="245"/>
      <c r="D14" s="245">
        <f>D15*2</f>
        <v>10184</v>
      </c>
      <c r="E14" s="245">
        <v>7313</v>
      </c>
      <c r="F14" s="246"/>
      <c r="G14" s="237"/>
      <c r="H14" s="237"/>
      <c r="I14" s="237"/>
      <c r="J14" s="230" t="s">
        <v>3</v>
      </c>
      <c r="K14" s="2"/>
    </row>
    <row r="15" spans="1:24" s="134" customFormat="1">
      <c r="A15" s="244" t="s">
        <v>114</v>
      </c>
      <c r="B15" s="247">
        <v>283</v>
      </c>
      <c r="C15" s="247">
        <v>417</v>
      </c>
      <c r="D15" s="247">
        <v>5092</v>
      </c>
      <c r="E15" s="247"/>
      <c r="F15" s="246"/>
      <c r="G15" s="237"/>
      <c r="H15" s="237"/>
      <c r="I15" s="237"/>
      <c r="J15" s="230" t="s">
        <v>3</v>
      </c>
      <c r="K15" s="2"/>
    </row>
    <row r="16" spans="1:24" s="134" customFormat="1">
      <c r="A16" s="244" t="s">
        <v>115</v>
      </c>
      <c r="B16" s="245">
        <f>B14-B15</f>
        <v>283</v>
      </c>
      <c r="C16" s="245">
        <f>SUM(C14:C15)</f>
        <v>417</v>
      </c>
      <c r="D16" s="245">
        <f>D14-D15</f>
        <v>5092</v>
      </c>
      <c r="E16" s="245">
        <f>SUM(E14:E15)</f>
        <v>7313</v>
      </c>
      <c r="F16" s="246"/>
      <c r="G16" s="237"/>
      <c r="H16" s="237"/>
      <c r="I16" s="237"/>
      <c r="J16" s="230" t="s">
        <v>3</v>
      </c>
      <c r="K16" s="2"/>
    </row>
    <row r="17" spans="1:12" s="134" customFormat="1">
      <c r="A17" s="244" t="s">
        <v>116</v>
      </c>
      <c r="B17" s="248">
        <v>112</v>
      </c>
      <c r="C17" s="248">
        <v>122</v>
      </c>
      <c r="D17" s="248">
        <v>2430</v>
      </c>
      <c r="E17" s="248">
        <v>3661</v>
      </c>
      <c r="F17" s="244"/>
      <c r="G17" s="418"/>
      <c r="H17" s="418"/>
      <c r="I17" s="418"/>
      <c r="J17" s="230" t="s">
        <v>3</v>
      </c>
      <c r="K17" s="2"/>
    </row>
    <row r="18" spans="1:12" s="134" customFormat="1">
      <c r="A18" s="244" t="s">
        <v>117</v>
      </c>
      <c r="B18" s="248">
        <v>0</v>
      </c>
      <c r="C18" s="248">
        <v>0</v>
      </c>
      <c r="D18" s="248">
        <v>26</v>
      </c>
      <c r="E18" s="248">
        <v>549</v>
      </c>
      <c r="F18" s="244"/>
      <c r="G18" s="418"/>
      <c r="H18" s="418"/>
      <c r="I18" s="418"/>
      <c r="J18" s="230" t="s">
        <v>3</v>
      </c>
      <c r="K18" s="2"/>
    </row>
    <row r="19" spans="1:12" s="134" customFormat="1">
      <c r="A19" s="244" t="s">
        <v>118</v>
      </c>
      <c r="B19" s="248">
        <v>17</v>
      </c>
      <c r="C19" s="248">
        <v>0</v>
      </c>
      <c r="D19" s="248">
        <v>287</v>
      </c>
      <c r="E19" s="248">
        <v>562</v>
      </c>
      <c r="F19" s="244"/>
      <c r="G19" s="418"/>
      <c r="H19" s="418"/>
      <c r="I19" s="418"/>
      <c r="J19" s="230" t="s">
        <v>3</v>
      </c>
      <c r="K19" s="2"/>
    </row>
    <row r="20" spans="1:12" s="134" customFormat="1">
      <c r="A20" s="419" t="s">
        <v>138</v>
      </c>
      <c r="B20" s="248">
        <v>0</v>
      </c>
      <c r="C20" s="248">
        <v>0</v>
      </c>
      <c r="D20" s="248">
        <v>31</v>
      </c>
      <c r="E20" s="248">
        <v>30</v>
      </c>
      <c r="F20" s="244"/>
      <c r="G20" s="418"/>
      <c r="H20" s="418"/>
      <c r="I20" s="418"/>
      <c r="J20" s="230"/>
      <c r="K20" s="2"/>
    </row>
    <row r="21" spans="1:12" s="134" customFormat="1">
      <c r="A21" s="244" t="s">
        <v>119</v>
      </c>
      <c r="B21" s="248">
        <v>59</v>
      </c>
      <c r="C21" s="248">
        <v>0</v>
      </c>
      <c r="D21" s="248">
        <v>422</v>
      </c>
      <c r="E21" s="248">
        <v>440</v>
      </c>
      <c r="F21" s="244"/>
      <c r="G21" s="418"/>
      <c r="H21" s="418"/>
      <c r="I21" s="418"/>
      <c r="J21" s="230" t="s">
        <v>3</v>
      </c>
      <c r="K21" s="2"/>
    </row>
    <row r="22" spans="1:12" s="134" customFormat="1">
      <c r="A22" s="244" t="s">
        <v>120</v>
      </c>
      <c r="B22" s="248">
        <v>0</v>
      </c>
      <c r="C22" s="248">
        <v>0</v>
      </c>
      <c r="D22" s="248">
        <v>10</v>
      </c>
      <c r="E22" s="248">
        <v>10</v>
      </c>
      <c r="F22" s="244"/>
      <c r="G22" s="418"/>
      <c r="H22" s="418"/>
      <c r="I22" s="418"/>
      <c r="J22" s="230" t="s">
        <v>3</v>
      </c>
      <c r="K22" s="2"/>
    </row>
    <row r="23" spans="1:12" s="134" customFormat="1">
      <c r="A23" s="244" t="s">
        <v>121</v>
      </c>
      <c r="B23" s="248"/>
      <c r="C23" s="248"/>
      <c r="D23" s="248"/>
      <c r="E23" s="248"/>
      <c r="F23" s="244"/>
      <c r="G23" s="418"/>
      <c r="H23" s="418"/>
      <c r="I23" s="418"/>
      <c r="J23" s="230" t="s">
        <v>3</v>
      </c>
      <c r="K23" s="2"/>
    </row>
    <row r="24" spans="1:12" s="134" customFormat="1">
      <c r="A24" s="244" t="s">
        <v>122</v>
      </c>
      <c r="B24" s="248">
        <v>188</v>
      </c>
      <c r="C24" s="248">
        <v>0</v>
      </c>
      <c r="D24" s="248">
        <v>5765</v>
      </c>
      <c r="E24" s="248">
        <v>-1655</v>
      </c>
      <c r="F24" s="244"/>
      <c r="G24" s="418"/>
      <c r="H24" s="418"/>
      <c r="I24" s="418"/>
      <c r="J24" s="230" t="s">
        <v>3</v>
      </c>
      <c r="K24" s="2"/>
    </row>
    <row r="25" spans="1:12" s="134" customFormat="1">
      <c r="A25" s="244" t="s">
        <v>123</v>
      </c>
      <c r="B25" s="248">
        <v>25</v>
      </c>
      <c r="C25" s="248">
        <v>0</v>
      </c>
      <c r="D25" s="248">
        <v>575</v>
      </c>
      <c r="E25" s="248">
        <v>-92</v>
      </c>
      <c r="F25" s="244"/>
      <c r="G25" s="418"/>
      <c r="H25" s="418"/>
      <c r="I25" s="418"/>
      <c r="J25" s="230" t="s">
        <v>3</v>
      </c>
      <c r="K25" s="2"/>
    </row>
    <row r="26" spans="1:12" s="134" customFormat="1">
      <c r="A26" s="244" t="s">
        <v>124</v>
      </c>
      <c r="B26" s="248">
        <v>0</v>
      </c>
      <c r="C26" s="248">
        <v>0</v>
      </c>
      <c r="D26" s="248">
        <v>0</v>
      </c>
      <c r="E26" s="248">
        <v>0</v>
      </c>
      <c r="F26" s="244"/>
      <c r="G26" s="418"/>
      <c r="H26" s="418"/>
      <c r="I26" s="418"/>
      <c r="J26" s="230" t="s">
        <v>3</v>
      </c>
      <c r="K26" s="2"/>
    </row>
    <row r="27" spans="1:12" s="134" customFormat="1">
      <c r="A27" s="244" t="s">
        <v>125</v>
      </c>
      <c r="B27" s="248">
        <v>12</v>
      </c>
      <c r="C27" s="248">
        <v>0</v>
      </c>
      <c r="D27" s="248">
        <v>395</v>
      </c>
      <c r="E27" s="248">
        <v>-312</v>
      </c>
      <c r="F27" s="244"/>
      <c r="G27" s="418"/>
      <c r="H27" s="418"/>
      <c r="I27" s="418"/>
      <c r="J27" s="230" t="s">
        <v>3</v>
      </c>
      <c r="K27" s="2"/>
    </row>
    <row r="28" spans="1:12" s="134" customFormat="1">
      <c r="A28" s="244" t="s">
        <v>126</v>
      </c>
      <c r="B28" s="248">
        <v>99</v>
      </c>
      <c r="C28" s="248">
        <v>0</v>
      </c>
      <c r="D28" s="248">
        <v>619</v>
      </c>
      <c r="E28" s="248">
        <v>108</v>
      </c>
      <c r="F28" s="244"/>
      <c r="G28" s="418"/>
      <c r="H28" s="418"/>
      <c r="I28" s="418"/>
      <c r="J28" s="230" t="s">
        <v>3</v>
      </c>
      <c r="K28" s="2"/>
    </row>
    <row r="29" spans="1:12" s="134" customFormat="1">
      <c r="A29" s="244" t="s">
        <v>127</v>
      </c>
      <c r="B29" s="245">
        <v>1829</v>
      </c>
      <c r="C29" s="245">
        <v>0</v>
      </c>
      <c r="D29" s="245">
        <v>11831</v>
      </c>
      <c r="E29" s="245">
        <v>-8877</v>
      </c>
      <c r="F29" s="246" t="s">
        <v>36</v>
      </c>
      <c r="G29" s="237"/>
      <c r="H29" s="237"/>
      <c r="I29" s="237"/>
      <c r="J29" s="230" t="s">
        <v>3</v>
      </c>
      <c r="K29" s="2"/>
    </row>
    <row r="30" spans="1:12" s="134" customFormat="1">
      <c r="A30" s="419" t="s">
        <v>139</v>
      </c>
      <c r="B30" s="247">
        <v>82</v>
      </c>
      <c r="C30" s="247">
        <v>0</v>
      </c>
      <c r="D30" s="247">
        <v>1495</v>
      </c>
      <c r="E30" s="247">
        <v>-1495</v>
      </c>
      <c r="F30" s="246" t="s">
        <v>36</v>
      </c>
      <c r="G30" s="237"/>
      <c r="H30" s="237"/>
      <c r="I30" s="237"/>
      <c r="J30" s="230" t="s">
        <v>3</v>
      </c>
      <c r="K30" s="2"/>
    </row>
    <row r="31" spans="1:12" s="136" customFormat="1">
      <c r="A31" s="244" t="s">
        <v>129</v>
      </c>
      <c r="B31" s="248">
        <f>SUM(B16:B30)</f>
        <v>2706</v>
      </c>
      <c r="C31" s="248">
        <f>SUM(C16:C30)</f>
        <v>539</v>
      </c>
      <c r="D31" s="248">
        <f t="shared" ref="D31:E31" si="0">SUM(D16:D30)</f>
        <v>28978</v>
      </c>
      <c r="E31" s="248">
        <f t="shared" si="0"/>
        <v>242</v>
      </c>
      <c r="F31" s="246"/>
      <c r="G31" s="237"/>
      <c r="H31" s="237"/>
      <c r="I31" s="420"/>
      <c r="J31" s="230" t="s">
        <v>3</v>
      </c>
      <c r="K31" s="230"/>
    </row>
    <row r="32" spans="1:12" s="134" customFormat="1" ht="15" customHeight="1">
      <c r="A32" s="244"/>
      <c r="B32" s="136"/>
      <c r="C32" s="244"/>
      <c r="D32" s="244"/>
      <c r="E32" s="244"/>
      <c r="F32" s="244"/>
      <c r="G32" s="415"/>
      <c r="H32" s="415"/>
      <c r="I32" s="415"/>
      <c r="J32" s="230" t="s">
        <v>3</v>
      </c>
      <c r="K32" s="2"/>
      <c r="L32" s="133"/>
    </row>
    <row r="33" spans="1:12" s="134" customFormat="1" ht="24">
      <c r="A33" s="251"/>
      <c r="B33" s="251"/>
      <c r="C33" s="251"/>
      <c r="D33" s="251"/>
      <c r="E33" s="251"/>
      <c r="F33" s="251"/>
      <c r="G33" s="231" t="s">
        <v>107</v>
      </c>
      <c r="H33" s="231" t="s">
        <v>12</v>
      </c>
      <c r="I33" s="232" t="s">
        <v>108</v>
      </c>
      <c r="J33" s="230" t="s">
        <v>3</v>
      </c>
      <c r="K33" s="2"/>
      <c r="L33" s="133"/>
    </row>
    <row r="34" spans="1:12" s="134" customFormat="1" ht="15" customHeight="1">
      <c r="A34" s="251"/>
      <c r="B34" s="251"/>
      <c r="C34" s="251"/>
      <c r="D34" s="251"/>
      <c r="E34" s="251"/>
      <c r="F34" s="251"/>
      <c r="G34" s="252"/>
      <c r="H34" s="252"/>
      <c r="I34" s="414"/>
      <c r="J34" s="230" t="s">
        <v>3</v>
      </c>
      <c r="K34" s="2"/>
      <c r="L34" s="133"/>
    </row>
    <row r="35" spans="1:12" s="134" customFormat="1" ht="34.5" customHeight="1">
      <c r="A35" s="1152" t="s">
        <v>140</v>
      </c>
      <c r="B35" s="1153"/>
      <c r="C35" s="1153"/>
      <c r="D35" s="1153"/>
      <c r="E35" s="1153"/>
      <c r="F35" s="1153"/>
      <c r="G35" s="235"/>
      <c r="H35" s="235"/>
      <c r="I35" s="414">
        <v>17</v>
      </c>
      <c r="J35" s="230" t="s">
        <v>3</v>
      </c>
      <c r="K35" s="2"/>
      <c r="L35" s="133"/>
    </row>
    <row r="36" spans="1:12" s="134" customFormat="1" ht="11.25" customHeight="1">
      <c r="A36" s="242"/>
      <c r="B36" s="242"/>
      <c r="C36" s="242"/>
      <c r="D36" s="242"/>
      <c r="E36" s="242"/>
      <c r="F36" s="242"/>
      <c r="G36" s="239"/>
      <c r="H36" s="239"/>
      <c r="I36" s="414"/>
      <c r="J36" s="230" t="s">
        <v>3</v>
      </c>
      <c r="K36" s="2"/>
      <c r="L36" s="133"/>
    </row>
    <row r="37" spans="1:12" s="134" customFormat="1" ht="33.75" customHeight="1">
      <c r="A37" s="1148" t="s">
        <v>141</v>
      </c>
      <c r="B37" s="1153"/>
      <c r="C37" s="1153"/>
      <c r="D37" s="1153"/>
      <c r="E37" s="1153"/>
      <c r="F37" s="1153"/>
      <c r="G37" s="235"/>
      <c r="H37" s="235"/>
      <c r="I37" s="414">
        <v>506</v>
      </c>
      <c r="J37" s="230" t="s">
        <v>3</v>
      </c>
      <c r="K37" s="2"/>
      <c r="L37" s="133"/>
    </row>
    <row r="38" spans="1:12" s="134" customFormat="1" ht="35.25" customHeight="1">
      <c r="A38" s="240"/>
      <c r="B38" s="241"/>
      <c r="C38" s="241"/>
      <c r="D38" s="241"/>
      <c r="E38" s="241"/>
      <c r="F38" s="138" t="s">
        <v>132</v>
      </c>
      <c r="G38" s="254">
        <f>SUM(G10:G37)</f>
        <v>0</v>
      </c>
      <c r="H38" s="254">
        <f>SUM(H10:H37)</f>
        <v>87</v>
      </c>
      <c r="I38" s="421">
        <f>+I37+I35+I10</f>
        <v>1304</v>
      </c>
      <c r="J38" s="230" t="s">
        <v>3</v>
      </c>
      <c r="K38" s="2"/>
      <c r="L38" s="133"/>
    </row>
    <row r="39" spans="1:12" s="134" customFormat="1" ht="15" customHeight="1">
      <c r="A39" s="240"/>
      <c r="B39" s="241"/>
      <c r="C39" s="241"/>
      <c r="D39" s="241"/>
      <c r="E39" s="241"/>
      <c r="F39" s="241"/>
      <c r="G39" s="235"/>
      <c r="H39" s="235"/>
      <c r="I39" s="253"/>
      <c r="J39" s="230" t="s">
        <v>3</v>
      </c>
      <c r="K39" s="2"/>
      <c r="L39" s="133"/>
    </row>
    <row r="40" spans="1:12" s="134" customFormat="1" ht="15" customHeight="1">
      <c r="A40" s="1147" t="s">
        <v>133</v>
      </c>
      <c r="B40" s="1147"/>
      <c r="C40" s="1147"/>
      <c r="D40" s="1147"/>
      <c r="E40" s="1147"/>
      <c r="F40" s="1147"/>
      <c r="G40" s="422"/>
      <c r="H40" s="422"/>
      <c r="I40" s="414"/>
      <c r="J40" s="230" t="s">
        <v>3</v>
      </c>
      <c r="K40" s="2"/>
      <c r="L40" s="133"/>
    </row>
    <row r="41" spans="1:12" s="134" customFormat="1" ht="15" customHeight="1">
      <c r="A41" s="255"/>
      <c r="B41" s="255"/>
      <c r="C41" s="255"/>
      <c r="D41" s="255"/>
      <c r="E41" s="255"/>
      <c r="F41" s="255"/>
      <c r="G41" s="422"/>
      <c r="H41" s="422"/>
      <c r="I41" s="414"/>
      <c r="J41" s="230" t="s">
        <v>3</v>
      </c>
      <c r="K41" s="2"/>
      <c r="L41" s="133"/>
    </row>
    <row r="42" spans="1:12" s="134" customFormat="1" ht="33" customHeight="1">
      <c r="A42" s="1148" t="s">
        <v>142</v>
      </c>
      <c r="B42" s="1153"/>
      <c r="C42" s="1153"/>
      <c r="D42" s="1153"/>
      <c r="E42" s="1153"/>
      <c r="F42" s="1153"/>
      <c r="G42" s="235"/>
      <c r="H42" s="235"/>
      <c r="I42" s="423">
        <v>-503</v>
      </c>
      <c r="J42" s="230" t="s">
        <v>3</v>
      </c>
      <c r="K42" s="2"/>
      <c r="L42" s="133"/>
    </row>
    <row r="43" spans="1:12" s="134" customFormat="1">
      <c r="A43" s="240"/>
      <c r="B43" s="241"/>
      <c r="C43" s="241"/>
      <c r="D43" s="241"/>
      <c r="E43" s="241"/>
      <c r="F43" s="138" t="s">
        <v>143</v>
      </c>
      <c r="G43" s="235"/>
      <c r="H43" s="235"/>
      <c r="I43" s="424">
        <f>+I42</f>
        <v>-503</v>
      </c>
      <c r="J43" s="230" t="s">
        <v>3</v>
      </c>
      <c r="K43" s="2"/>
      <c r="L43" s="133"/>
    </row>
    <row r="44" spans="1:12" s="134" customFormat="1">
      <c r="A44" s="136"/>
      <c r="B44" s="137"/>
      <c r="C44" s="137"/>
      <c r="D44" s="137"/>
      <c r="E44" s="137"/>
      <c r="F44" s="136"/>
      <c r="G44" s="231"/>
      <c r="H44" s="231"/>
      <c r="I44" s="232"/>
      <c r="J44" s="230" t="s">
        <v>3</v>
      </c>
      <c r="K44" s="2"/>
      <c r="L44" s="135"/>
    </row>
    <row r="45" spans="1:12" s="134" customFormat="1" ht="18.75" customHeight="1">
      <c r="A45" s="136"/>
      <c r="B45" s="137"/>
      <c r="C45" s="137"/>
      <c r="D45" s="137"/>
      <c r="E45" s="137"/>
      <c r="F45" s="138" t="s">
        <v>135</v>
      </c>
      <c r="G45" s="238">
        <f>+G38</f>
        <v>0</v>
      </c>
      <c r="H45" s="238">
        <f>+H38</f>
        <v>87</v>
      </c>
      <c r="I45" s="256">
        <f>+I38+I43</f>
        <v>801</v>
      </c>
      <c r="J45" s="230" t="s">
        <v>2</v>
      </c>
      <c r="K45" s="2"/>
      <c r="L45" s="135"/>
    </row>
    <row r="46" spans="1:12" s="134" customFormat="1" ht="18.75" customHeight="1">
      <c r="A46" s="136"/>
      <c r="B46" s="137"/>
      <c r="C46" s="137"/>
      <c r="D46" s="137"/>
      <c r="E46" s="137"/>
      <c r="F46" s="138"/>
      <c r="G46" s="238"/>
      <c r="H46" s="238"/>
      <c r="I46" s="256"/>
      <c r="J46" s="230"/>
      <c r="K46" s="2"/>
      <c r="L46" s="135"/>
    </row>
    <row r="50" spans="1:1">
      <c r="A50" s="1" t="s">
        <v>36</v>
      </c>
    </row>
  </sheetData>
  <mergeCells count="16">
    <mergeCell ref="A35:F35"/>
    <mergeCell ref="A37:F37"/>
    <mergeCell ref="A40:F40"/>
    <mergeCell ref="A42:F42"/>
    <mergeCell ref="A8:F8"/>
    <mergeCell ref="A10:F10"/>
    <mergeCell ref="B12:B13"/>
    <mergeCell ref="C12:C13"/>
    <mergeCell ref="D12:D13"/>
    <mergeCell ref="E12:E13"/>
    <mergeCell ref="A6:I6"/>
    <mergeCell ref="A1:I1"/>
    <mergeCell ref="A2:I2"/>
    <mergeCell ref="A3:I3"/>
    <mergeCell ref="A4:I4"/>
    <mergeCell ref="A5:I5"/>
  </mergeCells>
  <pageMargins left="0.75" right="0.75" top="1" bottom="1" header="0.5" footer="0.5"/>
  <pageSetup scale="67" fitToHeight="3" orientation="landscape" r:id="rId1"/>
  <headerFooter alignWithMargins="0">
    <oddFooter>&amp;C&amp;"Times New Roman,Regular"&amp;11Exhibit E - Justification for Base Adjustments</oddFooter>
  </headerFooter>
  <rowBreaks count="1" manualBreakCount="1">
    <brk id="32" max="9" man="1"/>
  </rowBreaks>
</worksheet>
</file>

<file path=xl/worksheets/sheet9.xml><?xml version="1.0" encoding="utf-8"?>
<worksheet xmlns="http://schemas.openxmlformats.org/spreadsheetml/2006/main" xmlns:r="http://schemas.openxmlformats.org/officeDocument/2006/relationships">
  <sheetPr>
    <pageSetUpPr fitToPage="1"/>
  </sheetPr>
  <dimension ref="A1:AC37"/>
  <sheetViews>
    <sheetView showGridLines="0" showOutlineSymbols="0" view="pageBreakPreview" zoomScale="60" zoomScaleNormal="70" workbookViewId="0">
      <selection activeCell="A3" sqref="A3:R3"/>
    </sheetView>
  </sheetViews>
  <sheetFormatPr defaultColWidth="12.42578125" defaultRowHeight="15"/>
  <cols>
    <col min="1" max="1" width="33.7109375" style="257" customWidth="1"/>
    <col min="2" max="2" width="9.7109375" style="257" customWidth="1"/>
    <col min="3" max="3" width="10.42578125" style="257" bestFit="1" customWidth="1"/>
    <col min="4" max="4" width="16" style="257" customWidth="1"/>
    <col min="5" max="6" width="8.140625" style="257" hidden="1" customWidth="1"/>
    <col min="7" max="7" width="11.5703125" style="257" hidden="1" customWidth="1"/>
    <col min="8" max="9" width="8.140625" style="257" customWidth="1"/>
    <col min="10" max="10" width="13" style="257" customWidth="1"/>
    <col min="11" max="12" width="8.140625" style="257" customWidth="1"/>
    <col min="13" max="13" width="13.5703125" style="257" customWidth="1"/>
    <col min="14" max="14" width="16.42578125" style="257" customWidth="1"/>
    <col min="15" max="15" width="17" style="257" customWidth="1"/>
    <col min="16" max="16" width="10.42578125" style="257" bestFit="1" customWidth="1"/>
    <col min="17" max="17" width="9.85546875" style="257" bestFit="1" customWidth="1"/>
    <col min="18" max="18" width="17.28515625" style="257" bestFit="1" customWidth="1"/>
    <col min="19" max="19" width="2.140625" style="257" customWidth="1"/>
    <col min="20" max="16384" width="12.42578125" style="257"/>
  </cols>
  <sheetData>
    <row r="1" spans="1:19" ht="20.25">
      <c r="A1" s="168" t="s">
        <v>144</v>
      </c>
      <c r="S1" s="141" t="s">
        <v>3</v>
      </c>
    </row>
    <row r="2" spans="1:19" ht="15.75">
      <c r="A2" s="142"/>
      <c r="O2" s="143"/>
      <c r="P2" s="143"/>
      <c r="Q2" s="143"/>
      <c r="R2" s="143"/>
      <c r="S2" s="141" t="s">
        <v>3</v>
      </c>
    </row>
    <row r="3" spans="1:19" ht="18.75">
      <c r="A3" s="1155" t="s">
        <v>145</v>
      </c>
      <c r="B3" s="1155"/>
      <c r="C3" s="1155"/>
      <c r="D3" s="1155"/>
      <c r="E3" s="1155"/>
      <c r="F3" s="1155"/>
      <c r="G3" s="1155"/>
      <c r="H3" s="1155"/>
      <c r="I3" s="1155"/>
      <c r="J3" s="1155"/>
      <c r="K3" s="1155"/>
      <c r="L3" s="1155"/>
      <c r="M3" s="1155"/>
      <c r="N3" s="1155"/>
      <c r="O3" s="1155"/>
      <c r="P3" s="1155"/>
      <c r="Q3" s="1155"/>
      <c r="R3" s="1155"/>
      <c r="S3" s="141" t="s">
        <v>3</v>
      </c>
    </row>
    <row r="4" spans="1:19" ht="15.75">
      <c r="A4" s="1156" t="s">
        <v>7</v>
      </c>
      <c r="B4" s="1156"/>
      <c r="C4" s="1156"/>
      <c r="D4" s="1156"/>
      <c r="E4" s="1156"/>
      <c r="F4" s="1156"/>
      <c r="G4" s="1156"/>
      <c r="H4" s="1156"/>
      <c r="I4" s="1156"/>
      <c r="J4" s="1156"/>
      <c r="K4" s="1156"/>
      <c r="L4" s="1156"/>
      <c r="M4" s="1156"/>
      <c r="N4" s="1156"/>
      <c r="O4" s="1156"/>
      <c r="P4" s="1156"/>
      <c r="Q4" s="1156"/>
      <c r="R4" s="1156"/>
      <c r="S4" s="141" t="s">
        <v>3</v>
      </c>
    </row>
    <row r="5" spans="1:19" ht="15.75">
      <c r="A5" s="1156" t="s">
        <v>8</v>
      </c>
      <c r="B5" s="1156"/>
      <c r="C5" s="1156"/>
      <c r="D5" s="1156"/>
      <c r="E5" s="1156"/>
      <c r="F5" s="1156"/>
      <c r="G5" s="1156"/>
      <c r="H5" s="1156"/>
      <c r="I5" s="1156"/>
      <c r="J5" s="1156"/>
      <c r="K5" s="1156"/>
      <c r="L5" s="1156"/>
      <c r="M5" s="1156"/>
      <c r="N5" s="1156"/>
      <c r="O5" s="1156"/>
      <c r="P5" s="1156"/>
      <c r="Q5" s="1156"/>
      <c r="R5" s="1156"/>
      <c r="S5" s="141" t="s">
        <v>3</v>
      </c>
    </row>
    <row r="6" spans="1:19">
      <c r="A6" s="1157" t="s">
        <v>9</v>
      </c>
      <c r="B6" s="1157"/>
      <c r="C6" s="1157"/>
      <c r="D6" s="1157"/>
      <c r="E6" s="1157"/>
      <c r="F6" s="1157"/>
      <c r="G6" s="1157"/>
      <c r="H6" s="1157"/>
      <c r="I6" s="1157"/>
      <c r="J6" s="1157"/>
      <c r="K6" s="1157"/>
      <c r="L6" s="1157"/>
      <c r="M6" s="1157"/>
      <c r="N6" s="1157"/>
      <c r="O6" s="1157"/>
      <c r="P6" s="1157"/>
      <c r="Q6" s="1157"/>
      <c r="R6" s="1157"/>
      <c r="S6" s="141" t="s">
        <v>3</v>
      </c>
    </row>
    <row r="7" spans="1:19">
      <c r="A7" s="258"/>
      <c r="B7" s="258"/>
      <c r="C7" s="258"/>
      <c r="D7" s="258"/>
      <c r="E7" s="258"/>
      <c r="F7" s="258"/>
      <c r="G7" s="258"/>
      <c r="H7" s="258"/>
      <c r="I7" s="258"/>
      <c r="J7" s="258"/>
      <c r="K7" s="258"/>
      <c r="L7" s="258"/>
      <c r="M7" s="258"/>
      <c r="N7" s="258"/>
      <c r="O7" s="258"/>
      <c r="P7" s="258"/>
      <c r="Q7" s="258"/>
      <c r="R7" s="258"/>
      <c r="S7" s="141" t="s">
        <v>3</v>
      </c>
    </row>
    <row r="8" spans="1:19">
      <c r="E8" s="258"/>
      <c r="F8" s="258"/>
      <c r="G8" s="258"/>
      <c r="H8" s="258"/>
      <c r="I8" s="258"/>
      <c r="J8" s="258"/>
      <c r="K8" s="258"/>
      <c r="L8" s="258"/>
      <c r="M8" s="258"/>
      <c r="S8" s="141" t="s">
        <v>3</v>
      </c>
    </row>
    <row r="9" spans="1:19" ht="15" customHeight="1">
      <c r="A9" s="1158"/>
      <c r="B9" s="1161" t="s">
        <v>146</v>
      </c>
      <c r="C9" s="1162"/>
      <c r="D9" s="1163"/>
      <c r="E9" s="1167" t="s">
        <v>147</v>
      </c>
      <c r="F9" s="1168"/>
      <c r="G9" s="1169"/>
      <c r="H9" s="1167" t="s">
        <v>148</v>
      </c>
      <c r="I9" s="1168"/>
      <c r="J9" s="1169"/>
      <c r="K9" s="1161" t="s">
        <v>149</v>
      </c>
      <c r="L9" s="1162"/>
      <c r="M9" s="1163"/>
      <c r="N9" s="1173" t="s">
        <v>150</v>
      </c>
      <c r="O9" s="1175" t="s">
        <v>151</v>
      </c>
      <c r="P9" s="1161" t="s">
        <v>152</v>
      </c>
      <c r="Q9" s="1162"/>
      <c r="R9" s="1163"/>
      <c r="S9" s="141" t="s">
        <v>3</v>
      </c>
    </row>
    <row r="10" spans="1:19" ht="15" customHeight="1">
      <c r="A10" s="1159"/>
      <c r="B10" s="1164"/>
      <c r="C10" s="1165"/>
      <c r="D10" s="1166"/>
      <c r="E10" s="1170"/>
      <c r="F10" s="1171"/>
      <c r="G10" s="1172"/>
      <c r="H10" s="1170"/>
      <c r="I10" s="1171"/>
      <c r="J10" s="1172"/>
      <c r="K10" s="1164"/>
      <c r="L10" s="1165"/>
      <c r="M10" s="1166"/>
      <c r="N10" s="1174"/>
      <c r="O10" s="1176"/>
      <c r="P10" s="1164"/>
      <c r="Q10" s="1165"/>
      <c r="R10" s="1166"/>
      <c r="S10" s="141" t="s">
        <v>3</v>
      </c>
    </row>
    <row r="11" spans="1:19" ht="16.5" thickBot="1">
      <c r="A11" s="1160" t="s">
        <v>153</v>
      </c>
      <c r="B11" s="144" t="s">
        <v>53</v>
      </c>
      <c r="C11" s="145" t="s">
        <v>12</v>
      </c>
      <c r="D11" s="145" t="s">
        <v>13</v>
      </c>
      <c r="E11" s="144" t="s">
        <v>53</v>
      </c>
      <c r="F11" s="145" t="s">
        <v>12</v>
      </c>
      <c r="G11" s="145" t="s">
        <v>13</v>
      </c>
      <c r="H11" s="144" t="s">
        <v>53</v>
      </c>
      <c r="I11" s="145" t="s">
        <v>12</v>
      </c>
      <c r="J11" s="145" t="s">
        <v>13</v>
      </c>
      <c r="K11" s="144" t="s">
        <v>53</v>
      </c>
      <c r="L11" s="145" t="s">
        <v>12</v>
      </c>
      <c r="M11" s="145" t="s">
        <v>13</v>
      </c>
      <c r="N11" s="146" t="s">
        <v>13</v>
      </c>
      <c r="O11" s="147" t="s">
        <v>13</v>
      </c>
      <c r="P11" s="144" t="s">
        <v>53</v>
      </c>
      <c r="Q11" s="145" t="s">
        <v>12</v>
      </c>
      <c r="R11" s="148" t="s">
        <v>13</v>
      </c>
      <c r="S11" s="141" t="s">
        <v>3</v>
      </c>
    </row>
    <row r="12" spans="1:19" ht="15.75">
      <c r="A12" s="149" t="s">
        <v>76</v>
      </c>
      <c r="B12" s="59">
        <v>1074</v>
      </c>
      <c r="C12" s="40">
        <v>1030</v>
      </c>
      <c r="D12" s="40">
        <v>409183.17200999998</v>
      </c>
      <c r="E12" s="59">
        <v>0</v>
      </c>
      <c r="F12" s="40">
        <v>0</v>
      </c>
      <c r="G12" s="40">
        <v>0</v>
      </c>
      <c r="H12" s="59">
        <v>0</v>
      </c>
      <c r="I12" s="40">
        <v>0</v>
      </c>
      <c r="J12" s="40">
        <v>7733</v>
      </c>
      <c r="K12" s="59">
        <v>0</v>
      </c>
      <c r="L12" s="40">
        <v>0</v>
      </c>
      <c r="M12" s="40">
        <v>-3911</v>
      </c>
      <c r="N12" s="35">
        <v>112258.11500000001</v>
      </c>
      <c r="O12" s="40">
        <v>15314.03976</v>
      </c>
      <c r="P12" s="59">
        <f>B12+E12+H12+K12</f>
        <v>1074</v>
      </c>
      <c r="Q12" s="40">
        <f>C12+F12+I12+L12</f>
        <v>1030</v>
      </c>
      <c r="R12" s="9">
        <f>D12+G12+J12+M12+N12+O12</f>
        <v>540577.32676999993</v>
      </c>
      <c r="S12" s="141" t="s">
        <v>3</v>
      </c>
    </row>
    <row r="13" spans="1:19" ht="15.75">
      <c r="A13" s="150" t="s">
        <v>77</v>
      </c>
      <c r="B13" s="59">
        <v>7294</v>
      </c>
      <c r="C13" s="40">
        <v>7183</v>
      </c>
      <c r="D13" s="40">
        <v>1603884.8279899999</v>
      </c>
      <c r="E13" s="59">
        <v>0</v>
      </c>
      <c r="F13" s="40">
        <v>0</v>
      </c>
      <c r="G13" s="40">
        <v>0</v>
      </c>
      <c r="H13" s="59">
        <v>0</v>
      </c>
      <c r="I13" s="40">
        <v>0</v>
      </c>
      <c r="J13" s="40">
        <v>25938</v>
      </c>
      <c r="K13" s="59">
        <v>0</v>
      </c>
      <c r="L13" s="40">
        <v>0</v>
      </c>
      <c r="M13" s="40">
        <v>98804</v>
      </c>
      <c r="N13" s="35">
        <v>59177.322</v>
      </c>
      <c r="O13" s="40">
        <v>71.584999999999994</v>
      </c>
      <c r="P13" s="59">
        <f t="shared" ref="P13:Q14" si="0">B13+E13+H13+K13</f>
        <v>7294</v>
      </c>
      <c r="Q13" s="40">
        <f>C13+F13+I13+L13</f>
        <v>7183</v>
      </c>
      <c r="R13" s="9">
        <f t="shared" ref="R13:R14" si="1">D13+G13+J13+M13+N13+O13</f>
        <v>1787875.7349899998</v>
      </c>
      <c r="S13" s="141" t="s">
        <v>3</v>
      </c>
    </row>
    <row r="14" spans="1:19" ht="15.75">
      <c r="A14" s="150" t="s">
        <v>154</v>
      </c>
      <c r="B14" s="59">
        <v>31</v>
      </c>
      <c r="C14" s="40">
        <v>29</v>
      </c>
      <c r="D14" s="40">
        <v>6614</v>
      </c>
      <c r="E14" s="59">
        <v>0</v>
      </c>
      <c r="F14" s="40">
        <v>0</v>
      </c>
      <c r="G14" s="40">
        <v>0</v>
      </c>
      <c r="H14" s="59">
        <v>0</v>
      </c>
      <c r="I14" s="40">
        <v>0</v>
      </c>
      <c r="J14" s="40">
        <v>0</v>
      </c>
      <c r="K14" s="59">
        <v>0</v>
      </c>
      <c r="L14" s="40">
        <v>0</v>
      </c>
      <c r="M14" s="40">
        <v>1250</v>
      </c>
      <c r="N14" s="35">
        <v>1305.105</v>
      </c>
      <c r="O14" s="40">
        <v>0</v>
      </c>
      <c r="P14" s="59">
        <f t="shared" si="0"/>
        <v>31</v>
      </c>
      <c r="Q14" s="40">
        <f t="shared" si="0"/>
        <v>29</v>
      </c>
      <c r="R14" s="9">
        <f t="shared" si="1"/>
        <v>9169.1049999999996</v>
      </c>
      <c r="S14" s="141" t="s">
        <v>3</v>
      </c>
    </row>
    <row r="15" spans="1:19" ht="15.75">
      <c r="A15" s="151"/>
      <c r="B15" s="27"/>
      <c r="C15" s="28"/>
      <c r="D15" s="28"/>
      <c r="E15" s="27"/>
      <c r="F15" s="28"/>
      <c r="G15" s="28"/>
      <c r="H15" s="27"/>
      <c r="I15" s="28"/>
      <c r="J15" s="28"/>
      <c r="K15" s="27"/>
      <c r="L15" s="28"/>
      <c r="M15" s="28"/>
      <c r="N15" s="15"/>
      <c r="O15" s="28"/>
      <c r="P15" s="27"/>
      <c r="Q15" s="28"/>
      <c r="R15" s="29"/>
      <c r="S15" s="141" t="s">
        <v>3</v>
      </c>
    </row>
    <row r="16" spans="1:19" ht="15.75">
      <c r="A16" s="259" t="s">
        <v>155</v>
      </c>
      <c r="B16" s="152">
        <f>SUM(B12:B15)</f>
        <v>8399</v>
      </c>
      <c r="C16" s="153">
        <f>SUM(C12:C15)</f>
        <v>8242</v>
      </c>
      <c r="D16" s="154">
        <f>SUM(D12:D14)</f>
        <v>2019682</v>
      </c>
      <c r="E16" s="152">
        <f t="shared" ref="E16:Q16" si="2">SUM(E12:E14)</f>
        <v>0</v>
      </c>
      <c r="F16" s="153">
        <f t="shared" si="2"/>
        <v>0</v>
      </c>
      <c r="G16" s="260">
        <f t="shared" si="2"/>
        <v>0</v>
      </c>
      <c r="H16" s="152">
        <f t="shared" si="2"/>
        <v>0</v>
      </c>
      <c r="I16" s="153">
        <f t="shared" si="2"/>
        <v>0</v>
      </c>
      <c r="J16" s="154">
        <f t="shared" si="2"/>
        <v>33671</v>
      </c>
      <c r="K16" s="152">
        <f t="shared" si="2"/>
        <v>0</v>
      </c>
      <c r="L16" s="153">
        <f t="shared" si="2"/>
        <v>0</v>
      </c>
      <c r="M16" s="154">
        <f t="shared" si="2"/>
        <v>96143</v>
      </c>
      <c r="N16" s="155">
        <f t="shared" si="2"/>
        <v>172740.54200000002</v>
      </c>
      <c r="O16" s="154">
        <f t="shared" si="2"/>
        <v>15385.624759999999</v>
      </c>
      <c r="P16" s="152">
        <f t="shared" si="2"/>
        <v>8399</v>
      </c>
      <c r="Q16" s="153">
        <f t="shared" si="2"/>
        <v>8242</v>
      </c>
      <c r="R16" s="156">
        <f>SUM(R12:R14)</f>
        <v>2337622.1667599999</v>
      </c>
      <c r="S16" s="141" t="s">
        <v>3</v>
      </c>
    </row>
    <row r="17" spans="1:29" ht="15.75">
      <c r="A17" s="409" t="s">
        <v>58</v>
      </c>
      <c r="B17" s="56"/>
      <c r="C17" s="57">
        <v>1310</v>
      </c>
      <c r="D17" s="57"/>
      <c r="E17" s="56"/>
      <c r="F17" s="57">
        <v>0</v>
      </c>
      <c r="G17" s="57"/>
      <c r="H17" s="56"/>
      <c r="I17" s="57">
        <v>0</v>
      </c>
      <c r="J17" s="57"/>
      <c r="K17" s="56"/>
      <c r="L17" s="57">
        <v>0</v>
      </c>
      <c r="M17" s="57"/>
      <c r="N17" s="39"/>
      <c r="O17" s="57"/>
      <c r="P17" s="56"/>
      <c r="Q17" s="57">
        <f t="shared" ref="Q17:Q18" si="3">C17+F17+I17+L17</f>
        <v>1310</v>
      </c>
      <c r="R17" s="58"/>
      <c r="S17" s="141" t="s">
        <v>3</v>
      </c>
      <c r="T17" s="261"/>
      <c r="U17" s="261"/>
      <c r="V17" s="261"/>
      <c r="W17" s="261"/>
      <c r="X17" s="261"/>
      <c r="Y17" s="261"/>
      <c r="Z17" s="261"/>
      <c r="AA17" s="261"/>
      <c r="AB17" s="261"/>
      <c r="AC17" s="261"/>
    </row>
    <row r="18" spans="1:29" ht="15.75">
      <c r="A18" s="409"/>
      <c r="B18" s="262"/>
      <c r="C18" s="263">
        <f>SUM(C16:C17)</f>
        <v>9552</v>
      </c>
      <c r="D18" s="263"/>
      <c r="E18" s="262"/>
      <c r="F18" s="263">
        <f>+F16+F17</f>
        <v>0</v>
      </c>
      <c r="G18" s="263"/>
      <c r="H18" s="262"/>
      <c r="I18" s="263">
        <f>+I16+I17</f>
        <v>0</v>
      </c>
      <c r="J18" s="263"/>
      <c r="K18" s="262"/>
      <c r="L18" s="263">
        <f>+L16+L17</f>
        <v>0</v>
      </c>
      <c r="M18" s="263"/>
      <c r="N18" s="264"/>
      <c r="O18" s="263"/>
      <c r="P18" s="262"/>
      <c r="Q18" s="263">
        <f t="shared" si="3"/>
        <v>9552</v>
      </c>
      <c r="R18" s="265"/>
      <c r="S18" s="141" t="s">
        <v>3</v>
      </c>
    </row>
    <row r="19" spans="1:29" ht="15.75">
      <c r="A19" s="157" t="s">
        <v>156</v>
      </c>
      <c r="B19" s="59"/>
      <c r="C19" s="40"/>
      <c r="D19" s="40"/>
      <c r="E19" s="59"/>
      <c r="F19" s="40"/>
      <c r="G19" s="40"/>
      <c r="H19" s="59"/>
      <c r="I19" s="40"/>
      <c r="J19" s="40"/>
      <c r="K19" s="59"/>
      <c r="L19" s="40"/>
      <c r="M19" s="40"/>
      <c r="N19" s="35"/>
      <c r="O19" s="40"/>
      <c r="P19" s="59"/>
      <c r="Q19" s="40"/>
      <c r="R19" s="9"/>
      <c r="S19" s="141" t="s">
        <v>3</v>
      </c>
    </row>
    <row r="20" spans="1:29" ht="15.75">
      <c r="A20" s="158"/>
      <c r="B20" s="59"/>
      <c r="C20" s="40">
        <v>1025</v>
      </c>
      <c r="D20" s="40"/>
      <c r="E20" s="59"/>
      <c r="F20" s="40">
        <v>0</v>
      </c>
      <c r="G20" s="40"/>
      <c r="H20" s="59"/>
      <c r="I20" s="40">
        <v>0</v>
      </c>
      <c r="J20" s="40"/>
      <c r="K20" s="59"/>
      <c r="L20" s="40">
        <v>0</v>
      </c>
      <c r="M20" s="40"/>
      <c r="N20" s="35"/>
      <c r="O20" s="40"/>
      <c r="P20" s="59"/>
      <c r="Q20" s="40">
        <f t="shared" ref="Q20:Q21" si="4">C20+F20+I20+L20</f>
        <v>1025</v>
      </c>
      <c r="R20" s="9"/>
      <c r="S20" s="141" t="s">
        <v>3</v>
      </c>
    </row>
    <row r="21" spans="1:29" ht="15.75">
      <c r="A21" s="159"/>
      <c r="B21" s="56"/>
      <c r="C21" s="57">
        <v>62</v>
      </c>
      <c r="D21" s="57"/>
      <c r="E21" s="56"/>
      <c r="F21" s="57">
        <v>0</v>
      </c>
      <c r="G21" s="57"/>
      <c r="H21" s="56"/>
      <c r="I21" s="57">
        <v>0</v>
      </c>
      <c r="J21" s="57"/>
      <c r="K21" s="56"/>
      <c r="L21" s="57">
        <v>0</v>
      </c>
      <c r="M21" s="57"/>
      <c r="N21" s="39"/>
      <c r="O21" s="57"/>
      <c r="P21" s="56"/>
      <c r="Q21" s="57">
        <f t="shared" si="4"/>
        <v>62</v>
      </c>
      <c r="R21" s="58"/>
      <c r="S21" s="141" t="s">
        <v>3</v>
      </c>
    </row>
    <row r="22" spans="1:29" ht="15.75">
      <c r="A22" s="409" t="s">
        <v>157</v>
      </c>
      <c r="B22" s="56"/>
      <c r="C22" s="57">
        <f>C21+C20+C18</f>
        <v>10639</v>
      </c>
      <c r="D22" s="160"/>
      <c r="E22" s="56"/>
      <c r="F22" s="57">
        <f>F21+F20+F18</f>
        <v>0</v>
      </c>
      <c r="G22" s="160"/>
      <c r="H22" s="56"/>
      <c r="I22" s="57">
        <f>I21+I20+I18</f>
        <v>0</v>
      </c>
      <c r="J22" s="160"/>
      <c r="K22" s="56"/>
      <c r="L22" s="57">
        <f>L21+L20+L18</f>
        <v>0</v>
      </c>
      <c r="M22" s="160"/>
      <c r="N22" s="161"/>
      <c r="O22" s="160"/>
      <c r="P22" s="56"/>
      <c r="Q22" s="57">
        <f>Q21+Q20+Q18</f>
        <v>10639</v>
      </c>
      <c r="R22" s="162"/>
      <c r="S22" s="141" t="s">
        <v>3</v>
      </c>
    </row>
    <row r="23" spans="1:29">
      <c r="A23" s="143"/>
      <c r="B23" s="143"/>
      <c r="C23" s="143"/>
      <c r="D23" s="143"/>
      <c r="E23" s="143"/>
      <c r="F23" s="143"/>
      <c r="G23" s="143"/>
      <c r="H23" s="143"/>
      <c r="I23" s="143"/>
      <c r="J23" s="143"/>
      <c r="K23" s="143"/>
      <c r="L23" s="143"/>
      <c r="M23" s="143"/>
      <c r="N23" s="143"/>
      <c r="O23" s="143"/>
      <c r="P23" s="143"/>
      <c r="Q23" s="143"/>
      <c r="R23" s="143"/>
      <c r="S23" s="141" t="s">
        <v>3</v>
      </c>
    </row>
    <row r="24" spans="1:29">
      <c r="A24" s="143"/>
      <c r="B24" s="143"/>
      <c r="C24" s="143"/>
      <c r="D24" s="143"/>
      <c r="E24" s="143"/>
      <c r="F24" s="143"/>
      <c r="G24" s="143"/>
      <c r="H24" s="143"/>
      <c r="I24" s="143"/>
      <c r="J24" s="143"/>
      <c r="K24" s="143"/>
      <c r="L24" s="143"/>
      <c r="M24" s="143"/>
      <c r="N24" s="143"/>
      <c r="O24" s="143"/>
      <c r="P24" s="143"/>
      <c r="Q24" s="143"/>
      <c r="R24" s="143"/>
      <c r="S24" s="141" t="s">
        <v>3</v>
      </c>
    </row>
    <row r="25" spans="1:29" s="266" customFormat="1" ht="21" customHeight="1">
      <c r="A25" s="1154" t="s">
        <v>158</v>
      </c>
      <c r="B25" s="1154"/>
      <c r="C25" s="1154"/>
      <c r="D25" s="1154"/>
      <c r="E25" s="1154"/>
      <c r="F25" s="1154"/>
      <c r="G25" s="1154"/>
      <c r="H25" s="1154"/>
      <c r="I25" s="1154"/>
      <c r="J25" s="1154"/>
      <c r="K25" s="1154"/>
      <c r="L25" s="1154"/>
      <c r="M25" s="1154"/>
      <c r="N25" s="1154"/>
      <c r="O25" s="1154"/>
      <c r="P25" s="1154"/>
      <c r="Q25" s="1154"/>
      <c r="R25" s="1154"/>
      <c r="S25" s="141" t="s">
        <v>3</v>
      </c>
    </row>
    <row r="26" spans="1:29" s="266" customFormat="1" ht="21" customHeight="1">
      <c r="A26" s="1154" t="s">
        <v>159</v>
      </c>
      <c r="B26" s="1154"/>
      <c r="C26" s="1154"/>
      <c r="D26" s="1154"/>
      <c r="E26" s="1154"/>
      <c r="F26" s="1154"/>
      <c r="G26" s="1154"/>
      <c r="H26" s="1154"/>
      <c r="I26" s="1154"/>
      <c r="J26" s="1154"/>
      <c r="K26" s="1154"/>
      <c r="L26" s="1154"/>
      <c r="M26" s="1154"/>
      <c r="N26" s="1154"/>
      <c r="O26" s="1154"/>
      <c r="P26" s="1154"/>
      <c r="Q26" s="1154"/>
      <c r="R26" s="1154"/>
      <c r="S26" s="141" t="s">
        <v>3</v>
      </c>
    </row>
    <row r="27" spans="1:29" s="266" customFormat="1" ht="21" customHeight="1">
      <c r="A27" s="1154" t="s">
        <v>160</v>
      </c>
      <c r="B27" s="1154"/>
      <c r="C27" s="1154"/>
      <c r="D27" s="1154"/>
      <c r="E27" s="1154"/>
      <c r="F27" s="1154"/>
      <c r="G27" s="1154"/>
      <c r="H27" s="1154"/>
      <c r="I27" s="1154"/>
      <c r="J27" s="1154"/>
      <c r="K27" s="1154"/>
      <c r="L27" s="1154"/>
      <c r="M27" s="1154"/>
      <c r="N27" s="1154"/>
      <c r="O27" s="1154"/>
      <c r="P27" s="1154"/>
      <c r="Q27" s="1154"/>
      <c r="R27" s="1154"/>
      <c r="S27" s="141" t="s">
        <v>3</v>
      </c>
    </row>
    <row r="28" spans="1:29" s="266" customFormat="1" ht="19.5" customHeight="1">
      <c r="A28" s="1154" t="s">
        <v>161</v>
      </c>
      <c r="B28" s="1154"/>
      <c r="C28" s="1154"/>
      <c r="D28" s="1154"/>
      <c r="E28" s="1154"/>
      <c r="F28" s="1154"/>
      <c r="G28" s="1154"/>
      <c r="H28" s="1154"/>
      <c r="I28" s="1154"/>
      <c r="J28" s="1154"/>
      <c r="K28" s="1154"/>
      <c r="L28" s="1154"/>
      <c r="M28" s="1154"/>
      <c r="N28" s="1154"/>
      <c r="O28" s="1154"/>
      <c r="P28" s="1154"/>
      <c r="Q28" s="1154"/>
      <c r="R28" s="1154"/>
      <c r="S28" s="141" t="s">
        <v>3</v>
      </c>
      <c r="T28" s="163"/>
    </row>
    <row r="29" spans="1:29" s="266" customFormat="1" ht="19.5" customHeight="1">
      <c r="A29" s="1154" t="s">
        <v>162</v>
      </c>
      <c r="B29" s="1154"/>
      <c r="C29" s="1154"/>
      <c r="D29" s="1154"/>
      <c r="E29" s="1154"/>
      <c r="F29" s="1154"/>
      <c r="G29" s="1154"/>
      <c r="H29" s="1154"/>
      <c r="I29" s="1154"/>
      <c r="J29" s="1154"/>
      <c r="K29" s="1154"/>
      <c r="L29" s="1154"/>
      <c r="M29" s="1154"/>
      <c r="N29" s="1154"/>
      <c r="O29" s="1154"/>
      <c r="P29" s="1154"/>
      <c r="Q29" s="1154"/>
      <c r="R29" s="1154"/>
      <c r="S29" s="141" t="s">
        <v>3</v>
      </c>
      <c r="T29" s="163"/>
    </row>
    <row r="30" spans="1:29" s="266" customFormat="1" ht="19.5" customHeight="1">
      <c r="A30" s="1154" t="s">
        <v>163</v>
      </c>
      <c r="B30" s="1154"/>
      <c r="C30" s="1154"/>
      <c r="D30" s="1154"/>
      <c r="E30" s="1154"/>
      <c r="F30" s="1154"/>
      <c r="G30" s="1154"/>
      <c r="H30" s="1154"/>
      <c r="I30" s="1154"/>
      <c r="J30" s="1154"/>
      <c r="K30" s="1154"/>
      <c r="L30" s="1154"/>
      <c r="M30" s="1154"/>
      <c r="N30" s="1154"/>
      <c r="O30" s="1154"/>
      <c r="P30" s="1154"/>
      <c r="Q30" s="1154"/>
      <c r="R30" s="1154"/>
      <c r="S30" s="141" t="s">
        <v>3</v>
      </c>
      <c r="T30" s="163"/>
    </row>
    <row r="31" spans="1:29" s="266" customFormat="1" ht="19.5" customHeight="1">
      <c r="A31" s="1154" t="s">
        <v>164</v>
      </c>
      <c r="B31" s="1154"/>
      <c r="C31" s="1154"/>
      <c r="D31" s="1154"/>
      <c r="E31" s="1154"/>
      <c r="F31" s="1154"/>
      <c r="G31" s="1154"/>
      <c r="H31" s="1154"/>
      <c r="I31" s="1154"/>
      <c r="J31" s="1154"/>
      <c r="K31" s="1154"/>
      <c r="L31" s="1154"/>
      <c r="M31" s="1154"/>
      <c r="N31" s="1154"/>
      <c r="O31" s="1154"/>
      <c r="P31" s="1154"/>
      <c r="Q31" s="1154"/>
      <c r="R31" s="1154"/>
      <c r="S31" s="141" t="s">
        <v>3</v>
      </c>
      <c r="T31" s="163"/>
    </row>
    <row r="32" spans="1:29" s="266" customFormat="1" ht="19.5" customHeight="1">
      <c r="A32" s="1154" t="s">
        <v>165</v>
      </c>
      <c r="B32" s="1154"/>
      <c r="C32" s="1154"/>
      <c r="D32" s="1154"/>
      <c r="E32" s="1154"/>
      <c r="F32" s="1154"/>
      <c r="G32" s="1154"/>
      <c r="H32" s="1154"/>
      <c r="I32" s="1154"/>
      <c r="J32" s="1154"/>
      <c r="K32" s="1154"/>
      <c r="L32" s="1154"/>
      <c r="M32" s="1154"/>
      <c r="N32" s="1154"/>
      <c r="O32" s="1154"/>
      <c r="P32" s="1154"/>
      <c r="Q32" s="1154"/>
      <c r="R32" s="1154"/>
      <c r="S32" s="141" t="s">
        <v>3</v>
      </c>
      <c r="T32" s="163"/>
    </row>
    <row r="33" spans="1:20" s="266" customFormat="1" ht="19.5" customHeight="1">
      <c r="A33" s="1154" t="s">
        <v>166</v>
      </c>
      <c r="B33" s="1154"/>
      <c r="C33" s="1154"/>
      <c r="D33" s="1154"/>
      <c r="E33" s="1154"/>
      <c r="F33" s="1154"/>
      <c r="G33" s="1154"/>
      <c r="H33" s="1154"/>
      <c r="I33" s="1154"/>
      <c r="J33" s="1154"/>
      <c r="K33" s="1154"/>
      <c r="L33" s="1154"/>
      <c r="M33" s="1154"/>
      <c r="N33" s="1154"/>
      <c r="O33" s="1154"/>
      <c r="P33" s="1154"/>
      <c r="Q33" s="1154"/>
      <c r="R33" s="1154"/>
      <c r="S33" s="141" t="s">
        <v>3</v>
      </c>
      <c r="T33" s="163"/>
    </row>
    <row r="34" spans="1:20" s="266" customFormat="1" ht="19.5" customHeight="1">
      <c r="A34" s="1154" t="s">
        <v>167</v>
      </c>
      <c r="B34" s="1154"/>
      <c r="C34" s="1154"/>
      <c r="D34" s="1154"/>
      <c r="E34" s="1154"/>
      <c r="F34" s="1154"/>
      <c r="G34" s="1154"/>
      <c r="H34" s="1154"/>
      <c r="I34" s="1154"/>
      <c r="J34" s="1154"/>
      <c r="K34" s="1154"/>
      <c r="L34" s="1154"/>
      <c r="M34" s="1154"/>
      <c r="N34" s="1154"/>
      <c r="O34" s="1154"/>
      <c r="P34" s="1154"/>
      <c r="Q34" s="1154"/>
      <c r="R34" s="1154"/>
      <c r="S34" s="141" t="s">
        <v>3</v>
      </c>
      <c r="T34" s="163"/>
    </row>
    <row r="35" spans="1:20" s="266" customFormat="1" ht="30" customHeight="1">
      <c r="A35" s="1154" t="s">
        <v>168</v>
      </c>
      <c r="B35" s="1154"/>
      <c r="C35" s="1154"/>
      <c r="D35" s="1154"/>
      <c r="E35" s="1154"/>
      <c r="F35" s="1154"/>
      <c r="G35" s="1154"/>
      <c r="H35" s="1154"/>
      <c r="I35" s="1154"/>
      <c r="J35" s="1154"/>
      <c r="K35" s="1154"/>
      <c r="L35" s="1154"/>
      <c r="M35" s="1154"/>
      <c r="N35" s="1154"/>
      <c r="O35" s="1154"/>
      <c r="P35" s="1154"/>
      <c r="Q35" s="1154"/>
      <c r="R35" s="1154"/>
      <c r="S35" s="141" t="s">
        <v>2</v>
      </c>
    </row>
    <row r="36" spans="1:20" ht="20.25" customHeight="1"/>
    <row r="37" spans="1:20" ht="20.25" customHeight="1"/>
  </sheetData>
  <mergeCells count="23">
    <mergeCell ref="A35:R35"/>
    <mergeCell ref="A29:R29"/>
    <mergeCell ref="A30:R30"/>
    <mergeCell ref="A31:R31"/>
    <mergeCell ref="A32:R32"/>
    <mergeCell ref="A33:R33"/>
    <mergeCell ref="A34:R34"/>
    <mergeCell ref="A28:R28"/>
    <mergeCell ref="A3:R3"/>
    <mergeCell ref="A4:R4"/>
    <mergeCell ref="A5:R5"/>
    <mergeCell ref="A6:R6"/>
    <mergeCell ref="A9:A11"/>
    <mergeCell ref="B9:D10"/>
    <mergeCell ref="E9:G10"/>
    <mergeCell ref="H9:J10"/>
    <mergeCell ref="K9:M10"/>
    <mergeCell ref="N9:N10"/>
    <mergeCell ref="O9:O10"/>
    <mergeCell ref="P9:R10"/>
    <mergeCell ref="A25:R25"/>
    <mergeCell ref="A26:R26"/>
    <mergeCell ref="A27:R27"/>
  </mergeCells>
  <printOptions horizontalCentered="1"/>
  <pageMargins left="0.5" right="0.5" top="0.5" bottom="0.55000000000000004" header="0" footer="0"/>
  <pageSetup scale="63" firstPageNumber="2" orientation="landscape" useFirstPageNumber="1" horizontalDpi="300" verticalDpi="300" r:id="rId1"/>
  <headerFooter alignWithMargins="0">
    <oddFooter>&amp;CExhibit 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25</vt:i4>
      </vt:variant>
    </vt:vector>
  </HeadingPairs>
  <TitlesOfParts>
    <vt:vector size="49" baseType="lpstr">
      <vt:lpstr>A. Organization Chart</vt:lpstr>
      <vt:lpstr>B. Summary of Reqts - S&amp;E </vt:lpstr>
      <vt:lpstr>B. Summary of Reqts - DCFA </vt:lpstr>
      <vt:lpstr>B. Summary of Reqts - Cons </vt:lpstr>
      <vt:lpstr>C. Increases Offsets by DU</vt:lpstr>
      <vt:lpstr>D. Strategic Goals &amp; Objectives</vt:lpstr>
      <vt:lpstr>E. ATB Justification - S&amp;E</vt:lpstr>
      <vt:lpstr>E. ATB Justification - DCFA</vt:lpstr>
      <vt:lpstr>F. 2010 Crosswalk - S&amp;E</vt:lpstr>
      <vt:lpstr>F. 2010 Crosswalk - DCFA</vt:lpstr>
      <vt:lpstr>G. 2011 Crosswalk - S&amp;E</vt:lpstr>
      <vt:lpstr>G. 2011 Crosswalk - DCFA</vt:lpstr>
      <vt:lpstr>H. Reimbursable Resources</vt:lpstr>
      <vt:lpstr>I. Permanent Positions - S&amp;E</vt:lpstr>
      <vt:lpstr>I. Permanent Positions - DCFA</vt:lpstr>
      <vt:lpstr>J. Financial Analysis - S&amp;E</vt:lpstr>
      <vt:lpstr>J. Financial Analysis - DCFA</vt:lpstr>
      <vt:lpstr>K. Summary by Grade - S&amp;E</vt:lpstr>
      <vt:lpstr>K. Summary by Grade - DCFA</vt:lpstr>
      <vt:lpstr>L. Summary by Obj Class - S&amp;E</vt:lpstr>
      <vt:lpstr>L. Summ by Obj Class - DCFA</vt:lpstr>
      <vt:lpstr>L. Summary by Obj Class - Const</vt:lpstr>
      <vt:lpstr>M. DCFA Financial Analysis</vt:lpstr>
      <vt:lpstr>Sheet1</vt:lpstr>
      <vt:lpstr>'B. Summary of Reqts - Cons '!DL</vt:lpstr>
      <vt:lpstr>'B. Summary of Reqts - S&amp;E '!DL</vt:lpstr>
      <vt:lpstr>'A. Organization Chart'!Print_Area</vt:lpstr>
      <vt:lpstr>'B. Summary of Reqts - Cons '!Print_Area</vt:lpstr>
      <vt:lpstr>'B. Summary of Reqts - DCFA '!Print_Area</vt:lpstr>
      <vt:lpstr>'B. Summary of Reqts - S&amp;E '!Print_Area</vt:lpstr>
      <vt:lpstr>'C. Increases Offsets by DU'!Print_Area</vt:lpstr>
      <vt:lpstr>'D. Strategic Goals &amp; Objectives'!Print_Area</vt:lpstr>
      <vt:lpstr>'E. ATB Justification - DCFA'!Print_Area</vt:lpstr>
      <vt:lpstr>'E. ATB Justification - S&amp;E'!Print_Area</vt:lpstr>
      <vt:lpstr>'F. 2010 Crosswalk - DCFA'!Print_Area</vt:lpstr>
      <vt:lpstr>'F. 2010 Crosswalk - S&amp;E'!Print_Area</vt:lpstr>
      <vt:lpstr>'G. 2011 Crosswalk - DCFA'!Print_Area</vt:lpstr>
      <vt:lpstr>'G. 2011 Crosswalk - S&amp;E'!Print_Area</vt:lpstr>
      <vt:lpstr>'H. Reimbursable Resources'!Print_Area</vt:lpstr>
      <vt:lpstr>'I. Permanent Positions - DCFA'!Print_Area</vt:lpstr>
      <vt:lpstr>'I. Permanent Positions - S&amp;E'!Print_Area</vt:lpstr>
      <vt:lpstr>'J. Financial Analysis - DCFA'!Print_Area</vt:lpstr>
      <vt:lpstr>'J. Financial Analysis - S&amp;E'!Print_Area</vt:lpstr>
      <vt:lpstr>'K. Summary by Grade - DCFA'!Print_Area</vt:lpstr>
      <vt:lpstr>'K. Summary by Grade - S&amp;E'!Print_Area</vt:lpstr>
      <vt:lpstr>'L. Summ by Obj Class - DCFA'!Print_Area</vt:lpstr>
      <vt:lpstr>'L. Summary by Obj Class - Const'!Print_Area</vt:lpstr>
      <vt:lpstr>'L. Summary by Obj Class - S&amp;E'!Print_Area</vt:lpstr>
      <vt:lpstr>'M. DCFA Financial Analysis'!Print_Area</vt:lpstr>
    </vt:vector>
  </TitlesOfParts>
  <Company>DEA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L. Dalton</dc:creator>
  <cp:lastModifiedBy>rlindsay</cp:lastModifiedBy>
  <cp:lastPrinted>2011-02-08T01:47:45Z</cp:lastPrinted>
  <dcterms:created xsi:type="dcterms:W3CDTF">2011-01-28T20:47:45Z</dcterms:created>
  <dcterms:modified xsi:type="dcterms:W3CDTF">2011-02-10T17:13:25Z</dcterms:modified>
</cp:coreProperties>
</file>