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H. Reimbursable Resources" sheetId="16" r:id="rId8"/>
    <sheet name="I. Permanent Positions" sheetId="10" r:id="rId9"/>
    <sheet name="J. Financial Analysis" sheetId="36" r:id="rId10"/>
    <sheet name="K. Summary by Grade" sheetId="6" r:id="rId11"/>
    <sheet name="L. Summary by Object Class" sheetId="14" r:id="rId12"/>
    <sheet name="(N-2) Domestic Agent" sheetId="50" state="hidden" r:id="rId13"/>
    <sheet name="(N-3) Domestic Attorney" sheetId="49" state="hidden" r:id="rId14"/>
    <sheet name="(N-4) Domestic Prof Sup" sheetId="51" state="hidden" r:id="rId15"/>
    <sheet name="(N-5) Domestic Clerical" sheetId="52" state="hidden" r:id="rId16"/>
    <sheet name="(P) IT" sheetId="55" state="hidden" r:id="rId17"/>
  </sheets>
  <externalReferences>
    <externalReference r:id="rId18"/>
    <externalReference r:id="rId19"/>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_xlnm._FilterDatabase" localSheetId="16" hidden="1">'(P) IT'!$F$14:$G$14</definedName>
    <definedName name="DL" localSheetId="1">'B. Summary of Requirements '!$A$3:$X$72</definedName>
    <definedName name="DL">#REF!</definedName>
    <definedName name="EXECSUPP" localSheetId="1">'B. Summary of Requirements '!#REF!</definedName>
    <definedName name="EXECSUPP" localSheetId="3">#REF!</definedName>
    <definedName name="EXECSUPP" localSheetId="9">'[1]Sum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9">'[1]Sum of Req'!#REF!</definedName>
    <definedName name="INTEL">#REF!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#REF!</definedName>
    <definedName name="_xlnm.Print_Area" localSheetId="12">'(N-2) Domestic Agent'!$A$1:$J$69</definedName>
    <definedName name="_xlnm.Print_Area" localSheetId="13">'(N-3) Domestic Attorney'!$A$1:$H$53</definedName>
    <definedName name="_xlnm.Print_Area" localSheetId="14">'(N-4) Domestic Prof Sup'!$A$1:$J$53</definedName>
    <definedName name="_xlnm.Print_Area" localSheetId="15">'(N-5) Domestic Clerical'!$A$1:$H$52</definedName>
    <definedName name="_xlnm.Print_Area" localSheetId="16">'(P) IT'!$A$1:$H$32</definedName>
    <definedName name="_xlnm.Print_Area" localSheetId="0">'A. Organization Chart'!$A$1:$M$35</definedName>
    <definedName name="_xlnm.Print_Area" localSheetId="1">'B. Summary of Requirements '!$A$1:$X$84</definedName>
    <definedName name="_xlnm.Print_Area" localSheetId="2">'C. Increases Offsets'!$A$1:$S$27</definedName>
    <definedName name="_xlnm.Print_Area" localSheetId="3">'D. Strategic Goals &amp; Objectives'!$A$1:$P$26</definedName>
    <definedName name="_xlnm.Print_Area" localSheetId="4">'E. ATB Justification'!$A$7:$I$54</definedName>
    <definedName name="_xlnm.Print_Area" localSheetId="5">'F. 2010 Crosswalk'!$A$1:$M$23</definedName>
    <definedName name="_xlnm.Print_Area" localSheetId="6">'G. 2011 Crosswalk'!$A$1:$J$23</definedName>
    <definedName name="_xlnm.Print_Area" localSheetId="7">'H. Reimbursable Resources'!$A$1:$N$34</definedName>
    <definedName name="_xlnm.Print_Area" localSheetId="8">'I. Permanent Positions'!$A$1:$K$33</definedName>
    <definedName name="_xlnm.Print_Area" localSheetId="9">'J. Financial Analysis'!$A$1:$S$43</definedName>
    <definedName name="_xlnm.Print_Area" localSheetId="10">'K. Summary by Grade'!$A$1:$I$32</definedName>
    <definedName name="_xlnm.Print_Area" localSheetId="11">'L. Summary by Object Class'!$A$1:$K$43</definedName>
    <definedName name="_xlnm.Print_Area">#REF!</definedName>
    <definedName name="_xlnm.Print_Titles" localSheetId="12">'(N-2) Domestic Agent'!$1:$13</definedName>
    <definedName name="_xlnm.Print_Titles" localSheetId="13">'(N-3) Domestic Attorney'!$1:$13</definedName>
    <definedName name="_xlnm.Print_Titles" localSheetId="14">'(N-4) Domestic Prof Sup'!$1:$13</definedName>
    <definedName name="_xlnm.Print_Titles" localSheetId="15">'(N-5) Domestic Clerical'!$1:$13</definedName>
    <definedName name="_xlnm.Print_Titles" localSheetId="4">'E. ATB Justification'!$1:$6</definedName>
    <definedName name="REIMPRO" localSheetId="7">'H. Reimbursable Resources'!$A$1:$N$36</definedName>
    <definedName name="REIMPRO">#REF!</definedName>
    <definedName name="REIMSOR" localSheetId="7">'H. Reimbursable Resources'!#REF!</definedName>
    <definedName name="REIMSOR">#REF!</definedName>
  </definedNames>
  <calcPr calcId="125725"/>
</workbook>
</file>

<file path=xl/calcChain.xml><?xml version="1.0" encoding="utf-8"?>
<calcChain xmlns="http://schemas.openxmlformats.org/spreadsheetml/2006/main">
  <c r="H40" i="14"/>
  <c r="I42"/>
  <c r="I41"/>
  <c r="I32"/>
  <c r="I31"/>
  <c r="I30"/>
  <c r="I29"/>
  <c r="I28"/>
  <c r="I27"/>
  <c r="I26"/>
  <c r="I25"/>
  <c r="I24"/>
  <c r="I23"/>
  <c r="I22"/>
  <c r="I21"/>
  <c r="I20"/>
  <c r="I19"/>
  <c r="I18"/>
  <c r="I15"/>
  <c r="I14"/>
  <c r="I13"/>
  <c r="I12"/>
  <c r="I11"/>
  <c r="H15"/>
  <c r="H14"/>
  <c r="H13"/>
  <c r="H12"/>
  <c r="H11"/>
  <c r="I10"/>
  <c r="L34" i="16"/>
  <c r="M34"/>
  <c r="H10" i="14"/>
  <c r="G27"/>
  <c r="G26"/>
  <c r="G25"/>
  <c r="G21"/>
  <c r="H54" i="29"/>
  <c r="G54"/>
  <c r="S42" i="36"/>
  <c r="F29" i="6"/>
  <c r="D29"/>
  <c r="B29"/>
  <c r="H12"/>
  <c r="G20" i="14"/>
  <c r="G31"/>
  <c r="G23"/>
  <c r="G18"/>
  <c r="G10"/>
  <c r="G32"/>
  <c r="G24"/>
  <c r="G19"/>
  <c r="G13"/>
  <c r="G11"/>
  <c r="M37" i="36" l="1"/>
  <c r="M30"/>
  <c r="R42" l="1"/>
  <c r="R41"/>
  <c r="R40"/>
  <c r="R39"/>
  <c r="R38"/>
  <c r="R37"/>
  <c r="R36"/>
  <c r="R35"/>
  <c r="R34"/>
  <c r="R33"/>
  <c r="R32"/>
  <c r="R31"/>
  <c r="R30"/>
  <c r="R25"/>
  <c r="R21"/>
  <c r="R20"/>
  <c r="R19"/>
  <c r="R18"/>
  <c r="R17"/>
  <c r="R16"/>
  <c r="R15"/>
  <c r="R14"/>
  <c r="R13"/>
  <c r="R12"/>
  <c r="S25"/>
  <c r="S41"/>
  <c r="S40"/>
  <c r="S39"/>
  <c r="S38"/>
  <c r="S37"/>
  <c r="S36"/>
  <c r="S35"/>
  <c r="S34"/>
  <c r="S33"/>
  <c r="S32"/>
  <c r="S31"/>
  <c r="S30"/>
  <c r="S21"/>
  <c r="S20"/>
  <c r="S19"/>
  <c r="S18"/>
  <c r="S17"/>
  <c r="S16"/>
  <c r="S15"/>
  <c r="S14"/>
  <c r="S13"/>
  <c r="S12"/>
  <c r="S11"/>
  <c r="R11"/>
  <c r="Q24"/>
  <c r="Q23"/>
  <c r="P23"/>
  <c r="P24" s="1"/>
  <c r="N32" i="16"/>
  <c r="N28"/>
  <c r="N27"/>
  <c r="N24"/>
  <c r="N23"/>
  <c r="N22"/>
  <c r="N21"/>
  <c r="N20"/>
  <c r="N26"/>
  <c r="N25"/>
  <c r="N17"/>
  <c r="N31"/>
  <c r="N30"/>
  <c r="N29"/>
  <c r="N19"/>
  <c r="N18"/>
  <c r="N16"/>
  <c r="N15"/>
  <c r="N14"/>
  <c r="I21" i="56"/>
  <c r="I20"/>
  <c r="I17"/>
  <c r="J15"/>
  <c r="I15"/>
  <c r="H15"/>
  <c r="J14"/>
  <c r="I14"/>
  <c r="H14"/>
  <c r="J13"/>
  <c r="I13"/>
  <c r="H13"/>
  <c r="J12"/>
  <c r="I12"/>
  <c r="H12"/>
  <c r="L21" i="2"/>
  <c r="L20"/>
  <c r="L17"/>
  <c r="M15"/>
  <c r="L15"/>
  <c r="K15"/>
  <c r="M14"/>
  <c r="L14"/>
  <c r="K14"/>
  <c r="M13"/>
  <c r="L13"/>
  <c r="K13"/>
  <c r="M12"/>
  <c r="L12"/>
  <c r="K12"/>
  <c r="I17" i="29"/>
  <c r="I54" s="1"/>
  <c r="N14" i="57"/>
  <c r="M14"/>
  <c r="L14"/>
  <c r="K14"/>
  <c r="J14"/>
  <c r="P14" s="1"/>
  <c r="I14"/>
  <c r="O14" s="1"/>
  <c r="G14"/>
  <c r="F14"/>
  <c r="D14"/>
  <c r="C14"/>
  <c r="P23"/>
  <c r="O23"/>
  <c r="O21"/>
  <c r="P21"/>
  <c r="S25" i="21"/>
  <c r="S24"/>
  <c r="N78" i="45"/>
  <c r="O75"/>
  <c r="N75"/>
  <c r="M75"/>
  <c r="O74"/>
  <c r="N74"/>
  <c r="M74"/>
  <c r="O73"/>
  <c r="N73"/>
  <c r="M73"/>
  <c r="O72"/>
  <c r="N72"/>
  <c r="M72"/>
  <c r="R74"/>
  <c r="P28" i="36" l="1"/>
  <c r="P43" s="1"/>
  <c r="Q28"/>
  <c r="Q43" s="1"/>
  <c r="H34" i="16"/>
  <c r="W31" i="45"/>
  <c r="W32" s="1"/>
  <c r="V31"/>
  <c r="V32" s="1"/>
  <c r="X47"/>
  <c r="W47"/>
  <c r="V47"/>
  <c r="X40"/>
  <c r="X48" s="1"/>
  <c r="W40"/>
  <c r="V40"/>
  <c r="X28"/>
  <c r="X31" s="1"/>
  <c r="X32" s="1"/>
  <c r="I28" i="10"/>
  <c r="J28" s="1"/>
  <c r="J25"/>
  <c r="J24"/>
  <c r="J21"/>
  <c r="J20"/>
  <c r="J17"/>
  <c r="J16"/>
  <c r="I27"/>
  <c r="J27" s="1"/>
  <c r="I26"/>
  <c r="J26" s="1"/>
  <c r="I25"/>
  <c r="I24"/>
  <c r="I23"/>
  <c r="J23" s="1"/>
  <c r="I22"/>
  <c r="J22" s="1"/>
  <c r="I21"/>
  <c r="I20"/>
  <c r="I19"/>
  <c r="J19" s="1"/>
  <c r="I18"/>
  <c r="J18" s="1"/>
  <c r="I17"/>
  <c r="I16"/>
  <c r="I15"/>
  <c r="J15" s="1"/>
  <c r="I14"/>
  <c r="J14" s="1"/>
  <c r="I13"/>
  <c r="J13" s="1"/>
  <c r="H18" i="6"/>
  <c r="H14"/>
  <c r="H15"/>
  <c r="H16"/>
  <c r="H17"/>
  <c r="H19"/>
  <c r="H20"/>
  <c r="H21"/>
  <c r="H22"/>
  <c r="H23"/>
  <c r="H24"/>
  <c r="H25"/>
  <c r="H26"/>
  <c r="H27"/>
  <c r="H28"/>
  <c r="H13"/>
  <c r="N11" i="16"/>
  <c r="N12"/>
  <c r="N13"/>
  <c r="N10"/>
  <c r="I16" i="56"/>
  <c r="A61" i="45"/>
  <c r="V48" l="1"/>
  <c r="W48"/>
  <c r="H29" i="6"/>
  <c r="N34" i="16"/>
  <c r="G12" i="14"/>
  <c r="G16" s="1"/>
  <c r="F12"/>
  <c r="E12"/>
  <c r="D12"/>
  <c r="D16" s="1"/>
  <c r="C12"/>
  <c r="B12"/>
  <c r="B16" s="1"/>
  <c r="G16" i="56"/>
  <c r="F16"/>
  <c r="F18" s="1"/>
  <c r="F22" s="1"/>
  <c r="E16"/>
  <c r="D16"/>
  <c r="C16"/>
  <c r="C18" s="1"/>
  <c r="C22" s="1"/>
  <c r="B16"/>
  <c r="J16"/>
  <c r="A5"/>
  <c r="A4"/>
  <c r="W83" i="45"/>
  <c r="W82"/>
  <c r="W78"/>
  <c r="X72"/>
  <c r="W72"/>
  <c r="V72"/>
  <c r="X73"/>
  <c r="X74"/>
  <c r="X75"/>
  <c r="W74"/>
  <c r="V73"/>
  <c r="V74"/>
  <c r="V75"/>
  <c r="W73"/>
  <c r="W75"/>
  <c r="X33"/>
  <c r="V33"/>
  <c r="A4" i="57"/>
  <c r="N24"/>
  <c r="M24"/>
  <c r="L24"/>
  <c r="K24"/>
  <c r="J24"/>
  <c r="I24"/>
  <c r="G24"/>
  <c r="F24"/>
  <c r="D24"/>
  <c r="C24"/>
  <c r="P22"/>
  <c r="P24" s="1"/>
  <c r="O22"/>
  <c r="O24" s="1"/>
  <c r="N18"/>
  <c r="M18"/>
  <c r="L18"/>
  <c r="K18"/>
  <c r="J18"/>
  <c r="I18"/>
  <c r="G18"/>
  <c r="F18"/>
  <c r="D18"/>
  <c r="C18"/>
  <c r="P17"/>
  <c r="O17"/>
  <c r="V16" i="45"/>
  <c r="W16"/>
  <c r="X16"/>
  <c r="V19"/>
  <c r="W19"/>
  <c r="X19"/>
  <c r="D76"/>
  <c r="E76"/>
  <c r="E79" s="1"/>
  <c r="E84" s="1"/>
  <c r="F76"/>
  <c r="G76"/>
  <c r="H76"/>
  <c r="H79" s="1"/>
  <c r="H84" s="1"/>
  <c r="I76"/>
  <c r="J76"/>
  <c r="K76"/>
  <c r="K79" s="1"/>
  <c r="K84" s="1"/>
  <c r="L76"/>
  <c r="M76"/>
  <c r="N76"/>
  <c r="N79" s="1"/>
  <c r="N84" s="1"/>
  <c r="O76"/>
  <c r="P76"/>
  <c r="Q76"/>
  <c r="Q79" s="1"/>
  <c r="Q84" s="1"/>
  <c r="R76"/>
  <c r="S76"/>
  <c r="T76"/>
  <c r="U76"/>
  <c r="S21" i="21"/>
  <c r="S22"/>
  <c r="R27"/>
  <c r="Q27"/>
  <c r="O27"/>
  <c r="S12"/>
  <c r="S13"/>
  <c r="J16"/>
  <c r="I16"/>
  <c r="G16"/>
  <c r="L28" i="14"/>
  <c r="L22"/>
  <c r="E23" i="36"/>
  <c r="C23"/>
  <c r="G23"/>
  <c r="G24" s="1"/>
  <c r="K23"/>
  <c r="D23"/>
  <c r="B23"/>
  <c r="F23"/>
  <c r="J23"/>
  <c r="J28" s="1"/>
  <c r="J43" s="1"/>
  <c r="E16" i="14"/>
  <c r="E33" s="1"/>
  <c r="H33" i="10"/>
  <c r="I30"/>
  <c r="I32"/>
  <c r="I33" s="1"/>
  <c r="G33"/>
  <c r="C16" i="21"/>
  <c r="D16"/>
  <c r="E16"/>
  <c r="F16"/>
  <c r="H16"/>
  <c r="K16"/>
  <c r="L16"/>
  <c r="M16"/>
  <c r="N16"/>
  <c r="O16"/>
  <c r="P16"/>
  <c r="Q16"/>
  <c r="R16"/>
  <c r="S11"/>
  <c r="S14"/>
  <c r="S15"/>
  <c r="K33" i="10"/>
  <c r="D16" i="2"/>
  <c r="I27" i="21"/>
  <c r="F27"/>
  <c r="H23" i="36"/>
  <c r="H28" s="1"/>
  <c r="H43" s="1"/>
  <c r="I23"/>
  <c r="B33" i="10"/>
  <c r="B29"/>
  <c r="B30" s="1"/>
  <c r="I29"/>
  <c r="E29"/>
  <c r="C34" i="16"/>
  <c r="E27" i="21"/>
  <c r="S20"/>
  <c r="S23"/>
  <c r="S26"/>
  <c r="C27"/>
  <c r="F16" i="14"/>
  <c r="A5"/>
  <c r="A4"/>
  <c r="P27" i="21"/>
  <c r="J32" i="10"/>
  <c r="D33"/>
  <c r="N27" i="21"/>
  <c r="M27"/>
  <c r="L27"/>
  <c r="K27"/>
  <c r="J27"/>
  <c r="H27"/>
  <c r="G27"/>
  <c r="D27"/>
  <c r="O23" i="36"/>
  <c r="N23"/>
  <c r="M23"/>
  <c r="L23"/>
  <c r="K29" i="10"/>
  <c r="J29"/>
  <c r="H29"/>
  <c r="G29"/>
  <c r="F29"/>
  <c r="D29"/>
  <c r="D30" s="1"/>
  <c r="J30" s="1"/>
  <c r="J33" s="1"/>
  <c r="C29"/>
  <c r="A6" i="6"/>
  <c r="A5"/>
  <c r="A5" i="36"/>
  <c r="A4"/>
  <c r="A6" i="10"/>
  <c r="A5"/>
  <c r="A4" i="29"/>
  <c r="A5" i="16"/>
  <c r="A4"/>
  <c r="A5" i="2"/>
  <c r="A4"/>
  <c r="A5" i="21"/>
  <c r="J16" i="14"/>
  <c r="J33" s="1"/>
  <c r="K16"/>
  <c r="K33" s="1"/>
  <c r="K18"/>
  <c r="L18"/>
  <c r="L19"/>
  <c r="L20"/>
  <c r="J21"/>
  <c r="L21"/>
  <c r="L23"/>
  <c r="L24"/>
  <c r="L25"/>
  <c r="L26"/>
  <c r="L27"/>
  <c r="L29"/>
  <c r="L30"/>
  <c r="L31"/>
  <c r="L32"/>
  <c r="C33" i="10"/>
  <c r="E33"/>
  <c r="F33"/>
  <c r="E34" i="16"/>
  <c r="F34"/>
  <c r="K34"/>
  <c r="B16" i="2"/>
  <c r="C16"/>
  <c r="C18" s="1"/>
  <c r="C22" s="1"/>
  <c r="E16"/>
  <c r="F16"/>
  <c r="F18" s="1"/>
  <c r="F22" s="1"/>
  <c r="G16"/>
  <c r="H16"/>
  <c r="I16"/>
  <c r="J16"/>
  <c r="L16"/>
  <c r="L18" s="1"/>
  <c r="I18"/>
  <c r="I22" s="1"/>
  <c r="H16" i="14" l="1"/>
  <c r="S23" i="36"/>
  <c r="R23"/>
  <c r="T79" i="45"/>
  <c r="T84" s="1"/>
  <c r="W76"/>
  <c r="W79" s="1"/>
  <c r="C16" i="14"/>
  <c r="C33" s="1"/>
  <c r="C37" s="1"/>
  <c r="C24" i="36"/>
  <c r="E28"/>
  <c r="E43" s="1"/>
  <c r="B28"/>
  <c r="K26" i="57"/>
  <c r="N26"/>
  <c r="D26"/>
  <c r="F26"/>
  <c r="C26"/>
  <c r="P18"/>
  <c r="O18"/>
  <c r="L26"/>
  <c r="M26"/>
  <c r="P26"/>
  <c r="J26"/>
  <c r="I26"/>
  <c r="G26"/>
  <c r="S27" i="21"/>
  <c r="S16"/>
  <c r="W33" i="45"/>
  <c r="V76"/>
  <c r="X34"/>
  <c r="X49" s="1"/>
  <c r="X50" s="1"/>
  <c r="X76"/>
  <c r="H16" i="56"/>
  <c r="I18"/>
  <c r="I22" s="1"/>
  <c r="L22" i="2"/>
  <c r="M16"/>
  <c r="K16"/>
  <c r="V34" i="45"/>
  <c r="G33" i="14"/>
  <c r="G37" s="1"/>
  <c r="L16"/>
  <c r="E37"/>
  <c r="I16"/>
  <c r="I33" s="1"/>
  <c r="W84" i="45"/>
  <c r="D28" i="36"/>
  <c r="D43" s="1"/>
  <c r="L28"/>
  <c r="L43" s="1"/>
  <c r="M24"/>
  <c r="M28" s="1"/>
  <c r="N24"/>
  <c r="O24"/>
  <c r="O28" s="1"/>
  <c r="O43" s="1"/>
  <c r="I24"/>
  <c r="I28" s="1"/>
  <c r="I43" s="1"/>
  <c r="K28"/>
  <c r="K43" s="1"/>
  <c r="G28"/>
  <c r="G43" s="1"/>
  <c r="N28" l="1"/>
  <c r="N43" s="1"/>
  <c r="R24"/>
  <c r="C28"/>
  <c r="C43" s="1"/>
  <c r="S24"/>
  <c r="B43"/>
  <c r="W34" i="45"/>
  <c r="M43" i="36"/>
  <c r="S28"/>
  <c r="S43" s="1"/>
  <c r="L33" i="14"/>
  <c r="M32" i="16"/>
  <c r="L32"/>
  <c r="M18"/>
  <c r="L18"/>
  <c r="M13"/>
  <c r="L13"/>
  <c r="M12"/>
  <c r="L12"/>
  <c r="L19"/>
  <c r="M19"/>
  <c r="M14"/>
  <c r="L14"/>
  <c r="M25"/>
  <c r="L25"/>
  <c r="L10"/>
  <c r="I34"/>
  <c r="L24"/>
  <c r="M24"/>
  <c r="M15"/>
  <c r="L15"/>
  <c r="M31"/>
  <c r="L31"/>
  <c r="M26"/>
  <c r="L26"/>
  <c r="L21"/>
  <c r="M21"/>
  <c r="L16"/>
  <c r="M16"/>
  <c r="L23"/>
  <c r="M23"/>
  <c r="L29"/>
  <c r="M29"/>
  <c r="M28"/>
  <c r="L28"/>
  <c r="M30"/>
  <c r="L30"/>
  <c r="L20"/>
  <c r="M20"/>
  <c r="M11"/>
  <c r="L11"/>
  <c r="M27"/>
  <c r="L27"/>
  <c r="M22"/>
  <c r="L22"/>
  <c r="L17"/>
  <c r="M17"/>
  <c r="O26" i="57"/>
  <c r="V49" i="45"/>
  <c r="V50" s="1"/>
  <c r="F28" i="36"/>
  <c r="F43" s="1"/>
  <c r="R28" l="1"/>
  <c r="R43" s="1"/>
  <c r="W49" i="45"/>
  <c r="W50" s="1"/>
  <c r="M10" i="16"/>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<sst xmlns="http://schemas.openxmlformats.org/spreadsheetml/2006/main" count="1621" uniqueCount="433">
  <si>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</si>
  <si>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</si>
  <si>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</si>
  <si>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</si>
  <si>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</si>
  <si>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</si>
  <si>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</si>
  <si>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</si>
  <si>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</si>
  <si>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</si>
  <si>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</si>
  <si>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</si>
  <si>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</si>
  <si>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</si>
  <si>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Offsets [list all]</t>
  </si>
  <si>
    <t>ATBs</t>
  </si>
  <si>
    <t>11.1  Direct FTE &amp; personnel compensation</t>
  </si>
  <si>
    <t xml:space="preserve">       Total </t>
  </si>
  <si>
    <t>Average SES Salary</t>
  </si>
  <si>
    <t>2010 Appropriation Enacted w/Rescissions and Supplementals</t>
  </si>
  <si>
    <t>Annualization Required for 2012 ($000)</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</si>
  <si>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</si>
  <si>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</si>
  <si>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</si>
  <si>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</si>
  <si>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</si>
  <si>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</si>
  <si>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</si>
  <si>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</si>
  <si>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</si>
  <si>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</si>
  <si>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</si>
  <si>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</si>
  <si>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</si>
  <si>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</si>
  <si>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</si>
  <si>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</si>
  <si>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</si>
  <si>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Intelligence Series (132)</t>
  </si>
  <si>
    <t>Criminal Investigative Series (1811)</t>
  </si>
  <si>
    <t>2010 Availability</t>
  </si>
  <si>
    <t>23.2 Moving/Lease Expirations/Contract Parking</t>
  </si>
  <si>
    <t>Transfers:</t>
  </si>
  <si>
    <t>Total Adjustments to Base and Technical Adjustments</t>
  </si>
  <si>
    <t xml:space="preserve">Total Adjustments to Base </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</si>
  <si>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</si>
  <si>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</si>
  <si>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</si>
  <si>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</si>
  <si>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</si>
  <si>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</si>
  <si>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</si>
  <si>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</si>
  <si>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</si>
  <si>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</si>
  <si>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</si>
  <si>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</si>
  <si>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</si>
  <si>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</si>
  <si>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</si>
  <si>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</si>
  <si>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</si>
  <si>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</si>
  <si>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</si>
  <si>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</si>
  <si>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</si>
  <si>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</si>
  <si>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</si>
  <si>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</si>
  <si>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</si>
  <si>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</si>
  <si>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</si>
  <si>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</si>
  <si>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</si>
  <si>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</si>
  <si>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</si>
  <si>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</si>
  <si>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</si>
  <si>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</si>
  <si>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</si>
  <si>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</si>
  <si>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</si>
  <si>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</si>
  <si>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</si>
  <si>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</si>
  <si>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</si>
  <si>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</si>
  <si>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</si>
  <si>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</si>
  <si>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</si>
  <si>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</si>
  <si>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</si>
  <si>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</si>
  <si>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</si>
  <si>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</si>
  <si>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</si>
  <si>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</si>
  <si>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</si>
  <si>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</si>
  <si>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</si>
  <si>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</si>
  <si>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</si>
  <si>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</si>
  <si>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</si>
  <si>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</si>
  <si>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</si>
  <si>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</si>
  <si>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</si>
  <si>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</si>
  <si>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</si>
  <si>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Summary of Requirements by Object Class</t>
  </si>
  <si>
    <t>Overtime</t>
  </si>
  <si>
    <t>Program Changes</t>
  </si>
  <si>
    <t>Increases [list all]</t>
  </si>
  <si>
    <t>Total Program Changes</t>
  </si>
  <si>
    <t>Subtotal Increases</t>
  </si>
  <si>
    <t>Travel</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</si>
  <si>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</si>
  <si>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</si>
  <si>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</si>
  <si>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</si>
  <si>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</si>
  <si>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</si>
  <si>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</si>
  <si>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</si>
  <si>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</si>
  <si>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</si>
  <si>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2010 Enacted (with Rescissions, direct only)</t>
  </si>
  <si>
    <t>Total 2010 Enacted (with Rescissions and Supplementals)</t>
  </si>
  <si>
    <t>2010 Increases ($000)</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</si>
  <si>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</si>
  <si>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</si>
  <si>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</si>
  <si>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</si>
  <si>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</si>
  <si>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</si>
  <si>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</si>
  <si>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</si>
  <si>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</si>
  <si>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</si>
  <si>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</si>
  <si>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</si>
  <si>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</si>
  <si>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</si>
  <si>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</si>
  <si>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</si>
  <si>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</si>
  <si>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</si>
  <si>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</si>
  <si>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</si>
  <si>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</si>
  <si>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</si>
  <si>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</si>
  <si>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</si>
  <si>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</si>
  <si>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</si>
  <si>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</si>
  <si>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</si>
  <si>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</si>
  <si>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</si>
  <si>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</si>
  <si>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</si>
  <si>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</si>
  <si>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</si>
  <si>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</si>
  <si>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</si>
  <si>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</si>
  <si>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</si>
  <si>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</si>
  <si>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</si>
  <si>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</si>
  <si>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</si>
  <si>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</si>
  <si>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</si>
  <si>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</si>
  <si>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</si>
  <si>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</si>
  <si>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</si>
  <si>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</si>
  <si>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</si>
  <si>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</si>
  <si>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</si>
  <si>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</si>
  <si>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</si>
  <si>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</si>
  <si>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</si>
  <si>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</si>
  <si>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</si>
  <si>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</si>
  <si>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</si>
  <si>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</si>
  <si>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</si>
  <si>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</si>
  <si>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</si>
  <si>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</si>
  <si>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</si>
  <si>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</si>
  <si>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</si>
  <si>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</si>
  <si>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</si>
  <si>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</si>
  <si>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</si>
  <si>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</si>
  <si>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</si>
  <si>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</si>
  <si>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</si>
  <si>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</si>
  <si>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</si>
  <si>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</si>
  <si>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</si>
  <si>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</si>
  <si>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</si>
  <si>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</si>
  <si>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</si>
  <si>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</si>
  <si>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</si>
  <si>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</si>
  <si>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</si>
  <si>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</si>
  <si>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</si>
  <si>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</si>
  <si>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</si>
  <si>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</si>
  <si>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</si>
  <si>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</si>
  <si>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</si>
  <si>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</si>
  <si>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</si>
  <si>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</si>
  <si>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</si>
  <si>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</si>
  <si>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</si>
  <si>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</si>
  <si>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</si>
  <si>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</si>
  <si>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</si>
  <si>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</si>
  <si>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</si>
  <si>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</si>
  <si>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</si>
  <si>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</si>
  <si>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</si>
  <si>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</si>
  <si>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</si>
  <si>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</si>
  <si>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</si>
  <si>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</si>
  <si>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</si>
  <si>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</si>
  <si>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FY 2011 CJ Submission</t>
  </si>
  <si>
    <t>23.1  GSA rent</t>
  </si>
  <si>
    <t>25.4  Operation and maintenance of facilities</t>
  </si>
  <si>
    <t>Less lapse (50 %)</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</si>
  <si>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</si>
  <si>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</si>
  <si>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</si>
  <si>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</si>
  <si>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</si>
  <si>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</si>
  <si>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</si>
  <si>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</si>
  <si>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</si>
  <si>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Net Compensation</t>
  </si>
  <si>
    <t>Associated employee benefits</t>
  </si>
  <si>
    <t>Transportation of Things</t>
  </si>
  <si>
    <t>Communications/Utilities</t>
  </si>
  <si>
    <t>Printing/Reproduction</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</si>
  <si>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</si>
  <si>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</si>
  <si>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</si>
  <si>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</si>
  <si>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</si>
  <si>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</si>
  <si>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</si>
  <si>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</si>
  <si>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Other Adjustments</t>
  </si>
  <si>
    <t>POS</t>
  </si>
  <si>
    <t>Total ATB:</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</si>
  <si>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</si>
  <si>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</si>
  <si>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</si>
  <si>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</si>
  <si>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</si>
  <si>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</si>
  <si>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</si>
  <si>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</si>
  <si>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</si>
  <si>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</si>
  <si>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</si>
  <si>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</si>
  <si>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</si>
  <si>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</si>
  <si>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</si>
  <si>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</si>
  <si>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</si>
  <si>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</si>
  <si>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</si>
  <si>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</si>
  <si>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</si>
  <si>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</si>
  <si>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</si>
  <si>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</si>
  <si>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</si>
  <si>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</si>
  <si>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</si>
  <si>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</si>
  <si>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</si>
  <si>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</si>
  <si>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</si>
  <si>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</si>
  <si>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</si>
  <si>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</si>
  <si>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</si>
  <si>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</si>
  <si>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</si>
  <si>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</si>
  <si>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</si>
  <si>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</si>
  <si>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</si>
  <si>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</si>
  <si>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</si>
  <si>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</si>
  <si>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</si>
  <si>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</si>
  <si>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</si>
  <si>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</si>
  <si>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</si>
  <si>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</si>
  <si>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Subtotal, Goal 2</t>
  </si>
  <si>
    <t xml:space="preserve">Goal 3: Ensure the Fair and Efficient Administration of Justice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</si>
  <si>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</si>
  <si>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</si>
  <si>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</si>
  <si>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</si>
  <si>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</si>
  <si>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</si>
  <si>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</si>
  <si>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</si>
  <si>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</si>
  <si>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</si>
  <si>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</si>
  <si>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</si>
  <si>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</si>
  <si>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</si>
  <si>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</si>
  <si>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Increases (Direct Only):</t>
  </si>
  <si>
    <t>2010 Actual</t>
  </si>
  <si>
    <t>2011 Planned</t>
  </si>
  <si>
    <t>2011 Continuing Resolution (with Rescissions, direct only)</t>
  </si>
  <si>
    <t>Total 2011 CR (with Rescissions and Supplementals)</t>
  </si>
  <si>
    <t>2010 - 2012 Total Change</t>
  </si>
  <si>
    <t xml:space="preserve">Increase/Decrease </t>
  </si>
  <si>
    <t>General Administration</t>
  </si>
  <si>
    <t>Information Policy</t>
  </si>
  <si>
    <t>Legal Policy</t>
  </si>
  <si>
    <t>Privacy and Civil Liberties</t>
  </si>
  <si>
    <t>Administrative Efficiencies</t>
  </si>
  <si>
    <t>JMD Administrative Efficiencies</t>
  </si>
  <si>
    <t>Realign Intergovernmental Liaison Function</t>
  </si>
  <si>
    <t>Realign Management &amp; Planning Function</t>
  </si>
  <si>
    <t>Technology Refresh</t>
  </si>
  <si>
    <t>Subtotal Decreases</t>
  </si>
  <si>
    <t>Department Leadership</t>
  </si>
  <si>
    <t>Intergov Relations/External Aff</t>
  </si>
  <si>
    <t>Exec Support/Prof Resp</t>
  </si>
  <si>
    <t>Justice Management Division</t>
  </si>
  <si>
    <t>DL</t>
  </si>
  <si>
    <t>ES/PR</t>
  </si>
  <si>
    <t>Intergov Relations/External Affairs</t>
  </si>
  <si>
    <t>Realign Intergov Liaison Function</t>
  </si>
  <si>
    <t>Realign Mgt &amp; Planning Function</t>
  </si>
  <si>
    <t>IR/EA</t>
  </si>
  <si>
    <t>JMD</t>
  </si>
  <si>
    <t xml:space="preserve">Goal 4: Enabling/Administrative
           </t>
  </si>
  <si>
    <t>Subtotal, Goal 4</t>
  </si>
  <si>
    <t>Transfer of 3 positions from the Office of Dispute Resolution to the Office of Legal Policy within the General Administration Appropriation in order to achieve efficiencies which will allow the Department to effectively manage the increasing demand for Alternative Dispute Resolution.</t>
  </si>
  <si>
    <t xml:space="preserve">Transfer of 3 positions from the Executive Office of United States Attorneys to the Office of Professional Responsibility within the General Administration Appropriation to permanently fund positions that have been filled by detailees over the last several years. .  </t>
  </si>
  <si>
    <t>Office of Tribal Justice.  The Department is requesting that $1,238,235 and four positions/FTE be transferred from the following appropriations to the General Administration appropriation to fund OTJ: $489,144 and two positions/FTE from the Executive Office for U.S. Attorneys appropriation, $597,083 and two positions/FTE from General Legal Activities ($336,425 and one pos/FTE from the Criminal Division and $260,658 and 1 pos/FTE from the Civil Rights Division), and $152,008 from the Justice Management Division within the General Administration appropriation.</t>
  </si>
  <si>
    <r>
      <t>Annualization of additional positions approved in 2010</t>
    </r>
    <r>
      <rPr>
        <sz val="9"/>
        <rFont val="Times New Roman"/>
        <family val="1"/>
      </rPr>
      <t xml:space="preserve">.  This provides for the annualization of 19 additional positions appropriated in 2010.  Annualization of new positions extends to 3 years to provide for entry level funding in the first year with a 2-year progression to the journeyman level.  For 2010 increases, this request includes an increase of $2,911,000 for full-year payroll costs associated with these additional positions.   </t>
    </r>
  </si>
  <si>
    <t>Annual salary rate of 19 new positions</t>
  </si>
  <si>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$78,000 is necessary to meet our increased retirement obligations as a result of this conversion.</t>
    </r>
  </si>
  <si>
    <r>
      <t>Employees Compensation Fund:</t>
    </r>
    <r>
      <rPr>
        <sz val="9"/>
        <rFont val="Times New Roman"/>
        <family val="1"/>
      </rPr>
      <t xml:space="preserve">  The 14,000 decrease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</si>
  <si>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8.8 percent.  Applied against the 2011 estimate of $2,743,563, the additional amount required is $243,000.</t>
    </r>
  </si>
  <si>
    <r>
      <t>Changes in Compensable Days</t>
    </r>
    <r>
      <rPr>
        <sz val="9"/>
        <rFont val="Times New Roman"/>
        <family val="1"/>
      </rPr>
      <t>.  The decreased cost for one compensable day in FY 2012 compared to FY 2011 is calculated by dividing the FY 2011 estimated personnel compensation $233,600 and applicable benefits $86,400 by 261 compensable days.</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</si>
  <si>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$730,000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</si>
  <si>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$8,000 is required to meet our commitment to DHS, and cost estimates were developed by DHS.</t>
    </r>
  </si>
  <si>
    <t>Alcohol, Tobacco, Firearms and Explosives</t>
  </si>
  <si>
    <t>Antitrust</t>
  </si>
  <si>
    <t>Asset Forfeiture Fund</t>
  </si>
  <si>
    <t>Bureau of Prisons</t>
  </si>
  <si>
    <t>Community Relations Service</t>
  </si>
  <si>
    <t>Community Oriented Policing Services (COPS)</t>
  </si>
  <si>
    <t>Court Services and Offender Supervision</t>
  </si>
  <si>
    <t>Department of State</t>
  </si>
  <si>
    <t>Drug Enforcement Administration</t>
  </si>
  <si>
    <t>Executive Office for Immigration Review</t>
  </si>
  <si>
    <t>Federal Bureau of Investigation</t>
  </si>
  <si>
    <t>General Legal Activities</t>
  </si>
  <si>
    <t>National Security Division</t>
  </si>
  <si>
    <t>Office of the Inspector General</t>
  </si>
  <si>
    <t>Office of Justice Programs</t>
  </si>
  <si>
    <t>Office of Legal Counsel</t>
  </si>
  <si>
    <t>Office of the Pardon Attorney</t>
  </si>
  <si>
    <t>Office of Violence Against Women</t>
  </si>
  <si>
    <t>Organized Crime and Drug Enforcement Task Force</t>
  </si>
  <si>
    <t>U.S. Attorneys</t>
  </si>
  <si>
    <t>U.S. Marshals Service</t>
  </si>
  <si>
    <t>U.S. Parole Commission</t>
  </si>
  <si>
    <t>U.S. Trustees</t>
  </si>
  <si>
    <t>Admin Efficiencies</t>
  </si>
  <si>
    <t>JMD Admin Efficiencies</t>
  </si>
  <si>
    <t>Privacy &amp; Civil Liberties</t>
  </si>
  <si>
    <t>Intergov Relations/Ex Affairs</t>
  </si>
  <si>
    <t>Exec Support/Professional Responsibility</t>
  </si>
  <si>
    <t>Executive Level V-I, $145,700-$199,700</t>
  </si>
  <si>
    <t>Transfer of funding from various components for OIP</t>
  </si>
  <si>
    <t>Transfer of funding from various components for PRAO</t>
  </si>
  <si>
    <t>Transfer of funding from ODR to OLP</t>
  </si>
  <si>
    <t>Transfer of funding from EOUSA to OPR</t>
  </si>
  <si>
    <t>Transfer of funding to OTJ</t>
  </si>
  <si>
    <r>
      <t>CR Position Adjustment.</t>
    </r>
    <r>
      <rPr>
        <sz val="9"/>
        <color indexed="8"/>
        <rFont val="Times New Roman"/>
        <family val="1"/>
      </rPr>
      <t xml:space="preserve">  An addition of 2 positions is necessary to correct the position imbalances within the Department Leadership and Justice Management Division decision units.</t>
    </r>
  </si>
  <si>
    <t>2011 Continuing Resolution                 (CR)</t>
  </si>
  <si>
    <t>2011 Continuing Resolution (CR)</t>
  </si>
  <si>
    <t>FY 2011 Continuing Resolution (CR) Without Rescissions</t>
  </si>
  <si>
    <t>2010 Actuals</t>
  </si>
  <si>
    <t>*The FTE listed in this budget reflect an FTE level developed using the authorized FTE level in FY 2010 and differ from the FTE listed in the FY 2012 President’s Budget Appendix, which were developed using FY 2010 on-board levels.</t>
  </si>
  <si>
    <t>FTE*</t>
  </si>
  <si>
    <t>Extend Tech Refresh</t>
  </si>
  <si>
    <t>G: Crosswalk of 2011 Availability</t>
  </si>
  <si>
    <t xml:space="preserve">Transfers from various contributing components for the establishment of the Professional Responsibility Advisory Office (PRAO) as an appropriated account within the General Administration Appropriation.  </t>
  </si>
  <si>
    <t xml:space="preserve">Transfers from various contributing components for the establishment of the Office of Information Policy (OIP) as an appropriated account within the General Administration Appropriation.  </t>
  </si>
  <si>
    <r>
      <t>Annualization of 2010 pay raise</t>
    </r>
    <r>
      <rPr>
        <sz val="9"/>
        <rFont val="Times New Roman"/>
        <family val="1"/>
      </rPr>
      <t>.  This pay annualization represents first quarter amounts (October through December) of the 2010 pay increase of 1.4 percent included in the 2011 President's Budget.  The amount requested $497,000, represents the pay amounts for 1/4 of the fiscal year plus appropriate benefits ($362,810 for pay and $134,190 for benefits).</t>
    </r>
  </si>
  <si>
    <t>Miscellaneous Inspectors Series (1802)</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</si>
</sst>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80">
    <font>
      <sz val="12"/>
      <name val="Arial"/>
    </font>
    <font>
      <sz val="11"/>
      <color theme="1"/>
      <name val="Calibri"/>
      <family val="2"/>
      <scheme val="minor"/>
    </font>
    <font>
      <u/>
      <sz val="12"/>
      <name val="TimesNewRomanPS"/>
    </font>
    <font>
      <sz val="12"/>
      <name val="TimesNewRomanPS"/>
    </font>
    <font>
      <sz val="12"/>
      <name val="Times New Roman"/>
      <family val="1"/>
    </font>
    <font>
      <sz val="12"/>
      <name val="Times New Roman"/>
      <family val="1"/>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sz val="10"/>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i/>
      <sz val="10"/>
      <name val="Arial"/>
      <family val="2"/>
    </font>
    <font>
      <sz val="14"/>
      <name val="Arial"/>
      <family val="2"/>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8"/>
      <color indexed="9"/>
      <name val="Arial"/>
      <family val="2"/>
    </font>
    <font>
      <sz val="8"/>
      <color indexed="9"/>
      <name val="Arial"/>
      <family val="2"/>
    </font>
    <font>
      <sz val="8"/>
      <name val="Times New Roman"/>
      <family val="1"/>
    </font>
    <font>
      <sz val="8"/>
      <color indexed="9"/>
      <name val="Times New Roman"/>
      <family val="1"/>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16"/>
      <color indexed="8"/>
      <name val="Times New Roman"/>
      <family val="1"/>
    </font>
    <font>
      <sz val="11"/>
      <color theme="1"/>
      <name val="Times New Roman"/>
      <family val="1"/>
    </font>
    <font>
      <sz val="11"/>
      <color rgb="FF1F497D"/>
      <name val="Calibri"/>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23"/>
      </left>
      <right style="thin">
        <color indexed="23"/>
      </right>
      <top style="thin">
        <color indexed="23"/>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style="thin">
        <color indexed="23"/>
      </left>
      <right style="thin">
        <color indexed="23"/>
      </right>
      <top style="thin">
        <color indexed="23"/>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8"/>
      </top>
      <bottom style="medium">
        <color indexed="8"/>
      </bottom>
      <diagonal/>
    </border>
    <border>
      <left style="thin">
        <color indexed="64"/>
      </left>
      <right/>
      <top style="hair">
        <color indexed="8"/>
      </top>
      <bottom style="thin">
        <color indexed="64"/>
      </bottom>
      <diagonal/>
    </border>
    <border>
      <left style="thin">
        <color indexed="64"/>
      </left>
      <right/>
      <top style="medium">
        <color indexed="64"/>
      </top>
      <bottom style="hair">
        <color indexed="8"/>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s>
  <cellStyleXfs count="22">
    <xf numFmtId="0" fontId="0" fillId="0" borderId="0"/>
    <xf numFmtId="43" fontId="20" fillId="0" borderId="0" applyFont="0" applyFill="0" applyBorder="0" applyAlignment="0" applyProtection="0"/>
    <xf numFmtId="43" fontId="16" fillId="0" borderId="0" applyFont="0" applyFill="0" applyBorder="0" applyAlignment="0" applyProtection="0"/>
    <xf numFmtId="44" fontId="20" fillId="0" borderId="0" applyFont="0" applyFill="0" applyBorder="0" applyAlignment="0" applyProtection="0"/>
    <xf numFmtId="44" fontId="16" fillId="0" borderId="0" applyFont="0" applyFill="0" applyBorder="0" applyAlignment="0" applyProtection="0"/>
    <xf numFmtId="0" fontId="15" fillId="0" borderId="0"/>
    <xf numFmtId="0" fontId="76"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5" fillId="0" borderId="0"/>
    <xf numFmtId="0" fontId="16" fillId="0" borderId="0"/>
    <xf numFmtId="0" fontId="1" fillId="0" borderId="0"/>
    <xf numFmtId="0" fontId="15" fillId="0" borderId="0"/>
    <xf numFmtId="43"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cellStyleXfs>
  <cellXfs count="929">
    <xf numFmtId="0" fontId="0" fillId="0" borderId="0" xfId="0"/>
    <xf numFmtId="165" fontId="3" fillId="0" borderId="0" xfId="0" applyNumberFormat="1" applyFont="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9" fillId="0" borderId="0" xfId="0" applyNumberFormat="1" applyFont="1" applyAlignment="1"/>
    <xf numFmtId="165" fontId="6" fillId="0" borderId="0" xfId="0" applyNumberFormat="1" applyFont="1" applyAlignment="1"/>
    <xf numFmtId="165" fontId="5" fillId="0" borderId="0" xfId="0" applyNumberFormat="1" applyFont="1" applyAlignment="1"/>
    <xf numFmtId="165" fontId="2" fillId="0" borderId="0" xfId="0" applyNumberFormat="1" applyFont="1" applyAlignment="1"/>
    <xf numFmtId="165" fontId="5" fillId="0" borderId="0" xfId="0" applyNumberFormat="1" applyFont="1" applyBorder="1" applyAlignment="1"/>
    <xf numFmtId="165" fontId="0" fillId="0" borderId="0" xfId="0" applyNumberFormat="1"/>
    <xf numFmtId="165" fontId="0" fillId="0" borderId="0" xfId="0" applyNumberFormat="1" applyBorder="1"/>
    <xf numFmtId="165" fontId="7" fillId="2" borderId="0" xfId="0" applyNumberFormat="1" applyFont="1" applyFill="1" applyAlignment="1"/>
    <xf numFmtId="165" fontId="7" fillId="2" borderId="0" xfId="0" applyNumberFormat="1" applyFont="1" applyFill="1" applyBorder="1" applyAlignment="1"/>
    <xf numFmtId="165" fontId="13" fillId="2" borderId="0" xfId="0" applyNumberFormat="1" applyFont="1" applyFill="1" applyAlignment="1"/>
    <xf numFmtId="165" fontId="6" fillId="0" borderId="0" xfId="0" applyNumberFormat="1" applyFont="1" applyAlignment="1">
      <alignment horizontal="right"/>
    </xf>
    <xf numFmtId="3" fontId="18" fillId="0" borderId="0" xfId="0" applyNumberFormat="1" applyFont="1" applyAlignment="1"/>
    <xf numFmtId="165" fontId="4" fillId="0" borderId="0" xfId="0" applyNumberFormat="1" applyFont="1" applyAlignment="1"/>
    <xf numFmtId="165" fontId="19" fillId="2" borderId="0" xfId="0" applyNumberFormat="1" applyFont="1" applyFill="1" applyAlignment="1"/>
    <xf numFmtId="165" fontId="6" fillId="0" borderId="0" xfId="0" applyNumberFormat="1" applyFont="1" applyBorder="1"/>
    <xf numFmtId="0" fontId="20" fillId="0" borderId="0" xfId="9"/>
    <xf numFmtId="0" fontId="21" fillId="0" borderId="2" xfId="9" applyFont="1" applyBorder="1" applyAlignment="1">
      <alignment horizontal="center"/>
    </xf>
    <xf numFmtId="0" fontId="21" fillId="0" borderId="3" xfId="9" applyFont="1" applyBorder="1" applyAlignment="1">
      <alignment horizontal="center"/>
    </xf>
    <xf numFmtId="0" fontId="21" fillId="0" borderId="4" xfId="9" applyFont="1" applyBorder="1" applyAlignment="1">
      <alignment horizontal="center"/>
    </xf>
    <xf numFmtId="0" fontId="9" fillId="0" borderId="5" xfId="9" applyFont="1" applyBorder="1"/>
    <xf numFmtId="0" fontId="9" fillId="0" borderId="3" xfId="9" applyFont="1" applyBorder="1"/>
    <xf numFmtId="5" fontId="21" fillId="0" borderId="0" xfId="9" applyNumberFormat="1" applyFont="1" applyBorder="1"/>
    <xf numFmtId="5" fontId="21" fillId="0" borderId="6" xfId="9" applyNumberFormat="1" applyFont="1" applyBorder="1"/>
    <xf numFmtId="0" fontId="9" fillId="0" borderId="7" xfId="9" applyFont="1" applyBorder="1"/>
    <xf numFmtId="0" fontId="9" fillId="0" borderId="4" xfId="9" applyFont="1" applyBorder="1"/>
    <xf numFmtId="0" fontId="21" fillId="0" borderId="8" xfId="9" applyFont="1" applyBorder="1" applyAlignment="1">
      <alignment horizontal="left"/>
    </xf>
    <xf numFmtId="0" fontId="0" fillId="0" borderId="0" xfId="0" applyBorder="1" applyAlignment="1">
      <alignment vertical="top" wrapText="1"/>
    </xf>
    <xf numFmtId="0" fontId="30" fillId="0" borderId="0" xfId="0" applyFont="1"/>
    <xf numFmtId="165" fontId="3" fillId="0" borderId="0" xfId="0" applyNumberFormat="1" applyFont="1" applyFill="1" applyAlignment="1"/>
    <xf numFmtId="0" fontId="9" fillId="0" borderId="9" xfId="9" applyFont="1" applyBorder="1"/>
    <xf numFmtId="0" fontId="9" fillId="0" borderId="9" xfId="9" applyFont="1" applyBorder="1" applyAlignment="1">
      <alignment horizontal="center"/>
    </xf>
    <xf numFmtId="0" fontId="9" fillId="0" borderId="5" xfId="9" applyFont="1" applyBorder="1" applyAlignment="1">
      <alignment horizontal="center"/>
    </xf>
    <xf numFmtId="0" fontId="9" fillId="0" borderId="10" xfId="9" applyFont="1" applyBorder="1"/>
    <xf numFmtId="3" fontId="6" fillId="0" borderId="11" xfId="0" applyNumberFormat="1" applyFont="1" applyBorder="1" applyAlignment="1"/>
    <xf numFmtId="165" fontId="6" fillId="3" borderId="0" xfId="0" applyNumberFormat="1" applyFont="1" applyFill="1"/>
    <xf numFmtId="165" fontId="7" fillId="3" borderId="0" xfId="0" applyNumberFormat="1" applyFont="1" applyFill="1" applyAlignment="1">
      <alignment horizontal="right"/>
    </xf>
    <xf numFmtId="165" fontId="7" fillId="3" borderId="0" xfId="0" applyNumberFormat="1" applyFont="1" applyFill="1" applyAlignment="1"/>
    <xf numFmtId="5" fontId="26" fillId="2" borderId="12" xfId="0" applyNumberFormat="1" applyFont="1" applyFill="1" applyBorder="1" applyAlignment="1"/>
    <xf numFmtId="5" fontId="26" fillId="2" borderId="11" xfId="0" applyNumberFormat="1" applyFont="1" applyFill="1" applyBorder="1" applyAlignment="1"/>
    <xf numFmtId="0" fontId="0" fillId="0" borderId="0" xfId="0" applyBorder="1" applyAlignment="1">
      <alignment horizontal="center"/>
    </xf>
    <xf numFmtId="0" fontId="30" fillId="0" borderId="0" xfId="0" applyFont="1" applyBorder="1" applyAlignment="1">
      <alignment horizontal="center"/>
    </xf>
    <xf numFmtId="0" fontId="0" fillId="0" borderId="0" xfId="0" applyAlignment="1">
      <alignment horizontal="center"/>
    </xf>
    <xf numFmtId="0" fontId="9" fillId="0" borderId="13" xfId="9" applyFont="1" applyBorder="1"/>
    <xf numFmtId="0" fontId="20" fillId="0" borderId="14" xfId="9" applyBorder="1"/>
    <xf numFmtId="0" fontId="20" fillId="0" borderId="10" xfId="9" applyBorder="1"/>
    <xf numFmtId="3" fontId="17" fillId="0" borderId="0" xfId="0" applyNumberFormat="1" applyFont="1" applyAlignment="1">
      <alignment horizontal="centerContinuous"/>
    </xf>
    <xf numFmtId="165" fontId="17" fillId="0" borderId="0" xfId="0" applyNumberFormat="1" applyFont="1" applyAlignment="1">
      <alignment horizontal="centerContinuous"/>
    </xf>
    <xf numFmtId="165" fontId="7" fillId="0" borderId="0" xfId="0" applyNumberFormat="1" applyFont="1" applyFill="1" applyBorder="1" applyAlignment="1"/>
    <xf numFmtId="0" fontId="38" fillId="0" borderId="0" xfId="9" applyFont="1" applyFill="1" applyAlignment="1"/>
    <xf numFmtId="0" fontId="37" fillId="0" borderId="0" xfId="9" applyFont="1" applyFill="1" applyAlignment="1"/>
    <xf numFmtId="165" fontId="6" fillId="0" borderId="0" xfId="0" applyNumberFormat="1" applyFont="1" applyBorder="1" applyAlignment="1"/>
    <xf numFmtId="0" fontId="25" fillId="3" borderId="0" xfId="0" applyFont="1" applyFill="1" applyBorder="1" applyAlignment="1">
      <alignment vertical="top" wrapText="1"/>
    </xf>
    <xf numFmtId="164" fontId="24" fillId="2" borderId="11" xfId="0" applyNumberFormat="1" applyFont="1" applyFill="1" applyBorder="1" applyAlignment="1"/>
    <xf numFmtId="165" fontId="44" fillId="0" borderId="0" xfId="0" applyNumberFormat="1" applyFont="1" applyAlignment="1"/>
    <xf numFmtId="165" fontId="45" fillId="2" borderId="0" xfId="0" applyNumberFormat="1" applyFont="1" applyFill="1" applyAlignment="1"/>
    <xf numFmtId="0" fontId="46" fillId="0" borderId="0" xfId="9" applyFont="1"/>
    <xf numFmtId="170" fontId="26" fillId="2" borderId="15" xfId="0" applyNumberFormat="1" applyFont="1" applyFill="1" applyBorder="1" applyAlignment="1"/>
    <xf numFmtId="0" fontId="48" fillId="0" borderId="0" xfId="0" applyFont="1"/>
    <xf numFmtId="165" fontId="47" fillId="0" borderId="0" xfId="0" applyNumberFormat="1" applyFont="1"/>
    <xf numFmtId="165" fontId="29" fillId="0" borderId="0" xfId="0" applyNumberFormat="1" applyFont="1"/>
    <xf numFmtId="165" fontId="47" fillId="0" borderId="0" xfId="0" applyNumberFormat="1" applyFont="1" applyAlignment="1"/>
    <xf numFmtId="165" fontId="29" fillId="0" borderId="0" xfId="0" applyNumberFormat="1" applyFont="1" applyAlignment="1"/>
    <xf numFmtId="3" fontId="47" fillId="2" borderId="0" xfId="0" applyNumberFormat="1" applyFont="1" applyFill="1" applyAlignment="1"/>
    <xf numFmtId="0" fontId="29" fillId="0" borderId="0" xfId="0" applyFont="1"/>
    <xf numFmtId="165" fontId="48" fillId="0" borderId="0" xfId="0" applyNumberFormat="1" applyFont="1"/>
    <xf numFmtId="165" fontId="48" fillId="0" borderId="0" xfId="0" applyNumberFormat="1" applyFont="1" applyBorder="1"/>
    <xf numFmtId="165" fontId="51" fillId="0" borderId="0" xfId="0" applyNumberFormat="1" applyFont="1" applyAlignment="1"/>
    <xf numFmtId="165" fontId="52" fillId="0" borderId="0" xfId="0" applyNumberFormat="1" applyFont="1" applyAlignment="1"/>
    <xf numFmtId="3" fontId="50" fillId="0" borderId="0" xfId="0" applyNumberFormat="1" applyFont="1" applyAlignment="1"/>
    <xf numFmtId="3" fontId="49" fillId="0" borderId="0" xfId="0" applyNumberFormat="1" applyFont="1" applyAlignment="1"/>
    <xf numFmtId="0" fontId="48" fillId="0" borderId="0" xfId="9" applyFont="1"/>
    <xf numFmtId="0" fontId="41" fillId="0" borderId="0" xfId="9" applyFont="1"/>
    <xf numFmtId="37" fontId="6" fillId="0" borderId="9" xfId="0" applyNumberFormat="1" applyFont="1" applyBorder="1" applyAlignment="1"/>
    <xf numFmtId="37" fontId="6" fillId="0" borderId="12" xfId="0" applyNumberFormat="1" applyFont="1" applyBorder="1" applyAlignment="1"/>
    <xf numFmtId="37" fontId="6" fillId="0" borderId="16" xfId="0" applyNumberFormat="1" applyFont="1" applyBorder="1" applyAlignment="1"/>
    <xf numFmtId="37" fontId="6" fillId="0" borderId="17" xfId="0" applyNumberFormat="1" applyFont="1" applyBorder="1" applyAlignment="1"/>
    <xf numFmtId="37" fontId="17" fillId="0" borderId="18" xfId="0" applyNumberFormat="1" applyFont="1" applyBorder="1" applyAlignment="1"/>
    <xf numFmtId="37" fontId="6" fillId="0" borderId="5" xfId="0" applyNumberFormat="1" applyFont="1" applyBorder="1" applyAlignment="1"/>
    <xf numFmtId="37" fontId="6" fillId="0" borderId="10" xfId="0" applyNumberFormat="1" applyFont="1" applyBorder="1" applyAlignment="1"/>
    <xf numFmtId="37" fontId="17" fillId="0" borderId="5" xfId="0" applyNumberFormat="1" applyFont="1" applyBorder="1" applyAlignment="1"/>
    <xf numFmtId="37" fontId="6" fillId="0" borderId="11" xfId="0" applyNumberFormat="1" applyFont="1" applyBorder="1"/>
    <xf numFmtId="37" fontId="6" fillId="0" borderId="12" xfId="0" applyNumberFormat="1" applyFont="1" applyBorder="1"/>
    <xf numFmtId="37" fontId="6" fillId="0" borderId="7" xfId="0" applyNumberFormat="1" applyFont="1" applyBorder="1"/>
    <xf numFmtId="37" fontId="6" fillId="0" borderId="3" xfId="0" applyNumberFormat="1" applyFont="1" applyBorder="1"/>
    <xf numFmtId="37" fontId="6" fillId="0" borderId="4" xfId="0" applyNumberFormat="1" applyFont="1" applyBorder="1"/>
    <xf numFmtId="37" fontId="6" fillId="0" borderId="10" xfId="0" applyNumberFormat="1" applyFont="1" applyBorder="1"/>
    <xf numFmtId="37" fontId="21" fillId="0" borderId="8" xfId="9" applyNumberFormat="1" applyFont="1" applyBorder="1"/>
    <xf numFmtId="37" fontId="21" fillId="0" borderId="0" xfId="9" applyNumberFormat="1" applyFont="1" applyBorder="1"/>
    <xf numFmtId="37" fontId="7" fillId="2" borderId="1" xfId="0" applyNumberFormat="1" applyFont="1" applyFill="1" applyBorder="1" applyAlignment="1"/>
    <xf numFmtId="37" fontId="7" fillId="2" borderId="19" xfId="0" applyNumberFormat="1" applyFont="1" applyFill="1" applyBorder="1" applyAlignment="1"/>
    <xf numFmtId="37" fontId="7" fillId="2" borderId="12" xfId="0" applyNumberFormat="1" applyFont="1" applyFill="1" applyBorder="1" applyAlignment="1"/>
    <xf numFmtId="37" fontId="28" fillId="0" borderId="20" xfId="0" applyNumberFormat="1" applyFont="1" applyBorder="1"/>
    <xf numFmtId="37" fontId="23" fillId="2" borderId="21" xfId="0" applyNumberFormat="1" applyFont="1" applyFill="1" applyBorder="1" applyAlignment="1"/>
    <xf numFmtId="37" fontId="23" fillId="2" borderId="23" xfId="0" applyNumberFormat="1" applyFont="1" applyFill="1" applyBorder="1" applyAlignment="1"/>
    <xf numFmtId="37" fontId="23" fillId="2" borderId="25" xfId="0" applyNumberFormat="1" applyFont="1" applyFill="1" applyBorder="1" applyAlignment="1"/>
    <xf numFmtId="37" fontId="23" fillId="2" borderId="27" xfId="0" applyNumberFormat="1" applyFont="1" applyFill="1" applyBorder="1" applyAlignment="1"/>
    <xf numFmtId="37" fontId="23" fillId="2" borderId="29" xfId="0" applyNumberFormat="1" applyFont="1" applyFill="1" applyBorder="1" applyAlignment="1"/>
    <xf numFmtId="37" fontId="23" fillId="2" borderId="31" xfId="0" applyNumberFormat="1" applyFont="1" applyFill="1" applyBorder="1" applyAlignment="1"/>
    <xf numFmtId="37" fontId="23" fillId="2" borderId="33" xfId="0" applyNumberFormat="1" applyFont="1" applyFill="1" applyBorder="1" applyAlignment="1"/>
    <xf numFmtId="37" fontId="23" fillId="2" borderId="0" xfId="0" applyNumberFormat="1" applyFont="1" applyFill="1" applyBorder="1" applyAlignment="1"/>
    <xf numFmtId="37" fontId="23" fillId="2" borderId="37" xfId="0" applyNumberFormat="1" applyFont="1" applyFill="1" applyBorder="1" applyAlignment="1"/>
    <xf numFmtId="37" fontId="23" fillId="2" borderId="0" xfId="0" applyNumberFormat="1" applyFont="1" applyFill="1" applyAlignment="1"/>
    <xf numFmtId="37" fontId="23" fillId="2" borderId="15" xfId="0" applyNumberFormat="1" applyFont="1" applyFill="1" applyBorder="1" applyAlignment="1"/>
    <xf numFmtId="37" fontId="23" fillId="2" borderId="11" xfId="0" applyNumberFormat="1" applyFont="1" applyFill="1" applyBorder="1" applyAlignment="1"/>
    <xf numFmtId="37" fontId="23" fillId="2" borderId="7" xfId="0" applyNumberFormat="1" applyFont="1" applyFill="1" applyBorder="1" applyAlignment="1"/>
    <xf numFmtId="37" fontId="23" fillId="2" borderId="3" xfId="0" applyNumberFormat="1" applyFont="1" applyFill="1" applyBorder="1" applyAlignment="1"/>
    <xf numFmtId="37" fontId="24" fillId="2" borderId="42" xfId="0" applyNumberFormat="1" applyFont="1" applyFill="1" applyBorder="1" applyAlignment="1"/>
    <xf numFmtId="4" fontId="23" fillId="2" borderId="15" xfId="0" applyNumberFormat="1" applyFont="1" applyFill="1" applyBorder="1" applyAlignment="1"/>
    <xf numFmtId="4" fontId="23" fillId="2" borderId="15" xfId="0" applyNumberFormat="1" applyFont="1" applyFill="1" applyBorder="1" applyAlignment="1">
      <alignment horizontal="right"/>
    </xf>
    <xf numFmtId="4" fontId="23" fillId="2" borderId="43" xfId="0" applyNumberFormat="1" applyFont="1" applyFill="1" applyBorder="1" applyAlignment="1">
      <alignment horizontal="right"/>
    </xf>
    <xf numFmtId="4" fontId="23" fillId="2" borderId="43" xfId="0" applyNumberFormat="1" applyFont="1" applyFill="1" applyBorder="1" applyAlignment="1"/>
    <xf numFmtId="4" fontId="6" fillId="0" borderId="15" xfId="0" applyNumberFormat="1" applyFont="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5" xfId="0" applyNumberFormat="1" applyFont="1" applyFill="1" applyBorder="1" applyAlignment="1">
      <alignment horizontal="right"/>
    </xf>
    <xf numFmtId="37" fontId="7" fillId="0" borderId="15" xfId="0" applyNumberFormat="1" applyFont="1" applyFill="1" applyBorder="1" applyAlignment="1"/>
    <xf numFmtId="37" fontId="7" fillId="0" borderId="11" xfId="0" applyNumberFormat="1" applyFont="1" applyFill="1" applyBorder="1" applyAlignment="1"/>
    <xf numFmtId="37" fontId="7" fillId="0" borderId="12" xfId="0" applyNumberFormat="1" applyFont="1" applyFill="1" applyBorder="1" applyAlignment="1"/>
    <xf numFmtId="37" fontId="8" fillId="2" borderId="15" xfId="0" applyNumberFormat="1" applyFont="1" applyFill="1" applyBorder="1" applyAlignment="1"/>
    <xf numFmtId="37" fontId="8" fillId="2" borderId="11" xfId="0" applyNumberFormat="1" applyFont="1" applyFill="1" applyBorder="1" applyAlignment="1"/>
    <xf numFmtId="37" fontId="8" fillId="2" borderId="12" xfId="0" applyNumberFormat="1" applyFont="1" applyFill="1" applyBorder="1" applyAlignment="1"/>
    <xf numFmtId="37" fontId="7" fillId="2" borderId="8" xfId="0" applyNumberFormat="1" applyFont="1" applyFill="1" applyBorder="1" applyAlignment="1"/>
    <xf numFmtId="37" fontId="7" fillId="2" borderId="0" xfId="0" applyNumberFormat="1" applyFont="1" applyFill="1" applyBorder="1" applyAlignment="1"/>
    <xf numFmtId="37" fontId="7" fillId="2" borderId="44" xfId="0" applyNumberFormat="1" applyFont="1" applyFill="1" applyBorder="1" applyAlignment="1"/>
    <xf numFmtId="37" fontId="7" fillId="2" borderId="42" xfId="0" applyNumberFormat="1" applyFont="1" applyFill="1" applyBorder="1" applyAlignment="1"/>
    <xf numFmtId="37" fontId="7" fillId="2" borderId="45" xfId="0" applyNumberFormat="1" applyFont="1" applyFill="1" applyBorder="1" applyAlignment="1"/>
    <xf numFmtId="0" fontId="21" fillId="0" borderId="46" xfId="9" applyFont="1" applyBorder="1"/>
    <xf numFmtId="0" fontId="20" fillId="0" borderId="45" xfId="9" applyBorder="1"/>
    <xf numFmtId="37" fontId="21" fillId="0" borderId="42" xfId="9" applyNumberFormat="1" applyFont="1" applyBorder="1"/>
    <xf numFmtId="37" fontId="21" fillId="0" borderId="45" xfId="9" applyNumberFormat="1" applyFont="1" applyBorder="1"/>
    <xf numFmtId="5" fontId="21" fillId="0" borderId="45" xfId="9" applyNumberFormat="1" applyFont="1" applyBorder="1"/>
    <xf numFmtId="5" fontId="21" fillId="0" borderId="46" xfId="9" applyNumberFormat="1" applyFont="1" applyBorder="1"/>
    <xf numFmtId="0" fontId="18" fillId="0" borderId="0" xfId="0" applyFont="1"/>
    <xf numFmtId="0" fontId="36" fillId="0" borderId="0" xfId="0" applyFont="1" applyBorder="1" applyAlignment="1">
      <alignment vertical="top" wrapText="1"/>
    </xf>
    <xf numFmtId="0" fontId="0" fillId="0" borderId="0" xfId="0" applyAlignment="1">
      <alignment vertical="top"/>
    </xf>
    <xf numFmtId="0" fontId="30" fillId="0" borderId="0" xfId="0" applyFont="1" applyAlignment="1">
      <alignment vertical="top"/>
    </xf>
    <xf numFmtId="0" fontId="30" fillId="0" borderId="0" xfId="0" applyFont="1" applyBorder="1" applyAlignment="1">
      <alignment horizontal="center" vertical="top" wrapText="1"/>
    </xf>
    <xf numFmtId="0" fontId="30" fillId="0" borderId="0" xfId="0" applyFont="1" applyBorder="1" applyAlignment="1">
      <alignment vertical="top"/>
    </xf>
    <xf numFmtId="0" fontId="30" fillId="0" borderId="0" xfId="0" applyFont="1" applyBorder="1" applyAlignment="1">
      <alignment vertical="top" wrapText="1"/>
    </xf>
    <xf numFmtId="170" fontId="24" fillId="2" borderId="47" xfId="0" applyNumberFormat="1" applyFont="1" applyFill="1" applyBorder="1" applyAlignment="1"/>
    <xf numFmtId="37" fontId="24" fillId="2" borderId="49" xfId="0" applyNumberFormat="1" applyFont="1" applyFill="1" applyBorder="1" applyAlignment="1"/>
    <xf numFmtId="37" fontId="24" fillId="2" borderId="47" xfId="0" applyNumberFormat="1" applyFont="1" applyFill="1" applyBorder="1" applyAlignment="1"/>
    <xf numFmtId="37" fontId="7" fillId="2" borderId="51" xfId="0" applyNumberFormat="1" applyFont="1" applyFill="1" applyBorder="1" applyAlignment="1"/>
    <xf numFmtId="37" fontId="7" fillId="0" borderId="51" xfId="0" applyNumberFormat="1" applyFont="1" applyFill="1" applyBorder="1" applyAlignment="1"/>
    <xf numFmtId="37" fontId="17" fillId="0" borderId="14" xfId="0" applyNumberFormat="1" applyFont="1" applyBorder="1" applyAlignment="1">
      <alignment horizontal="right"/>
    </xf>
    <xf numFmtId="37" fontId="24" fillId="2" borderId="45" xfId="0" applyNumberFormat="1" applyFont="1" applyFill="1" applyBorder="1" applyAlignment="1"/>
    <xf numFmtId="165" fontId="39" fillId="0" borderId="0" xfId="0" applyNumberFormat="1" applyFont="1" applyAlignment="1"/>
    <xf numFmtId="0" fontId="56" fillId="2" borderId="0" xfId="0" applyFont="1" applyFill="1" applyProtection="1">
      <protection hidden="1"/>
    </xf>
    <xf numFmtId="164" fontId="17" fillId="0" borderId="54" xfId="0" applyNumberFormat="1" applyFont="1" applyBorder="1" applyAlignment="1"/>
    <xf numFmtId="3" fontId="24" fillId="2" borderId="55" xfId="0" applyNumberFormat="1" applyFont="1" applyFill="1" applyBorder="1" applyAlignment="1"/>
    <xf numFmtId="37" fontId="7" fillId="2" borderId="56" xfId="0" applyNumberFormat="1" applyFont="1" applyFill="1" applyBorder="1" applyAlignment="1"/>
    <xf numFmtId="37" fontId="27" fillId="2" borderId="57" xfId="0" applyNumberFormat="1" applyFont="1" applyFill="1" applyBorder="1" applyAlignment="1"/>
    <xf numFmtId="1" fontId="17" fillId="0" borderId="17" xfId="0" applyNumberFormat="1" applyFont="1" applyBorder="1" applyAlignment="1">
      <alignment horizontal="right"/>
    </xf>
    <xf numFmtId="37" fontId="6" fillId="0" borderId="9" xfId="0" applyNumberFormat="1" applyFont="1" applyBorder="1" applyAlignment="1">
      <alignment horizontal="right"/>
    </xf>
    <xf numFmtId="37" fontId="6" fillId="0" borderId="16" xfId="0" applyNumberFormat="1" applyFont="1" applyBorder="1" applyAlignment="1">
      <alignment horizontal="right"/>
    </xf>
    <xf numFmtId="37" fontId="6" fillId="0" borderId="17" xfId="0" applyNumberFormat="1" applyFont="1" applyBorder="1" applyAlignment="1">
      <alignment horizontal="right"/>
    </xf>
    <xf numFmtId="37" fontId="17" fillId="0" borderId="18" xfId="0" applyNumberFormat="1" applyFont="1" applyBorder="1" applyAlignment="1">
      <alignment horizontal="right"/>
    </xf>
    <xf numFmtId="37" fontId="27" fillId="2" borderId="58" xfId="0" applyNumberFormat="1" applyFont="1" applyFill="1" applyBorder="1" applyAlignment="1"/>
    <xf numFmtId="0" fontId="14" fillId="0" borderId="0" xfId="0" applyFont="1"/>
    <xf numFmtId="37" fontId="6" fillId="0" borderId="15" xfId="0" applyNumberFormat="1" applyFont="1" applyBorder="1" applyAlignment="1">
      <alignment horizontal="center"/>
    </xf>
    <xf numFmtId="37" fontId="6" fillId="0" borderId="11" xfId="0" applyNumberFormat="1" applyFont="1" applyBorder="1" applyAlignment="1">
      <alignment horizontal="center"/>
    </xf>
    <xf numFmtId="37" fontId="6" fillId="0" borderId="11" xfId="0" applyNumberFormat="1" applyFont="1" applyBorder="1" applyAlignment="1"/>
    <xf numFmtId="3" fontId="6" fillId="0" borderId="12" xfId="0" applyNumberFormat="1" applyFont="1" applyBorder="1" applyAlignment="1"/>
    <xf numFmtId="164" fontId="6" fillId="0" borderId="11" xfId="0" applyNumberFormat="1" applyFont="1" applyBorder="1" applyAlignment="1"/>
    <xf numFmtId="164" fontId="17" fillId="0" borderId="3" xfId="0" applyNumberFormat="1" applyFont="1" applyBorder="1" applyAlignment="1"/>
    <xf numFmtId="164" fontId="17" fillId="0" borderId="4" xfId="0" applyNumberFormat="1" applyFont="1" applyBorder="1" applyAlignment="1"/>
    <xf numFmtId="3" fontId="6" fillId="0" borderId="3" xfId="0" applyNumberFormat="1" applyFont="1" applyBorder="1" applyAlignment="1"/>
    <xf numFmtId="37" fontId="6" fillId="0" borderId="8" xfId="0" applyNumberFormat="1" applyFont="1" applyBorder="1"/>
    <xf numFmtId="37" fontId="6" fillId="0" borderId="13" xfId="0" applyNumberFormat="1" applyFont="1" applyBorder="1"/>
    <xf numFmtId="0" fontId="7" fillId="2" borderId="61" xfId="0" applyNumberFormat="1" applyFont="1" applyFill="1" applyBorder="1" applyAlignment="1"/>
    <xf numFmtId="0" fontId="7" fillId="2" borderId="62" xfId="0" applyNumberFormat="1" applyFont="1" applyFill="1" applyBorder="1" applyAlignment="1">
      <alignment horizontal="left"/>
    </xf>
    <xf numFmtId="0" fontId="9" fillId="0" borderId="62" xfId="0" applyNumberFormat="1" applyFont="1" applyBorder="1" applyAlignment="1"/>
    <xf numFmtId="0" fontId="7" fillId="2" borderId="63" xfId="0" applyNumberFormat="1" applyFont="1" applyFill="1" applyBorder="1" applyAlignment="1">
      <alignment horizontal="left"/>
    </xf>
    <xf numFmtId="0" fontId="9" fillId="0" borderId="63" xfId="0" applyNumberFormat="1" applyFont="1" applyFill="1" applyBorder="1" applyAlignment="1"/>
    <xf numFmtId="0" fontId="7" fillId="2" borderId="64" xfId="0" applyNumberFormat="1" applyFont="1" applyFill="1" applyBorder="1" applyAlignment="1">
      <alignment horizontal="left"/>
    </xf>
    <xf numFmtId="0" fontId="27" fillId="2" borderId="43" xfId="0" applyNumberFormat="1" applyFont="1" applyFill="1" applyBorder="1" applyAlignment="1">
      <alignment horizontal="left" indent="5"/>
    </xf>
    <xf numFmtId="0" fontId="24" fillId="2" borderId="70" xfId="0" applyNumberFormat="1" applyFont="1" applyFill="1" applyBorder="1" applyAlignment="1">
      <alignment horizontal="right"/>
    </xf>
    <xf numFmtId="0" fontId="24" fillId="2" borderId="72" xfId="0" applyNumberFormat="1" applyFont="1" applyFill="1" applyBorder="1" applyAlignment="1">
      <alignment horizontal="right"/>
    </xf>
    <xf numFmtId="0" fontId="18" fillId="0" borderId="0" xfId="0" applyNumberFormat="1" applyFont="1" applyAlignment="1"/>
    <xf numFmtId="0" fontId="23" fillId="0" borderId="15" xfId="0" applyNumberFormat="1" applyFont="1" applyFill="1" applyBorder="1" applyAlignment="1">
      <alignment horizontal="left"/>
    </xf>
    <xf numFmtId="0" fontId="23" fillId="2" borderId="15" xfId="0" applyNumberFormat="1" applyFont="1" applyFill="1" applyBorder="1" applyAlignment="1">
      <alignment horizontal="left"/>
    </xf>
    <xf numFmtId="0" fontId="24" fillId="2" borderId="42" xfId="0" applyNumberFormat="1" applyFont="1" applyFill="1" applyBorder="1" applyAlignment="1">
      <alignment horizontal="left"/>
    </xf>
    <xf numFmtId="0" fontId="24" fillId="2" borderId="15" xfId="0" applyNumberFormat="1" applyFont="1" applyFill="1" applyBorder="1" applyAlignment="1">
      <alignment horizontal="left"/>
    </xf>
    <xf numFmtId="0" fontId="24" fillId="2" borderId="43" xfId="0" applyNumberFormat="1" applyFont="1" applyFill="1" applyBorder="1" applyAlignment="1">
      <alignment horizontal="left"/>
    </xf>
    <xf numFmtId="0" fontId="24" fillId="2" borderId="74" xfId="0" applyNumberFormat="1" applyFont="1" applyFill="1" applyBorder="1" applyAlignment="1">
      <alignment horizontal="right"/>
    </xf>
    <xf numFmtId="0" fontId="24" fillId="2" borderId="75" xfId="0" applyNumberFormat="1" applyFont="1" applyFill="1" applyBorder="1" applyAlignment="1">
      <alignment horizontal="right"/>
    </xf>
    <xf numFmtId="0" fontId="24" fillId="2" borderId="76" xfId="0" applyNumberFormat="1" applyFont="1" applyFill="1" applyBorder="1" applyAlignment="1">
      <alignment horizontal="right"/>
    </xf>
    <xf numFmtId="0" fontId="7" fillId="2" borderId="77" xfId="0" applyNumberFormat="1" applyFont="1" applyFill="1" applyBorder="1" applyAlignment="1">
      <alignment horizontal="left" indent="1"/>
    </xf>
    <xf numFmtId="0" fontId="7" fillId="2" borderId="13" xfId="0" applyNumberFormat="1" applyFont="1" applyFill="1" applyBorder="1" applyAlignment="1">
      <alignment horizontal="left" indent="1"/>
    </xf>
    <xf numFmtId="0" fontId="8" fillId="2" borderId="13" xfId="0" applyNumberFormat="1" applyFont="1" applyFill="1" applyBorder="1" applyAlignment="1">
      <alignment horizontal="left" indent="2"/>
    </xf>
    <xf numFmtId="0" fontId="7" fillId="2" borderId="51" xfId="0" applyNumberFormat="1" applyFont="1" applyFill="1" applyBorder="1" applyAlignment="1">
      <alignment horizontal="left" indent="1"/>
    </xf>
    <xf numFmtId="0" fontId="7" fillId="2" borderId="78" xfId="0" applyNumberFormat="1" applyFont="1" applyFill="1" applyBorder="1" applyAlignment="1">
      <alignment horizontal="left" indent="2"/>
    </xf>
    <xf numFmtId="0" fontId="7" fillId="2" borderId="13" xfId="0" applyNumberFormat="1" applyFont="1" applyFill="1" applyBorder="1" applyAlignment="1">
      <alignment horizontal="left" indent="2"/>
    </xf>
    <xf numFmtId="0" fontId="26" fillId="2" borderId="13" xfId="0" applyNumberFormat="1" applyFont="1" applyFill="1" applyBorder="1" applyAlignment="1">
      <alignment horizontal="left" indent="3"/>
    </xf>
    <xf numFmtId="0" fontId="7" fillId="0" borderId="13" xfId="0" applyNumberFormat="1" applyFont="1" applyFill="1" applyBorder="1" applyAlignment="1">
      <alignment horizontal="left" indent="2"/>
    </xf>
    <xf numFmtId="0" fontId="26" fillId="2" borderId="74" xfId="0" applyNumberFormat="1" applyFont="1" applyFill="1" applyBorder="1" applyAlignment="1">
      <alignment horizontal="right"/>
    </xf>
    <xf numFmtId="0" fontId="26" fillId="2" borderId="75" xfId="0" applyNumberFormat="1" applyFont="1" applyFill="1" applyBorder="1" applyAlignment="1">
      <alignment horizontal="right"/>
    </xf>
    <xf numFmtId="0" fontId="26" fillId="2" borderId="76" xfId="0" applyNumberFormat="1" applyFont="1" applyFill="1" applyBorder="1" applyAlignment="1">
      <alignment horizontal="right"/>
    </xf>
    <xf numFmtId="37" fontId="23" fillId="2" borderId="13" xfId="0" applyNumberFormat="1" applyFont="1" applyFill="1" applyBorder="1" applyAlignment="1"/>
    <xf numFmtId="0" fontId="6" fillId="0" borderId="15" xfId="0" applyNumberFormat="1" applyFont="1" applyBorder="1" applyAlignment="1"/>
    <xf numFmtId="0" fontId="6" fillId="0" borderId="11" xfId="0" applyNumberFormat="1" applyFont="1" applyBorder="1" applyAlignment="1"/>
    <xf numFmtId="0" fontId="6" fillId="0" borderId="7" xfId="0" applyNumberFormat="1" applyFont="1" applyBorder="1" applyAlignment="1"/>
    <xf numFmtId="0" fontId="17" fillId="0" borderId="3" xfId="0" applyNumberFormat="1" applyFont="1" applyBorder="1" applyAlignment="1"/>
    <xf numFmtId="0" fontId="6" fillId="0" borderId="79" xfId="0" applyNumberFormat="1" applyFont="1" applyBorder="1" applyAlignment="1"/>
    <xf numFmtId="0" fontId="6" fillId="0" borderId="80" xfId="0" applyNumberFormat="1" applyFont="1" applyBorder="1" applyAlignment="1"/>
    <xf numFmtId="0" fontId="6" fillId="0" borderId="11" xfId="0" applyNumberFormat="1" applyFont="1" applyBorder="1" applyAlignment="1">
      <alignment horizontal="fill"/>
    </xf>
    <xf numFmtId="0" fontId="6" fillId="0" borderId="3" xfId="0" applyNumberFormat="1" applyFont="1" applyBorder="1" applyAlignment="1">
      <alignment horizontal="fill"/>
    </xf>
    <xf numFmtId="0" fontId="6" fillId="0" borderId="3" xfId="0" applyNumberFormat="1" applyFont="1" applyBorder="1" applyAlignment="1"/>
    <xf numFmtId="0" fontId="6" fillId="0" borderId="74" xfId="0" applyNumberFormat="1" applyFont="1" applyBorder="1" applyAlignment="1">
      <alignment horizontal="right"/>
    </xf>
    <xf numFmtId="0" fontId="6" fillId="0" borderId="75" xfId="0" applyNumberFormat="1" applyFont="1" applyBorder="1" applyAlignment="1">
      <alignment horizontal="center"/>
    </xf>
    <xf numFmtId="0" fontId="6" fillId="0" borderId="75" xfId="0" applyNumberFormat="1" applyFont="1" applyBorder="1" applyAlignment="1">
      <alignment horizontal="right"/>
    </xf>
    <xf numFmtId="0" fontId="6" fillId="0" borderId="74" xfId="0" applyNumberFormat="1" applyFont="1" applyBorder="1" applyAlignment="1">
      <alignment horizontal="center"/>
    </xf>
    <xf numFmtId="0" fontId="6" fillId="0" borderId="76" xfId="0" applyNumberFormat="1" applyFont="1" applyBorder="1" applyAlignment="1">
      <alignment horizontal="right"/>
    </xf>
    <xf numFmtId="37" fontId="17" fillId="0" borderId="51" xfId="0" applyNumberFormat="1" applyFont="1" applyBorder="1" applyAlignment="1">
      <alignment horizontal="center"/>
    </xf>
    <xf numFmtId="37" fontId="17" fillId="0" borderId="3" xfId="0" applyNumberFormat="1" applyFont="1" applyBorder="1" applyAlignment="1">
      <alignment horizontal="center"/>
    </xf>
    <xf numFmtId="37" fontId="6" fillId="0" borderId="8" xfId="0" applyNumberFormat="1" applyFont="1" applyBorder="1" applyAlignment="1">
      <alignment horizontal="center"/>
    </xf>
    <xf numFmtId="37" fontId="6" fillId="0" borderId="0" xfId="0" applyNumberFormat="1" applyFont="1" applyAlignment="1">
      <alignment horizontal="center"/>
    </xf>
    <xf numFmtId="37" fontId="6" fillId="0" borderId="7" xfId="0" applyNumberFormat="1" applyFont="1" applyBorder="1" applyAlignment="1">
      <alignment horizontal="center"/>
    </xf>
    <xf numFmtId="37" fontId="6" fillId="0" borderId="3" xfId="0" applyNumberFormat="1" applyFont="1" applyBorder="1" applyAlignment="1">
      <alignment horizontal="center"/>
    </xf>
    <xf numFmtId="37" fontId="6" fillId="0" borderId="8" xfId="0" applyNumberFormat="1" applyFont="1" applyBorder="1" applyAlignment="1"/>
    <xf numFmtId="37" fontId="6" fillId="0" borderId="0" xfId="0" applyNumberFormat="1" applyFont="1" applyAlignment="1"/>
    <xf numFmtId="37" fontId="6" fillId="0" borderId="7" xfId="0" applyNumberFormat="1" applyFont="1" applyBorder="1" applyAlignment="1"/>
    <xf numFmtId="37" fontId="6" fillId="0" borderId="3" xfId="0" applyNumberFormat="1" applyFont="1" applyBorder="1" applyAlignment="1"/>
    <xf numFmtId="37" fontId="6" fillId="0" borderId="15" xfId="0" applyNumberFormat="1" applyFont="1" applyBorder="1" applyAlignment="1"/>
    <xf numFmtId="37" fontId="6" fillId="0" borderId="81" xfId="0" applyNumberFormat="1" applyFont="1" applyBorder="1" applyAlignment="1">
      <alignment horizontal="center"/>
    </xf>
    <xf numFmtId="37" fontId="6" fillId="0" borderId="0" xfId="0" applyNumberFormat="1" applyFont="1" applyBorder="1" applyAlignment="1"/>
    <xf numFmtId="167" fontId="57" fillId="0" borderId="0" xfId="1" applyNumberFormat="1" applyFont="1" applyAlignment="1">
      <alignment horizontal="center" vertical="center"/>
    </xf>
    <xf numFmtId="0" fontId="58" fillId="0" borderId="0" xfId="8" applyNumberFormat="1" applyFont="1" applyFill="1" applyBorder="1" applyAlignment="1" applyProtection="1"/>
    <xf numFmtId="0" fontId="20" fillId="0" borderId="0" xfId="8" applyNumberFormat="1" applyFill="1" applyBorder="1" applyAlignment="1" applyProtection="1"/>
    <xf numFmtId="167" fontId="57" fillId="0" borderId="0" xfId="1" applyNumberFormat="1" applyFont="1" applyAlignment="1">
      <alignment horizontal="centerContinuous" vertical="center"/>
    </xf>
    <xf numFmtId="167" fontId="20" fillId="0" borderId="0" xfId="1" applyNumberFormat="1" applyFill="1" applyBorder="1" applyAlignment="1" applyProtection="1"/>
    <xf numFmtId="0" fontId="58" fillId="0" borderId="0" xfId="8" applyNumberFormat="1" applyFont="1" applyFill="1" applyBorder="1" applyAlignment="1" applyProtection="1">
      <alignment horizontal="left"/>
    </xf>
    <xf numFmtId="165" fontId="9" fillId="3" borderId="0" xfId="0" applyNumberFormat="1" applyFont="1" applyFill="1" applyAlignment="1">
      <alignment horizontal="centerContinuous"/>
    </xf>
    <xf numFmtId="166" fontId="59" fillId="3" borderId="0" xfId="0" applyNumberFormat="1" applyFont="1" applyFill="1" applyAlignment="1">
      <alignment horizontal="centerContinuous"/>
    </xf>
    <xf numFmtId="0" fontId="20" fillId="3" borderId="0" xfId="0" applyFont="1" applyFill="1" applyBorder="1" applyAlignment="1">
      <alignment vertical="top" wrapText="1"/>
    </xf>
    <xf numFmtId="166" fontId="9" fillId="3" borderId="0" xfId="0" applyNumberFormat="1" applyFont="1" applyFill="1" applyBorder="1"/>
    <xf numFmtId="165" fontId="9" fillId="3" borderId="0" xfId="0" applyNumberFormat="1" applyFont="1" applyFill="1" applyBorder="1"/>
    <xf numFmtId="0" fontId="20" fillId="0" borderId="0" xfId="8" applyNumberFormat="1" applyFont="1" applyFill="1" applyBorder="1" applyAlignment="1" applyProtection="1"/>
    <xf numFmtId="0" fontId="0" fillId="0" borderId="0" xfId="0" applyBorder="1" applyAlignment="1">
      <alignment wrapText="1"/>
    </xf>
    <xf numFmtId="166" fontId="59" fillId="3" borderId="0" xfId="0" applyNumberFormat="1" applyFont="1" applyFill="1" applyAlignment="1">
      <alignment horizontal="centerContinuous" wrapText="1"/>
    </xf>
    <xf numFmtId="165" fontId="9" fillId="3" borderId="0" xfId="0" applyNumberFormat="1" applyFont="1" applyFill="1" applyAlignment="1">
      <alignment horizontal="centerContinuous" wrapText="1"/>
    </xf>
    <xf numFmtId="166" fontId="9" fillId="3" borderId="0" xfId="0" applyNumberFormat="1" applyFont="1" applyFill="1" applyBorder="1" applyAlignment="1">
      <alignment wrapText="1"/>
    </xf>
    <xf numFmtId="165" fontId="9" fillId="3" borderId="0" xfId="0" applyNumberFormat="1" applyFont="1" applyFill="1" applyBorder="1" applyAlignment="1">
      <alignment wrapText="1"/>
    </xf>
    <xf numFmtId="0" fontId="0" fillId="0" borderId="0" xfId="0" applyAlignment="1">
      <alignment wrapText="1"/>
    </xf>
    <xf numFmtId="0" fontId="53" fillId="0" borderId="0" xfId="8" applyNumberFormat="1" applyFont="1" applyFill="1" applyBorder="1" applyAlignment="1" applyProtection="1"/>
    <xf numFmtId="167" fontId="20" fillId="0" borderId="0" xfId="1" applyNumberFormat="1" applyFont="1" applyFill="1" applyBorder="1" applyAlignment="1" applyProtection="1"/>
    <xf numFmtId="0" fontId="20" fillId="0" borderId="0" xfId="0" applyFont="1" applyBorder="1" applyAlignment="1"/>
    <xf numFmtId="166" fontId="9" fillId="0" borderId="0" xfId="0" applyNumberFormat="1" applyFont="1" applyBorder="1"/>
    <xf numFmtId="165" fontId="9" fillId="0" borderId="0" xfId="0" applyNumberFormat="1" applyFont="1" applyBorder="1"/>
    <xf numFmtId="9" fontId="20" fillId="0" borderId="0" xfId="11" applyFill="1" applyBorder="1" applyAlignment="1" applyProtection="1"/>
    <xf numFmtId="0" fontId="20" fillId="0" borderId="0" xfId="8"/>
    <xf numFmtId="165" fontId="22" fillId="3" borderId="0" xfId="0" applyNumberFormat="1" applyFont="1" applyFill="1" applyAlignment="1">
      <alignment horizontal="centerContinuous"/>
    </xf>
    <xf numFmtId="165" fontId="6" fillId="3" borderId="0" xfId="0" applyNumberFormat="1" applyFont="1" applyFill="1" applyBorder="1"/>
    <xf numFmtId="167" fontId="61" fillId="0" borderId="0" xfId="1" applyNumberFormat="1" applyFont="1" applyAlignment="1">
      <alignment horizontal="left" vertical="center"/>
    </xf>
    <xf numFmtId="5" fontId="7" fillId="2" borderId="11" xfId="0" applyNumberFormat="1" applyFont="1" applyFill="1" applyBorder="1" applyAlignment="1"/>
    <xf numFmtId="5" fontId="7" fillId="2" borderId="12" xfId="0" applyNumberFormat="1" applyFont="1" applyFill="1" applyBorder="1" applyAlignment="1"/>
    <xf numFmtId="0" fontId="6" fillId="0" borderId="0" xfId="7" applyFont="1" applyAlignment="1">
      <alignment vertical="top" wrapText="1"/>
    </xf>
    <xf numFmtId="0" fontId="6" fillId="0" borderId="0" xfId="7" applyFont="1" applyAlignment="1">
      <alignment vertical="top"/>
    </xf>
    <xf numFmtId="0" fontId="44" fillId="0" borderId="0" xfId="7" applyFont="1" applyAlignment="1">
      <alignment vertical="top"/>
    </xf>
    <xf numFmtId="0" fontId="6" fillId="0" borderId="0" xfId="7" applyFont="1" applyFill="1" applyBorder="1" applyAlignment="1">
      <alignment vertical="top" wrapText="1"/>
    </xf>
    <xf numFmtId="169" fontId="6" fillId="0" borderId="0" xfId="3" applyNumberFormat="1" applyFont="1" applyFill="1" applyBorder="1" applyAlignment="1">
      <alignment vertical="top"/>
    </xf>
    <xf numFmtId="0" fontId="6" fillId="0" borderId="0" xfId="7" applyFont="1" applyFill="1" applyBorder="1" applyAlignment="1">
      <alignment vertical="top"/>
    </xf>
    <xf numFmtId="0" fontId="17" fillId="0" borderId="0" xfId="7" applyFont="1" applyFill="1" applyBorder="1" applyAlignment="1">
      <alignment vertical="top"/>
    </xf>
    <xf numFmtId="0" fontId="62" fillId="0" borderId="0" xfId="7" applyFont="1" applyAlignment="1">
      <alignment horizontal="left" vertical="top" wrapText="1"/>
    </xf>
    <xf numFmtId="0" fontId="6" fillId="0" borderId="0" xfId="7" applyFont="1" applyFill="1" applyAlignment="1">
      <alignment vertical="top"/>
    </xf>
    <xf numFmtId="0" fontId="63" fillId="0" borderId="0" xfId="7" applyFont="1" applyAlignment="1">
      <alignment vertical="top" wrapText="1"/>
    </xf>
    <xf numFmtId="0" fontId="6" fillId="3" borderId="0" xfId="7" applyFont="1" applyFill="1" applyAlignment="1">
      <alignment vertical="top" wrapText="1"/>
    </xf>
    <xf numFmtId="0" fontId="0" fillId="3" borderId="0" xfId="0" applyFill="1" applyBorder="1" applyAlignment="1"/>
    <xf numFmtId="166" fontId="59" fillId="0" borderId="0" xfId="0" applyNumberFormat="1" applyFont="1" applyFill="1" applyAlignment="1">
      <alignment horizontal="centerContinuous"/>
    </xf>
    <xf numFmtId="165" fontId="9" fillId="0" borderId="0" xfId="0" applyNumberFormat="1" applyFont="1" applyFill="1" applyAlignment="1">
      <alignment horizontal="centerContinuous"/>
    </xf>
    <xf numFmtId="166" fontId="9" fillId="0" borderId="0" xfId="0" applyNumberFormat="1" applyFont="1" applyFill="1" applyBorder="1"/>
    <xf numFmtId="165" fontId="9" fillId="0" borderId="0" xfId="0" applyNumberFormat="1" applyFont="1" applyFill="1" applyBorder="1"/>
    <xf numFmtId="0" fontId="6" fillId="0" borderId="0" xfId="7" applyFont="1" applyFill="1" applyAlignment="1">
      <alignment vertical="top" wrapText="1"/>
    </xf>
    <xf numFmtId="37" fontId="9" fillId="0" borderId="82" xfId="0" applyNumberFormat="1" applyFont="1" applyBorder="1"/>
    <xf numFmtId="37" fontId="9" fillId="0" borderId="83" xfId="0" applyNumberFormat="1" applyFont="1" applyBorder="1"/>
    <xf numFmtId="37" fontId="9" fillId="0" borderId="84" xfId="0" applyNumberFormat="1" applyFont="1" applyBorder="1"/>
    <xf numFmtId="37" fontId="9" fillId="0" borderId="85" xfId="0" applyNumberFormat="1" applyFont="1" applyBorder="1"/>
    <xf numFmtId="37" fontId="9" fillId="0" borderId="86" xfId="0" applyNumberFormat="1" applyFont="1" applyBorder="1"/>
    <xf numFmtId="37" fontId="9" fillId="0" borderId="87" xfId="0" applyNumberFormat="1" applyFont="1" applyBorder="1"/>
    <xf numFmtId="37" fontId="28" fillId="0" borderId="88" xfId="0" applyNumberFormat="1" applyFont="1" applyBorder="1"/>
    <xf numFmtId="37" fontId="7" fillId="2" borderId="82" xfId="0" applyNumberFormat="1" applyFont="1" applyFill="1" applyBorder="1" applyAlignment="1"/>
    <xf numFmtId="37" fontId="7" fillId="2" borderId="83" xfId="0" applyNumberFormat="1" applyFont="1" applyFill="1" applyBorder="1" applyAlignment="1"/>
    <xf numFmtId="37" fontId="7" fillId="2" borderId="84" xfId="0" applyNumberFormat="1" applyFont="1" applyFill="1" applyBorder="1" applyAlignment="1"/>
    <xf numFmtId="37" fontId="28" fillId="0" borderId="89" xfId="0" applyNumberFormat="1" applyFont="1" applyBorder="1"/>
    <xf numFmtId="0" fontId="7" fillId="2" borderId="90" xfId="0" applyNumberFormat="1" applyFont="1" applyFill="1" applyBorder="1" applyAlignment="1">
      <alignment horizontal="left"/>
    </xf>
    <xf numFmtId="0" fontId="7" fillId="2" borderId="91" xfId="0" applyNumberFormat="1" applyFont="1" applyFill="1" applyBorder="1" applyAlignment="1">
      <alignment horizontal="left"/>
    </xf>
    <xf numFmtId="0" fontId="7" fillId="2" borderId="92" xfId="0" applyNumberFormat="1" applyFont="1" applyFill="1" applyBorder="1" applyAlignment="1">
      <alignment horizontal="left"/>
    </xf>
    <xf numFmtId="0" fontId="27" fillId="2" borderId="93" xfId="0" applyNumberFormat="1" applyFont="1" applyFill="1" applyBorder="1" applyAlignment="1">
      <alignment horizontal="left" indent="5"/>
    </xf>
    <xf numFmtId="165" fontId="3" fillId="0" borderId="0" xfId="0" applyNumberFormat="1" applyFont="1" applyBorder="1"/>
    <xf numFmtId="0" fontId="42" fillId="0" borderId="0" xfId="0" applyFont="1" applyBorder="1" applyAlignment="1">
      <alignment vertical="top" wrapText="1"/>
    </xf>
    <xf numFmtId="0" fontId="30" fillId="0" borderId="0" xfId="0" applyFont="1" applyBorder="1" applyAlignment="1">
      <alignment horizontal="center" vertical="top"/>
    </xf>
    <xf numFmtId="0" fontId="36" fillId="0" borderId="0" xfId="0" applyFont="1" applyBorder="1" applyAlignment="1">
      <alignment horizontal="center" vertical="top" wrapText="1"/>
    </xf>
    <xf numFmtId="0" fontId="65" fillId="0" borderId="0" xfId="0" applyFont="1" applyBorder="1" applyAlignment="1">
      <alignment horizontal="center"/>
    </xf>
    <xf numFmtId="0" fontId="64" fillId="0" borderId="0" xfId="0" applyFont="1" applyBorder="1" applyAlignment="1">
      <alignment vertical="top" wrapText="1"/>
    </xf>
    <xf numFmtId="164" fontId="30" fillId="0" borderId="0" xfId="0" applyNumberFormat="1" applyFont="1" applyBorder="1" applyAlignment="1">
      <alignment vertical="top" wrapText="1"/>
    </xf>
    <xf numFmtId="1" fontId="30" fillId="0" borderId="0" xfId="0" applyNumberFormat="1" applyFont="1" applyBorder="1" applyAlignment="1">
      <alignment vertical="top"/>
    </xf>
    <xf numFmtId="0" fontId="36" fillId="0" borderId="0" xfId="0" applyFont="1" applyBorder="1" applyAlignment="1">
      <alignment horizontal="center"/>
    </xf>
    <xf numFmtId="0" fontId="6" fillId="0" borderId="42" xfId="0" applyNumberFormat="1" applyFont="1" applyBorder="1" applyAlignment="1"/>
    <xf numFmtId="0" fontId="17" fillId="0" borderId="74" xfId="0" applyNumberFormat="1" applyFont="1" applyBorder="1" applyAlignment="1">
      <alignment horizontal="right"/>
    </xf>
    <xf numFmtId="0" fontId="17" fillId="0" borderId="75" xfId="0" applyNumberFormat="1" applyFont="1" applyBorder="1" applyAlignment="1">
      <alignment horizontal="right"/>
    </xf>
    <xf numFmtId="0" fontId="17" fillId="0" borderId="76" xfId="0" applyNumberFormat="1" applyFont="1" applyBorder="1" applyAlignment="1">
      <alignment horizontal="right"/>
    </xf>
    <xf numFmtId="37" fontId="6" fillId="0" borderId="7" xfId="0" applyNumberFormat="1" applyFont="1" applyFill="1" applyBorder="1" applyAlignment="1"/>
    <xf numFmtId="37" fontId="6" fillId="0" borderId="3" xfId="0" applyNumberFormat="1" applyFont="1" applyFill="1" applyBorder="1" applyAlignment="1"/>
    <xf numFmtId="37" fontId="6" fillId="0" borderId="4" xfId="0" applyNumberFormat="1" applyFont="1" applyFill="1" applyBorder="1" applyAlignment="1"/>
    <xf numFmtId="0" fontId="17" fillId="0" borderId="42" xfId="0" applyNumberFormat="1" applyFont="1" applyBorder="1" applyAlignment="1">
      <alignment horizontal="left" indent="3"/>
    </xf>
    <xf numFmtId="37" fontId="17" fillId="0" borderId="7" xfId="0" applyNumberFormat="1" applyFont="1" applyBorder="1" applyAlignment="1"/>
    <xf numFmtId="37" fontId="17" fillId="0" borderId="3" xfId="0" applyNumberFormat="1" applyFont="1" applyBorder="1" applyAlignment="1"/>
    <xf numFmtId="5" fontId="17" fillId="0" borderId="3" xfId="0" applyNumberFormat="1" applyFont="1" applyBorder="1" applyAlignment="1"/>
    <xf numFmtId="5" fontId="17" fillId="0" borderId="45" xfId="0" applyNumberFormat="1" applyFont="1" applyBorder="1" applyAlignment="1"/>
    <xf numFmtId="5" fontId="17" fillId="0" borderId="4" xfId="0" applyNumberFormat="1" applyFont="1" applyBorder="1" applyAlignment="1"/>
    <xf numFmtId="37" fontId="6" fillId="0" borderId="4" xfId="0" applyNumberFormat="1" applyFont="1" applyBorder="1" applyAlignment="1"/>
    <xf numFmtId="37" fontId="6" fillId="0" borderId="42" xfId="0" applyNumberFormat="1" applyFont="1" applyBorder="1" applyAlignment="1"/>
    <xf numFmtId="37" fontId="6" fillId="0" borderId="45" xfId="0" applyNumberFormat="1" applyFont="1" applyBorder="1" applyAlignment="1"/>
    <xf numFmtId="37" fontId="6" fillId="0" borderId="20" xfId="0" applyNumberFormat="1" applyFont="1" applyBorder="1" applyAlignment="1"/>
    <xf numFmtId="0" fontId="6" fillId="0" borderId="78" xfId="0" applyNumberFormat="1" applyFont="1" applyBorder="1" applyAlignment="1"/>
    <xf numFmtId="0" fontId="6" fillId="0" borderId="13" xfId="0" applyNumberFormat="1" applyFont="1" applyBorder="1" applyAlignment="1">
      <alignment horizontal="left" indent="3"/>
    </xf>
    <xf numFmtId="0" fontId="6" fillId="0" borderId="51" xfId="0" applyNumberFormat="1" applyFont="1" applyBorder="1" applyAlignment="1">
      <alignment horizontal="left" indent="3"/>
    </xf>
    <xf numFmtId="5" fontId="6" fillId="0" borderId="3" xfId="0" applyNumberFormat="1" applyFont="1" applyBorder="1" applyAlignment="1"/>
    <xf numFmtId="5" fontId="6" fillId="0" borderId="4" xfId="0" applyNumberFormat="1" applyFont="1" applyBorder="1" applyAlignment="1"/>
    <xf numFmtId="165" fontId="6" fillId="0" borderId="0" xfId="0" applyNumberFormat="1" applyFont="1" applyAlignment="1">
      <alignment horizontal="centerContinuous"/>
    </xf>
    <xf numFmtId="0" fontId="17" fillId="0" borderId="0" xfId="0" applyNumberFormat="1" applyFont="1" applyBorder="1" applyAlignment="1">
      <alignment horizontal="left" indent="5"/>
    </xf>
    <xf numFmtId="37" fontId="17" fillId="0" borderId="0" xfId="0" applyNumberFormat="1" applyFont="1" applyBorder="1" applyAlignment="1"/>
    <xf numFmtId="5" fontId="17" fillId="0" borderId="0" xfId="0" applyNumberFormat="1" applyFont="1" applyBorder="1" applyAlignment="1"/>
    <xf numFmtId="3" fontId="7" fillId="2" borderId="0" xfId="0" applyNumberFormat="1" applyFont="1" applyFill="1" applyAlignment="1"/>
    <xf numFmtId="165" fontId="50" fillId="0" borderId="0" xfId="0" applyNumberFormat="1" applyFont="1" applyAlignment="1"/>
    <xf numFmtId="165" fontId="49" fillId="0" borderId="0" xfId="0" applyNumberFormat="1" applyFont="1" applyAlignment="1"/>
    <xf numFmtId="0" fontId="9" fillId="0" borderId="0" xfId="8" applyNumberFormat="1" applyFont="1" applyFill="1" applyBorder="1" applyAlignment="1" applyProtection="1"/>
    <xf numFmtId="0" fontId="67" fillId="0" borderId="0" xfId="8" applyFont="1" applyBorder="1" applyAlignment="1">
      <alignment vertical="center"/>
    </xf>
    <xf numFmtId="0" fontId="67" fillId="0" borderId="0" xfId="8" applyFont="1" applyAlignment="1">
      <alignment vertical="center"/>
    </xf>
    <xf numFmtId="0" fontId="69" fillId="0" borderId="45" xfId="8" applyFont="1" applyFill="1" applyBorder="1" applyAlignment="1">
      <alignment horizontal="left" vertical="center"/>
    </xf>
    <xf numFmtId="0" fontId="69" fillId="0" borderId="94" xfId="8" applyFont="1" applyFill="1" applyBorder="1" applyAlignment="1">
      <alignment horizontal="left" vertical="center"/>
    </xf>
    <xf numFmtId="0" fontId="69" fillId="0" borderId="13" xfId="8" applyFont="1" applyFill="1" applyBorder="1" applyAlignment="1">
      <alignment horizontal="left" vertical="center"/>
    </xf>
    <xf numFmtId="0" fontId="69" fillId="0" borderId="95" xfId="8" applyFont="1" applyFill="1" applyBorder="1" applyAlignment="1">
      <alignment horizontal="left" vertical="center"/>
    </xf>
    <xf numFmtId="166" fontId="69" fillId="0" borderId="13" xfId="8" applyNumberFormat="1" applyFont="1" applyFill="1" applyBorder="1" applyAlignment="1">
      <alignment horizontal="left" vertical="center"/>
    </xf>
    <xf numFmtId="0" fontId="70" fillId="0" borderId="95" xfId="8" applyFont="1" applyFill="1" applyBorder="1" applyAlignment="1">
      <alignment horizontal="left" vertical="center"/>
    </xf>
    <xf numFmtId="166" fontId="70" fillId="0" borderId="13" xfId="8" applyNumberFormat="1" applyFont="1" applyFill="1" applyBorder="1" applyAlignment="1">
      <alignment horizontal="left" vertical="center"/>
    </xf>
    <xf numFmtId="0" fontId="69" fillId="0" borderId="96" xfId="8" applyFont="1" applyFill="1" applyBorder="1" applyAlignment="1">
      <alignment horizontal="left" vertical="center"/>
    </xf>
    <xf numFmtId="0" fontId="69" fillId="0" borderId="42" xfId="8" applyFont="1" applyFill="1" applyBorder="1" applyAlignment="1">
      <alignment vertical="center"/>
    </xf>
    <xf numFmtId="0" fontId="69" fillId="0" borderId="78" xfId="8" applyFont="1" applyFill="1" applyBorder="1" applyAlignment="1">
      <alignment vertical="center"/>
    </xf>
    <xf numFmtId="0" fontId="69" fillId="0" borderId="13" xfId="8" applyFont="1" applyFill="1" applyBorder="1" applyAlignment="1">
      <alignment vertical="center"/>
    </xf>
    <xf numFmtId="0" fontId="69" fillId="0" borderId="80" xfId="8" applyFont="1" applyFill="1" applyBorder="1" applyAlignment="1">
      <alignment vertical="center"/>
    </xf>
    <xf numFmtId="166" fontId="70" fillId="0" borderId="51" xfId="8" applyNumberFormat="1" applyFont="1" applyFill="1" applyBorder="1" applyAlignment="1">
      <alignment horizontal="left" vertical="center"/>
    </xf>
    <xf numFmtId="0" fontId="70" fillId="0" borderId="97" xfId="8" applyFont="1" applyFill="1" applyBorder="1" applyAlignment="1">
      <alignment horizontal="left" vertical="center"/>
    </xf>
    <xf numFmtId="0" fontId="70" fillId="0" borderId="42" xfId="8" applyFont="1" applyFill="1" applyBorder="1" applyAlignment="1">
      <alignment vertical="center"/>
    </xf>
    <xf numFmtId="0" fontId="71" fillId="0" borderId="45" xfId="8" applyNumberFormat="1" applyFont="1" applyFill="1" applyBorder="1" applyAlignment="1" applyProtection="1"/>
    <xf numFmtId="166" fontId="70" fillId="0" borderId="78" xfId="8" applyNumberFormat="1" applyFont="1" applyFill="1" applyBorder="1" applyAlignment="1">
      <alignment horizontal="left" vertical="center"/>
    </xf>
    <xf numFmtId="0" fontId="70" fillId="0" borderId="94" xfId="8" applyFont="1" applyFill="1" applyBorder="1" applyAlignment="1">
      <alignment horizontal="left" vertical="center"/>
    </xf>
    <xf numFmtId="166" fontId="70" fillId="0" borderId="80" xfId="8" applyNumberFormat="1" applyFont="1" applyFill="1" applyBorder="1" applyAlignment="1">
      <alignment horizontal="left" vertical="center"/>
    </xf>
    <xf numFmtId="0" fontId="70" fillId="0" borderId="96" xfId="8" applyFont="1" applyFill="1" applyBorder="1" applyAlignment="1">
      <alignment horizontal="left" vertical="center"/>
    </xf>
    <xf numFmtId="0" fontId="70" fillId="0" borderId="45" xfId="8" applyFont="1" applyFill="1" applyBorder="1" applyAlignment="1">
      <alignment horizontal="right" vertical="center"/>
    </xf>
    <xf numFmtId="0" fontId="70" fillId="0" borderId="15" xfId="8" applyFont="1" applyFill="1" applyBorder="1" applyAlignment="1">
      <alignment vertical="center"/>
    </xf>
    <xf numFmtId="0" fontId="70" fillId="0" borderId="83" xfId="8" applyFont="1" applyFill="1" applyBorder="1" applyAlignment="1">
      <alignment horizontal="left" vertical="center"/>
    </xf>
    <xf numFmtId="0" fontId="70" fillId="0" borderId="80" xfId="8" applyFont="1" applyFill="1" applyBorder="1" applyAlignment="1">
      <alignment vertical="center"/>
    </xf>
    <xf numFmtId="0" fontId="70" fillId="0" borderId="45" xfId="8" applyFont="1" applyFill="1" applyBorder="1" applyAlignment="1">
      <alignment horizontal="left" vertical="center"/>
    </xf>
    <xf numFmtId="0" fontId="69" fillId="0" borderId="7" xfId="8" applyFont="1" applyFill="1" applyBorder="1" applyAlignment="1">
      <alignment vertical="center"/>
    </xf>
    <xf numFmtId="0" fontId="69" fillId="0" borderId="3" xfId="8" applyFont="1" applyFill="1" applyBorder="1" applyAlignment="1">
      <alignment horizontal="left" vertical="center"/>
    </xf>
    <xf numFmtId="37" fontId="69" fillId="0" borderId="45" xfId="1" applyNumberFormat="1" applyFont="1" applyFill="1" applyBorder="1" applyAlignment="1">
      <alignment horizontal="right" vertical="center"/>
    </xf>
    <xf numFmtId="37" fontId="69" fillId="0" borderId="20" xfId="1" applyNumberFormat="1" applyFont="1" applyFill="1" applyBorder="1" applyAlignment="1">
      <alignment horizontal="right" vertical="center"/>
    </xf>
    <xf numFmtId="37" fontId="69" fillId="0" borderId="98" xfId="1" applyNumberFormat="1" applyFont="1" applyFill="1" applyBorder="1" applyAlignment="1">
      <alignment horizontal="right" vertical="center"/>
    </xf>
    <xf numFmtId="37" fontId="69" fillId="0" borderId="99" xfId="1" applyNumberFormat="1" applyFont="1" applyFill="1" applyBorder="1" applyAlignment="1">
      <alignment horizontal="right" vertical="center"/>
    </xf>
    <xf numFmtId="37" fontId="69" fillId="0" borderId="100" xfId="1" applyNumberFormat="1" applyFont="1" applyFill="1" applyBorder="1" applyAlignment="1">
      <alignment horizontal="right" vertical="center"/>
    </xf>
    <xf numFmtId="37" fontId="69" fillId="0" borderId="101" xfId="1" applyNumberFormat="1" applyFont="1" applyFill="1" applyBorder="1" applyAlignment="1">
      <alignment horizontal="right" vertical="center"/>
    </xf>
    <xf numFmtId="37" fontId="69" fillId="0" borderId="102" xfId="1" applyNumberFormat="1" applyFont="1" applyFill="1" applyBorder="1" applyAlignment="1">
      <alignment horizontal="right" vertical="center"/>
    </xf>
    <xf numFmtId="37" fontId="69" fillId="0" borderId="95" xfId="1" applyNumberFormat="1" applyFont="1" applyFill="1" applyBorder="1" applyAlignment="1">
      <alignment horizontal="right" vertical="center"/>
    </xf>
    <xf numFmtId="37" fontId="69" fillId="0" borderId="103" xfId="1" applyNumberFormat="1" applyFont="1" applyFill="1" applyBorder="1" applyAlignment="1">
      <alignment horizontal="right" vertical="center"/>
    </xf>
    <xf numFmtId="37" fontId="69" fillId="0" borderId="104" xfId="1" applyNumberFormat="1" applyFont="1" applyFill="1" applyBorder="1" applyAlignment="1">
      <alignment horizontal="right" vertical="center"/>
    </xf>
    <xf numFmtId="37" fontId="69" fillId="0" borderId="105" xfId="1" applyNumberFormat="1" applyFont="1" applyFill="1" applyBorder="1" applyAlignment="1">
      <alignment horizontal="right" vertical="center"/>
    </xf>
    <xf numFmtId="37" fontId="69" fillId="0" borderId="3" xfId="1" applyNumberFormat="1" applyFont="1" applyFill="1" applyBorder="1" applyAlignment="1">
      <alignment horizontal="right" vertical="center"/>
    </xf>
    <xf numFmtId="37" fontId="69" fillId="0" borderId="4" xfId="1" applyNumberFormat="1" applyFont="1" applyFill="1" applyBorder="1" applyAlignment="1">
      <alignment horizontal="right" vertical="center"/>
    </xf>
    <xf numFmtId="37" fontId="9" fillId="0" borderId="0" xfId="1" applyNumberFormat="1" applyFont="1" applyFill="1" applyBorder="1" applyAlignment="1" applyProtection="1"/>
    <xf numFmtId="37" fontId="71" fillId="0" borderId="45" xfId="1" applyNumberFormat="1" applyFont="1" applyFill="1" applyBorder="1" applyAlignment="1" applyProtection="1"/>
    <xf numFmtId="37" fontId="71" fillId="0" borderId="20" xfId="1" applyNumberFormat="1" applyFont="1" applyFill="1" applyBorder="1" applyAlignment="1" applyProtection="1"/>
    <xf numFmtId="37" fontId="70" fillId="0" borderId="98" xfId="1" applyNumberFormat="1" applyFont="1" applyFill="1" applyBorder="1" applyAlignment="1">
      <alignment horizontal="right" vertical="center"/>
    </xf>
    <xf numFmtId="37" fontId="70" fillId="0" borderId="99" xfId="1" applyNumberFormat="1" applyFont="1" applyFill="1" applyBorder="1" applyAlignment="1">
      <alignment horizontal="right" vertical="center"/>
    </xf>
    <xf numFmtId="37" fontId="70" fillId="0" borderId="100" xfId="1" applyNumberFormat="1" applyFont="1" applyFill="1" applyBorder="1" applyAlignment="1">
      <alignment horizontal="right" vertical="center"/>
    </xf>
    <xf numFmtId="37" fontId="70" fillId="0" borderId="101" xfId="1" applyNumberFormat="1" applyFont="1" applyFill="1" applyBorder="1" applyAlignment="1">
      <alignment horizontal="right" vertical="center"/>
    </xf>
    <xf numFmtId="37" fontId="70" fillId="0" borderId="102" xfId="1" applyNumberFormat="1" applyFont="1" applyFill="1" applyBorder="1" applyAlignment="1">
      <alignment horizontal="right" vertical="center"/>
    </xf>
    <xf numFmtId="37" fontId="70" fillId="0" borderId="103" xfId="1" applyNumberFormat="1" applyFont="1" applyFill="1" applyBorder="1" applyAlignment="1">
      <alignment horizontal="right" vertical="center"/>
    </xf>
    <xf numFmtId="37" fontId="70" fillId="0" borderId="104" xfId="1" applyNumberFormat="1" applyFont="1" applyFill="1" applyBorder="1" applyAlignment="1">
      <alignment horizontal="right" vertical="center"/>
    </xf>
    <xf numFmtId="37" fontId="70" fillId="0" borderId="105" xfId="1" applyNumberFormat="1" applyFont="1" applyFill="1" applyBorder="1" applyAlignment="1">
      <alignment horizontal="right" vertical="center"/>
    </xf>
    <xf numFmtId="37" fontId="70" fillId="0" borderId="86" xfId="1" applyNumberFormat="1" applyFont="1" applyFill="1" applyBorder="1" applyAlignment="1">
      <alignment horizontal="right" vertical="center"/>
    </xf>
    <xf numFmtId="37" fontId="70" fillId="0" borderId="106" xfId="1" applyNumberFormat="1" applyFont="1" applyFill="1" applyBorder="1" applyAlignment="1">
      <alignment horizontal="right" vertical="center"/>
    </xf>
    <xf numFmtId="37" fontId="70" fillId="0" borderId="45" xfId="1" applyNumberFormat="1" applyFont="1" applyFill="1" applyBorder="1" applyAlignment="1">
      <alignment horizontal="right" vertical="center"/>
    </xf>
    <xf numFmtId="37" fontId="70" fillId="0" borderId="20" xfId="1" applyNumberFormat="1" applyFont="1" applyFill="1" applyBorder="1" applyAlignment="1">
      <alignment horizontal="right" vertical="center"/>
    </xf>
    <xf numFmtId="37" fontId="6" fillId="0" borderId="44" xfId="0" applyNumberFormat="1" applyFont="1" applyBorder="1" applyAlignment="1"/>
    <xf numFmtId="0" fontId="63" fillId="0" borderId="8" xfId="0" applyNumberFormat="1" applyFont="1" applyBorder="1" applyAlignment="1"/>
    <xf numFmtId="0" fontId="63" fillId="0" borderId="0" xfId="0" applyNumberFormat="1" applyFont="1" applyBorder="1" applyAlignment="1"/>
    <xf numFmtId="0" fontId="63" fillId="0" borderId="44" xfId="0" applyNumberFormat="1" applyFont="1" applyBorder="1" applyAlignment="1"/>
    <xf numFmtId="0" fontId="63" fillId="0" borderId="0" xfId="0" applyNumberFormat="1" applyFont="1" applyAlignment="1"/>
    <xf numFmtId="0" fontId="46" fillId="0" borderId="0" xfId="10" applyFont="1"/>
    <xf numFmtId="0" fontId="0" fillId="0" borderId="0" xfId="0" applyAlignment="1"/>
    <xf numFmtId="0" fontId="20" fillId="0" borderId="0" xfId="10"/>
    <xf numFmtId="0" fontId="17" fillId="0" borderId="0" xfId="10" applyFont="1"/>
    <xf numFmtId="0" fontId="21" fillId="0" borderId="0" xfId="10" applyFont="1"/>
    <xf numFmtId="0" fontId="9" fillId="0" borderId="0" xfId="10" applyFont="1"/>
    <xf numFmtId="0" fontId="9" fillId="0" borderId="0" xfId="10" applyFont="1" applyFill="1" applyAlignment="1">
      <alignment vertical="center"/>
    </xf>
    <xf numFmtId="0" fontId="21" fillId="0" borderId="0" xfId="10" applyFont="1" applyFill="1" applyBorder="1" applyAlignment="1">
      <alignment horizontal="centerContinuous"/>
    </xf>
    <xf numFmtId="0" fontId="9" fillId="0" borderId="8" xfId="10" applyFont="1" applyFill="1" applyBorder="1" applyAlignment="1">
      <alignment horizontal="center"/>
    </xf>
    <xf numFmtId="0" fontId="9" fillId="0" borderId="44" xfId="10" applyFont="1" applyFill="1" applyBorder="1" applyAlignment="1">
      <alignment horizontal="center"/>
    </xf>
    <xf numFmtId="0" fontId="9" fillId="0" borderId="0" xfId="10" applyFont="1" applyFill="1"/>
    <xf numFmtId="0" fontId="9" fillId="0" borderId="0" xfId="10" applyFont="1" applyFill="1" applyBorder="1" applyAlignment="1">
      <alignment horizontal="center"/>
    </xf>
    <xf numFmtId="0" fontId="9" fillId="0" borderId="7" xfId="10" applyFont="1" applyFill="1" applyBorder="1" applyAlignment="1">
      <alignment horizontal="center" wrapText="1"/>
    </xf>
    <xf numFmtId="0" fontId="9" fillId="0" borderId="4" xfId="10" applyFont="1" applyFill="1" applyBorder="1" applyAlignment="1">
      <alignment horizontal="center" wrapText="1"/>
    </xf>
    <xf numFmtId="0" fontId="73" fillId="0" borderId="0" xfId="10" applyFont="1" applyFill="1" applyBorder="1" applyAlignment="1">
      <alignment horizontal="center"/>
    </xf>
    <xf numFmtId="0" fontId="9" fillId="0" borderId="2" xfId="10" applyFont="1" applyBorder="1"/>
    <xf numFmtId="37" fontId="9" fillId="0" borderId="8" xfId="10" applyNumberFormat="1" applyFont="1" applyBorder="1"/>
    <xf numFmtId="37" fontId="9" fillId="0" borderId="44" xfId="10" applyNumberFormat="1" applyFont="1" applyBorder="1"/>
    <xf numFmtId="3" fontId="9" fillId="0" borderId="0" xfId="10" applyNumberFormat="1" applyFont="1"/>
    <xf numFmtId="37" fontId="9" fillId="0" borderId="0" xfId="10" applyNumberFormat="1" applyFont="1" applyBorder="1"/>
    <xf numFmtId="37" fontId="9" fillId="0" borderId="79" xfId="10" applyNumberFormat="1" applyFont="1" applyBorder="1"/>
    <xf numFmtId="0" fontId="9" fillId="0" borderId="0" xfId="10" applyFont="1" applyBorder="1"/>
    <xf numFmtId="0" fontId="21" fillId="0" borderId="6" xfId="10" applyFont="1" applyBorder="1"/>
    <xf numFmtId="37" fontId="9" fillId="0" borderId="44" xfId="3" applyNumberFormat="1" applyFont="1" applyBorder="1"/>
    <xf numFmtId="168" fontId="21" fillId="0" borderId="0" xfId="3" applyNumberFormat="1" applyFont="1" applyBorder="1"/>
    <xf numFmtId="0" fontId="9" fillId="0" borderId="6" xfId="0" applyFont="1" applyBorder="1"/>
    <xf numFmtId="0" fontId="9" fillId="0" borderId="6" xfId="0" applyFont="1" applyBorder="1" applyAlignment="1">
      <alignment wrapText="1"/>
    </xf>
    <xf numFmtId="0" fontId="9" fillId="0" borderId="6" xfId="10" applyFont="1" applyBorder="1"/>
    <xf numFmtId="0" fontId="21" fillId="0" borderId="5" xfId="10" applyFont="1" applyBorder="1"/>
    <xf numFmtId="37" fontId="21" fillId="0" borderId="7" xfId="1" applyNumberFormat="1" applyFont="1" applyBorder="1"/>
    <xf numFmtId="37" fontId="21" fillId="0" borderId="4" xfId="1" applyNumberFormat="1" applyFont="1" applyBorder="1"/>
    <xf numFmtId="3" fontId="21" fillId="0" borderId="8" xfId="1" applyNumberFormat="1" applyFont="1" applyBorder="1"/>
    <xf numFmtId="3" fontId="21" fillId="0" borderId="6" xfId="1" applyNumberFormat="1" applyFont="1" applyBorder="1"/>
    <xf numFmtId="167" fontId="21" fillId="0" borderId="0" xfId="1" applyNumberFormat="1" applyFont="1" applyBorder="1"/>
    <xf numFmtId="0" fontId="74" fillId="0" borderId="0" xfId="10" applyFont="1"/>
    <xf numFmtId="170" fontId="9" fillId="0" borderId="0" xfId="10" applyNumberFormat="1" applyFont="1"/>
    <xf numFmtId="0" fontId="21" fillId="0" borderId="6" xfId="10" applyFont="1" applyBorder="1" applyAlignment="1">
      <alignment wrapText="1"/>
    </xf>
    <xf numFmtId="37" fontId="9" fillId="0" borderId="0" xfId="10" applyNumberFormat="1" applyFont="1"/>
    <xf numFmtId="37" fontId="9" fillId="0" borderId="8" xfId="10" applyNumberFormat="1" applyFont="1" applyBorder="1" applyAlignment="1"/>
    <xf numFmtId="37" fontId="9" fillId="0" borderId="44" xfId="10" applyNumberFormat="1" applyFont="1" applyBorder="1" applyAlignment="1"/>
    <xf numFmtId="37" fontId="21" fillId="0" borderId="8" xfId="1" applyNumberFormat="1" applyFont="1" applyBorder="1"/>
    <xf numFmtId="37" fontId="21" fillId="0" borderId="6" xfId="1" applyNumberFormat="1" applyFont="1" applyBorder="1"/>
    <xf numFmtId="37" fontId="21" fillId="0" borderId="3" xfId="1" applyNumberFormat="1" applyFont="1" applyBorder="1"/>
    <xf numFmtId="0" fontId="9" fillId="0" borderId="0" xfId="10" applyNumberFormat="1" applyFont="1"/>
    <xf numFmtId="37" fontId="9" fillId="0" borderId="107" xfId="10" applyNumberFormat="1" applyFont="1" applyBorder="1"/>
    <xf numFmtId="0" fontId="21" fillId="0" borderId="108" xfId="10" applyFont="1" applyBorder="1" applyAlignment="1">
      <alignment horizontal="left"/>
    </xf>
    <xf numFmtId="0" fontId="21" fillId="0" borderId="109" xfId="10" applyFont="1" applyBorder="1" applyAlignment="1">
      <alignment horizontal="left"/>
    </xf>
    <xf numFmtId="167" fontId="21" fillId="0" borderId="0" xfId="10" applyNumberFormat="1" applyFont="1" applyBorder="1" applyAlignment="1">
      <alignment horizontal="left"/>
    </xf>
    <xf numFmtId="168" fontId="21" fillId="0" borderId="0" xfId="3" applyNumberFormat="1" applyFont="1" applyBorder="1" applyAlignment="1">
      <alignment horizontal="left"/>
    </xf>
    <xf numFmtId="0" fontId="74" fillId="0" borderId="0" xfId="10" applyFont="1" applyAlignment="1">
      <alignment horizontal="left"/>
    </xf>
    <xf numFmtId="5" fontId="6" fillId="0" borderId="0" xfId="3" applyNumberFormat="1" applyFont="1" applyFill="1" applyBorder="1" applyAlignment="1">
      <alignment vertical="top"/>
    </xf>
    <xf numFmtId="0" fontId="6" fillId="0" borderId="0" xfId="7" applyFont="1" applyFill="1" applyBorder="1" applyAlignment="1">
      <alignment horizontal="center" vertical="top" wrapText="1"/>
    </xf>
    <xf numFmtId="7" fontId="6" fillId="0" borderId="0" xfId="3" applyNumberFormat="1" applyFont="1" applyFill="1" applyBorder="1" applyAlignment="1">
      <alignment vertical="top"/>
    </xf>
    <xf numFmtId="0" fontId="7" fillId="2" borderId="15" xfId="0" applyNumberFormat="1" applyFont="1" applyFill="1" applyBorder="1" applyAlignment="1">
      <alignment horizontal="left" indent="1"/>
    </xf>
    <xf numFmtId="0" fontId="26" fillId="0" borderId="80" xfId="0" applyNumberFormat="1" applyFont="1" applyFill="1" applyBorder="1" applyAlignment="1">
      <alignment horizontal="left" indent="2"/>
    </xf>
    <xf numFmtId="37" fontId="26" fillId="0" borderId="80" xfId="0" applyNumberFormat="1" applyFont="1" applyFill="1" applyBorder="1" applyAlignment="1"/>
    <xf numFmtId="37" fontId="26" fillId="0" borderId="112" xfId="0" applyNumberFormat="1" applyFont="1" applyFill="1" applyBorder="1" applyAlignment="1"/>
    <xf numFmtId="37" fontId="26" fillId="0" borderId="113" xfId="0" applyNumberFormat="1" applyFont="1" applyFill="1" applyBorder="1" applyAlignment="1"/>
    <xf numFmtId="0" fontId="26" fillId="0" borderId="114" xfId="0" applyNumberFormat="1" applyFont="1" applyFill="1" applyBorder="1" applyAlignment="1">
      <alignment horizontal="left" indent="2"/>
    </xf>
    <xf numFmtId="37" fontId="26" fillId="0" borderId="77" xfId="0" applyNumberFormat="1" applyFont="1" applyFill="1" applyBorder="1" applyAlignment="1"/>
    <xf numFmtId="37" fontId="26" fillId="0" borderId="115" xfId="0" applyNumberFormat="1" applyFont="1" applyFill="1" applyBorder="1" applyAlignment="1"/>
    <xf numFmtId="37" fontId="26" fillId="0" borderId="116" xfId="0" applyNumberFormat="1" applyFont="1" applyFill="1" applyBorder="1" applyAlignment="1"/>
    <xf numFmtId="0" fontId="69" fillId="0" borderId="97" xfId="8" applyFont="1" applyFill="1" applyBorder="1" applyAlignment="1">
      <alignment horizontal="left" vertical="center"/>
    </xf>
    <xf numFmtId="0" fontId="69" fillId="0" borderId="51" xfId="8" applyFont="1" applyFill="1" applyBorder="1" applyAlignment="1">
      <alignment vertical="center"/>
    </xf>
    <xf numFmtId="37" fontId="6" fillId="0" borderId="14" xfId="0" applyNumberFormat="1" applyFont="1" applyBorder="1" applyAlignment="1"/>
    <xf numFmtId="1" fontId="6" fillId="0" borderId="17" xfId="0" applyNumberFormat="1" applyFont="1" applyBorder="1" applyAlignment="1">
      <alignment horizontal="right"/>
    </xf>
    <xf numFmtId="3" fontId="6" fillId="0" borderId="54" xfId="0" applyNumberFormat="1" applyFont="1" applyBorder="1" applyAlignment="1"/>
    <xf numFmtId="37" fontId="7" fillId="2" borderId="20" xfId="0" applyNumberFormat="1" applyFont="1" applyFill="1" applyBorder="1" applyAlignment="1"/>
    <xf numFmtId="37" fontId="7" fillId="2" borderId="13" xfId="0" applyNumberFormat="1" applyFont="1" applyFill="1" applyBorder="1" applyAlignment="1"/>
    <xf numFmtId="165" fontId="15" fillId="0" borderId="0" xfId="0" applyNumberFormat="1" applyFont="1" applyAlignment="1"/>
    <xf numFmtId="165" fontId="43" fillId="0" borderId="0" xfId="0" applyNumberFormat="1" applyFont="1" applyAlignment="1"/>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37" fontId="17" fillId="0" borderId="42" xfId="0" applyNumberFormat="1" applyFont="1" applyBorder="1" applyAlignment="1"/>
    <xf numFmtId="37" fontId="17" fillId="0" borderId="45" xfId="0" applyNumberFormat="1" applyFont="1" applyBorder="1" applyAlignment="1"/>
    <xf numFmtId="0" fontId="24" fillId="2" borderId="71" xfId="0" applyNumberFormat="1" applyFont="1" applyFill="1" applyBorder="1" applyAlignment="1">
      <alignment horizontal="center"/>
    </xf>
    <xf numFmtId="37" fontId="23" fillId="2" borderId="22" xfId="0" applyNumberFormat="1" applyFont="1" applyFill="1" applyBorder="1" applyAlignment="1">
      <alignment horizontal="center"/>
    </xf>
    <xf numFmtId="37" fontId="23" fillId="2" borderId="28" xfId="0" applyNumberFormat="1" applyFont="1" applyFill="1" applyBorder="1" applyAlignment="1">
      <alignment horizontal="center"/>
    </xf>
    <xf numFmtId="37" fontId="23" fillId="2" borderId="30" xfId="0" applyNumberFormat="1" applyFont="1" applyFill="1" applyBorder="1" applyAlignment="1">
      <alignment horizontal="center"/>
    </xf>
    <xf numFmtId="37" fontId="23" fillId="2" borderId="35" xfId="0" applyNumberFormat="1" applyFont="1" applyFill="1" applyBorder="1" applyAlignment="1">
      <alignment horizontal="center"/>
    </xf>
    <xf numFmtId="37" fontId="23" fillId="2" borderId="38" xfId="0" applyNumberFormat="1" applyFont="1" applyFill="1" applyBorder="1" applyAlignment="1">
      <alignment horizontal="center"/>
    </xf>
    <xf numFmtId="37" fontId="23" fillId="2" borderId="40" xfId="0" applyNumberFormat="1" applyFont="1" applyFill="1" applyBorder="1" applyAlignment="1">
      <alignment horizontal="center"/>
    </xf>
    <xf numFmtId="37" fontId="23" fillId="2" borderId="60" xfId="0" applyNumberFormat="1" applyFont="1" applyFill="1" applyBorder="1" applyAlignment="1">
      <alignment horizontal="center"/>
    </xf>
    <xf numFmtId="5" fontId="24" fillId="2" borderId="48" xfId="0" applyNumberFormat="1" applyFont="1" applyFill="1" applyBorder="1" applyAlignment="1">
      <alignment horizontal="center"/>
    </xf>
    <xf numFmtId="37" fontId="23" fillId="2" borderId="24" xfId="0" applyNumberFormat="1" applyFont="1" applyFill="1" applyBorder="1" applyAlignment="1">
      <alignment horizontal="center"/>
    </xf>
    <xf numFmtId="37" fontId="23" fillId="2" borderId="44" xfId="0" applyNumberFormat="1" applyFont="1" applyFill="1" applyBorder="1" applyAlignment="1">
      <alignment horizontal="center"/>
    </xf>
    <xf numFmtId="37" fontId="23" fillId="2" borderId="23" xfId="0" applyNumberFormat="1" applyFont="1" applyFill="1" applyBorder="1" applyAlignment="1">
      <alignment horizontal="center"/>
    </xf>
    <xf numFmtId="37" fontId="23" fillId="2" borderId="31" xfId="0" applyNumberFormat="1" applyFont="1" applyFill="1" applyBorder="1" applyAlignment="1">
      <alignment horizontal="center"/>
    </xf>
    <xf numFmtId="37" fontId="23" fillId="2" borderId="0" xfId="0" applyNumberFormat="1" applyFont="1" applyFill="1" applyAlignment="1">
      <alignment horizontal="center"/>
    </xf>
    <xf numFmtId="37" fontId="23" fillId="2" borderId="0" xfId="0" applyNumberFormat="1" applyFont="1" applyFill="1" applyBorder="1" applyAlignment="1">
      <alignment horizontal="center"/>
    </xf>
    <xf numFmtId="5" fontId="24" fillId="2" borderId="49" xfId="0" applyNumberFormat="1" applyFont="1" applyFill="1" applyBorder="1" applyAlignment="1">
      <alignment horizontal="center"/>
    </xf>
    <xf numFmtId="0" fontId="24" fillId="2" borderId="73" xfId="0" applyNumberFormat="1" applyFont="1" applyFill="1" applyBorder="1" applyAlignment="1">
      <alignment horizontal="center"/>
    </xf>
    <xf numFmtId="37" fontId="23" fillId="2" borderId="26" xfId="0" applyNumberFormat="1" applyFont="1" applyFill="1" applyBorder="1" applyAlignment="1">
      <alignment horizontal="center"/>
    </xf>
    <xf numFmtId="37" fontId="23" fillId="2" borderId="32" xfId="0" applyNumberFormat="1" applyFont="1" applyFill="1" applyBorder="1" applyAlignment="1">
      <alignment horizontal="center"/>
    </xf>
    <xf numFmtId="37" fontId="23" fillId="2" borderId="34" xfId="0" applyNumberFormat="1" applyFont="1" applyFill="1" applyBorder="1" applyAlignment="1">
      <alignment horizontal="center"/>
    </xf>
    <xf numFmtId="37" fontId="23" fillId="2" borderId="36" xfId="0" applyNumberFormat="1" applyFont="1" applyFill="1" applyBorder="1" applyAlignment="1">
      <alignment horizontal="center"/>
    </xf>
    <xf numFmtId="37" fontId="23" fillId="2" borderId="39" xfId="0" applyNumberFormat="1" applyFont="1" applyFill="1" applyBorder="1" applyAlignment="1">
      <alignment horizontal="center"/>
    </xf>
    <xf numFmtId="37" fontId="23" fillId="2" borderId="41" xfId="0" applyNumberFormat="1" applyFont="1" applyFill="1" applyBorder="1" applyAlignment="1">
      <alignment horizontal="center"/>
    </xf>
    <xf numFmtId="5" fontId="24" fillId="2" borderId="50" xfId="0" applyNumberFormat="1" applyFont="1" applyFill="1" applyBorder="1" applyAlignment="1">
      <alignment horizontal="center"/>
    </xf>
    <xf numFmtId="0" fontId="43" fillId="0" borderId="0" xfId="0" applyFont="1" applyAlignment="1">
      <alignment horizontal="center"/>
    </xf>
    <xf numFmtId="0" fontId="77" fillId="2" borderId="21" xfId="0" applyNumberFormat="1" applyFont="1" applyFill="1" applyBorder="1" applyAlignment="1">
      <alignment horizontal="left"/>
    </xf>
    <xf numFmtId="0" fontId="77" fillId="2" borderId="65" xfId="0" applyNumberFormat="1" applyFont="1" applyFill="1" applyBorder="1" applyAlignment="1">
      <alignment horizontal="left"/>
    </xf>
    <xf numFmtId="0" fontId="77" fillId="2" borderId="27" xfId="0" applyNumberFormat="1" applyFont="1" applyFill="1" applyBorder="1" applyAlignment="1">
      <alignment horizontal="left"/>
    </xf>
    <xf numFmtId="0" fontId="77" fillId="2" borderId="66" xfId="0" applyNumberFormat="1" applyFont="1" applyFill="1" applyBorder="1" applyAlignment="1">
      <alignment horizontal="left"/>
    </xf>
    <xf numFmtId="0" fontId="77" fillId="2" borderId="67" xfId="0" applyNumberFormat="1" applyFont="1" applyFill="1" applyBorder="1" applyAlignment="1">
      <alignment horizontal="left"/>
    </xf>
    <xf numFmtId="0" fontId="72" fillId="0" borderId="6" xfId="0" applyNumberFormat="1" applyFont="1" applyBorder="1"/>
    <xf numFmtId="0" fontId="77" fillId="2" borderId="68" xfId="0" applyNumberFormat="1" applyFont="1" applyFill="1" applyBorder="1" applyAlignment="1">
      <alignment horizontal="left"/>
    </xf>
    <xf numFmtId="0" fontId="34" fillId="2" borderId="69" xfId="0" applyNumberFormat="1" applyFont="1" applyFill="1" applyBorder="1" applyAlignment="1">
      <alignment horizontal="left"/>
    </xf>
    <xf numFmtId="37" fontId="6" fillId="0" borderId="51" xfId="0" applyNumberFormat="1" applyFont="1" applyBorder="1" applyAlignment="1"/>
    <xf numFmtId="37" fontId="6" fillId="0" borderId="52" xfId="0" applyNumberFormat="1" applyFont="1" applyBorder="1" applyAlignment="1"/>
    <xf numFmtId="37" fontId="6" fillId="0" borderId="53" xfId="0" applyNumberFormat="1" applyFont="1" applyBorder="1" applyAlignment="1"/>
    <xf numFmtId="5" fontId="7" fillId="2" borderId="52" xfId="0" applyNumberFormat="1" applyFont="1" applyFill="1" applyBorder="1" applyAlignment="1"/>
    <xf numFmtId="5" fontId="7" fillId="2" borderId="53" xfId="0" applyNumberFormat="1" applyFont="1" applyFill="1" applyBorder="1" applyAlignment="1"/>
    <xf numFmtId="37" fontId="7" fillId="2" borderId="152" xfId="0" applyNumberFormat="1" applyFont="1" applyFill="1" applyBorder="1" applyAlignment="1"/>
    <xf numFmtId="37" fontId="27" fillId="2" borderId="153" xfId="0" applyNumberFormat="1" applyFont="1" applyFill="1" applyBorder="1" applyAlignment="1"/>
    <xf numFmtId="37" fontId="6" fillId="0" borderId="6" xfId="0" applyNumberFormat="1" applyFont="1" applyBorder="1" applyAlignment="1"/>
    <xf numFmtId="3" fontId="4" fillId="0" borderId="0" xfId="0" applyNumberFormat="1" applyFont="1" applyAlignment="1"/>
    <xf numFmtId="3" fontId="50" fillId="0" borderId="0" xfId="0" applyNumberFormat="1" applyFont="1" applyAlignment="1"/>
    <xf numFmtId="3" fontId="50" fillId="0" borderId="0" xfId="0" applyNumberFormat="1" applyFont="1" applyAlignment="1"/>
    <xf numFmtId="3" fontId="50" fillId="0" borderId="0" xfId="0" applyNumberFormat="1" applyFont="1" applyAlignment="1"/>
    <xf numFmtId="37" fontId="6" fillId="0" borderId="117" xfId="0" applyNumberFormat="1" applyFont="1" applyBorder="1"/>
    <xf numFmtId="37" fontId="6" fillId="0" borderId="51" xfId="0" applyNumberFormat="1" applyFont="1" applyBorder="1"/>
    <xf numFmtId="37" fontId="6" fillId="0" borderId="52" xfId="0" applyNumberFormat="1" applyFont="1" applyBorder="1"/>
    <xf numFmtId="37" fontId="6" fillId="0" borderId="53" xfId="0" applyNumberFormat="1" applyFont="1" applyBorder="1"/>
    <xf numFmtId="0" fontId="9" fillId="0" borderId="9" xfId="16" applyFont="1" applyBorder="1"/>
    <xf numFmtId="37" fontId="6" fillId="0" borderId="44" xfId="0" applyNumberFormat="1" applyFont="1" applyBorder="1"/>
    <xf numFmtId="37" fontId="6" fillId="0" borderId="0" xfId="0" applyNumberFormat="1" applyFont="1" applyBorder="1"/>
    <xf numFmtId="0" fontId="9" fillId="0" borderId="9" xfId="16" applyFont="1" applyBorder="1"/>
    <xf numFmtId="0" fontId="9" fillId="0" borderId="9" xfId="16" applyFont="1" applyBorder="1"/>
    <xf numFmtId="0" fontId="9" fillId="0" borderId="14" xfId="16" applyFont="1" applyBorder="1"/>
    <xf numFmtId="0" fontId="9" fillId="0" borderId="14" xfId="16" applyFont="1" applyBorder="1"/>
    <xf numFmtId="0" fontId="9" fillId="0" borderId="14" xfId="16" applyFont="1" applyBorder="1"/>
    <xf numFmtId="37" fontId="6" fillId="0" borderId="81" xfId="0" applyNumberFormat="1" applyFont="1" applyBorder="1"/>
    <xf numFmtId="0" fontId="16" fillId="0" borderId="154" xfId="9" applyFont="1" applyBorder="1" applyAlignment="1">
      <alignment horizontal="center"/>
    </xf>
    <xf numFmtId="0" fontId="16" fillId="0" borderId="14" xfId="9" applyFont="1" applyBorder="1" applyAlignment="1">
      <alignment horizontal="center"/>
    </xf>
    <xf numFmtId="0" fontId="21" fillId="0" borderId="6" xfId="0" applyFont="1" applyBorder="1" applyAlignment="1">
      <alignment wrapText="1"/>
    </xf>
    <xf numFmtId="0" fontId="9" fillId="0" borderId="14" xfId="16" applyFont="1" applyBorder="1"/>
    <xf numFmtId="0" fontId="0" fillId="0" borderId="0" xfId="0"/>
    <xf numFmtId="165" fontId="3" fillId="0" borderId="0" xfId="0" applyNumberFormat="1" applyFont="1" applyAlignment="1"/>
    <xf numFmtId="165" fontId="4" fillId="0" borderId="0" xfId="0" applyNumberFormat="1" applyFont="1" applyAlignment="1"/>
    <xf numFmtId="0" fontId="9" fillId="0" borderId="10" xfId="16" applyFont="1" applyBorder="1"/>
    <xf numFmtId="0" fontId="30" fillId="0" borderId="0" xfId="0" applyFont="1" applyBorder="1" applyAlignment="1">
      <alignment horizontal="center"/>
    </xf>
    <xf numFmtId="165" fontId="47" fillId="0" borderId="0" xfId="0" applyNumberFormat="1" applyFont="1" applyAlignment="1"/>
    <xf numFmtId="0" fontId="0" fillId="0" borderId="0" xfId="0" applyAlignment="1">
      <alignment vertical="top"/>
    </xf>
    <xf numFmtId="0" fontId="0" fillId="0" borderId="0" xfId="0" applyBorder="1" applyAlignment="1">
      <alignment horizontal="center" vertical="top"/>
    </xf>
    <xf numFmtId="0" fontId="36" fillId="0" borderId="0" xfId="0" applyFont="1" applyBorder="1" applyAlignment="1">
      <alignment horizontal="center" vertical="top"/>
    </xf>
    <xf numFmtId="0" fontId="65" fillId="0" borderId="0" xfId="0" applyFont="1" applyBorder="1" applyAlignment="1">
      <alignment horizontal="center"/>
    </xf>
    <xf numFmtId="3" fontId="30" fillId="0" borderId="0" xfId="0" applyNumberFormat="1" applyFont="1" applyBorder="1" applyAlignment="1">
      <alignment vertical="top" wrapText="1"/>
    </xf>
    <xf numFmtId="0" fontId="4" fillId="0" borderId="77" xfId="0" applyNumberFormat="1" applyFont="1" applyBorder="1" applyAlignment="1">
      <alignment horizontal="left"/>
    </xf>
    <xf numFmtId="0" fontId="4" fillId="0" borderId="13" xfId="0" applyNumberFormat="1" applyFont="1" applyBorder="1" applyAlignment="1">
      <alignment horizontal="left"/>
    </xf>
    <xf numFmtId="0" fontId="4" fillId="0" borderId="51" xfId="0" applyNumberFormat="1" applyFont="1" applyBorder="1" applyAlignment="1">
      <alignment horizontal="left"/>
    </xf>
    <xf numFmtId="3" fontId="30" fillId="0" borderId="0" xfId="0" applyNumberFormat="1" applyFont="1" applyBorder="1" applyAlignment="1">
      <alignment horizontal="center" vertical="top"/>
    </xf>
    <xf numFmtId="3" fontId="36" fillId="0" borderId="0" xfId="0" applyNumberFormat="1" applyFont="1" applyBorder="1" applyAlignment="1">
      <alignment horizontal="center" vertical="top" wrapText="1"/>
    </xf>
    <xf numFmtId="3" fontId="36" fillId="0" borderId="0" xfId="0" applyNumberFormat="1" applyFont="1" applyBorder="1" applyAlignment="1">
      <alignment vertical="top" wrapText="1"/>
    </xf>
    <xf numFmtId="0" fontId="15" fillId="0" borderId="0" xfId="5" applyBorder="1" applyAlignment="1">
      <alignment vertical="top" wrapText="1"/>
    </xf>
    <xf numFmtId="0" fontId="30" fillId="0" borderId="0" xfId="5" applyFont="1" applyBorder="1" applyAlignment="1">
      <alignment vertical="top" wrapText="1"/>
    </xf>
    <xf numFmtId="3" fontId="30" fillId="0" borderId="0" xfId="5" applyNumberFormat="1" applyFont="1" applyBorder="1" applyAlignment="1">
      <alignment vertical="top" wrapText="1"/>
    </xf>
    <xf numFmtId="37" fontId="6" fillId="0" borderId="13" xfId="0" applyNumberFormat="1" applyFont="1" applyFill="1" applyBorder="1" applyAlignment="1"/>
    <xf numFmtId="0" fontId="15" fillId="0" borderId="0" xfId="5" applyAlignment="1">
      <alignment vertical="top"/>
    </xf>
    <xf numFmtId="0" fontId="30" fillId="0" borderId="0" xfId="5" applyFont="1" applyAlignment="1">
      <alignment vertical="top"/>
    </xf>
    <xf numFmtId="3" fontId="30" fillId="0" borderId="0" xfId="5" applyNumberFormat="1" applyFont="1" applyBorder="1" applyAlignment="1">
      <alignment vertical="top"/>
    </xf>
    <xf numFmtId="3" fontId="30" fillId="0" borderId="0" xfId="5" applyNumberFormat="1" applyFont="1" applyAlignment="1">
      <alignment vertical="top"/>
    </xf>
    <xf numFmtId="3" fontId="30" fillId="0" borderId="3" xfId="5" applyNumberFormat="1" applyFont="1" applyBorder="1" applyAlignment="1">
      <alignment vertical="top"/>
    </xf>
    <xf numFmtId="37" fontId="6" fillId="0" borderId="0" xfId="0" applyNumberFormat="1" applyFont="1" applyFill="1" applyBorder="1" applyAlignment="1"/>
    <xf numFmtId="37" fontId="6" fillId="0" borderId="8" xfId="0" applyNumberFormat="1" applyFont="1" applyFill="1" applyBorder="1" applyAlignment="1"/>
    <xf numFmtId="3" fontId="30" fillId="0" borderId="0" xfId="0" applyNumberFormat="1" applyFont="1" applyBorder="1" applyAlignment="1">
      <alignment horizontal="right"/>
    </xf>
    <xf numFmtId="37" fontId="6" fillId="0" borderId="81" xfId="0" applyNumberFormat="1" applyFont="1" applyBorder="1" applyAlignment="1"/>
    <xf numFmtId="37" fontId="6" fillId="0" borderId="81" xfId="0" applyNumberFormat="1" applyFont="1" applyFill="1" applyBorder="1" applyAlignment="1"/>
    <xf numFmtId="37" fontId="6" fillId="0" borderId="13" xfId="0" applyNumberFormat="1" applyFont="1" applyBorder="1" applyAlignment="1"/>
    <xf numFmtId="37" fontId="6" fillId="0" borderId="117" xfId="0" applyNumberFormat="1" applyFont="1" applyBorder="1" applyAlignment="1"/>
    <xf numFmtId="37" fontId="6" fillId="0" borderId="80" xfId="0" applyNumberFormat="1" applyFont="1" applyBorder="1" applyAlignment="1"/>
    <xf numFmtId="37" fontId="6" fillId="0" borderId="112" xfId="0" applyNumberFormat="1" applyFont="1" applyBorder="1" applyAlignment="1"/>
    <xf numFmtId="37" fontId="6" fillId="0" borderId="113" xfId="0" applyNumberFormat="1" applyFont="1" applyBorder="1" applyAlignment="1"/>
    <xf numFmtId="37" fontId="6" fillId="0" borderId="52" xfId="0" applyNumberFormat="1" applyFont="1" applyFill="1" applyBorder="1" applyAlignment="1"/>
    <xf numFmtId="0" fontId="63" fillId="0" borderId="118" xfId="0" applyNumberFormat="1" applyFont="1" applyBorder="1" applyAlignment="1"/>
    <xf numFmtId="3" fontId="17" fillId="0" borderId="74" xfId="0" applyNumberFormat="1" applyFont="1" applyBorder="1" applyAlignment="1">
      <alignment horizontal="right"/>
    </xf>
    <xf numFmtId="3" fontId="6" fillId="0" borderId="15" xfId="0" applyNumberFormat="1" applyFont="1" applyBorder="1" applyAlignment="1"/>
    <xf numFmtId="3" fontId="6" fillId="0" borderId="8" xfId="0" applyNumberFormat="1" applyFont="1" applyFill="1" applyBorder="1" applyAlignment="1"/>
    <xf numFmtId="3" fontId="6" fillId="0" borderId="13" xfId="0" applyNumberFormat="1" applyFont="1" applyBorder="1" applyAlignment="1"/>
    <xf numFmtId="3" fontId="6" fillId="0" borderId="13" xfId="0" applyNumberFormat="1" applyFont="1" applyFill="1" applyBorder="1" applyAlignment="1"/>
    <xf numFmtId="3" fontId="6" fillId="0" borderId="51" xfId="0" applyNumberFormat="1" applyFont="1" applyFill="1" applyBorder="1" applyAlignment="1"/>
    <xf numFmtId="3" fontId="63" fillId="0" borderId="8" xfId="0" applyNumberFormat="1" applyFont="1" applyBorder="1" applyAlignment="1"/>
    <xf numFmtId="3" fontId="17" fillId="0" borderId="7" xfId="0" applyNumberFormat="1" applyFont="1" applyBorder="1" applyAlignment="1"/>
    <xf numFmtId="3" fontId="17" fillId="0" borderId="0" xfId="0" applyNumberFormat="1" applyFont="1" applyBorder="1" applyAlignment="1"/>
    <xf numFmtId="37" fontId="4" fillId="0" borderId="0" xfId="18" applyNumberFormat="1" applyFont="1" applyBorder="1" applyAlignment="1"/>
    <xf numFmtId="37" fontId="4" fillId="0" borderId="117" xfId="18" applyNumberFormat="1" applyFont="1" applyFill="1" applyBorder="1" applyAlignment="1"/>
    <xf numFmtId="37" fontId="4" fillId="0" borderId="117" xfId="18" applyNumberFormat="1" applyFont="1" applyBorder="1" applyAlignment="1"/>
    <xf numFmtId="37" fontId="4" fillId="0" borderId="0" xfId="18" applyNumberFormat="1" applyFont="1" applyFill="1" applyBorder="1" applyAlignment="1"/>
    <xf numFmtId="37" fontId="6" fillId="0" borderId="77" xfId="0" applyNumberFormat="1" applyFont="1" applyBorder="1" applyAlignment="1"/>
    <xf numFmtId="0" fontId="17" fillId="0" borderId="155" xfId="0" applyNumberFormat="1" applyFont="1" applyBorder="1" applyAlignment="1">
      <alignment horizontal="right"/>
    </xf>
    <xf numFmtId="37" fontId="4" fillId="0" borderId="116" xfId="18" applyNumberFormat="1" applyFont="1" applyBorder="1" applyAlignment="1"/>
    <xf numFmtId="37" fontId="4" fillId="0" borderId="113" xfId="18" applyNumberFormat="1" applyFont="1" applyFill="1" applyBorder="1" applyAlignment="1"/>
    <xf numFmtId="3" fontId="78" fillId="0" borderId="116" xfId="17" applyNumberFormat="1" applyFont="1" applyBorder="1"/>
    <xf numFmtId="3" fontId="78" fillId="0" borderId="117" xfId="17" applyNumberFormat="1" applyFont="1" applyBorder="1"/>
    <xf numFmtId="0" fontId="78" fillId="0" borderId="117" xfId="17" applyFont="1" applyBorder="1"/>
    <xf numFmtId="3" fontId="78" fillId="0" borderId="0" xfId="17" applyNumberFormat="1" applyFont="1"/>
    <xf numFmtId="3" fontId="78" fillId="0" borderId="113" xfId="17" applyNumberFormat="1" applyFont="1" applyBorder="1"/>
    <xf numFmtId="3" fontId="78" fillId="0" borderId="53" xfId="17" applyNumberFormat="1" applyFont="1" applyBorder="1"/>
    <xf numFmtId="0" fontId="0" fillId="0" borderId="0" xfId="0"/>
    <xf numFmtId="3" fontId="7" fillId="2" borderId="0" xfId="0" applyNumberFormat="1" applyFont="1" applyFill="1" applyAlignment="1">
      <alignment horizontal="center"/>
    </xf>
    <xf numFmtId="37" fontId="24" fillId="2" borderId="156" xfId="0" applyNumberFormat="1" applyFont="1" applyFill="1" applyBorder="1" applyAlignment="1"/>
    <xf numFmtId="37" fontId="23" fillId="2" borderId="8" xfId="0" applyNumberFormat="1" applyFont="1" applyFill="1" applyBorder="1" applyAlignment="1"/>
    <xf numFmtId="37" fontId="23" fillId="2" borderId="157" xfId="0" applyNumberFormat="1" applyFont="1" applyFill="1" applyBorder="1" applyAlignment="1"/>
    <xf numFmtId="37" fontId="23" fillId="2" borderId="145" xfId="0" applyNumberFormat="1" applyFont="1" applyFill="1" applyBorder="1" applyAlignment="1"/>
    <xf numFmtId="37" fontId="23" fillId="2" borderId="158" xfId="0" applyNumberFormat="1" applyFont="1" applyFill="1" applyBorder="1" applyAlignment="1"/>
    <xf numFmtId="37" fontId="23" fillId="2" borderId="3" xfId="0" applyNumberFormat="1" applyFont="1" applyFill="1" applyBorder="1" applyAlignment="1">
      <alignment horizontal="center"/>
    </xf>
    <xf numFmtId="37" fontId="23" fillId="2" borderId="123" xfId="0" applyNumberFormat="1" applyFont="1" applyFill="1" applyBorder="1" applyAlignment="1">
      <alignment horizontal="center"/>
    </xf>
    <xf numFmtId="0" fontId="24" fillId="2" borderId="75" xfId="0" applyNumberFormat="1" applyFont="1" applyFill="1" applyBorder="1" applyAlignment="1">
      <alignment horizontal="center"/>
    </xf>
    <xf numFmtId="0" fontId="30" fillId="0" borderId="0" xfId="0" applyFont="1" applyBorder="1" applyAlignment="1">
      <alignment vertical="top" wrapText="1"/>
    </xf>
    <xf numFmtId="37" fontId="4" fillId="0" borderId="9" xfId="0" applyNumberFormat="1" applyFont="1" applyBorder="1" applyAlignment="1"/>
    <xf numFmtId="37" fontId="15" fillId="0" borderId="0" xfId="0" applyNumberFormat="1" applyFont="1"/>
    <xf numFmtId="0" fontId="4" fillId="0" borderId="114" xfId="5" applyNumberFormat="1" applyFont="1" applyBorder="1" applyAlignment="1">
      <alignment wrapText="1"/>
    </xf>
    <xf numFmtId="37" fontId="21" fillId="0" borderId="110" xfId="10" applyNumberFormat="1" applyFont="1" applyBorder="1" applyAlignment="1">
      <alignment horizontal="right"/>
    </xf>
    <xf numFmtId="5" fontId="21" fillId="0" borderId="111" xfId="3" applyNumberFormat="1" applyFont="1" applyBorder="1" applyAlignment="1">
      <alignment horizontal="right"/>
    </xf>
    <xf numFmtId="0" fontId="21" fillId="0" borderId="109" xfId="10" applyFont="1" applyBorder="1" applyAlignment="1">
      <alignment horizontal="right"/>
    </xf>
    <xf numFmtId="5" fontId="23" fillId="2" borderId="159" xfId="0" applyNumberFormat="1" applyFont="1" applyFill="1" applyBorder="1" applyAlignment="1"/>
    <xf numFmtId="5" fontId="23" fillId="2" borderId="160" xfId="0" applyNumberFormat="1" applyFont="1" applyFill="1" applyBorder="1" applyAlignment="1"/>
    <xf numFmtId="5" fontId="23" fillId="2" borderId="161" xfId="0" applyNumberFormat="1" applyFont="1" applyFill="1" applyBorder="1" applyAlignment="1"/>
    <xf numFmtId="5" fontId="24" fillId="2" borderId="162" xfId="0" applyNumberFormat="1" applyFont="1" applyFill="1" applyBorder="1" applyAlignment="1"/>
    <xf numFmtId="5" fontId="23" fillId="2" borderId="163" xfId="0" applyNumberFormat="1" applyFont="1" applyFill="1" applyBorder="1" applyAlignment="1"/>
    <xf numFmtId="5" fontId="23" fillId="2" borderId="164" xfId="0" applyNumberFormat="1" applyFont="1" applyFill="1" applyBorder="1" applyAlignment="1"/>
    <xf numFmtId="37" fontId="7" fillId="2" borderId="162" xfId="0" applyNumberFormat="1" applyFont="1" applyFill="1" applyBorder="1" applyAlignment="1"/>
    <xf numFmtId="0" fontId="79" fillId="0" borderId="0" xfId="0" applyFont="1"/>
    <xf numFmtId="0" fontId="45" fillId="0" borderId="0" xfId="0" applyFont="1" applyBorder="1" applyAlignment="1"/>
    <xf numFmtId="0" fontId="53" fillId="0" borderId="0" xfId="0" applyFont="1" applyBorder="1" applyAlignment="1"/>
    <xf numFmtId="0" fontId="4" fillId="0" borderId="11" xfId="0" applyNumberFormat="1" applyFont="1" applyBorder="1" applyAlignment="1"/>
    <xf numFmtId="0" fontId="4" fillId="0" borderId="81" xfId="0" applyNumberFormat="1" applyFont="1" applyBorder="1" applyAlignment="1"/>
    <xf numFmtId="0" fontId="31" fillId="0" borderId="0" xfId="0" applyNumberFormat="1" applyFont="1" applyAlignment="1">
      <alignment horizontal="center"/>
    </xf>
    <xf numFmtId="0" fontId="0" fillId="0" borderId="0" xfId="0" applyNumberFormat="1" applyAlignment="1">
      <alignment horizontal="center"/>
    </xf>
    <xf numFmtId="0" fontId="32" fillId="0" borderId="0" xfId="0" applyNumberFormat="1" applyFont="1" applyAlignment="1">
      <alignment horizontal="center"/>
    </xf>
    <xf numFmtId="0" fontId="0" fillId="0" borderId="0" xfId="0"/>
    <xf numFmtId="0" fontId="0" fillId="0" borderId="0" xfId="0" applyNumberFormat="1" applyBorder="1" applyAlignment="1">
      <alignment horizontal="center"/>
    </xf>
    <xf numFmtId="0" fontId="6" fillId="0" borderId="79" xfId="0" applyNumberFormat="1" applyFont="1" applyBorder="1" applyAlignment="1">
      <alignment horizontal="center" vertical="center" wrapText="1"/>
    </xf>
    <xf numFmtId="0" fontId="53" fillId="0" borderId="128" xfId="0" applyNumberFormat="1" applyFont="1" applyBorder="1" applyAlignment="1">
      <alignment horizontal="center" vertical="center" wrapText="1"/>
    </xf>
    <xf numFmtId="0" fontId="53" fillId="0" borderId="118" xfId="0" applyNumberFormat="1" applyFont="1" applyBorder="1" applyAlignment="1">
      <alignment horizontal="center" vertical="center" wrapText="1"/>
    </xf>
    <xf numFmtId="0" fontId="53" fillId="0" borderId="7" xfId="0" applyNumberFormat="1" applyFont="1" applyBorder="1" applyAlignment="1">
      <alignment horizontal="center" vertical="center" wrapText="1"/>
    </xf>
    <xf numFmtId="0" fontId="53" fillId="0" borderId="3" xfId="0" applyNumberFormat="1" applyFont="1" applyBorder="1" applyAlignment="1">
      <alignment horizontal="center" vertical="center" wrapText="1"/>
    </xf>
    <xf numFmtId="0" fontId="53" fillId="0" borderId="4" xfId="0" applyNumberFormat="1" applyFont="1" applyBorder="1" applyAlignment="1">
      <alignment horizontal="center" vertical="center" wrapText="1"/>
    </xf>
    <xf numFmtId="0" fontId="4" fillId="0" borderId="13" xfId="0" applyNumberFormat="1" applyFont="1" applyBorder="1" applyAlignment="1">
      <alignment horizontal="left" indent="4"/>
    </xf>
    <xf numFmtId="0" fontId="0" fillId="0" borderId="81" xfId="0" applyNumberFormat="1" applyBorder="1" applyAlignment="1">
      <alignment horizontal="left" indent="4"/>
    </xf>
    <xf numFmtId="0" fontId="4" fillId="0" borderId="15" xfId="0" applyNumberFormat="1" applyFont="1" applyBorder="1" applyAlignment="1">
      <alignment horizontal="left" indent="4"/>
    </xf>
    <xf numFmtId="0" fontId="0" fillId="0" borderId="11" xfId="0" applyNumberFormat="1" applyBorder="1" applyAlignment="1">
      <alignment horizontal="left" indent="4"/>
    </xf>
    <xf numFmtId="0" fontId="53" fillId="0" borderId="128" xfId="0" applyNumberFormat="1" applyFont="1" applyBorder="1" applyAlignment="1">
      <alignment vertical="center" wrapText="1"/>
    </xf>
    <xf numFmtId="0" fontId="53" fillId="0" borderId="7" xfId="0" applyNumberFormat="1" applyFont="1" applyBorder="1" applyAlignment="1">
      <alignment vertical="center" wrapText="1"/>
    </xf>
    <xf numFmtId="0" fontId="53" fillId="0" borderId="3" xfId="0" applyNumberFormat="1" applyFont="1" applyBorder="1" applyAlignment="1">
      <alignment vertical="center" wrapText="1"/>
    </xf>
    <xf numFmtId="0" fontId="6" fillId="0" borderId="13" xfId="0" applyNumberFormat="1" applyFont="1" applyBorder="1" applyAlignment="1"/>
    <xf numFmtId="0" fontId="0" fillId="0" borderId="81" xfId="0" applyNumberFormat="1" applyBorder="1" applyAlignment="1"/>
    <xf numFmtId="0" fontId="4" fillId="0" borderId="81" xfId="0" applyNumberFormat="1" applyFont="1" applyBorder="1" applyAlignment="1">
      <alignment horizontal="left" indent="4"/>
    </xf>
    <xf numFmtId="0" fontId="4" fillId="0" borderId="117" xfId="0" applyNumberFormat="1" applyFont="1" applyBorder="1" applyAlignment="1">
      <alignment horizontal="left" indent="4"/>
    </xf>
    <xf numFmtId="0" fontId="6" fillId="0" borderId="13" xfId="0" applyNumberFormat="1" applyFont="1" applyBorder="1" applyAlignment="1">
      <alignment horizontal="left" indent="2"/>
    </xf>
    <xf numFmtId="0" fontId="0" fillId="0" borderId="81" xfId="0" applyNumberFormat="1" applyBorder="1" applyAlignment="1">
      <alignment horizontal="left" indent="2"/>
    </xf>
    <xf numFmtId="0" fontId="18" fillId="0" borderId="0" xfId="0" applyNumberFormat="1" applyFont="1" applyAlignment="1"/>
    <xf numFmtId="0" fontId="55" fillId="0" borderId="0" xfId="0" applyNumberFormat="1" applyFont="1" applyAlignment="1"/>
    <xf numFmtId="0" fontId="17" fillId="0" borderId="119" xfId="0" applyNumberFormat="1" applyFont="1" applyBorder="1" applyAlignment="1"/>
    <xf numFmtId="0" fontId="0" fillId="0" borderId="120" xfId="0" applyNumberFormat="1" applyBorder="1" applyAlignment="1"/>
    <xf numFmtId="3" fontId="6" fillId="0" borderId="0" xfId="0" applyNumberFormat="1" applyFont="1" applyAlignment="1">
      <alignment horizontal="center"/>
    </xf>
    <xf numFmtId="3" fontId="9" fillId="0" borderId="0" xfId="0" applyNumberFormat="1" applyFont="1" applyAlignment="1">
      <alignment horizontal="center"/>
    </xf>
    <xf numFmtId="3" fontId="32" fillId="0" borderId="0" xfId="0" applyNumberFormat="1" applyFont="1" applyAlignment="1">
      <alignment horizontal="center"/>
    </xf>
    <xf numFmtId="165" fontId="17" fillId="0" borderId="2" xfId="0" applyNumberFormat="1" applyFont="1" applyBorder="1" applyAlignment="1">
      <alignment horizontal="right"/>
    </xf>
    <xf numFmtId="0" fontId="0" fillId="0" borderId="121" xfId="0" applyBorder="1" applyAlignment="1"/>
    <xf numFmtId="165" fontId="17" fillId="0" borderId="2" xfId="0" applyNumberFormat="1" applyFont="1" applyBorder="1" applyAlignment="1">
      <alignment horizontal="center"/>
    </xf>
    <xf numFmtId="165" fontId="17" fillId="0" borderId="42" xfId="0" applyNumberFormat="1" applyFont="1" applyBorder="1" applyAlignment="1">
      <alignment horizontal="center"/>
    </xf>
    <xf numFmtId="165" fontId="17" fillId="0" borderId="45" xfId="0" applyNumberFormat="1" applyFont="1" applyBorder="1" applyAlignment="1">
      <alignment horizontal="center"/>
    </xf>
    <xf numFmtId="165" fontId="17" fillId="0" borderId="20" xfId="0" applyNumberFormat="1" applyFont="1" applyBorder="1" applyAlignment="1">
      <alignment horizontal="center"/>
    </xf>
    <xf numFmtId="3" fontId="9" fillId="0" borderId="44" xfId="0" applyNumberFormat="1" applyFont="1" applyBorder="1" applyAlignment="1">
      <alignment horizontal="center"/>
    </xf>
    <xf numFmtId="3" fontId="9" fillId="0" borderId="75" xfId="0" applyNumberFormat="1" applyFont="1" applyBorder="1" applyAlignment="1">
      <alignment horizontal="center"/>
    </xf>
    <xf numFmtId="3" fontId="9" fillId="0" borderId="76" xfId="0" applyNumberFormat="1" applyFont="1" applyBorder="1" applyAlignment="1">
      <alignment horizontal="center"/>
    </xf>
    <xf numFmtId="0" fontId="6" fillId="0" borderId="62" xfId="0" applyNumberFormat="1" applyFont="1" applyBorder="1" applyAlignment="1"/>
    <xf numFmtId="0" fontId="0" fillId="0" borderId="125" xfId="0" applyNumberFormat="1" applyBorder="1" applyAlignment="1"/>
    <xf numFmtId="165" fontId="17" fillId="0" borderId="2" xfId="0" applyNumberFormat="1" applyFont="1" applyBorder="1" applyAlignment="1">
      <alignment horizontal="center" wrapText="1"/>
    </xf>
    <xf numFmtId="0" fontId="0" fillId="0" borderId="121" xfId="0" applyBorder="1" applyAlignment="1">
      <alignment horizontal="center" wrapText="1"/>
    </xf>
    <xf numFmtId="0" fontId="17" fillId="0" borderId="122" xfId="0" applyNumberFormat="1" applyFont="1" applyBorder="1" applyAlignment="1">
      <alignment horizontal="left" indent="2"/>
    </xf>
    <xf numFmtId="0" fontId="0" fillId="0" borderId="123" xfId="0" applyNumberFormat="1" applyBorder="1" applyAlignment="1">
      <alignment horizontal="left" indent="2"/>
    </xf>
    <xf numFmtId="0" fontId="6" fillId="0" borderId="64" xfId="0" applyNumberFormat="1" applyFont="1" applyBorder="1" applyAlignment="1"/>
    <xf numFmtId="0" fontId="0" fillId="0" borderId="124" xfId="0" applyNumberFormat="1" applyBorder="1" applyAlignment="1"/>
    <xf numFmtId="0" fontId="17" fillId="0" borderId="126" xfId="0" applyNumberFormat="1" applyFont="1" applyBorder="1" applyAlignment="1">
      <alignment horizontal="left" indent="2"/>
    </xf>
    <xf numFmtId="0" fontId="0" fillId="0" borderId="127" xfId="0" applyNumberFormat="1" applyBorder="1" applyAlignment="1">
      <alignment horizontal="left" indent="2"/>
    </xf>
    <xf numFmtId="0" fontId="6" fillId="0" borderId="13" xfId="0" applyNumberFormat="1" applyFont="1" applyBorder="1" applyAlignment="1">
      <alignment horizontal="left" indent="4"/>
    </xf>
    <xf numFmtId="0" fontId="6" fillId="0" borderId="128" xfId="0" applyNumberFormat="1" applyFont="1" applyBorder="1" applyAlignment="1">
      <alignment horizontal="center"/>
    </xf>
    <xf numFmtId="0" fontId="6" fillId="0" borderId="118" xfId="0" applyNumberFormat="1" applyFont="1" applyBorder="1" applyAlignment="1">
      <alignment horizontal="center"/>
    </xf>
    <xf numFmtId="0" fontId="6" fillId="0" borderId="3" xfId="0" applyNumberFormat="1" applyFont="1" applyBorder="1" applyAlignment="1">
      <alignment horizontal="left"/>
    </xf>
    <xf numFmtId="0" fontId="6" fillId="0" borderId="4" xfId="0" applyNumberFormat="1" applyFont="1" applyBorder="1" applyAlignment="1">
      <alignment horizontal="left"/>
    </xf>
    <xf numFmtId="0" fontId="6" fillId="0" borderId="112" xfId="0" applyNumberFormat="1" applyFont="1" applyBorder="1" applyAlignment="1">
      <alignment horizontal="center"/>
    </xf>
    <xf numFmtId="0" fontId="6" fillId="0" borderId="113" xfId="0" applyNumberFormat="1" applyFont="1" applyBorder="1" applyAlignment="1">
      <alignment horizontal="center"/>
    </xf>
    <xf numFmtId="0" fontId="17" fillId="0" borderId="79" xfId="0" applyNumberFormat="1" applyFont="1" applyBorder="1" applyAlignment="1"/>
    <xf numFmtId="0" fontId="53" fillId="0" borderId="128" xfId="0" applyNumberFormat="1" applyFont="1" applyBorder="1" applyAlignment="1"/>
    <xf numFmtId="0" fontId="53" fillId="0" borderId="8" xfId="0" applyNumberFormat="1" applyFont="1" applyBorder="1" applyAlignment="1"/>
    <xf numFmtId="0" fontId="53" fillId="0" borderId="0" xfId="0" applyNumberFormat="1" applyFont="1" applyBorder="1" applyAlignment="1"/>
    <xf numFmtId="0" fontId="53" fillId="0" borderId="74" xfId="0" applyNumberFormat="1" applyFont="1" applyBorder="1" applyAlignment="1"/>
    <xf numFmtId="0" fontId="53" fillId="0" borderId="75" xfId="0" applyNumberFormat="1" applyFont="1" applyBorder="1" applyAlignment="1"/>
    <xf numFmtId="0" fontId="4" fillId="0" borderId="42" xfId="0" applyNumberFormat="1" applyFont="1" applyBorder="1" applyAlignment="1"/>
    <xf numFmtId="0" fontId="0" fillId="0" borderId="45" xfId="0" applyNumberFormat="1" applyBorder="1" applyAlignment="1"/>
    <xf numFmtId="0" fontId="17" fillId="0" borderId="42" xfId="0" applyNumberFormat="1" applyFont="1" applyBorder="1" applyAlignment="1"/>
    <xf numFmtId="0" fontId="4" fillId="0" borderId="79" xfId="0" applyNumberFormat="1" applyFont="1" applyBorder="1" applyAlignment="1">
      <alignment horizontal="center" vertical="center"/>
    </xf>
    <xf numFmtId="0" fontId="53" fillId="0" borderId="128" xfId="0" applyNumberFormat="1" applyFont="1" applyBorder="1" applyAlignment="1">
      <alignment vertical="center"/>
    </xf>
    <xf numFmtId="0" fontId="53" fillId="0" borderId="118" xfId="0" applyNumberFormat="1" applyFont="1" applyBorder="1" applyAlignment="1">
      <alignment vertical="center"/>
    </xf>
    <xf numFmtId="0" fontId="53" fillId="0" borderId="7" xfId="0" applyNumberFormat="1" applyFont="1" applyBorder="1" applyAlignment="1">
      <alignment vertical="center"/>
    </xf>
    <xf numFmtId="0" fontId="53" fillId="0" borderId="3" xfId="0" applyNumberFormat="1" applyFont="1" applyBorder="1" applyAlignment="1">
      <alignment vertical="center"/>
    </xf>
    <xf numFmtId="0" fontId="53" fillId="0" borderId="4" xfId="0" applyNumberFormat="1" applyFont="1" applyBorder="1" applyAlignment="1">
      <alignment vertical="center"/>
    </xf>
    <xf numFmtId="0" fontId="6" fillId="0" borderId="11" xfId="0" applyNumberFormat="1" applyFont="1" applyBorder="1" applyAlignment="1">
      <alignment horizontal="left"/>
    </xf>
    <xf numFmtId="0" fontId="6" fillId="0" borderId="12" xfId="0" applyNumberFormat="1" applyFont="1" applyBorder="1" applyAlignment="1">
      <alignment horizontal="left"/>
    </xf>
    <xf numFmtId="0" fontId="6" fillId="0" borderId="45" xfId="0" applyNumberFormat="1" applyFont="1" applyBorder="1" applyAlignment="1">
      <alignment horizontal="left"/>
    </xf>
    <xf numFmtId="0" fontId="6" fillId="0" borderId="20" xfId="0" applyNumberFormat="1" applyFont="1" applyBorder="1" applyAlignment="1">
      <alignment horizontal="left"/>
    </xf>
    <xf numFmtId="0" fontId="4" fillId="0" borderId="13" xfId="0" applyNumberFormat="1" applyFont="1" applyBorder="1" applyAlignment="1">
      <alignment horizontal="left" indent="2"/>
    </xf>
    <xf numFmtId="0" fontId="6" fillId="0" borderId="13" xfId="0" applyNumberFormat="1" applyFont="1" applyFill="1" applyBorder="1" applyAlignment="1">
      <alignment horizontal="left" indent="4"/>
    </xf>
    <xf numFmtId="0" fontId="6" fillId="0" borderId="15" xfId="0" applyNumberFormat="1" applyFont="1" applyBorder="1" applyAlignment="1">
      <alignment horizontal="left" indent="4"/>
    </xf>
    <xf numFmtId="0" fontId="4" fillId="0" borderId="13" xfId="0" applyNumberFormat="1" applyFont="1" applyFill="1" applyBorder="1" applyAlignment="1">
      <alignment horizontal="left" indent="4"/>
    </xf>
    <xf numFmtId="0" fontId="17" fillId="0" borderId="13" xfId="0" applyNumberFormat="1" applyFont="1" applyBorder="1" applyAlignment="1">
      <alignment horizontal="left"/>
    </xf>
    <xf numFmtId="0" fontId="17" fillId="0" borderId="81" xfId="0" applyNumberFormat="1" applyFont="1" applyBorder="1" applyAlignment="1">
      <alignment horizontal="left"/>
    </xf>
    <xf numFmtId="0" fontId="17" fillId="0" borderId="117" xfId="0" applyNumberFormat="1" applyFont="1" applyBorder="1" applyAlignment="1">
      <alignment horizontal="left"/>
    </xf>
    <xf numFmtId="0" fontId="16" fillId="0" borderId="0" xfId="9" applyFont="1" applyAlignment="1">
      <alignment horizontal="center"/>
    </xf>
    <xf numFmtId="0" fontId="20" fillId="0" borderId="3" xfId="9" applyBorder="1" applyAlignment="1">
      <alignment horizontal="center"/>
    </xf>
    <xf numFmtId="0" fontId="21" fillId="0" borderId="42" xfId="9" applyFont="1" applyBorder="1" applyAlignment="1">
      <alignment horizontal="center"/>
    </xf>
    <xf numFmtId="0" fontId="0" fillId="0" borderId="45" xfId="0" applyBorder="1" applyAlignment="1">
      <alignment horizontal="center"/>
    </xf>
    <xf numFmtId="0" fontId="0" fillId="0" borderId="20" xfId="0" applyBorder="1" applyAlignment="1">
      <alignment horizontal="center"/>
    </xf>
    <xf numFmtId="0" fontId="21" fillId="0" borderId="2" xfId="9" applyFont="1" applyBorder="1" applyAlignment="1">
      <alignment horizontal="center" wrapText="1"/>
    </xf>
    <xf numFmtId="0" fontId="0" fillId="0" borderId="5" xfId="0" applyBorder="1" applyAlignment="1">
      <alignment horizontal="center" wrapText="1"/>
    </xf>
    <xf numFmtId="0" fontId="21" fillId="0" borderId="2" xfId="9" applyFont="1" applyBorder="1" applyAlignment="1">
      <alignment wrapText="1"/>
    </xf>
    <xf numFmtId="0" fontId="0" fillId="0" borderId="6" xfId="0" applyBorder="1" applyAlignment="1">
      <alignment wrapText="1"/>
    </xf>
    <xf numFmtId="0" fontId="21" fillId="0" borderId="2" xfId="9" applyFont="1" applyBorder="1" applyAlignment="1"/>
    <xf numFmtId="0" fontId="0" fillId="0" borderId="5" xfId="0" applyBorder="1" applyAlignment="1"/>
    <xf numFmtId="3" fontId="18" fillId="0" borderId="0" xfId="0" applyNumberFormat="1" applyFont="1" applyAlignment="1"/>
    <xf numFmtId="0" fontId="55" fillId="0" borderId="0" xfId="0" applyFont="1" applyAlignment="1"/>
    <xf numFmtId="0" fontId="31" fillId="0" borderId="0" xfId="9" applyFont="1" applyAlignment="1">
      <alignment horizontal="center"/>
    </xf>
    <xf numFmtId="0" fontId="54" fillId="0" borderId="0" xfId="0" applyFont="1" applyAlignment="1">
      <alignment horizontal="center"/>
    </xf>
    <xf numFmtId="3" fontId="32" fillId="0" borderId="0" xfId="9" applyNumberFormat="1" applyFont="1" applyAlignment="1">
      <alignment horizontal="center"/>
    </xf>
    <xf numFmtId="0" fontId="54" fillId="0" borderId="0" xfId="0" applyFont="1" applyBorder="1" applyAlignment="1">
      <alignment horizontal="center"/>
    </xf>
    <xf numFmtId="0" fontId="32" fillId="0" borderId="0" xfId="9" applyFont="1" applyAlignment="1">
      <alignment horizontal="center"/>
    </xf>
    <xf numFmtId="3" fontId="18" fillId="0" borderId="0" xfId="0" applyNumberFormat="1" applyFont="1" applyAlignment="1">
      <alignment horizontal="center"/>
    </xf>
    <xf numFmtId="0" fontId="20" fillId="0" borderId="0" xfId="9" applyAlignment="1">
      <alignment horizontal="center"/>
    </xf>
    <xf numFmtId="0" fontId="75"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1" fillId="0" borderId="42" xfId="10" applyFont="1" applyFill="1" applyBorder="1" applyAlignment="1">
      <alignment horizontal="center"/>
    </xf>
    <xf numFmtId="0" fontId="21" fillId="0" borderId="128" xfId="10" applyFont="1" applyFill="1" applyBorder="1" applyAlignment="1"/>
    <xf numFmtId="0" fontId="9" fillId="0" borderId="3" xfId="10" applyFont="1" applyFill="1" applyBorder="1" applyAlignment="1"/>
    <xf numFmtId="0" fontId="64" fillId="0" borderId="129" xfId="10" applyFont="1" applyFill="1" applyBorder="1" applyAlignment="1">
      <alignment horizontal="center" vertical="center" wrapText="1"/>
    </xf>
    <xf numFmtId="0" fontId="0" fillId="0" borderId="130"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1" fillId="0" borderId="129" xfId="10" applyNumberFormat="1" applyFont="1" applyFill="1" applyBorder="1" applyAlignment="1">
      <alignment horizontal="center" vertical="center" wrapText="1"/>
    </xf>
    <xf numFmtId="1" fontId="21" fillId="0" borderId="131" xfId="10" applyNumberFormat="1" applyFont="1" applyFill="1" applyBorder="1" applyAlignment="1">
      <alignment horizontal="center" vertical="center" wrapText="1"/>
    </xf>
    <xf numFmtId="0" fontId="0" fillId="0" borderId="132" xfId="0" applyBorder="1" applyAlignment="1">
      <alignment horizontal="center" vertical="center" wrapText="1"/>
    </xf>
    <xf numFmtId="0" fontId="0" fillId="0" borderId="133" xfId="0" applyBorder="1" applyAlignment="1">
      <alignment horizontal="center" vertical="center" wrapText="1"/>
    </xf>
    <xf numFmtId="0" fontId="21" fillId="0" borderId="7" xfId="10" applyFont="1" applyFill="1" applyBorder="1" applyAlignment="1">
      <alignment horizontal="center"/>
    </xf>
    <xf numFmtId="0" fontId="21" fillId="0" borderId="4" xfId="10" applyFont="1" applyFill="1" applyBorder="1" applyAlignment="1">
      <alignment horizontal="center"/>
    </xf>
    <xf numFmtId="0" fontId="18" fillId="0" borderId="0" xfId="10" applyFont="1" applyAlignment="1"/>
    <xf numFmtId="0" fontId="72" fillId="0" borderId="0" xfId="0" applyFont="1" applyBorder="1" applyAlignment="1"/>
    <xf numFmtId="0" fontId="17" fillId="0" borderId="0" xfId="10" applyFont="1" applyAlignment="1">
      <alignment horizontal="center"/>
    </xf>
    <xf numFmtId="0" fontId="0" fillId="0" borderId="0" xfId="0" applyBorder="1" applyAlignment="1">
      <alignment horizontal="center"/>
    </xf>
    <xf numFmtId="3" fontId="17" fillId="0" borderId="0" xfId="10" applyNumberFormat="1" applyFont="1" applyAlignment="1">
      <alignment horizontal="center"/>
    </xf>
    <xf numFmtId="0" fontId="9" fillId="0" borderId="0" xfId="10"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36" fillId="0" borderId="0" xfId="0" applyFont="1" applyBorder="1" applyAlignment="1">
      <alignment horizontal="center"/>
    </xf>
    <xf numFmtId="0" fontId="30" fillId="0" borderId="0" xfId="5" applyFont="1" applyBorder="1" applyAlignment="1">
      <alignment vertical="top" wrapText="1"/>
    </xf>
    <xf numFmtId="0" fontId="15" fillId="0" borderId="0" xfId="5" applyBorder="1" applyAlignment="1">
      <alignment vertical="top" wrapText="1"/>
    </xf>
    <xf numFmtId="0" fontId="18" fillId="0" borderId="0" xfId="10" applyFont="1" applyAlignment="1">
      <alignment horizontal="left"/>
    </xf>
    <xf numFmtId="0" fontId="0" fillId="0" borderId="0" xfId="0" applyBorder="1" applyAlignment="1">
      <alignment horizontal="left"/>
    </xf>
    <xf numFmtId="0" fontId="6" fillId="0" borderId="0" xfId="10" applyFont="1" applyAlignment="1">
      <alignment horizontal="center"/>
    </xf>
    <xf numFmtId="0" fontId="6" fillId="0" borderId="0" xfId="10" applyFont="1" applyBorder="1" applyAlignment="1">
      <alignment horizontal="center"/>
    </xf>
    <xf numFmtId="0" fontId="30" fillId="0" borderId="0" xfId="10" applyFont="1" applyBorder="1" applyAlignment="1">
      <alignment horizontal="center"/>
    </xf>
    <xf numFmtId="0" fontId="30" fillId="0" borderId="0" xfId="5" applyNumberFormat="1" applyFont="1" applyBorder="1" applyAlignment="1">
      <alignment vertical="top" wrapText="1"/>
    </xf>
    <xf numFmtId="0" fontId="0" fillId="0" borderId="0" xfId="0" applyAlignment="1">
      <alignment vertical="top" wrapText="1"/>
    </xf>
    <xf numFmtId="0" fontId="30" fillId="0" borderId="0" xfId="5" applyFont="1" applyBorder="1" applyAlignment="1">
      <alignment horizontal="center" vertical="top" wrapText="1"/>
    </xf>
    <xf numFmtId="0" fontId="30" fillId="0" borderId="3" xfId="5" applyFont="1" applyBorder="1" applyAlignment="1">
      <alignment horizontal="center" vertical="top" wrapText="1"/>
    </xf>
    <xf numFmtId="0" fontId="36" fillId="0" borderId="0" xfId="5" applyFont="1" applyBorder="1" applyAlignment="1">
      <alignment vertical="top" wrapText="1"/>
    </xf>
    <xf numFmtId="0" fontId="36" fillId="0" borderId="0" xfId="0" applyFont="1" applyBorder="1" applyAlignment="1">
      <alignment vertical="top" wrapText="1"/>
    </xf>
    <xf numFmtId="0" fontId="0" fillId="0" borderId="0" xfId="0" applyBorder="1" applyAlignment="1">
      <alignment vertical="top" wrapText="1"/>
    </xf>
    <xf numFmtId="0" fontId="40" fillId="0" borderId="0" xfId="0" applyFont="1" applyBorder="1" applyAlignment="1">
      <alignment vertical="top" wrapText="1"/>
    </xf>
    <xf numFmtId="0" fontId="36" fillId="0" borderId="0" xfId="0" applyFont="1" applyFill="1" applyBorder="1" applyAlignment="1">
      <alignment vertical="top" wrapText="1"/>
    </xf>
    <xf numFmtId="0" fontId="36" fillId="0" borderId="0" xfId="0" applyNumberFormat="1" applyFont="1" applyBorder="1" applyAlignment="1">
      <alignment vertical="top" wrapText="1"/>
    </xf>
    <xf numFmtId="165" fontId="6" fillId="0" borderId="0" xfId="0" applyNumberFormat="1" applyFont="1" applyAlignment="1">
      <alignment horizontal="center"/>
    </xf>
    <xf numFmtId="165" fontId="6" fillId="0" borderId="3" xfId="0" applyNumberFormat="1" applyFont="1" applyBorder="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165" fontId="10" fillId="0" borderId="0" xfId="0" applyNumberFormat="1" applyFont="1" applyAlignment="1">
      <alignment horizontal="center"/>
    </xf>
    <xf numFmtId="0" fontId="6" fillId="0" borderId="0" xfId="0" applyFont="1" applyAlignment="1">
      <alignment horizontal="center"/>
    </xf>
    <xf numFmtId="165" fontId="12" fillId="0" borderId="0" xfId="0" applyNumberFormat="1" applyFont="1" applyAlignment="1">
      <alignment horizontal="center"/>
    </xf>
    <xf numFmtId="0" fontId="17" fillId="0" borderId="79" xfId="0" applyNumberFormat="1" applyFont="1" applyBorder="1" applyAlignment="1">
      <alignment horizontal="center" vertical="center" wrapText="1"/>
    </xf>
    <xf numFmtId="0" fontId="6" fillId="0" borderId="128" xfId="0" applyNumberFormat="1" applyFont="1" applyBorder="1" applyAlignment="1">
      <alignment horizontal="center" vertical="center" wrapText="1"/>
    </xf>
    <xf numFmtId="0" fontId="6" fillId="0" borderId="118"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44" xfId="0" applyNumberFormat="1" applyFont="1" applyBorder="1" applyAlignment="1">
      <alignment horizontal="center" vertical="center" wrapText="1"/>
    </xf>
    <xf numFmtId="0" fontId="17" fillId="0" borderId="79" xfId="0" applyNumberFormat="1" applyFont="1" applyBorder="1" applyAlignment="1">
      <alignment horizontal="center" vertical="center"/>
    </xf>
    <xf numFmtId="0" fontId="6" fillId="0" borderId="128" xfId="0" applyNumberFormat="1" applyFont="1" applyBorder="1" applyAlignment="1">
      <alignment horizontal="center" vertical="center"/>
    </xf>
    <xf numFmtId="0" fontId="6" fillId="0" borderId="118"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44" xfId="0" applyNumberFormat="1" applyFont="1" applyBorder="1" applyAlignment="1">
      <alignment horizontal="center" vertical="center"/>
    </xf>
    <xf numFmtId="0" fontId="17" fillId="0" borderId="79" xfId="0" applyNumberFormat="1" applyFont="1" applyBorder="1" applyAlignment="1">
      <alignment horizontal="center"/>
    </xf>
    <xf numFmtId="0" fontId="17" fillId="0" borderId="8" xfId="0" applyNumberFormat="1" applyFont="1" applyBorder="1" applyAlignment="1">
      <alignment horizontal="center"/>
    </xf>
    <xf numFmtId="0" fontId="17" fillId="0" borderId="74" xfId="0" applyNumberFormat="1" applyFont="1" applyBorder="1" applyAlignment="1">
      <alignment horizontal="center"/>
    </xf>
    <xf numFmtId="165" fontId="44" fillId="0" borderId="0" xfId="0" applyNumberFormat="1" applyFont="1" applyAlignment="1">
      <alignment horizontal="center"/>
    </xf>
    <xf numFmtId="0" fontId="44" fillId="0" borderId="0" xfId="0" applyFont="1" applyBorder="1" applyAlignment="1">
      <alignment horizontal="center"/>
    </xf>
    <xf numFmtId="0" fontId="4" fillId="0" borderId="13" xfId="0" applyNumberFormat="1" applyFont="1" applyBorder="1" applyAlignment="1">
      <alignment horizontal="left"/>
    </xf>
    <xf numFmtId="0" fontId="6" fillId="0" borderId="117" xfId="0" applyNumberFormat="1" applyFont="1" applyBorder="1" applyAlignment="1">
      <alignment horizontal="left"/>
    </xf>
    <xf numFmtId="0" fontId="4" fillId="0" borderId="15" xfId="0" applyNumberFormat="1" applyFont="1" applyBorder="1" applyAlignment="1">
      <alignment horizontal="left"/>
    </xf>
    <xf numFmtId="0" fontId="4" fillId="0" borderId="80" xfId="0" applyNumberFormat="1" applyFont="1" applyBorder="1" applyAlignment="1">
      <alignment horizontal="left"/>
    </xf>
    <xf numFmtId="0" fontId="6" fillId="0" borderId="113" xfId="0" applyNumberFormat="1" applyFont="1" applyBorder="1" applyAlignment="1">
      <alignment horizontal="left"/>
    </xf>
    <xf numFmtId="0" fontId="6" fillId="0" borderId="79" xfId="0" applyNumberFormat="1" applyFont="1" applyBorder="1" applyAlignment="1">
      <alignment horizontal="center"/>
    </xf>
    <xf numFmtId="0" fontId="17" fillId="0" borderId="7" xfId="0" applyNumberFormat="1" applyFont="1" applyBorder="1" applyAlignment="1">
      <alignment horizontal="left" indent="5"/>
    </xf>
    <xf numFmtId="0" fontId="17" fillId="0" borderId="4" xfId="0" applyNumberFormat="1" applyFont="1" applyBorder="1" applyAlignment="1">
      <alignment horizontal="left" indent="5"/>
    </xf>
    <xf numFmtId="0" fontId="4" fillId="0" borderId="77" xfId="0" applyNumberFormat="1" applyFont="1" applyBorder="1" applyAlignment="1">
      <alignment horizontal="left"/>
    </xf>
    <xf numFmtId="0" fontId="6" fillId="0" borderId="116" xfId="0" applyNumberFormat="1" applyFont="1" applyBorder="1" applyAlignment="1">
      <alignment horizontal="left"/>
    </xf>
    <xf numFmtId="0" fontId="4" fillId="0" borderId="7" xfId="0" applyNumberFormat="1" applyFont="1" applyBorder="1" applyAlignment="1">
      <alignment horizontal="left"/>
    </xf>
    <xf numFmtId="0" fontId="6" fillId="0" borderId="0" xfId="0" applyNumberFormat="1" applyFont="1" applyAlignment="1"/>
    <xf numFmtId="0" fontId="10" fillId="0" borderId="0" xfId="0" applyNumberFormat="1" applyFont="1" applyAlignment="1">
      <alignment horizontal="center"/>
    </xf>
    <xf numFmtId="0" fontId="6" fillId="0" borderId="0" xfId="0" applyNumberFormat="1" applyFont="1" applyAlignment="1">
      <alignment horizontal="center"/>
    </xf>
    <xf numFmtId="0" fontId="12" fillId="0" borderId="0" xfId="0" applyNumberFormat="1" applyFont="1" applyAlignment="1">
      <alignment horizontal="center"/>
    </xf>
    <xf numFmtId="0" fontId="6" fillId="0" borderId="0" xfId="0" applyNumberFormat="1" applyFont="1" applyBorder="1" applyAlignment="1">
      <alignment horizontal="center"/>
    </xf>
    <xf numFmtId="0" fontId="9" fillId="0" borderId="0" xfId="0" applyNumberFormat="1" applyFont="1" applyAlignment="1">
      <alignment horizontal="center"/>
    </xf>
    <xf numFmtId="0" fontId="17" fillId="0" borderId="42" xfId="0" applyNumberFormat="1" applyFont="1" applyBorder="1" applyAlignment="1">
      <alignment horizontal="center"/>
    </xf>
    <xf numFmtId="0" fontId="6" fillId="0" borderId="45" xfId="0" applyNumberFormat="1" applyFont="1" applyBorder="1" applyAlignment="1">
      <alignment horizontal="center"/>
    </xf>
    <xf numFmtId="0" fontId="6" fillId="0" borderId="20" xfId="0" applyNumberFormat="1" applyFont="1" applyBorder="1" applyAlignment="1">
      <alignment horizontal="center"/>
    </xf>
    <xf numFmtId="0" fontId="6" fillId="0" borderId="128" xfId="0" applyNumberFormat="1" applyFont="1" applyBorder="1" applyAlignment="1"/>
    <xf numFmtId="0" fontId="6" fillId="0" borderId="74" xfId="0" applyNumberFormat="1" applyFont="1" applyBorder="1" applyAlignment="1"/>
    <xf numFmtId="0" fontId="6" fillId="0" borderId="75" xfId="0" applyNumberFormat="1" applyFont="1" applyBorder="1" applyAlignment="1"/>
    <xf numFmtId="0" fontId="26" fillId="2" borderId="134" xfId="0" applyNumberFormat="1" applyFont="1" applyFill="1" applyBorder="1" applyAlignment="1">
      <alignment horizontal="center" wrapText="1"/>
    </xf>
    <xf numFmtId="0" fontId="6" fillId="0" borderId="16" xfId="0" applyNumberFormat="1" applyFont="1" applyBorder="1" applyAlignment="1">
      <alignment horizontal="center" wrapText="1"/>
    </xf>
    <xf numFmtId="165" fontId="6" fillId="0" borderId="0" xfId="0" applyNumberFormat="1" applyFont="1" applyBorder="1" applyAlignment="1">
      <alignment horizontal="center"/>
    </xf>
    <xf numFmtId="165" fontId="7" fillId="2" borderId="123" xfId="0" applyNumberFormat="1" applyFont="1" applyFill="1" applyBorder="1" applyAlignment="1">
      <alignment horizontal="center"/>
    </xf>
    <xf numFmtId="0" fontId="26" fillId="2" borderId="59" xfId="0" applyNumberFormat="1" applyFont="1" applyFill="1" applyBorder="1" applyAlignment="1">
      <alignment horizontal="center" wrapText="1"/>
    </xf>
    <xf numFmtId="0" fontId="6" fillId="0" borderId="37" xfId="0" applyNumberFormat="1" applyFont="1" applyBorder="1" applyAlignment="1">
      <alignment horizontal="center" wrapText="1"/>
    </xf>
    <xf numFmtId="0" fontId="26" fillId="2" borderId="40" xfId="0" applyNumberFormat="1" applyFont="1" applyFill="1" applyBorder="1" applyAlignment="1">
      <alignment horizontal="center" wrapText="1"/>
    </xf>
    <xf numFmtId="0" fontId="6" fillId="0" borderId="38" xfId="0" applyNumberFormat="1" applyFont="1" applyBorder="1" applyAlignment="1">
      <alignment horizontal="center" wrapText="1"/>
    </xf>
    <xf numFmtId="0" fontId="26" fillId="2" borderId="135" xfId="0" applyNumberFormat="1" applyFont="1" applyFill="1" applyBorder="1" applyAlignment="1">
      <alignment horizontal="center" wrapText="1"/>
    </xf>
    <xf numFmtId="0" fontId="26" fillId="2" borderId="136" xfId="0" applyNumberFormat="1" applyFont="1" applyFill="1" applyBorder="1" applyAlignment="1">
      <alignment horizontal="center" wrapText="1"/>
    </xf>
    <xf numFmtId="0" fontId="26" fillId="2" borderId="137" xfId="0" applyNumberFormat="1" applyFont="1" applyFill="1" applyBorder="1" applyAlignment="1">
      <alignment horizontal="center" vertical="center"/>
    </xf>
    <xf numFmtId="0" fontId="26" fillId="2" borderId="138" xfId="0" applyNumberFormat="1" applyFont="1" applyFill="1" applyBorder="1" applyAlignment="1">
      <alignment horizontal="center" vertical="center"/>
    </xf>
    <xf numFmtId="0" fontId="26" fillId="2" borderId="139" xfId="0" applyNumberFormat="1" applyFont="1" applyFill="1" applyBorder="1" applyAlignment="1">
      <alignment horizontal="center" vertical="center"/>
    </xf>
    <xf numFmtId="0" fontId="26" fillId="2" borderId="140" xfId="0" applyNumberFormat="1" applyFont="1" applyFill="1" applyBorder="1" applyAlignment="1">
      <alignment horizontal="center" vertical="center" wrapText="1"/>
    </xf>
    <xf numFmtId="0" fontId="6" fillId="0" borderId="141" xfId="0" applyNumberFormat="1" applyFont="1" applyBorder="1" applyAlignment="1">
      <alignment horizontal="center" vertical="center" wrapText="1"/>
    </xf>
    <xf numFmtId="0" fontId="6" fillId="0" borderId="142" xfId="0" applyNumberFormat="1" applyFont="1" applyBorder="1" applyAlignment="1">
      <alignment horizontal="center" wrapText="1"/>
    </xf>
    <xf numFmtId="0" fontId="26" fillId="2" borderId="143" xfId="0" applyNumberFormat="1" applyFont="1" applyFill="1" applyBorder="1" applyAlignment="1">
      <alignment horizontal="center" wrapText="1"/>
    </xf>
    <xf numFmtId="0" fontId="6" fillId="0" borderId="144" xfId="0" applyNumberFormat="1" applyFont="1" applyBorder="1" applyAlignment="1">
      <alignment horizontal="center" wrapText="1"/>
    </xf>
    <xf numFmtId="0" fontId="26" fillId="2" borderId="145" xfId="0" applyNumberFormat="1" applyFont="1" applyFill="1" applyBorder="1" applyAlignment="1">
      <alignment horizontal="center" wrapText="1"/>
    </xf>
    <xf numFmtId="0" fontId="6" fillId="0" borderId="8" xfId="0" applyNumberFormat="1" applyFont="1" applyBorder="1" applyAlignment="1">
      <alignment wrapText="1"/>
    </xf>
    <xf numFmtId="0" fontId="6" fillId="0" borderId="122" xfId="0" applyNumberFormat="1" applyFont="1" applyBorder="1" applyAlignment="1">
      <alignment wrapText="1"/>
    </xf>
    <xf numFmtId="0" fontId="6" fillId="0" borderId="0" xfId="0" applyNumberFormat="1" applyFont="1" applyBorder="1" applyAlignment="1"/>
    <xf numFmtId="0" fontId="12" fillId="0" borderId="0" xfId="0" applyNumberFormat="1" applyFont="1" applyBorder="1" applyAlignment="1">
      <alignment horizontal="center"/>
    </xf>
    <xf numFmtId="3" fontId="18" fillId="0" borderId="0" xfId="0" applyNumberFormat="1" applyFont="1" applyBorder="1" applyAlignment="1">
      <alignment horizontal="center"/>
    </xf>
    <xf numFmtId="0" fontId="33" fillId="2" borderId="145" xfId="0" applyNumberFormat="1" applyFont="1" applyFill="1" applyBorder="1" applyAlignment="1">
      <alignment horizontal="center" wrapText="1"/>
    </xf>
    <xf numFmtId="0" fontId="22" fillId="0" borderId="32" xfId="0" applyNumberFormat="1" applyFont="1" applyBorder="1" applyAlignment="1">
      <alignment wrapText="1"/>
    </xf>
    <xf numFmtId="0" fontId="22" fillId="0" borderId="122" xfId="0" applyNumberFormat="1" applyFont="1" applyBorder="1" applyAlignment="1">
      <alignment wrapText="1"/>
    </xf>
    <xf numFmtId="0" fontId="22" fillId="0" borderId="147" xfId="0" applyNumberFormat="1" applyFont="1" applyBorder="1" applyAlignment="1">
      <alignment wrapText="1"/>
    </xf>
    <xf numFmtId="0" fontId="24" fillId="2" borderId="148" xfId="0" applyNumberFormat="1" applyFont="1" applyFill="1" applyBorder="1" applyAlignment="1">
      <alignment wrapText="1"/>
    </xf>
    <xf numFmtId="0" fontId="6" fillId="0" borderId="149" xfId="0" applyNumberFormat="1" applyFont="1" applyBorder="1" applyAlignment="1">
      <alignment wrapText="1"/>
    </xf>
    <xf numFmtId="0" fontId="6" fillId="0" borderId="150" xfId="0" applyNumberFormat="1" applyFont="1" applyBorder="1" applyAlignment="1">
      <alignment wrapText="1"/>
    </xf>
    <xf numFmtId="0" fontId="33" fillId="2" borderId="29" xfId="0" applyNumberFormat="1" applyFont="1" applyFill="1" applyBorder="1" applyAlignment="1">
      <alignment horizontal="center" wrapText="1"/>
    </xf>
    <xf numFmtId="0" fontId="22" fillId="0" borderId="31" xfId="0" applyNumberFormat="1" applyFont="1" applyBorder="1"/>
    <xf numFmtId="0" fontId="22" fillId="0" borderId="31" xfId="0" applyNumberFormat="1" applyFont="1" applyBorder="1" applyAlignment="1">
      <alignment horizontal="center" wrapText="1"/>
    </xf>
    <xf numFmtId="0" fontId="33" fillId="2" borderId="0" xfId="0" applyNumberFormat="1" applyFont="1" applyFill="1" applyAlignment="1">
      <alignment horizontal="center" wrapText="1"/>
    </xf>
    <xf numFmtId="0" fontId="33" fillId="2" borderId="35" xfId="0" applyNumberFormat="1" applyFont="1" applyFill="1" applyBorder="1" applyAlignment="1">
      <alignment horizontal="center" wrapText="1"/>
    </xf>
    <xf numFmtId="0" fontId="33" fillId="2" borderId="146" xfId="0" applyNumberFormat="1" applyFont="1" applyFill="1" applyBorder="1" applyAlignment="1">
      <alignment horizontal="center" wrapText="1"/>
    </xf>
    <xf numFmtId="0" fontId="22" fillId="0" borderId="123" xfId="0" applyNumberFormat="1" applyFont="1" applyBorder="1" applyAlignment="1">
      <alignment horizontal="center" wrapText="1"/>
    </xf>
    <xf numFmtId="0" fontId="33" fillId="2" borderId="146" xfId="0" applyNumberFormat="1" applyFont="1" applyFill="1" applyBorder="1" applyAlignment="1">
      <alignment horizontal="center"/>
    </xf>
    <xf numFmtId="0" fontId="22" fillId="0" borderId="123" xfId="0" applyNumberFormat="1" applyFont="1" applyBorder="1" applyAlignment="1">
      <alignment horizontal="center"/>
    </xf>
    <xf numFmtId="0" fontId="33" fillId="2" borderId="3" xfId="0" applyNumberFormat="1" applyFont="1" applyFill="1" applyBorder="1" applyAlignment="1">
      <alignment horizontal="center" wrapText="1"/>
    </xf>
    <xf numFmtId="0" fontId="0" fillId="0" borderId="31" xfId="0" applyBorder="1" applyAlignment="1">
      <alignment horizontal="center" wrapText="1"/>
    </xf>
    <xf numFmtId="0" fontId="33" fillId="2" borderId="0" xfId="0" applyNumberFormat="1" applyFont="1" applyFill="1" applyBorder="1" applyAlignment="1">
      <alignment horizontal="center" wrapText="1"/>
    </xf>
    <xf numFmtId="3" fontId="7" fillId="2" borderId="123" xfId="0" applyNumberFormat="1" applyFont="1" applyFill="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0" fontId="35" fillId="2" borderId="0" xfId="0" applyNumberFormat="1" applyFont="1" applyFill="1" applyAlignment="1">
      <alignment horizontal="center"/>
    </xf>
    <xf numFmtId="0" fontId="34" fillId="2" borderId="0" xfId="0" applyNumberFormat="1" applyFont="1" applyFill="1" applyAlignment="1">
      <alignment horizontal="center"/>
    </xf>
    <xf numFmtId="0" fontId="34" fillId="2" borderId="0" xfId="0" applyNumberFormat="1" applyFont="1" applyFill="1" applyAlignment="1"/>
    <xf numFmtId="165" fontId="33" fillId="2" borderId="0" xfId="0" applyNumberFormat="1" applyFont="1" applyFill="1" applyAlignment="1">
      <alignment horizontal="center"/>
    </xf>
    <xf numFmtId="165" fontId="7" fillId="2" borderId="0" xfId="0" applyNumberFormat="1" applyFont="1" applyFill="1" applyAlignment="1">
      <alignment horizontal="center"/>
    </xf>
    <xf numFmtId="165" fontId="45" fillId="2" borderId="0" xfId="0" applyNumberFormat="1" applyFont="1" applyFill="1" applyAlignment="1">
      <alignment horizontal="center"/>
    </xf>
    <xf numFmtId="165" fontId="7" fillId="2" borderId="75" xfId="0" applyNumberFormat="1" applyFont="1" applyFill="1" applyBorder="1" applyAlignment="1">
      <alignment horizontal="center"/>
    </xf>
    <xf numFmtId="0" fontId="24" fillId="2" borderId="129" xfId="0" applyNumberFormat="1" applyFont="1" applyFill="1" applyBorder="1" applyAlignment="1">
      <alignment horizontal="center" wrapText="1"/>
    </xf>
    <xf numFmtId="0" fontId="6" fillId="0" borderId="130" xfId="0" applyNumberFormat="1" applyFont="1" applyBorder="1" applyAlignment="1">
      <alignment horizontal="center" wrapText="1"/>
    </xf>
    <xf numFmtId="0" fontId="6" fillId="0" borderId="7" xfId="0" applyNumberFormat="1" applyFont="1" applyBorder="1" applyAlignment="1">
      <alignment horizontal="center" wrapText="1"/>
    </xf>
    <xf numFmtId="0" fontId="6" fillId="0" borderId="4" xfId="0" applyNumberFormat="1" applyFont="1" applyBorder="1" applyAlignment="1">
      <alignment horizontal="center" wrapText="1"/>
    </xf>
    <xf numFmtId="0" fontId="24" fillId="2" borderId="129" xfId="0" applyNumberFormat="1" applyFont="1" applyFill="1" applyBorder="1" applyAlignment="1">
      <alignment horizontal="center" vertical="center" wrapText="1"/>
    </xf>
    <xf numFmtId="0" fontId="6" fillId="0" borderId="130"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24" fillId="2" borderId="151" xfId="0" applyNumberFormat="1" applyFont="1" applyFill="1" applyBorder="1" applyAlignment="1">
      <alignment wrapText="1"/>
    </xf>
    <xf numFmtId="0" fontId="6" fillId="0" borderId="6" xfId="0" applyNumberFormat="1" applyFont="1" applyBorder="1" applyAlignment="1">
      <alignment wrapText="1"/>
    </xf>
    <xf numFmtId="0" fontId="6" fillId="0" borderId="121" xfId="0" applyNumberFormat="1" applyFont="1" applyBorder="1" applyAlignment="1">
      <alignment wrapText="1"/>
    </xf>
    <xf numFmtId="0" fontId="0" fillId="3" borderId="0" xfId="0" applyFill="1" applyBorder="1" applyAlignment="1">
      <alignment vertical="top" wrapText="1"/>
    </xf>
    <xf numFmtId="0" fontId="0" fillId="0" borderId="0" xfId="0" applyNumberFormat="1" applyBorder="1" applyAlignment="1"/>
    <xf numFmtId="0" fontId="7" fillId="2" borderId="79" xfId="0" applyNumberFormat="1" applyFont="1" applyFill="1" applyBorder="1" applyAlignment="1"/>
    <xf numFmtId="0" fontId="0" fillId="0" borderId="74" xfId="0" applyNumberFormat="1" applyBorder="1" applyAlignment="1"/>
    <xf numFmtId="0" fontId="9" fillId="0" borderId="0" xfId="0" applyNumberFormat="1" applyFont="1" applyBorder="1" applyAlignment="1">
      <alignment horizontal="center"/>
    </xf>
    <xf numFmtId="3" fontId="18"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0" fontId="26" fillId="2" borderId="42" xfId="0" applyNumberFormat="1" applyFont="1" applyFill="1" applyBorder="1" applyAlignment="1">
      <alignment horizontal="center" vertical="center" wrapText="1"/>
    </xf>
    <xf numFmtId="0" fontId="0" fillId="0" borderId="45" xfId="0" applyNumberFormat="1" applyBorder="1" applyAlignment="1">
      <alignment horizontal="center" vertical="center" wrapText="1"/>
    </xf>
    <xf numFmtId="0" fontId="26" fillId="2" borderId="42"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6" fillId="2" borderId="20" xfId="0" applyNumberFormat="1" applyFont="1" applyFill="1" applyBorder="1" applyAlignment="1">
      <alignment horizontal="center" vertical="center"/>
    </xf>
    <xf numFmtId="0" fontId="21" fillId="0" borderId="42" xfId="0" applyNumberFormat="1" applyFont="1" applyBorder="1" applyAlignment="1">
      <alignment horizontal="center" vertical="center" wrapText="1"/>
    </xf>
    <xf numFmtId="0" fontId="21" fillId="0" borderId="20" xfId="0" applyNumberFormat="1" applyFont="1" applyBorder="1" applyAlignment="1">
      <alignment horizontal="center" vertical="center" wrapText="1"/>
    </xf>
    <xf numFmtId="166" fontId="9" fillId="3" borderId="0" xfId="0" applyNumberFormat="1" applyFont="1" applyFill="1" applyBorder="1" applyAlignment="1">
      <alignment vertical="top" wrapText="1"/>
    </xf>
    <xf numFmtId="0" fontId="68" fillId="0" borderId="79" xfId="8" applyNumberFormat="1" applyFont="1" applyFill="1" applyBorder="1" applyAlignment="1" applyProtection="1"/>
    <xf numFmtId="0" fontId="68" fillId="0" borderId="128" xfId="8" applyNumberFormat="1" applyFont="1" applyFill="1" applyBorder="1" applyAlignment="1" applyProtection="1"/>
    <xf numFmtId="0" fontId="68" fillId="0" borderId="7" xfId="8" applyNumberFormat="1" applyFont="1" applyFill="1" applyBorder="1" applyAlignment="1" applyProtection="1"/>
    <xf numFmtId="0" fontId="68" fillId="0" borderId="3" xfId="8" applyNumberFormat="1" applyFont="1" applyFill="1" applyBorder="1" applyAlignment="1" applyProtection="1"/>
    <xf numFmtId="166" fontId="59" fillId="3" borderId="0" xfId="0" applyNumberFormat="1" applyFont="1" applyFill="1" applyBorder="1" applyAlignment="1">
      <alignment horizontal="center"/>
    </xf>
    <xf numFmtId="166" fontId="9" fillId="3" borderId="0" xfId="0" applyNumberFormat="1" applyFont="1" applyFill="1" applyBorder="1" applyAlignment="1">
      <alignment horizontal="left" wrapText="1"/>
    </xf>
    <xf numFmtId="0" fontId="9" fillId="3" borderId="0" xfId="0" applyFont="1" applyFill="1" applyBorder="1" applyAlignment="1">
      <alignment vertical="top" wrapText="1"/>
    </xf>
    <xf numFmtId="167" fontId="68" fillId="0" borderId="118" xfId="1" applyNumberFormat="1" applyFont="1" applyFill="1" applyBorder="1" applyAlignment="1">
      <alignment horizontal="center" vertical="top" wrapText="1"/>
    </xf>
    <xf numFmtId="167" fontId="68" fillId="0" borderId="4" xfId="1" applyNumberFormat="1" applyFont="1" applyFill="1" applyBorder="1" applyAlignment="1">
      <alignment horizontal="center" vertical="top" wrapText="1"/>
    </xf>
    <xf numFmtId="167" fontId="68" fillId="0" borderId="128" xfId="1" applyNumberFormat="1" applyFont="1" applyFill="1" applyBorder="1" applyAlignment="1">
      <alignment horizontal="center" vertical="top" wrapText="1"/>
    </xf>
    <xf numFmtId="167" fontId="68" fillId="0" borderId="3" xfId="1" applyNumberFormat="1" applyFont="1" applyFill="1" applyBorder="1" applyAlignment="1">
      <alignment horizontal="center" vertical="top" wrapText="1"/>
    </xf>
    <xf numFmtId="167" fontId="68" fillId="0" borderId="79" xfId="1" applyNumberFormat="1" applyFont="1" applyFill="1" applyBorder="1" applyAlignment="1">
      <alignment horizontal="center" vertical="top" wrapText="1"/>
    </xf>
    <xf numFmtId="167" fontId="68" fillId="0" borderId="7" xfId="1" applyNumberFormat="1" applyFont="1" applyFill="1" applyBorder="1" applyAlignment="1">
      <alignment horizontal="center" vertical="top" wrapText="1"/>
    </xf>
    <xf numFmtId="167" fontId="66" fillId="0" borderId="0" xfId="1" applyNumberFormat="1" applyFont="1" applyAlignment="1">
      <alignment horizontal="center" vertical="center"/>
    </xf>
    <xf numFmtId="0" fontId="9" fillId="0" borderId="3" xfId="8" applyNumberFormat="1" applyFont="1" applyFill="1" applyBorder="1" applyAlignment="1" applyProtection="1">
      <alignment horizontal="center"/>
    </xf>
    <xf numFmtId="167" fontId="9" fillId="0" borderId="0" xfId="1" applyNumberFormat="1" applyFont="1" applyFill="1" applyBorder="1" applyAlignment="1" applyProtection="1">
      <alignment horizontal="center"/>
    </xf>
    <xf numFmtId="166" fontId="6" fillId="0" borderId="0" xfId="8" applyNumberFormat="1" applyFont="1" applyAlignment="1">
      <alignment horizontal="center"/>
    </xf>
    <xf numFmtId="3" fontId="17" fillId="0" borderId="0" xfId="8" applyNumberFormat="1" applyFont="1" applyAlignment="1">
      <alignment horizontal="left"/>
    </xf>
    <xf numFmtId="166" fontId="17" fillId="0" borderId="0" xfId="8" applyNumberFormat="1" applyFont="1" applyAlignment="1">
      <alignment horizontal="center"/>
    </xf>
    <xf numFmtId="167" fontId="24" fillId="0" borderId="0" xfId="1" applyNumberFormat="1" applyFont="1" applyAlignment="1">
      <alignment horizontal="center" vertical="center"/>
    </xf>
    <xf numFmtId="0" fontId="67" fillId="0" borderId="3" xfId="8" applyFont="1" applyBorder="1" applyAlignment="1">
      <alignment horizontal="center" vertical="center"/>
    </xf>
    <xf numFmtId="0" fontId="0" fillId="0" borderId="0" xfId="0" applyBorder="1" applyAlignment="1">
      <alignment wrapText="1"/>
    </xf>
    <xf numFmtId="0" fontId="69" fillId="0" borderId="42" xfId="8" applyFont="1" applyFill="1" applyBorder="1" applyAlignment="1">
      <alignment horizontal="left" vertical="center"/>
    </xf>
    <xf numFmtId="0" fontId="69" fillId="0" borderId="45" xfId="8" applyFont="1" applyFill="1" applyBorder="1" applyAlignment="1">
      <alignment horizontal="left" vertical="center"/>
    </xf>
    <xf numFmtId="0" fontId="20" fillId="0" borderId="0" xfId="0" applyFont="1" applyBorder="1" applyAlignment="1">
      <alignment vertical="top" wrapText="1"/>
    </xf>
    <xf numFmtId="0" fontId="20" fillId="0" borderId="0" xfId="0" applyFont="1" applyBorder="1" applyAlignment="1">
      <alignment horizontal="center"/>
    </xf>
    <xf numFmtId="0" fontId="20" fillId="0" borderId="0" xfId="0" applyFont="1" applyBorder="1" applyAlignment="1">
      <alignment wrapText="1"/>
    </xf>
    <xf numFmtId="0" fontId="0" fillId="0" borderId="0" xfId="0" applyBorder="1"/>
    <xf numFmtId="0" fontId="17" fillId="0" borderId="0" xfId="0" applyFont="1" applyBorder="1" applyAlignment="1">
      <alignment horizontal="left"/>
    </xf>
    <xf numFmtId="3" fontId="6" fillId="0" borderId="0" xfId="0" applyNumberFormat="1" applyFont="1" applyBorder="1" applyAlignment="1">
      <alignment horizontal="center"/>
    </xf>
    <xf numFmtId="0" fontId="17" fillId="0" borderId="0" xfId="0" applyFont="1" applyBorder="1" applyAlignment="1">
      <alignment horizontal="center"/>
    </xf>
    <xf numFmtId="0" fontId="9" fillId="0" borderId="0" xfId="0" applyFont="1" applyFill="1" applyBorder="1" applyAlignment="1">
      <alignment vertical="top" wrapText="1"/>
    </xf>
    <xf numFmtId="0" fontId="0" fillId="0" borderId="0" xfId="0" applyFill="1" applyBorder="1"/>
    <xf numFmtId="166" fontId="9" fillId="0" borderId="0" xfId="0" applyNumberFormat="1" applyFont="1" applyFill="1" applyBorder="1" applyAlignment="1">
      <alignment vertical="top" wrapText="1"/>
    </xf>
    <xf numFmtId="0" fontId="6" fillId="0" borderId="0" xfId="7" applyFont="1" applyAlignment="1">
      <alignment horizontal="center" vertical="top"/>
    </xf>
    <xf numFmtId="0" fontId="6" fillId="0" borderId="0" xfId="0" applyFont="1" applyBorder="1" applyAlignment="1">
      <alignment horizontal="left"/>
    </xf>
  </cellXfs>
  <cellStyles count="22">
    <cellStyle name="Comma" xfId="1" builtinId="3"/>
    <cellStyle name="Comma 2" xfId="2"/>
    <cellStyle name="Comma 3" xfId="12"/>
    <cellStyle name="Comma 4" xfId="19"/>
    <cellStyle name="Currency" xfId="3" builtinId="4"/>
    <cellStyle name="Currency 2" xfId="4"/>
    <cellStyle name="Currency 3" xfId="20"/>
    <cellStyle name="Normal" xfId="0" builtinId="0"/>
    <cellStyle name="Normal 2" xfId="5"/>
    <cellStyle name="Normal 2 2" xfId="13"/>
    <cellStyle name="Normal 3" xfId="6"/>
    <cellStyle name="Normal 3 2" xfId="14"/>
    <cellStyle name="Normal 4" xfId="15"/>
    <cellStyle name="Normal 5" xfId="18"/>
    <cellStyle name="Normal 6" xfId="17"/>
    <cellStyle name="Normal_FY 2011 Qs for IT Requests 04-16-09" xfId="7"/>
    <cellStyle name="Normal_FY2009 Cost Mod Prototype - Update 03-05-07" xfId="8"/>
    <cellStyle name="Normal_Improve by DU" xfId="9"/>
    <cellStyle name="Normal_Improve by DU 3" xfId="16"/>
    <cellStyle name="Normal_Rsrcs_X_ DOJ Goal  Obj" xfId="10"/>
    <cellStyle name="Percent" xfId="11" builtinId="5"/>
    <cellStyle name="Percent 2" xf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596900</xdr:colOff>
      <xdr:row>2</xdr:row>
      <xdr:rowOff>0</xdr:rowOff>
    </xdr:from>
    <xdr:to>
      <xdr:col>12</xdr:col>
      <xdr:colOff>381000</xdr:colOff>
      <xdr:row>34</xdr:row>
      <xdr:rowOff>76200</xdr:rowOff>
    </xdr:to>
    <xdr:pic>
      <xdr:nvPicPr>
        <xdr:cNvPr id="81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96900" y="444500"/>
          <a:ext cx="8623300" cy="61849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52"/>
  <sheetViews>
    <sheetView tabSelected="1" view="pageBreakPreview" zoomScale="60" zoomScaleNormal="75" workbookViewId="0"/>
  </sheetViews>
  <sheetFormatPr defaultRowHeight="15"/>
  <cols>
    <col min="14" max="14" width="1.5546875" style="62" customWidth="1"/>
  </cols>
  <sheetData>
    <row r="1" spans="1:14" ht="20.25">
      <c r="A1" s="137" t="s">
        <v>289</v>
      </c>
      <c r="N1" s="62" t="s">
        <v>1</v>
      </c>
    </row>
    <row r="2" spans="1:14">
      <c r="N2" s="62" t="s">
        <v>1</v>
      </c>
    </row>
    <row r="3" spans="1:14">
      <c r="N3" s="62" t="s">
        <v>1</v>
      </c>
    </row>
    <row r="4" spans="1:14">
      <c r="N4" s="62" t="s">
        <v>1</v>
      </c>
    </row>
    <row r="5" spans="1:14" ht="15.75">
      <c r="B5" s="163"/>
      <c r="N5" s="62" t="s">
        <v>1</v>
      </c>
    </row>
    <row r="6" spans="1:14">
      <c r="N6" s="62" t="s">
        <v>1</v>
      </c>
    </row>
    <row r="7" spans="1:14">
      <c r="N7" s="62" t="s">
        <v>1</v>
      </c>
    </row>
    <row r="8" spans="1:14">
      <c r="N8" s="62" t="s">
        <v>1</v>
      </c>
    </row>
    <row r="9" spans="1:14">
      <c r="N9" s="62" t="s">
        <v>1</v>
      </c>
    </row>
    <row r="10" spans="1:14">
      <c r="N10" s="62" t="s">
        <v>1</v>
      </c>
    </row>
    <row r="11" spans="1:14">
      <c r="N11" s="62" t="s">
        <v>1</v>
      </c>
    </row>
    <row r="12" spans="1:14">
      <c r="N12" s="62" t="s">
        <v>1</v>
      </c>
    </row>
    <row r="13" spans="1:14">
      <c r="N13" s="62" t="s">
        <v>1</v>
      </c>
    </row>
    <row r="14" spans="1:14">
      <c r="N14" s="62" t="s">
        <v>1</v>
      </c>
    </row>
    <row r="15" spans="1:14">
      <c r="N15" s="62" t="s">
        <v>1</v>
      </c>
    </row>
    <row r="16" spans="1:14">
      <c r="N16" s="62" t="s">
        <v>1</v>
      </c>
    </row>
    <row r="17" spans="1:14">
      <c r="N17" s="62" t="s">
        <v>1</v>
      </c>
    </row>
    <row r="18" spans="1:14">
      <c r="N18" s="62" t="s">
        <v>1</v>
      </c>
    </row>
    <row r="19" spans="1:14">
      <c r="N19" s="62" t="s">
        <v>1</v>
      </c>
    </row>
    <row r="20" spans="1:14">
      <c r="N20" s="62" t="s">
        <v>1</v>
      </c>
    </row>
    <row r="21" spans="1:14">
      <c r="N21" s="62" t="s">
        <v>1</v>
      </c>
    </row>
    <row r="22" spans="1:14">
      <c r="N22" s="62" t="s">
        <v>1</v>
      </c>
    </row>
    <row r="23" spans="1:14">
      <c r="N23" s="62" t="s">
        <v>1</v>
      </c>
    </row>
    <row r="24" spans="1:14">
      <c r="N24" s="62" t="s">
        <v>1</v>
      </c>
    </row>
    <row r="25" spans="1:14">
      <c r="N25" s="62" t="s">
        <v>1</v>
      </c>
    </row>
    <row r="26" spans="1:14">
      <c r="N26" s="62" t="s">
        <v>1</v>
      </c>
    </row>
    <row r="27" spans="1:14">
      <c r="N27" s="62" t="s">
        <v>1</v>
      </c>
    </row>
    <row r="28" spans="1:14">
      <c r="N28" s="62" t="s">
        <v>1</v>
      </c>
    </row>
    <row r="29" spans="1:14">
      <c r="A29" s="617"/>
      <c r="B29" s="618"/>
      <c r="C29" s="618"/>
      <c r="D29" s="618"/>
      <c r="E29" s="618"/>
      <c r="F29" s="618"/>
      <c r="G29" s="618"/>
      <c r="H29" s="618"/>
      <c r="I29" s="618"/>
      <c r="J29" s="618"/>
      <c r="K29" s="618"/>
      <c r="L29" s="618"/>
      <c r="M29" s="618"/>
      <c r="N29" s="62" t="s">
        <v>1</v>
      </c>
    </row>
    <row r="30" spans="1:14">
      <c r="N30" s="62" t="s">
        <v>1</v>
      </c>
    </row>
    <row r="31" spans="1:14">
      <c r="N31" s="62" t="s">
        <v>1</v>
      </c>
    </row>
    <row r="32" spans="1:14">
      <c r="N32" s="62" t="s">
        <v>1</v>
      </c>
    </row>
    <row r="33" spans="14:14">
      <c r="N33" s="62" t="s">
        <v>1</v>
      </c>
    </row>
    <row r="34" spans="14:14">
      <c r="N34" s="62" t="s">
        <v>1</v>
      </c>
    </row>
    <row r="35" spans="14:14">
      <c r="N35" s="62" t="s">
        <v>26</v>
      </c>
    </row>
    <row r="196" spans="1:1">
      <c r="A196" t="s">
        <v>247</v>
      </c>
    </row>
    <row r="252" spans="1:1" ht="15.75">
      <c r="A252" s="152" t="s">
        <v>249</v>
      </c>
    </row>
  </sheetData>
  <mergeCells count="1">
    <mergeCell ref="A29:M29"/>
  </mergeCells>
  <phoneticPr fontId="0" type="noConversion"/>
  <printOptions horizontalCentered="1"/>
  <pageMargins left="0.75" right="0.75" top="1" bottom="1" header="0.5" footer="0.5"/>
  <pageSetup scale="87"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V44"/>
  <sheetViews>
    <sheetView view="pageBreakPreview" zoomScale="55" zoomScaleNormal="75" zoomScaleSheetLayoutView="55" workbookViewId="0">
      <pane xSplit="1" ySplit="10" topLeftCell="B11" activePane="bottomRight" state="frozen"/>
      <selection activeCell="O11" sqref="O11"/>
      <selection pane="topRight" activeCell="O11" sqref="O11"/>
      <selection pane="bottomLeft" activeCell="O11" sqref="O11"/>
      <selection pane="bottomRight" activeCell="B11" sqref="B11"/>
    </sheetView>
  </sheetViews>
  <sheetFormatPr defaultRowHeight="15"/>
  <cols>
    <col min="1" max="1" width="57.44140625" customWidth="1"/>
    <col min="2" max="2" width="6.21875" customWidth="1"/>
    <col min="3" max="3" width="9.77734375" style="46" customWidth="1"/>
    <col min="4" max="4" width="6.21875" customWidth="1"/>
    <col min="5" max="5" width="9.77734375" style="46" customWidth="1"/>
    <col min="6" max="6" width="6.21875" customWidth="1"/>
    <col min="7" max="7" width="9.77734375" style="46" customWidth="1"/>
    <col min="8" max="8" width="6.21875" customWidth="1"/>
    <col min="9" max="9" width="9.77734375" style="46" customWidth="1"/>
    <col min="10" max="10" width="6.21875" customWidth="1"/>
    <col min="11" max="11" width="9.77734375" style="46" customWidth="1"/>
    <col min="12" max="12" width="6.21875" customWidth="1"/>
    <col min="13" max="13" width="9.77734375" style="46" customWidth="1"/>
    <col min="14" max="14" width="6.21875" customWidth="1"/>
    <col min="15" max="15" width="9.77734375" style="46" customWidth="1"/>
    <col min="16" max="16" width="6.21875" style="592" customWidth="1"/>
    <col min="17" max="17" width="9.77734375" style="46" customWidth="1"/>
    <col min="18" max="18" width="10.5546875" bestFit="1" customWidth="1"/>
    <col min="19" max="19" width="9.77734375" style="46" customWidth="1"/>
    <col min="20" max="20" width="0.6640625" style="68" customWidth="1"/>
  </cols>
  <sheetData>
    <row r="1" spans="1:20" ht="20.25">
      <c r="A1" s="183" t="s">
        <v>32</v>
      </c>
      <c r="B1" s="328"/>
      <c r="C1" s="465"/>
      <c r="D1" s="328"/>
      <c r="E1" s="465"/>
      <c r="F1" s="328"/>
      <c r="G1" s="465"/>
      <c r="H1" s="328"/>
      <c r="I1" s="465"/>
      <c r="J1" s="328"/>
      <c r="K1" s="465"/>
      <c r="L1" s="328"/>
      <c r="M1" s="465"/>
      <c r="N1" s="328"/>
      <c r="O1" s="465"/>
      <c r="P1" s="328"/>
      <c r="Q1" s="593"/>
      <c r="R1" s="328"/>
      <c r="S1" s="466"/>
      <c r="T1" s="67" t="s">
        <v>1</v>
      </c>
    </row>
    <row r="2" spans="1:20" ht="13.15" customHeight="1">
      <c r="A2" s="857"/>
      <c r="B2" s="857"/>
      <c r="C2" s="857"/>
      <c r="D2" s="857"/>
      <c r="E2" s="857"/>
      <c r="F2" s="857"/>
      <c r="G2" s="857"/>
      <c r="H2" s="857"/>
      <c r="I2" s="857"/>
      <c r="J2" s="857"/>
      <c r="K2" s="857"/>
      <c r="L2" s="857"/>
      <c r="M2" s="857"/>
      <c r="N2" s="857"/>
      <c r="O2" s="857"/>
      <c r="P2" s="857"/>
      <c r="Q2" s="857"/>
      <c r="R2" s="857"/>
      <c r="S2" s="858"/>
      <c r="T2" s="67" t="s">
        <v>1</v>
      </c>
    </row>
    <row r="3" spans="1:20" ht="18.75">
      <c r="A3" s="802" t="s">
        <v>5</v>
      </c>
      <c r="B3" s="802"/>
      <c r="C3" s="802"/>
      <c r="D3" s="802"/>
      <c r="E3" s="802"/>
      <c r="F3" s="802"/>
      <c r="G3" s="802"/>
      <c r="H3" s="802"/>
      <c r="I3" s="802"/>
      <c r="J3" s="802"/>
      <c r="K3" s="802"/>
      <c r="L3" s="802"/>
      <c r="M3" s="802"/>
      <c r="N3" s="802"/>
      <c r="O3" s="802"/>
      <c r="P3" s="802"/>
      <c r="Q3" s="802"/>
      <c r="R3" s="802"/>
      <c r="S3" s="802"/>
      <c r="T3" s="67" t="s">
        <v>1</v>
      </c>
    </row>
    <row r="4" spans="1:20" ht="16.5">
      <c r="A4" s="804" t="str">
        <f>+'B. Summary of Requirements '!A5</f>
        <v>General Administration</v>
      </c>
      <c r="B4" s="804"/>
      <c r="C4" s="804"/>
      <c r="D4" s="804"/>
      <c r="E4" s="804"/>
      <c r="F4" s="804"/>
      <c r="G4" s="804"/>
      <c r="H4" s="804"/>
      <c r="I4" s="804"/>
      <c r="J4" s="804"/>
      <c r="K4" s="804"/>
      <c r="L4" s="804"/>
      <c r="M4" s="804"/>
      <c r="N4" s="804"/>
      <c r="O4" s="804"/>
      <c r="P4" s="804"/>
      <c r="Q4" s="804"/>
      <c r="R4" s="804"/>
      <c r="S4" s="804"/>
      <c r="T4" s="67" t="s">
        <v>1</v>
      </c>
    </row>
    <row r="5" spans="1:20" ht="16.5">
      <c r="A5" s="804" t="str">
        <f>+'B. Summary of Requirements '!A6</f>
        <v>Salaries and Expenses</v>
      </c>
      <c r="B5" s="804"/>
      <c r="C5" s="804"/>
      <c r="D5" s="804"/>
      <c r="E5" s="804"/>
      <c r="F5" s="804"/>
      <c r="G5" s="804"/>
      <c r="H5" s="804"/>
      <c r="I5" s="804"/>
      <c r="J5" s="804"/>
      <c r="K5" s="804"/>
      <c r="L5" s="804"/>
      <c r="M5" s="804"/>
      <c r="N5" s="804"/>
      <c r="O5" s="804"/>
      <c r="P5" s="804"/>
      <c r="Q5" s="804"/>
      <c r="R5" s="804"/>
      <c r="S5" s="804"/>
      <c r="T5" s="67" t="s">
        <v>1</v>
      </c>
    </row>
    <row r="6" spans="1:20">
      <c r="A6" s="806" t="s">
        <v>287</v>
      </c>
      <c r="B6" s="806"/>
      <c r="C6" s="806"/>
      <c r="D6" s="806"/>
      <c r="E6" s="806"/>
      <c r="F6" s="806"/>
      <c r="G6" s="806"/>
      <c r="H6" s="806"/>
      <c r="I6" s="806"/>
      <c r="J6" s="806"/>
      <c r="K6" s="806"/>
      <c r="L6" s="806"/>
      <c r="M6" s="806"/>
      <c r="N6" s="806"/>
      <c r="O6" s="806"/>
      <c r="P6" s="806"/>
      <c r="Q6" s="806"/>
      <c r="R6" s="806"/>
      <c r="S6" s="806"/>
      <c r="T6" s="67" t="s">
        <v>1</v>
      </c>
    </row>
    <row r="7" spans="1:20">
      <c r="A7" s="856"/>
      <c r="B7" s="856"/>
      <c r="C7" s="856"/>
      <c r="D7" s="856"/>
      <c r="E7" s="856"/>
      <c r="F7" s="856"/>
      <c r="G7" s="856"/>
      <c r="H7" s="856"/>
      <c r="I7" s="856"/>
      <c r="J7" s="856"/>
      <c r="K7" s="856"/>
      <c r="L7" s="856"/>
      <c r="M7" s="856"/>
      <c r="N7" s="856"/>
      <c r="O7" s="856"/>
      <c r="P7" s="856"/>
      <c r="Q7" s="856"/>
      <c r="R7" s="856"/>
      <c r="S7" s="856"/>
      <c r="T7" s="67" t="s">
        <v>1</v>
      </c>
    </row>
    <row r="8" spans="1:20" ht="63" customHeight="1">
      <c r="A8" s="841" t="s">
        <v>286</v>
      </c>
      <c r="B8" s="844" t="s">
        <v>362</v>
      </c>
      <c r="C8" s="845"/>
      <c r="D8" s="844" t="s">
        <v>412</v>
      </c>
      <c r="E8" s="846"/>
      <c r="F8" s="844" t="s">
        <v>413</v>
      </c>
      <c r="G8" s="846"/>
      <c r="H8" s="846"/>
      <c r="I8" s="846"/>
      <c r="J8" s="844" t="s">
        <v>365</v>
      </c>
      <c r="K8" s="846"/>
      <c r="L8" s="846"/>
      <c r="M8" s="846"/>
      <c r="N8" s="846"/>
      <c r="O8" s="846"/>
      <c r="P8" s="854"/>
      <c r="Q8" s="854"/>
      <c r="R8" s="837" t="s">
        <v>112</v>
      </c>
      <c r="S8" s="838"/>
      <c r="T8" s="67" t="s">
        <v>1</v>
      </c>
    </row>
    <row r="9" spans="1:20" ht="77.45" customHeight="1">
      <c r="A9" s="842"/>
      <c r="B9" s="849" t="s">
        <v>411</v>
      </c>
      <c r="C9" s="850"/>
      <c r="D9" s="849" t="s">
        <v>369</v>
      </c>
      <c r="E9" s="850"/>
      <c r="F9" s="851" t="s">
        <v>354</v>
      </c>
      <c r="G9" s="852"/>
      <c r="H9" s="847" t="s">
        <v>353</v>
      </c>
      <c r="I9" s="848"/>
      <c r="J9" s="849" t="s">
        <v>370</v>
      </c>
      <c r="K9" s="850"/>
      <c r="L9" s="847" t="s">
        <v>410</v>
      </c>
      <c r="M9" s="847"/>
      <c r="N9" s="847" t="s">
        <v>409</v>
      </c>
      <c r="O9" s="855"/>
      <c r="P9" s="853" t="s">
        <v>360</v>
      </c>
      <c r="Q9" s="853"/>
      <c r="R9" s="839"/>
      <c r="S9" s="840"/>
      <c r="T9" s="67" t="s">
        <v>1</v>
      </c>
    </row>
    <row r="10" spans="1:20" ht="36" customHeight="1" thickBot="1">
      <c r="A10" s="843"/>
      <c r="B10" s="181" t="s">
        <v>308</v>
      </c>
      <c r="C10" s="469" t="s">
        <v>285</v>
      </c>
      <c r="D10" s="181" t="s">
        <v>308</v>
      </c>
      <c r="E10" s="469" t="s">
        <v>285</v>
      </c>
      <c r="F10" s="181" t="s">
        <v>308</v>
      </c>
      <c r="G10" s="469" t="s">
        <v>285</v>
      </c>
      <c r="H10" s="182" t="s">
        <v>308</v>
      </c>
      <c r="I10" s="469" t="s">
        <v>285</v>
      </c>
      <c r="J10" s="181" t="s">
        <v>308</v>
      </c>
      <c r="K10" s="469" t="s">
        <v>285</v>
      </c>
      <c r="L10" s="182" t="s">
        <v>308</v>
      </c>
      <c r="M10" s="469" t="s">
        <v>285</v>
      </c>
      <c r="N10" s="182" t="s">
        <v>308</v>
      </c>
      <c r="O10" s="469" t="s">
        <v>285</v>
      </c>
      <c r="P10" s="189" t="s">
        <v>308</v>
      </c>
      <c r="Q10" s="601" t="s">
        <v>285</v>
      </c>
      <c r="R10" s="181" t="s">
        <v>308</v>
      </c>
      <c r="S10" s="485" t="s">
        <v>285</v>
      </c>
      <c r="T10" s="67" t="s">
        <v>1</v>
      </c>
    </row>
    <row r="11" spans="1:20" ht="20.25">
      <c r="A11" s="494" t="s">
        <v>81</v>
      </c>
      <c r="B11" s="97"/>
      <c r="C11" s="470"/>
      <c r="D11" s="97"/>
      <c r="E11" s="470"/>
      <c r="F11" s="97"/>
      <c r="G11" s="470"/>
      <c r="H11" s="98"/>
      <c r="I11" s="478"/>
      <c r="J11" s="97"/>
      <c r="K11" s="470"/>
      <c r="L11" s="98"/>
      <c r="M11" s="478"/>
      <c r="N11" s="98"/>
      <c r="O11" s="480"/>
      <c r="P11" s="598"/>
      <c r="Q11" s="480"/>
      <c r="R11" s="99">
        <f>+B11+D11+F11+H11+J11+L11+N11+P11</f>
        <v>0</v>
      </c>
      <c r="S11" s="486">
        <f>SUM(C11,E11,G11,I11,K11,M11,O11, Q11)</f>
        <v>0</v>
      </c>
      <c r="T11" s="67" t="s">
        <v>1</v>
      </c>
    </row>
    <row r="12" spans="1:20" ht="20.25">
      <c r="A12" s="494" t="s">
        <v>82</v>
      </c>
      <c r="B12" s="97"/>
      <c r="C12" s="470"/>
      <c r="D12" s="97"/>
      <c r="E12" s="470"/>
      <c r="F12" s="97"/>
      <c r="G12" s="470"/>
      <c r="H12" s="98"/>
      <c r="I12" s="478"/>
      <c r="J12" s="97"/>
      <c r="K12" s="470"/>
      <c r="L12" s="98"/>
      <c r="M12" s="478"/>
      <c r="N12" s="98"/>
      <c r="O12" s="480"/>
      <c r="P12" s="99"/>
      <c r="Q12" s="480"/>
      <c r="R12" s="99">
        <f t="shared" ref="R12:R21" si="0">+B12+D12+F12+H12+J12+L12+N12+P12</f>
        <v>0</v>
      </c>
      <c r="S12" s="486">
        <f t="shared" ref="S12:S21" si="1">SUM(C12,E12,G12,I12,K12,M12,O12, Q12)</f>
        <v>0</v>
      </c>
      <c r="T12" s="67" t="s">
        <v>1</v>
      </c>
    </row>
    <row r="13" spans="1:20" ht="20.25">
      <c r="A13" s="494" t="s">
        <v>83</v>
      </c>
      <c r="B13" s="97"/>
      <c r="C13" s="470"/>
      <c r="D13" s="97">
        <v>-1</v>
      </c>
      <c r="E13" s="470">
        <v>-126</v>
      </c>
      <c r="F13" s="97"/>
      <c r="G13" s="470"/>
      <c r="H13" s="98"/>
      <c r="I13" s="478"/>
      <c r="J13" s="97"/>
      <c r="K13" s="470"/>
      <c r="L13" s="98"/>
      <c r="M13" s="478"/>
      <c r="N13" s="98"/>
      <c r="O13" s="480"/>
      <c r="P13" s="99"/>
      <c r="Q13" s="480"/>
      <c r="R13" s="99">
        <f t="shared" si="0"/>
        <v>-1</v>
      </c>
      <c r="S13" s="486">
        <f t="shared" si="1"/>
        <v>-126</v>
      </c>
      <c r="T13" s="67" t="s">
        <v>1</v>
      </c>
    </row>
    <row r="14" spans="1:20" ht="20.25">
      <c r="A14" s="494" t="s">
        <v>84</v>
      </c>
      <c r="B14" s="97"/>
      <c r="C14" s="470"/>
      <c r="D14" s="97"/>
      <c r="E14" s="470"/>
      <c r="F14" s="97">
        <v>2</v>
      </c>
      <c r="G14" s="470">
        <v>207</v>
      </c>
      <c r="H14" s="98">
        <v>3</v>
      </c>
      <c r="I14" s="478">
        <v>311</v>
      </c>
      <c r="J14" s="97">
        <v>-4</v>
      </c>
      <c r="K14" s="470">
        <v>-392</v>
      </c>
      <c r="L14" s="98"/>
      <c r="M14" s="478"/>
      <c r="N14" s="98"/>
      <c r="O14" s="480"/>
      <c r="P14" s="99"/>
      <c r="Q14" s="480"/>
      <c r="R14" s="99">
        <f t="shared" si="0"/>
        <v>1</v>
      </c>
      <c r="S14" s="486">
        <f t="shared" si="1"/>
        <v>126</v>
      </c>
      <c r="T14" s="67" t="s">
        <v>1</v>
      </c>
    </row>
    <row r="15" spans="1:20" ht="20.25">
      <c r="A15" s="494" t="s">
        <v>85</v>
      </c>
      <c r="B15" s="97">
        <v>1</v>
      </c>
      <c r="C15" s="470">
        <v>87</v>
      </c>
      <c r="D15" s="97"/>
      <c r="E15" s="470"/>
      <c r="F15" s="97"/>
      <c r="G15" s="470"/>
      <c r="H15" s="98">
        <v>2</v>
      </c>
      <c r="I15" s="478">
        <v>174</v>
      </c>
      <c r="J15" s="97">
        <v>-5</v>
      </c>
      <c r="K15" s="470">
        <v>-375</v>
      </c>
      <c r="L15" s="98"/>
      <c r="M15" s="478"/>
      <c r="N15" s="98"/>
      <c r="O15" s="480"/>
      <c r="P15" s="99"/>
      <c r="Q15" s="480"/>
      <c r="R15" s="99">
        <f t="shared" si="0"/>
        <v>-2</v>
      </c>
      <c r="S15" s="486">
        <f t="shared" si="1"/>
        <v>-114</v>
      </c>
      <c r="T15" s="67" t="s">
        <v>1</v>
      </c>
    </row>
    <row r="16" spans="1:20" ht="20.25">
      <c r="A16" s="494" t="s">
        <v>86</v>
      </c>
      <c r="B16" s="97"/>
      <c r="C16" s="470"/>
      <c r="D16" s="97"/>
      <c r="E16" s="470"/>
      <c r="F16" s="97"/>
      <c r="G16" s="470"/>
      <c r="H16" s="98"/>
      <c r="I16" s="478"/>
      <c r="J16" s="97">
        <v>-1</v>
      </c>
      <c r="K16" s="470">
        <v>-62</v>
      </c>
      <c r="L16" s="98"/>
      <c r="M16" s="478"/>
      <c r="N16" s="98"/>
      <c r="O16" s="480"/>
      <c r="P16" s="99"/>
      <c r="Q16" s="480"/>
      <c r="R16" s="99">
        <f t="shared" si="0"/>
        <v>-1</v>
      </c>
      <c r="S16" s="486">
        <f t="shared" si="1"/>
        <v>-62</v>
      </c>
      <c r="T16" s="67" t="s">
        <v>1</v>
      </c>
    </row>
    <row r="17" spans="1:20" ht="20.25">
      <c r="A17" s="494" t="s">
        <v>87</v>
      </c>
      <c r="B17" s="97"/>
      <c r="C17" s="470"/>
      <c r="D17" s="97"/>
      <c r="E17" s="470"/>
      <c r="F17" s="97"/>
      <c r="G17" s="470"/>
      <c r="H17" s="98"/>
      <c r="I17" s="478"/>
      <c r="J17" s="97"/>
      <c r="K17" s="470"/>
      <c r="L17" s="98"/>
      <c r="M17" s="478"/>
      <c r="N17" s="98"/>
      <c r="O17" s="480"/>
      <c r="P17" s="99"/>
      <c r="Q17" s="480"/>
      <c r="R17" s="99">
        <f t="shared" si="0"/>
        <v>0</v>
      </c>
      <c r="S17" s="486">
        <f t="shared" si="1"/>
        <v>0</v>
      </c>
      <c r="T17" s="67" t="s">
        <v>1</v>
      </c>
    </row>
    <row r="18" spans="1:20" ht="20.25">
      <c r="A18" s="494" t="s">
        <v>88</v>
      </c>
      <c r="B18" s="97"/>
      <c r="C18" s="470"/>
      <c r="D18" s="97">
        <v>-2</v>
      </c>
      <c r="E18" s="470">
        <v>-102</v>
      </c>
      <c r="F18" s="97"/>
      <c r="G18" s="470"/>
      <c r="H18" s="98"/>
      <c r="I18" s="478"/>
      <c r="J18" s="97">
        <v>-1</v>
      </c>
      <c r="K18" s="470">
        <v>-57</v>
      </c>
      <c r="L18" s="98">
        <v>1</v>
      </c>
      <c r="M18" s="478">
        <v>57</v>
      </c>
      <c r="N18" s="98"/>
      <c r="O18" s="480"/>
      <c r="P18" s="99"/>
      <c r="Q18" s="480"/>
      <c r="R18" s="99">
        <f t="shared" si="0"/>
        <v>-2</v>
      </c>
      <c r="S18" s="486">
        <f t="shared" si="1"/>
        <v>-102</v>
      </c>
      <c r="T18" s="67" t="s">
        <v>1</v>
      </c>
    </row>
    <row r="19" spans="1:20" ht="20.25">
      <c r="A19" s="494" t="s">
        <v>89</v>
      </c>
      <c r="B19" s="97"/>
      <c r="C19" s="470"/>
      <c r="D19" s="97"/>
      <c r="E19" s="470"/>
      <c r="F19" s="97"/>
      <c r="G19" s="470"/>
      <c r="H19" s="98"/>
      <c r="I19" s="478"/>
      <c r="J19" s="97"/>
      <c r="K19" s="470"/>
      <c r="L19" s="98"/>
      <c r="M19" s="478"/>
      <c r="N19" s="98"/>
      <c r="O19" s="480"/>
      <c r="P19" s="99"/>
      <c r="Q19" s="480"/>
      <c r="R19" s="99">
        <f t="shared" si="0"/>
        <v>0</v>
      </c>
      <c r="S19" s="486">
        <f t="shared" si="1"/>
        <v>0</v>
      </c>
      <c r="T19" s="67" t="s">
        <v>1</v>
      </c>
    </row>
    <row r="20" spans="1:20" ht="20.25">
      <c r="A20" s="494" t="s">
        <v>90</v>
      </c>
      <c r="B20" s="97"/>
      <c r="C20" s="470"/>
      <c r="D20" s="97"/>
      <c r="E20" s="470"/>
      <c r="F20" s="97"/>
      <c r="G20" s="470"/>
      <c r="H20" s="98"/>
      <c r="I20" s="478"/>
      <c r="J20" s="97"/>
      <c r="K20" s="470"/>
      <c r="L20" s="98"/>
      <c r="M20" s="478"/>
      <c r="N20" s="98"/>
      <c r="O20" s="480"/>
      <c r="P20" s="99"/>
      <c r="Q20" s="480"/>
      <c r="R20" s="99">
        <f t="shared" si="0"/>
        <v>0</v>
      </c>
      <c r="S20" s="486">
        <f t="shared" si="1"/>
        <v>0</v>
      </c>
      <c r="T20" s="67" t="s">
        <v>1</v>
      </c>
    </row>
    <row r="21" spans="1:20" ht="20.25">
      <c r="A21" s="495" t="s">
        <v>91</v>
      </c>
      <c r="B21" s="100"/>
      <c r="C21" s="471"/>
      <c r="D21" s="100"/>
      <c r="E21" s="471"/>
      <c r="F21" s="100"/>
      <c r="G21" s="471"/>
      <c r="H21" s="98"/>
      <c r="I21" s="478"/>
      <c r="J21" s="100">
        <v>-1</v>
      </c>
      <c r="K21" s="471">
        <v>-27</v>
      </c>
      <c r="L21" s="98"/>
      <c r="M21" s="478"/>
      <c r="N21" s="98"/>
      <c r="O21" s="480"/>
      <c r="P21" s="99"/>
      <c r="Q21" s="480"/>
      <c r="R21" s="99">
        <f t="shared" si="0"/>
        <v>-1</v>
      </c>
      <c r="S21" s="486">
        <f t="shared" si="1"/>
        <v>-27</v>
      </c>
      <c r="T21" s="67" t="s">
        <v>1</v>
      </c>
    </row>
    <row r="22" spans="1:20" ht="20.25">
      <c r="A22" s="496"/>
      <c r="B22" s="101"/>
      <c r="C22" s="472"/>
      <c r="D22" s="101"/>
      <c r="E22" s="472"/>
      <c r="F22" s="101"/>
      <c r="G22" s="472"/>
      <c r="H22" s="102"/>
      <c r="I22" s="472"/>
      <c r="J22" s="101"/>
      <c r="K22" s="472"/>
      <c r="L22" s="102"/>
      <c r="M22" s="472"/>
      <c r="N22" s="102"/>
      <c r="O22" s="481"/>
      <c r="P22" s="597"/>
      <c r="Q22" s="481"/>
      <c r="R22" s="101"/>
      <c r="S22" s="487"/>
      <c r="T22" s="67" t="s">
        <v>1</v>
      </c>
    </row>
    <row r="23" spans="1:20" ht="20.25">
      <c r="A23" s="494" t="s">
        <v>6</v>
      </c>
      <c r="B23" s="97">
        <f>SUM(B11:B21)</f>
        <v>1</v>
      </c>
      <c r="C23" s="470">
        <f t="shared" ref="C23:I23" si="2">SUM(C11:C21)</f>
        <v>87</v>
      </c>
      <c r="D23" s="97">
        <f t="shared" si="2"/>
        <v>-3</v>
      </c>
      <c r="E23" s="470">
        <f t="shared" si="2"/>
        <v>-228</v>
      </c>
      <c r="F23" s="97">
        <f t="shared" si="2"/>
        <v>2</v>
      </c>
      <c r="G23" s="470">
        <f t="shared" si="2"/>
        <v>207</v>
      </c>
      <c r="H23" s="97">
        <f t="shared" si="2"/>
        <v>5</v>
      </c>
      <c r="I23" s="470">
        <f t="shared" si="2"/>
        <v>485</v>
      </c>
      <c r="J23" s="97">
        <f t="shared" ref="J23:O23" si="3">SUM(J11:J21)</f>
        <v>-12</v>
      </c>
      <c r="K23" s="470">
        <f t="shared" si="3"/>
        <v>-913</v>
      </c>
      <c r="L23" s="97">
        <f t="shared" si="3"/>
        <v>1</v>
      </c>
      <c r="M23" s="470">
        <f t="shared" si="3"/>
        <v>57</v>
      </c>
      <c r="N23" s="97">
        <f t="shared" si="3"/>
        <v>0</v>
      </c>
      <c r="O23" s="480">
        <f t="shared" si="3"/>
        <v>0</v>
      </c>
      <c r="P23" s="99">
        <f t="shared" ref="P23:Q23" si="4">SUM(P11:P21)</f>
        <v>0</v>
      </c>
      <c r="Q23" s="470">
        <f t="shared" si="4"/>
        <v>0</v>
      </c>
      <c r="R23" s="97">
        <f>+B23+D23+F23+H23+J23+L23+N23+P23</f>
        <v>-6</v>
      </c>
      <c r="S23" s="486">
        <f>+C23+E23+G23+I23+K23+M23+O23+Q23</f>
        <v>-305</v>
      </c>
      <c r="T23" s="67" t="s">
        <v>1</v>
      </c>
    </row>
    <row r="24" spans="1:20" ht="20.25">
      <c r="A24" s="497" t="s">
        <v>7</v>
      </c>
      <c r="B24" s="97">
        <v>0</v>
      </c>
      <c r="C24" s="470">
        <f t="shared" ref="C24:I24" si="5">+C23/-2</f>
        <v>-43.5</v>
      </c>
      <c r="D24" s="97">
        <v>0</v>
      </c>
      <c r="E24" s="470">
        <v>0</v>
      </c>
      <c r="F24" s="97">
        <v>0</v>
      </c>
      <c r="G24" s="470">
        <f t="shared" si="5"/>
        <v>-103.5</v>
      </c>
      <c r="H24" s="97">
        <v>0</v>
      </c>
      <c r="I24" s="470">
        <f t="shared" si="5"/>
        <v>-242.5</v>
      </c>
      <c r="J24" s="97">
        <v>0</v>
      </c>
      <c r="K24" s="470">
        <v>0</v>
      </c>
      <c r="L24" s="97">
        <v>0</v>
      </c>
      <c r="M24" s="470">
        <f t="shared" ref="M24:O24" si="6">+M23/-2</f>
        <v>-28.5</v>
      </c>
      <c r="N24" s="97">
        <f t="shared" si="6"/>
        <v>0</v>
      </c>
      <c r="O24" s="480">
        <f t="shared" si="6"/>
        <v>0</v>
      </c>
      <c r="P24" s="99">
        <f t="shared" ref="P24:Q24" si="7">+P23/-2</f>
        <v>0</v>
      </c>
      <c r="Q24" s="470">
        <f t="shared" si="7"/>
        <v>0</v>
      </c>
      <c r="R24" s="97">
        <f>+B24+D24+F24+H24+J24+L24+N24+P24</f>
        <v>0</v>
      </c>
      <c r="S24" s="486">
        <f>+C24+E24+G24+I24+K24</f>
        <v>-389.5</v>
      </c>
      <c r="T24" s="67" t="s">
        <v>1</v>
      </c>
    </row>
    <row r="25" spans="1:20" ht="20.25">
      <c r="A25" s="495" t="s">
        <v>8</v>
      </c>
      <c r="B25" s="103"/>
      <c r="C25" s="471"/>
      <c r="D25" s="103"/>
      <c r="E25" s="471"/>
      <c r="F25" s="103"/>
      <c r="G25" s="471"/>
      <c r="H25" s="103"/>
      <c r="I25" s="471"/>
      <c r="J25" s="103"/>
      <c r="K25" s="471"/>
      <c r="L25" s="103"/>
      <c r="M25" s="471"/>
      <c r="N25" s="103"/>
      <c r="O25" s="600"/>
      <c r="P25" s="596"/>
      <c r="Q25" s="471"/>
      <c r="R25" s="103">
        <f>+B25+D25+F25+H25+J25+L25+N25+P25</f>
        <v>0</v>
      </c>
      <c r="S25" s="486">
        <f t="shared" ref="S25" si="8">SUM(C25,E25,G25,I25,K25,M25,O25, Q25)</f>
        <v>0</v>
      </c>
      <c r="T25" s="67" t="s">
        <v>1</v>
      </c>
    </row>
    <row r="26" spans="1:20" ht="20.25">
      <c r="A26" s="498"/>
      <c r="B26" s="104"/>
      <c r="C26" s="472"/>
      <c r="D26" s="104"/>
      <c r="E26" s="472"/>
      <c r="F26" s="104"/>
      <c r="G26" s="472"/>
      <c r="H26" s="104"/>
      <c r="I26" s="472"/>
      <c r="J26" s="104"/>
      <c r="K26" s="472"/>
      <c r="L26" s="104"/>
      <c r="M26" s="472"/>
      <c r="N26" s="104"/>
      <c r="O26" s="481"/>
      <c r="P26" s="595"/>
      <c r="Q26" s="472"/>
      <c r="R26" s="104"/>
      <c r="S26" s="488"/>
      <c r="T26" s="67" t="s">
        <v>1</v>
      </c>
    </row>
    <row r="27" spans="1:20" ht="20.25">
      <c r="A27" s="499"/>
      <c r="B27" s="104"/>
      <c r="C27" s="473"/>
      <c r="D27" s="104"/>
      <c r="E27" s="473"/>
      <c r="F27" s="104"/>
      <c r="G27" s="473"/>
      <c r="H27" s="104"/>
      <c r="I27" s="473"/>
      <c r="J27" s="104"/>
      <c r="K27" s="473"/>
      <c r="L27" s="104"/>
      <c r="M27" s="473"/>
      <c r="N27" s="104"/>
      <c r="O27" s="483"/>
      <c r="P27" s="595"/>
      <c r="Q27" s="473"/>
      <c r="R27" s="104"/>
      <c r="S27" s="489"/>
      <c r="T27" s="67" t="s">
        <v>1</v>
      </c>
    </row>
    <row r="28" spans="1:20" ht="20.25">
      <c r="A28" s="500" t="s">
        <v>9</v>
      </c>
      <c r="B28" s="105">
        <f>SUM(B23:B25)</f>
        <v>1</v>
      </c>
      <c r="C28" s="474">
        <f t="shared" ref="C28:I28" si="9">SUM(C23:C25)</f>
        <v>43.5</v>
      </c>
      <c r="D28" s="105">
        <f t="shared" si="9"/>
        <v>-3</v>
      </c>
      <c r="E28" s="474">
        <f t="shared" si="9"/>
        <v>-228</v>
      </c>
      <c r="F28" s="105">
        <f t="shared" si="9"/>
        <v>2</v>
      </c>
      <c r="G28" s="474">
        <f t="shared" si="9"/>
        <v>103.5</v>
      </c>
      <c r="H28" s="105">
        <f t="shared" si="9"/>
        <v>5</v>
      </c>
      <c r="I28" s="474">
        <f t="shared" si="9"/>
        <v>242.5</v>
      </c>
      <c r="J28" s="105">
        <f t="shared" ref="J28:O28" si="10">SUM(J23:J25)</f>
        <v>-12</v>
      </c>
      <c r="K28" s="474">
        <f t="shared" si="10"/>
        <v>-913</v>
      </c>
      <c r="L28" s="105">
        <f t="shared" si="10"/>
        <v>1</v>
      </c>
      <c r="M28" s="474">
        <f t="shared" si="10"/>
        <v>28.5</v>
      </c>
      <c r="N28" s="105">
        <f t="shared" si="10"/>
        <v>0</v>
      </c>
      <c r="O28" s="599">
        <f t="shared" si="10"/>
        <v>0</v>
      </c>
      <c r="P28" s="109">
        <f t="shared" ref="P28:Q28" si="11">SUM(P23:P25)</f>
        <v>0</v>
      </c>
      <c r="Q28" s="474">
        <f t="shared" si="11"/>
        <v>0</v>
      </c>
      <c r="R28" s="105">
        <f>+B28+D28+F28+H28+J28+L28+N28+P28</f>
        <v>-6</v>
      </c>
      <c r="S28" s="490">
        <f>+C28+E28+G28+I28+K28+M28+O28+Q28</f>
        <v>-723</v>
      </c>
      <c r="T28" s="67" t="s">
        <v>1</v>
      </c>
    </row>
    <row r="29" spans="1:20" ht="20.25">
      <c r="A29" s="496"/>
      <c r="B29" s="100"/>
      <c r="C29" s="475"/>
      <c r="D29" s="100"/>
      <c r="E29" s="473"/>
      <c r="F29" s="100"/>
      <c r="G29" s="473"/>
      <c r="H29" s="106"/>
      <c r="I29" s="473"/>
      <c r="J29" s="100"/>
      <c r="K29" s="473"/>
      <c r="L29" s="106"/>
      <c r="M29" s="473"/>
      <c r="N29" s="106"/>
      <c r="O29" s="482"/>
      <c r="P29" s="595"/>
      <c r="Q29" s="482"/>
      <c r="R29" s="100"/>
      <c r="S29" s="491"/>
      <c r="T29" s="67" t="s">
        <v>1</v>
      </c>
    </row>
    <row r="30" spans="1:20" ht="20.25">
      <c r="A30" s="494" t="s">
        <v>92</v>
      </c>
      <c r="B30" s="97"/>
      <c r="C30" s="473">
        <v>12</v>
      </c>
      <c r="D30" s="97"/>
      <c r="E30" s="470">
        <v>-84</v>
      </c>
      <c r="F30" s="97"/>
      <c r="G30" s="470">
        <v>28</v>
      </c>
      <c r="H30" s="98"/>
      <c r="I30" s="478">
        <v>63</v>
      </c>
      <c r="J30" s="97"/>
      <c r="K30" s="470">
        <v>-219</v>
      </c>
      <c r="L30" s="98"/>
      <c r="M30" s="478">
        <f>57*0.26</f>
        <v>14.82</v>
      </c>
      <c r="N30" s="98"/>
      <c r="O30" s="480"/>
      <c r="P30" s="99"/>
      <c r="Q30" s="480"/>
      <c r="R30" s="99">
        <f t="shared" ref="R30:R42" si="12">+B30+D30+F30+H30+J30+L30+N30+P30</f>
        <v>0</v>
      </c>
      <c r="S30" s="486">
        <f t="shared" ref="S30:S41" si="13">SUM(C30,E30,G30,I30,K30,M30,O30, Q30)</f>
        <v>-185.18</v>
      </c>
      <c r="T30" s="67" t="s">
        <v>1</v>
      </c>
    </row>
    <row r="31" spans="1:20" ht="20.25">
      <c r="A31" s="494" t="s">
        <v>97</v>
      </c>
      <c r="B31" s="97"/>
      <c r="C31" s="476">
        <v>25</v>
      </c>
      <c r="D31" s="97"/>
      <c r="E31" s="470">
        <v>-15</v>
      </c>
      <c r="F31" s="97"/>
      <c r="G31" s="470">
        <v>7</v>
      </c>
      <c r="H31" s="98"/>
      <c r="I31" s="478">
        <v>15</v>
      </c>
      <c r="J31" s="97"/>
      <c r="K31" s="470"/>
      <c r="L31" s="98"/>
      <c r="M31" s="478">
        <v>-17</v>
      </c>
      <c r="N31" s="98"/>
      <c r="O31" s="480">
        <v>-126</v>
      </c>
      <c r="P31" s="99"/>
      <c r="Q31" s="480"/>
      <c r="R31" s="99">
        <f t="shared" si="12"/>
        <v>0</v>
      </c>
      <c r="S31" s="486">
        <f t="shared" si="13"/>
        <v>-111</v>
      </c>
      <c r="T31" s="67" t="s">
        <v>1</v>
      </c>
    </row>
    <row r="32" spans="1:20" ht="20.25">
      <c r="A32" s="494" t="s">
        <v>93</v>
      </c>
      <c r="B32" s="97"/>
      <c r="C32" s="470">
        <v>1</v>
      </c>
      <c r="D32" s="97"/>
      <c r="E32" s="470">
        <v>-10</v>
      </c>
      <c r="F32" s="97"/>
      <c r="G32" s="470">
        <v>1</v>
      </c>
      <c r="H32" s="98"/>
      <c r="I32" s="478">
        <v>5</v>
      </c>
      <c r="J32" s="97"/>
      <c r="K32" s="470"/>
      <c r="L32" s="98"/>
      <c r="M32" s="478"/>
      <c r="N32" s="98"/>
      <c r="O32" s="480"/>
      <c r="P32" s="99"/>
      <c r="Q32" s="480"/>
      <c r="R32" s="99">
        <f t="shared" si="12"/>
        <v>0</v>
      </c>
      <c r="S32" s="486">
        <f t="shared" si="13"/>
        <v>-3</v>
      </c>
      <c r="T32" s="67" t="s">
        <v>1</v>
      </c>
    </row>
    <row r="33" spans="1:22" ht="20.25">
      <c r="A33" s="494" t="s">
        <v>98</v>
      </c>
      <c r="B33" s="97"/>
      <c r="C33" s="470"/>
      <c r="D33" s="97"/>
      <c r="E33" s="470">
        <v>-112</v>
      </c>
      <c r="F33" s="97"/>
      <c r="G33" s="470"/>
      <c r="H33" s="98"/>
      <c r="I33" s="478"/>
      <c r="J33" s="97"/>
      <c r="K33" s="470">
        <v>-168</v>
      </c>
      <c r="L33" s="98"/>
      <c r="M33" s="478"/>
      <c r="N33" s="98"/>
      <c r="O33" s="480"/>
      <c r="P33" s="99"/>
      <c r="Q33" s="480"/>
      <c r="R33" s="99">
        <f t="shared" si="12"/>
        <v>0</v>
      </c>
      <c r="S33" s="486">
        <f t="shared" si="13"/>
        <v>-280</v>
      </c>
      <c r="T33" s="67" t="s">
        <v>1</v>
      </c>
    </row>
    <row r="34" spans="1:22" ht="20.25">
      <c r="A34" s="494" t="s">
        <v>99</v>
      </c>
      <c r="B34" s="97"/>
      <c r="C34" s="470">
        <v>4</v>
      </c>
      <c r="D34" s="97"/>
      <c r="E34" s="470">
        <v>-5</v>
      </c>
      <c r="F34" s="97"/>
      <c r="G34" s="470">
        <v>8</v>
      </c>
      <c r="H34" s="98"/>
      <c r="I34" s="478">
        <v>14</v>
      </c>
      <c r="J34" s="97"/>
      <c r="K34" s="470"/>
      <c r="L34" s="98"/>
      <c r="M34" s="478"/>
      <c r="N34" s="98"/>
      <c r="O34" s="480"/>
      <c r="P34" s="99"/>
      <c r="Q34" s="480"/>
      <c r="R34" s="99">
        <f t="shared" si="12"/>
        <v>0</v>
      </c>
      <c r="S34" s="486">
        <f t="shared" si="13"/>
        <v>21</v>
      </c>
      <c r="T34" s="67" t="s">
        <v>1</v>
      </c>
    </row>
    <row r="35" spans="1:22" ht="20.25">
      <c r="A35" s="494" t="s">
        <v>94</v>
      </c>
      <c r="B35" s="97"/>
      <c r="C35" s="470">
        <v>40</v>
      </c>
      <c r="D35" s="97"/>
      <c r="E35" s="470"/>
      <c r="F35" s="97"/>
      <c r="G35" s="470">
        <v>1</v>
      </c>
      <c r="H35" s="98"/>
      <c r="I35" s="478">
        <v>1</v>
      </c>
      <c r="J35" s="97"/>
      <c r="K35" s="470"/>
      <c r="L35" s="98"/>
      <c r="M35" s="478">
        <v>-79</v>
      </c>
      <c r="N35" s="98"/>
      <c r="O35" s="480"/>
      <c r="P35" s="99"/>
      <c r="Q35" s="480"/>
      <c r="R35" s="99">
        <f t="shared" si="12"/>
        <v>0</v>
      </c>
      <c r="S35" s="486">
        <f t="shared" si="13"/>
        <v>-37</v>
      </c>
      <c r="T35" s="67" t="s">
        <v>1</v>
      </c>
    </row>
    <row r="36" spans="1:22" ht="20.25">
      <c r="A36" s="494" t="s">
        <v>100</v>
      </c>
      <c r="B36" s="97"/>
      <c r="C36" s="470"/>
      <c r="D36" s="97"/>
      <c r="E36" s="470"/>
      <c r="F36" s="97"/>
      <c r="G36" s="470"/>
      <c r="H36" s="98"/>
      <c r="I36" s="478"/>
      <c r="J36" s="97"/>
      <c r="K36" s="470"/>
      <c r="L36" s="98"/>
      <c r="M36" s="478" t="s">
        <v>309</v>
      </c>
      <c r="N36" s="98"/>
      <c r="O36" s="480"/>
      <c r="P36" s="99"/>
      <c r="Q36" s="480"/>
      <c r="R36" s="99">
        <f t="shared" si="12"/>
        <v>0</v>
      </c>
      <c r="S36" s="486">
        <f t="shared" si="13"/>
        <v>0</v>
      </c>
      <c r="T36" s="67" t="s">
        <v>1</v>
      </c>
    </row>
    <row r="37" spans="1:22" ht="20.25">
      <c r="A37" s="494" t="s">
        <v>101</v>
      </c>
      <c r="B37" s="97"/>
      <c r="C37" s="470">
        <v>33</v>
      </c>
      <c r="D37" s="97"/>
      <c r="E37" s="470">
        <v>-35</v>
      </c>
      <c r="F37" s="97"/>
      <c r="G37" s="470">
        <v>19</v>
      </c>
      <c r="H37" s="98"/>
      <c r="I37" s="478">
        <v>60</v>
      </c>
      <c r="J37" s="97"/>
      <c r="K37" s="470"/>
      <c r="L37" s="98"/>
      <c r="M37" s="478">
        <f>-279-29-15</f>
        <v>-323</v>
      </c>
      <c r="N37" s="98"/>
      <c r="O37" s="480"/>
      <c r="P37" s="99"/>
      <c r="Q37" s="480"/>
      <c r="R37" s="99">
        <f t="shared" si="12"/>
        <v>0</v>
      </c>
      <c r="S37" s="486">
        <f t="shared" si="13"/>
        <v>-246</v>
      </c>
      <c r="T37" s="67" t="s">
        <v>1</v>
      </c>
    </row>
    <row r="38" spans="1:22" ht="20.25">
      <c r="A38" s="494" t="s">
        <v>96</v>
      </c>
      <c r="B38" s="97"/>
      <c r="C38" s="470"/>
      <c r="D38" s="97"/>
      <c r="E38" s="470"/>
      <c r="F38" s="97"/>
      <c r="G38" s="470"/>
      <c r="H38" s="98"/>
      <c r="I38" s="478"/>
      <c r="J38" s="97"/>
      <c r="K38" s="470"/>
      <c r="L38" s="98"/>
      <c r="M38" s="478">
        <v>-15</v>
      </c>
      <c r="N38" s="98"/>
      <c r="O38" s="480"/>
      <c r="P38" s="99"/>
      <c r="Q38" s="480"/>
      <c r="R38" s="99">
        <f t="shared" si="12"/>
        <v>0</v>
      </c>
      <c r="S38" s="486">
        <f t="shared" si="13"/>
        <v>-15</v>
      </c>
      <c r="T38" s="67" t="s">
        <v>1</v>
      </c>
    </row>
    <row r="39" spans="1:22" ht="20.25">
      <c r="A39" s="494" t="s">
        <v>102</v>
      </c>
      <c r="B39" s="97"/>
      <c r="C39" s="470"/>
      <c r="D39" s="97"/>
      <c r="E39" s="470"/>
      <c r="F39" s="97"/>
      <c r="G39" s="470"/>
      <c r="H39" s="98"/>
      <c r="I39" s="478"/>
      <c r="J39" s="97"/>
      <c r="K39" s="470"/>
      <c r="L39" s="98"/>
      <c r="M39" s="478"/>
      <c r="N39" s="98"/>
      <c r="O39" s="480"/>
      <c r="P39" s="99"/>
      <c r="Q39" s="480"/>
      <c r="R39" s="99">
        <f t="shared" si="12"/>
        <v>0</v>
      </c>
      <c r="S39" s="486">
        <f t="shared" si="13"/>
        <v>0</v>
      </c>
      <c r="T39" s="67" t="s">
        <v>1</v>
      </c>
    </row>
    <row r="40" spans="1:22" ht="20.25">
      <c r="A40" s="494" t="s">
        <v>104</v>
      </c>
      <c r="B40" s="97"/>
      <c r="C40" s="470"/>
      <c r="D40" s="97"/>
      <c r="E40" s="470"/>
      <c r="F40" s="97"/>
      <c r="G40" s="470"/>
      <c r="H40" s="98"/>
      <c r="I40" s="478"/>
      <c r="J40" s="97"/>
      <c r="K40" s="470"/>
      <c r="L40" s="98"/>
      <c r="M40" s="478"/>
      <c r="N40" s="98"/>
      <c r="O40" s="480"/>
      <c r="P40" s="99"/>
      <c r="Q40" s="480"/>
      <c r="R40" s="99">
        <f t="shared" si="12"/>
        <v>0</v>
      </c>
      <c r="S40" s="486">
        <f t="shared" si="13"/>
        <v>0</v>
      </c>
      <c r="T40" s="67" t="s">
        <v>1</v>
      </c>
    </row>
    <row r="41" spans="1:22" ht="20.25">
      <c r="A41" s="494" t="s">
        <v>103</v>
      </c>
      <c r="B41" s="97"/>
      <c r="C41" s="470">
        <v>3</v>
      </c>
      <c r="D41" s="97"/>
      <c r="E41" s="470">
        <v>-6</v>
      </c>
      <c r="F41" s="97"/>
      <c r="G41" s="470">
        <v>7</v>
      </c>
      <c r="H41" s="98"/>
      <c r="I41" s="478">
        <v>31</v>
      </c>
      <c r="J41" s="97"/>
      <c r="K41" s="470"/>
      <c r="L41" s="98"/>
      <c r="M41" s="478"/>
      <c r="N41" s="98"/>
      <c r="O41" s="480"/>
      <c r="P41" s="99"/>
      <c r="Q41" s="480"/>
      <c r="R41" s="99">
        <f t="shared" si="12"/>
        <v>0</v>
      </c>
      <c r="S41" s="486">
        <f t="shared" si="13"/>
        <v>35</v>
      </c>
      <c r="T41" s="67" t="s">
        <v>1</v>
      </c>
    </row>
    <row r="42" spans="1:22" ht="20.25">
      <c r="A42" s="495" t="s">
        <v>95</v>
      </c>
      <c r="B42" s="100"/>
      <c r="C42" s="473">
        <v>18</v>
      </c>
      <c r="D42" s="100"/>
      <c r="E42" s="473"/>
      <c r="F42" s="100"/>
      <c r="G42" s="473">
        <v>26</v>
      </c>
      <c r="H42" s="104"/>
      <c r="I42" s="479">
        <v>35</v>
      </c>
      <c r="J42" s="100"/>
      <c r="K42" s="473"/>
      <c r="L42" s="104"/>
      <c r="M42" s="479"/>
      <c r="N42" s="104"/>
      <c r="O42" s="483"/>
      <c r="P42" s="595"/>
      <c r="Q42" s="483">
        <v>-66</v>
      </c>
      <c r="R42" s="99">
        <f t="shared" si="12"/>
        <v>0</v>
      </c>
      <c r="S42" s="486">
        <f>SUM(C42,E42,G42,I42,K42,M42,O42, Q42)+1</f>
        <v>14</v>
      </c>
      <c r="T42" s="67" t="s">
        <v>1</v>
      </c>
    </row>
    <row r="43" spans="1:22" ht="21" thickBot="1">
      <c r="A43" s="501" t="s">
        <v>303</v>
      </c>
      <c r="B43" s="144">
        <f t="shared" ref="B43:O43" si="14">SUM(B28:B42)</f>
        <v>1</v>
      </c>
      <c r="C43" s="477">
        <f t="shared" si="14"/>
        <v>179.5</v>
      </c>
      <c r="D43" s="144">
        <f t="shared" si="14"/>
        <v>-3</v>
      </c>
      <c r="E43" s="477">
        <f t="shared" si="14"/>
        <v>-495</v>
      </c>
      <c r="F43" s="146">
        <f t="shared" si="14"/>
        <v>2</v>
      </c>
      <c r="G43" s="477">
        <f t="shared" si="14"/>
        <v>200.5</v>
      </c>
      <c r="H43" s="145">
        <f t="shared" si="14"/>
        <v>5</v>
      </c>
      <c r="I43" s="477">
        <f t="shared" si="14"/>
        <v>466.5</v>
      </c>
      <c r="J43" s="146">
        <f t="shared" si="14"/>
        <v>-12</v>
      </c>
      <c r="K43" s="477">
        <f t="shared" si="14"/>
        <v>-1300</v>
      </c>
      <c r="L43" s="145">
        <f t="shared" si="14"/>
        <v>1</v>
      </c>
      <c r="M43" s="477">
        <f t="shared" si="14"/>
        <v>-390.68</v>
      </c>
      <c r="N43" s="145">
        <f t="shared" si="14"/>
        <v>0</v>
      </c>
      <c r="O43" s="484">
        <f t="shared" si="14"/>
        <v>-126</v>
      </c>
      <c r="P43" s="594">
        <f t="shared" ref="P43:Q43" si="15">SUM(P28:P42)</f>
        <v>0</v>
      </c>
      <c r="Q43" s="484">
        <f t="shared" si="15"/>
        <v>-66</v>
      </c>
      <c r="R43" s="146">
        <f>SUM(R28:R42)</f>
        <v>-6</v>
      </c>
      <c r="S43" s="492">
        <f>SUM(S28:S42)</f>
        <v>-1530.18</v>
      </c>
      <c r="T43" s="67" t="s">
        <v>26</v>
      </c>
      <c r="V43" s="604" t="s">
        <v>309</v>
      </c>
    </row>
    <row r="44" spans="1:22">
      <c r="S44" s="493"/>
    </row>
  </sheetData>
  <mergeCells count="20">
    <mergeCell ref="A7:S7"/>
    <mergeCell ref="A2:S2"/>
    <mergeCell ref="A4:S4"/>
    <mergeCell ref="A3:S3"/>
    <mergeCell ref="A5:S5"/>
    <mergeCell ref="A6:S6"/>
    <mergeCell ref="R8:S9"/>
    <mergeCell ref="A8:A10"/>
    <mergeCell ref="B8:C8"/>
    <mergeCell ref="D8:E8"/>
    <mergeCell ref="H9:I9"/>
    <mergeCell ref="D9:E9"/>
    <mergeCell ref="B9:C9"/>
    <mergeCell ref="F8:I8"/>
    <mergeCell ref="L9:M9"/>
    <mergeCell ref="J9:K9"/>
    <mergeCell ref="F9:G9"/>
    <mergeCell ref="P9:Q9"/>
    <mergeCell ref="J8:Q8"/>
    <mergeCell ref="N9:O9"/>
  </mergeCells>
  <phoneticPr fontId="0" type="noConversion"/>
  <printOptions horizontalCentered="1"/>
  <pageMargins left="0.25" right="0.25" top="0.5" bottom="0.5" header="0.5" footer="0.5"/>
  <pageSetup scale="54"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J34"/>
  <sheetViews>
    <sheetView showGridLines="0" showOutlineSymbols="0"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B12" sqref="B12"/>
    </sheetView>
  </sheetViews>
  <sheetFormatPr defaultColWidth="9.6640625" defaultRowHeight="15.75"/>
  <cols>
    <col min="1" max="1" width="57" style="6" customWidth="1"/>
    <col min="2" max="2" width="8.33203125" style="6" customWidth="1"/>
    <col min="3" max="3" width="12.109375" style="6" customWidth="1"/>
    <col min="4" max="4" width="8.77734375" style="6" customWidth="1"/>
    <col min="5" max="5" width="9.77734375" style="6" customWidth="1"/>
    <col min="6" max="6" width="9.21875" style="6" customWidth="1"/>
    <col min="7" max="7" width="9.77734375" style="6" customWidth="1"/>
    <col min="8" max="8" width="7.77734375" style="6" customWidth="1"/>
    <col min="9" max="9" width="11.77734375" style="6" bestFit="1" customWidth="1"/>
    <col min="10" max="10" width="1.21875" style="66" customWidth="1"/>
    <col min="11" max="16384" width="9.6640625" style="6"/>
  </cols>
  <sheetData>
    <row r="1" spans="1:10" ht="20.25">
      <c r="A1" s="861" t="s">
        <v>254</v>
      </c>
      <c r="B1" s="801"/>
      <c r="C1" s="801"/>
      <c r="D1" s="801"/>
      <c r="E1" s="801"/>
      <c r="F1" s="801"/>
      <c r="G1" s="801"/>
      <c r="H1" s="801"/>
      <c r="I1" s="801"/>
      <c r="J1" s="329" t="s">
        <v>1</v>
      </c>
    </row>
    <row r="2" spans="1:10" ht="18.75">
      <c r="A2" s="862"/>
      <c r="B2" s="862"/>
      <c r="C2" s="862"/>
      <c r="D2" s="862"/>
      <c r="E2" s="862"/>
      <c r="F2" s="862"/>
      <c r="G2" s="862"/>
      <c r="H2" s="862"/>
      <c r="I2" s="862"/>
      <c r="J2" s="329" t="s">
        <v>1</v>
      </c>
    </row>
    <row r="3" spans="1:10">
      <c r="A3" s="863"/>
      <c r="B3" s="863"/>
      <c r="C3" s="863"/>
      <c r="D3" s="863"/>
      <c r="E3" s="863"/>
      <c r="F3" s="863"/>
      <c r="G3" s="863"/>
      <c r="H3" s="863"/>
      <c r="I3" s="863"/>
      <c r="J3" s="329" t="s">
        <v>1</v>
      </c>
    </row>
    <row r="4" spans="1:10" ht="20.25">
      <c r="A4" s="860" t="s">
        <v>318</v>
      </c>
      <c r="B4" s="803"/>
      <c r="C4" s="803"/>
      <c r="D4" s="803"/>
      <c r="E4" s="803"/>
      <c r="F4" s="803"/>
      <c r="G4" s="803"/>
      <c r="H4" s="803"/>
      <c r="I4" s="803"/>
      <c r="J4" s="329" t="s">
        <v>1</v>
      </c>
    </row>
    <row r="5" spans="1:10" ht="18.75">
      <c r="A5" s="859" t="str">
        <f>+'B. Summary of Requirements '!A5</f>
        <v>General Administration</v>
      </c>
      <c r="B5" s="805"/>
      <c r="C5" s="805"/>
      <c r="D5" s="805"/>
      <c r="E5" s="805"/>
      <c r="F5" s="805"/>
      <c r="G5" s="805"/>
      <c r="H5" s="805"/>
      <c r="I5" s="805"/>
      <c r="J5" s="329" t="s">
        <v>1</v>
      </c>
    </row>
    <row r="6" spans="1:10" ht="18.75">
      <c r="A6" s="859" t="str">
        <f>+'B. Summary of Requirements '!A6</f>
        <v>Salaries and Expenses</v>
      </c>
      <c r="B6" s="803"/>
      <c r="C6" s="803"/>
      <c r="D6" s="803"/>
      <c r="E6" s="803"/>
      <c r="F6" s="803"/>
      <c r="G6" s="803"/>
      <c r="H6" s="803"/>
      <c r="I6" s="803"/>
      <c r="J6" s="329" t="s">
        <v>1</v>
      </c>
    </row>
    <row r="7" spans="1:10">
      <c r="A7" s="863"/>
      <c r="B7" s="863"/>
      <c r="C7" s="863"/>
      <c r="D7" s="863"/>
      <c r="E7" s="863"/>
      <c r="F7" s="863"/>
      <c r="G7" s="863"/>
      <c r="H7" s="863"/>
      <c r="I7" s="863"/>
      <c r="J7" s="329" t="s">
        <v>1</v>
      </c>
    </row>
    <row r="8" spans="1:10" ht="16.5" thickBot="1">
      <c r="A8" s="865" t="s">
        <v>309</v>
      </c>
      <c r="B8" s="865"/>
      <c r="C8" s="865"/>
      <c r="D8" s="865"/>
      <c r="E8" s="865"/>
      <c r="F8" s="865"/>
      <c r="G8" s="865"/>
      <c r="H8" s="865"/>
      <c r="I8" s="865"/>
      <c r="J8" s="329" t="s">
        <v>1</v>
      </c>
    </row>
    <row r="9" spans="1:10">
      <c r="A9" s="874" t="s">
        <v>59</v>
      </c>
      <c r="B9" s="866" t="s">
        <v>22</v>
      </c>
      <c r="C9" s="867"/>
      <c r="D9" s="870" t="s">
        <v>421</v>
      </c>
      <c r="E9" s="871"/>
      <c r="F9" s="870" t="s">
        <v>47</v>
      </c>
      <c r="G9" s="871"/>
      <c r="H9" s="870" t="s">
        <v>49</v>
      </c>
      <c r="I9" s="871"/>
      <c r="J9" s="329" t="s">
        <v>1</v>
      </c>
    </row>
    <row r="10" spans="1:10" ht="30.75" customHeight="1">
      <c r="A10" s="875"/>
      <c r="B10" s="868"/>
      <c r="C10" s="869"/>
      <c r="D10" s="872"/>
      <c r="E10" s="873"/>
      <c r="F10" s="872"/>
      <c r="G10" s="873"/>
      <c r="H10" s="872"/>
      <c r="I10" s="873"/>
      <c r="J10" s="329" t="s">
        <v>1</v>
      </c>
    </row>
    <row r="11" spans="1:10" ht="16.5" thickBot="1">
      <c r="A11" s="876"/>
      <c r="B11" s="189" t="s">
        <v>308</v>
      </c>
      <c r="C11" s="190" t="s">
        <v>310</v>
      </c>
      <c r="D11" s="189" t="s">
        <v>308</v>
      </c>
      <c r="E11" s="190" t="s">
        <v>310</v>
      </c>
      <c r="F11" s="189" t="s">
        <v>308</v>
      </c>
      <c r="G11" s="190" t="s">
        <v>310</v>
      </c>
      <c r="H11" s="189" t="s">
        <v>308</v>
      </c>
      <c r="I11" s="191" t="s">
        <v>310</v>
      </c>
      <c r="J11" s="329" t="s">
        <v>1</v>
      </c>
    </row>
    <row r="12" spans="1:10">
      <c r="A12" s="605" t="s">
        <v>414</v>
      </c>
      <c r="B12" s="107">
        <v>5</v>
      </c>
      <c r="C12" s="108"/>
      <c r="D12" s="107">
        <v>5</v>
      </c>
      <c r="E12" s="108"/>
      <c r="F12" s="107">
        <v>5</v>
      </c>
      <c r="G12" s="108"/>
      <c r="H12" s="107">
        <f>F12-B12</f>
        <v>0</v>
      </c>
      <c r="I12" s="609"/>
      <c r="J12" s="329" t="s">
        <v>1</v>
      </c>
    </row>
    <row r="13" spans="1:10">
      <c r="A13" s="184" t="s">
        <v>245</v>
      </c>
      <c r="B13" s="107">
        <v>43</v>
      </c>
      <c r="C13" s="108"/>
      <c r="D13" s="107">
        <v>43</v>
      </c>
      <c r="E13" s="108"/>
      <c r="F13" s="107">
        <v>47</v>
      </c>
      <c r="G13" s="108"/>
      <c r="H13" s="107">
        <f>F13-B13</f>
        <v>4</v>
      </c>
      <c r="I13" s="610"/>
      <c r="J13" s="329" t="s">
        <v>1</v>
      </c>
    </row>
    <row r="14" spans="1:10">
      <c r="A14" s="185" t="s">
        <v>244</v>
      </c>
      <c r="B14" s="107">
        <v>109</v>
      </c>
      <c r="C14" s="108"/>
      <c r="D14" s="107">
        <v>109</v>
      </c>
      <c r="E14" s="108"/>
      <c r="F14" s="107">
        <v>132</v>
      </c>
      <c r="G14" s="108"/>
      <c r="H14" s="107">
        <f t="shared" ref="H14:H28" si="0">F14-B14</f>
        <v>23</v>
      </c>
      <c r="I14" s="610"/>
      <c r="J14" s="329" t="s">
        <v>1</v>
      </c>
    </row>
    <row r="15" spans="1:10">
      <c r="A15" s="185" t="s">
        <v>243</v>
      </c>
      <c r="B15" s="107">
        <v>87</v>
      </c>
      <c r="C15" s="108"/>
      <c r="D15" s="107">
        <v>87</v>
      </c>
      <c r="E15" s="108"/>
      <c r="F15" s="107">
        <v>100</v>
      </c>
      <c r="G15" s="108"/>
      <c r="H15" s="107">
        <f t="shared" si="0"/>
        <v>13</v>
      </c>
      <c r="I15" s="610"/>
      <c r="J15" s="329" t="s">
        <v>1</v>
      </c>
    </row>
    <row r="16" spans="1:10">
      <c r="A16" s="185" t="s">
        <v>242</v>
      </c>
      <c r="B16" s="107">
        <v>90</v>
      </c>
      <c r="C16" s="108"/>
      <c r="D16" s="107">
        <v>90</v>
      </c>
      <c r="E16" s="108"/>
      <c r="F16" s="107">
        <v>101</v>
      </c>
      <c r="G16" s="108"/>
      <c r="H16" s="107">
        <f t="shared" si="0"/>
        <v>11</v>
      </c>
      <c r="I16" s="610"/>
      <c r="J16" s="329" t="s">
        <v>1</v>
      </c>
    </row>
    <row r="17" spans="1:10">
      <c r="A17" s="185" t="s">
        <v>241</v>
      </c>
      <c r="B17" s="107">
        <v>58</v>
      </c>
      <c r="C17" s="108"/>
      <c r="D17" s="107">
        <v>58</v>
      </c>
      <c r="E17" s="108"/>
      <c r="F17" s="107">
        <v>63</v>
      </c>
      <c r="G17" s="108"/>
      <c r="H17" s="107">
        <f t="shared" si="0"/>
        <v>5</v>
      </c>
      <c r="I17" s="610"/>
      <c r="J17" s="329" t="s">
        <v>1</v>
      </c>
    </row>
    <row r="18" spans="1:10">
      <c r="A18" s="185" t="s">
        <v>240</v>
      </c>
      <c r="B18" s="107">
        <v>38</v>
      </c>
      <c r="C18" s="108"/>
      <c r="D18" s="107">
        <v>38</v>
      </c>
      <c r="E18" s="108"/>
      <c r="F18" s="107">
        <v>42</v>
      </c>
      <c r="G18" s="108"/>
      <c r="H18" s="107">
        <f>F18-B18</f>
        <v>4</v>
      </c>
      <c r="I18" s="610"/>
      <c r="J18" s="329" t="s">
        <v>1</v>
      </c>
    </row>
    <row r="19" spans="1:10">
      <c r="A19" s="185" t="s">
        <v>239</v>
      </c>
      <c r="B19" s="107">
        <v>7</v>
      </c>
      <c r="C19" s="108"/>
      <c r="D19" s="107">
        <v>7</v>
      </c>
      <c r="E19" s="108"/>
      <c r="F19" s="107">
        <v>7</v>
      </c>
      <c r="G19" s="108"/>
      <c r="H19" s="107">
        <f t="shared" si="0"/>
        <v>0</v>
      </c>
      <c r="I19" s="610"/>
      <c r="J19" s="329" t="s">
        <v>1</v>
      </c>
    </row>
    <row r="20" spans="1:10">
      <c r="A20" s="185" t="s">
        <v>238</v>
      </c>
      <c r="B20" s="107">
        <v>30</v>
      </c>
      <c r="C20" s="108"/>
      <c r="D20" s="107">
        <v>30</v>
      </c>
      <c r="E20" s="108"/>
      <c r="F20" s="107">
        <v>31</v>
      </c>
      <c r="G20" s="108"/>
      <c r="H20" s="107">
        <f t="shared" si="0"/>
        <v>1</v>
      </c>
      <c r="I20" s="610"/>
      <c r="J20" s="329" t="s">
        <v>1</v>
      </c>
    </row>
    <row r="21" spans="1:10">
      <c r="A21" s="185" t="s">
        <v>237</v>
      </c>
      <c r="B21" s="107">
        <v>35</v>
      </c>
      <c r="C21" s="108"/>
      <c r="D21" s="107">
        <v>35</v>
      </c>
      <c r="E21" s="108"/>
      <c r="F21" s="107">
        <v>35</v>
      </c>
      <c r="G21" s="108"/>
      <c r="H21" s="107">
        <f t="shared" si="0"/>
        <v>0</v>
      </c>
      <c r="I21" s="610"/>
      <c r="J21" s="329" t="s">
        <v>1</v>
      </c>
    </row>
    <row r="22" spans="1:10">
      <c r="A22" s="185" t="s">
        <v>236</v>
      </c>
      <c r="B22" s="107">
        <v>25</v>
      </c>
      <c r="C22" s="108"/>
      <c r="D22" s="107">
        <v>25</v>
      </c>
      <c r="E22" s="108"/>
      <c r="F22" s="107">
        <v>30</v>
      </c>
      <c r="G22" s="108"/>
      <c r="H22" s="107">
        <f t="shared" si="0"/>
        <v>5</v>
      </c>
      <c r="I22" s="610"/>
      <c r="J22" s="329" t="s">
        <v>1</v>
      </c>
    </row>
    <row r="23" spans="1:10">
      <c r="A23" s="185" t="s">
        <v>235</v>
      </c>
      <c r="B23" s="107">
        <v>6</v>
      </c>
      <c r="C23" s="108"/>
      <c r="D23" s="107">
        <v>6</v>
      </c>
      <c r="E23" s="108"/>
      <c r="F23" s="107">
        <v>8</v>
      </c>
      <c r="G23" s="108"/>
      <c r="H23" s="107">
        <f t="shared" si="0"/>
        <v>2</v>
      </c>
      <c r="I23" s="610"/>
      <c r="J23" s="329" t="s">
        <v>1</v>
      </c>
    </row>
    <row r="24" spans="1:10">
      <c r="A24" s="185" t="s">
        <v>234</v>
      </c>
      <c r="B24" s="107">
        <v>14</v>
      </c>
      <c r="C24" s="108"/>
      <c r="D24" s="107">
        <v>14</v>
      </c>
      <c r="E24" s="108"/>
      <c r="F24" s="107">
        <v>15</v>
      </c>
      <c r="G24" s="108"/>
      <c r="H24" s="107">
        <f t="shared" si="0"/>
        <v>1</v>
      </c>
      <c r="I24" s="610"/>
      <c r="J24" s="329" t="s">
        <v>1</v>
      </c>
    </row>
    <row r="25" spans="1:10">
      <c r="A25" s="185" t="s">
        <v>232</v>
      </c>
      <c r="B25" s="107">
        <v>11</v>
      </c>
      <c r="C25" s="108"/>
      <c r="D25" s="107">
        <v>11</v>
      </c>
      <c r="E25" s="108"/>
      <c r="F25" s="107">
        <v>9</v>
      </c>
      <c r="G25" s="108"/>
      <c r="H25" s="107">
        <f t="shared" si="0"/>
        <v>-2</v>
      </c>
      <c r="I25" s="610"/>
      <c r="J25" s="329" t="s">
        <v>1</v>
      </c>
    </row>
    <row r="26" spans="1:10">
      <c r="A26" s="185" t="s">
        <v>233</v>
      </c>
      <c r="B26" s="203">
        <v>2</v>
      </c>
      <c r="C26" s="108"/>
      <c r="D26" s="203">
        <v>2</v>
      </c>
      <c r="E26" s="108"/>
      <c r="F26" s="107">
        <v>2</v>
      </c>
      <c r="G26" s="108"/>
      <c r="H26" s="107">
        <f t="shared" si="0"/>
        <v>0</v>
      </c>
      <c r="I26" s="610"/>
      <c r="J26" s="329" t="s">
        <v>1</v>
      </c>
    </row>
    <row r="27" spans="1:10">
      <c r="A27" s="185" t="s">
        <v>231</v>
      </c>
      <c r="B27" s="107">
        <v>1</v>
      </c>
      <c r="C27" s="108"/>
      <c r="D27" s="107">
        <v>1</v>
      </c>
      <c r="E27" s="108"/>
      <c r="F27" s="107">
        <v>1</v>
      </c>
      <c r="G27" s="108"/>
      <c r="H27" s="107">
        <f t="shared" si="0"/>
        <v>0</v>
      </c>
      <c r="I27" s="610"/>
      <c r="J27" s="329" t="s">
        <v>1</v>
      </c>
    </row>
    <row r="28" spans="1:10">
      <c r="A28" s="185" t="s">
        <v>230</v>
      </c>
      <c r="B28" s="109">
        <v>0</v>
      </c>
      <c r="C28" s="110"/>
      <c r="D28" s="109">
        <v>0</v>
      </c>
      <c r="E28" s="110"/>
      <c r="F28" s="109">
        <v>0</v>
      </c>
      <c r="G28" s="110"/>
      <c r="H28" s="107">
        <f t="shared" si="0"/>
        <v>0</v>
      </c>
      <c r="I28" s="611"/>
      <c r="J28" s="329" t="s">
        <v>1</v>
      </c>
    </row>
    <row r="29" spans="1:10">
      <c r="A29" s="186" t="s">
        <v>80</v>
      </c>
      <c r="B29" s="111">
        <f>SUM(B12:B28)</f>
        <v>561</v>
      </c>
      <c r="C29" s="150"/>
      <c r="D29" s="111">
        <f>SUM(D12:D28)</f>
        <v>561</v>
      </c>
      <c r="E29" s="150"/>
      <c r="F29" s="111">
        <f>SUM(F12:F28)</f>
        <v>628</v>
      </c>
      <c r="G29" s="150"/>
      <c r="H29" s="111">
        <f>SUM(H12:H28)</f>
        <v>67</v>
      </c>
      <c r="I29" s="612"/>
      <c r="J29" s="329" t="s">
        <v>1</v>
      </c>
    </row>
    <row r="30" spans="1:10">
      <c r="A30" s="187" t="s">
        <v>18</v>
      </c>
      <c r="B30" s="112"/>
      <c r="C30" s="57">
        <v>163546</v>
      </c>
      <c r="D30" s="112"/>
      <c r="E30" s="57">
        <v>163546</v>
      </c>
      <c r="F30" s="116"/>
      <c r="G30" s="57">
        <v>163546</v>
      </c>
      <c r="H30" s="112"/>
      <c r="I30" s="613"/>
      <c r="J30" s="329" t="s">
        <v>1</v>
      </c>
    </row>
    <row r="31" spans="1:10">
      <c r="A31" s="187" t="s">
        <v>105</v>
      </c>
      <c r="B31" s="113"/>
      <c r="C31" s="57">
        <v>97182</v>
      </c>
      <c r="D31" s="112"/>
      <c r="E31" s="57">
        <v>97182</v>
      </c>
      <c r="F31" s="116"/>
      <c r="G31" s="57">
        <v>97182</v>
      </c>
      <c r="H31" s="112"/>
      <c r="I31" s="610"/>
      <c r="J31" s="329" t="s">
        <v>1</v>
      </c>
    </row>
    <row r="32" spans="1:10" ht="16.5" thickBot="1">
      <c r="A32" s="188" t="s">
        <v>106</v>
      </c>
      <c r="B32" s="114"/>
      <c r="C32" s="154">
        <v>11.87</v>
      </c>
      <c r="D32" s="115"/>
      <c r="E32" s="154">
        <v>11.87</v>
      </c>
      <c r="F32" s="115"/>
      <c r="G32" s="154">
        <v>12.01</v>
      </c>
      <c r="H32" s="115"/>
      <c r="I32" s="614"/>
      <c r="J32" s="329" t="s">
        <v>26</v>
      </c>
    </row>
    <row r="33" spans="1:10">
      <c r="A33" s="864"/>
      <c r="B33" s="789"/>
      <c r="C33" s="789"/>
      <c r="D33" s="789"/>
      <c r="E33" s="789"/>
      <c r="F33" s="789"/>
      <c r="G33" s="789"/>
      <c r="H33" s="789"/>
      <c r="I33" s="789"/>
      <c r="J33" s="789"/>
    </row>
    <row r="34" spans="1:10">
      <c r="A34" s="12"/>
      <c r="B34" s="12"/>
      <c r="C34" s="12"/>
      <c r="D34" s="12"/>
      <c r="E34" s="12"/>
      <c r="F34" s="12"/>
      <c r="G34" s="12"/>
      <c r="H34" s="12"/>
      <c r="I34" s="12"/>
      <c r="J34" s="330"/>
    </row>
  </sheetData>
  <mergeCells count="14">
    <mergeCell ref="A33:J33"/>
    <mergeCell ref="A7:I7"/>
    <mergeCell ref="A8:I8"/>
    <mergeCell ref="A6:I6"/>
    <mergeCell ref="B9:C10"/>
    <mergeCell ref="D9:E10"/>
    <mergeCell ref="F9:G10"/>
    <mergeCell ref="H9:I10"/>
    <mergeCell ref="A9:A11"/>
    <mergeCell ref="A5:I5"/>
    <mergeCell ref="A4:I4"/>
    <mergeCell ref="A1:I1"/>
    <mergeCell ref="A2:I2"/>
    <mergeCell ref="A3:I3"/>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O184"/>
  <sheetViews>
    <sheetView view="pageBreakPreview" zoomScale="75" zoomScaleNormal="75" zoomScaleSheetLayoutView="50" workbookViewId="0">
      <pane xSplit="1" ySplit="9" topLeftCell="B10" activePane="bottomRight" state="frozen"/>
      <selection activeCell="O11" sqref="O11"/>
      <selection pane="topRight" activeCell="O11" sqref="O11"/>
      <selection pane="bottomLeft" activeCell="O11" sqref="O11"/>
      <selection pane="bottomRight" activeCell="B10" sqref="B10"/>
    </sheetView>
  </sheetViews>
  <sheetFormatPr defaultColWidth="8.88671875" defaultRowHeight="15.75"/>
  <cols>
    <col min="1" max="1" width="62.6640625" style="2" customWidth="1"/>
    <col min="2" max="2" width="8.88671875" style="2"/>
    <col min="3" max="3" width="10.109375" style="2" customWidth="1"/>
    <col min="4" max="4" width="8.88671875" style="2"/>
    <col min="5" max="5" width="10.6640625" style="2" customWidth="1"/>
    <col min="6" max="6" width="8.88671875" style="2"/>
    <col min="7" max="7" width="10.5546875" style="2" bestFit="1" customWidth="1"/>
    <col min="8" max="8" width="8.88671875" style="2"/>
    <col min="9" max="9" width="10.33203125" style="2" customWidth="1"/>
    <col min="10" max="12" width="0" style="2" hidden="1" customWidth="1"/>
    <col min="13" max="13" width="1" style="64" customWidth="1"/>
    <col min="14" max="14" width="8.77734375" customWidth="1"/>
    <col min="15" max="16384" width="8.88671875" style="2"/>
  </cols>
  <sheetData>
    <row r="1" spans="1:13" ht="19.149999999999999" customHeight="1">
      <c r="A1" s="645" t="s">
        <v>253</v>
      </c>
      <c r="B1" s="878"/>
      <c r="C1" s="878"/>
      <c r="D1" s="878"/>
      <c r="E1" s="878"/>
      <c r="F1" s="878"/>
      <c r="G1" s="878"/>
      <c r="H1" s="878"/>
      <c r="I1" s="878"/>
      <c r="M1" s="63" t="s">
        <v>1</v>
      </c>
    </row>
    <row r="2" spans="1:13" ht="19.149999999999999" customHeight="1">
      <c r="A2" s="882"/>
      <c r="B2" s="883"/>
      <c r="C2" s="883"/>
      <c r="D2" s="883"/>
      <c r="E2" s="883"/>
      <c r="F2" s="883"/>
      <c r="G2" s="883"/>
      <c r="H2" s="883"/>
      <c r="I2" s="883"/>
      <c r="M2" s="63" t="s">
        <v>1</v>
      </c>
    </row>
    <row r="3" spans="1:13" ht="18.75">
      <c r="A3" s="884" t="s">
        <v>110</v>
      </c>
      <c r="B3" s="878"/>
      <c r="C3" s="878"/>
      <c r="D3" s="878"/>
      <c r="E3" s="878"/>
      <c r="F3" s="878"/>
      <c r="G3" s="878"/>
      <c r="H3" s="878"/>
      <c r="I3" s="878"/>
      <c r="M3" s="63" t="s">
        <v>1</v>
      </c>
    </row>
    <row r="4" spans="1:13" ht="16.5">
      <c r="A4" s="835" t="str">
        <f>+'B. Summary of Requirements '!A5</f>
        <v>General Administration</v>
      </c>
      <c r="B4" s="878"/>
      <c r="C4" s="878"/>
      <c r="D4" s="878"/>
      <c r="E4" s="878"/>
      <c r="F4" s="878"/>
      <c r="G4" s="878"/>
      <c r="H4" s="878"/>
      <c r="I4" s="878"/>
      <c r="M4" s="63" t="s">
        <v>1</v>
      </c>
    </row>
    <row r="5" spans="1:13" ht="16.5">
      <c r="A5" s="835" t="str">
        <f>+'B. Summary of Requirements '!A6</f>
        <v>Salaries and Expenses</v>
      </c>
      <c r="B5" s="878"/>
      <c r="C5" s="878"/>
      <c r="D5" s="878"/>
      <c r="E5" s="878"/>
      <c r="F5" s="878"/>
      <c r="G5" s="878"/>
      <c r="H5" s="878"/>
      <c r="I5" s="878"/>
      <c r="M5" s="63" t="s">
        <v>1</v>
      </c>
    </row>
    <row r="6" spans="1:13">
      <c r="A6" s="881" t="s">
        <v>287</v>
      </c>
      <c r="B6" s="878"/>
      <c r="C6" s="878"/>
      <c r="D6" s="878"/>
      <c r="E6" s="878"/>
      <c r="F6" s="878"/>
      <c r="G6" s="878"/>
      <c r="H6" s="878"/>
      <c r="I6" s="878"/>
      <c r="M6" s="63" t="s">
        <v>1</v>
      </c>
    </row>
    <row r="7" spans="1:13" ht="11.25" customHeight="1">
      <c r="A7" s="767"/>
      <c r="B7" s="767"/>
      <c r="C7" s="767"/>
      <c r="D7" s="767"/>
      <c r="E7" s="767"/>
      <c r="F7" s="767"/>
      <c r="G7" s="767"/>
      <c r="H7" s="767"/>
      <c r="I7" s="767"/>
      <c r="M7" s="63" t="s">
        <v>1</v>
      </c>
    </row>
    <row r="8" spans="1:13" ht="44.25" customHeight="1">
      <c r="A8" s="879" t="s">
        <v>107</v>
      </c>
      <c r="B8" s="885" t="s">
        <v>424</v>
      </c>
      <c r="C8" s="886"/>
      <c r="D8" s="890" t="s">
        <v>344</v>
      </c>
      <c r="E8" s="891"/>
      <c r="F8" s="887" t="s">
        <v>47</v>
      </c>
      <c r="G8" s="889"/>
      <c r="H8" s="887" t="s">
        <v>351</v>
      </c>
      <c r="I8" s="888"/>
      <c r="J8" s="6"/>
      <c r="M8" s="63" t="s">
        <v>1</v>
      </c>
    </row>
    <row r="9" spans="1:13" ht="25.5" customHeight="1" thickBot="1">
      <c r="A9" s="880"/>
      <c r="B9" s="200" t="s">
        <v>54</v>
      </c>
      <c r="C9" s="201" t="s">
        <v>310</v>
      </c>
      <c r="D9" s="200" t="s">
        <v>54</v>
      </c>
      <c r="E9" s="201" t="s">
        <v>310</v>
      </c>
      <c r="F9" s="200" t="s">
        <v>54</v>
      </c>
      <c r="G9" s="201" t="s">
        <v>310</v>
      </c>
      <c r="H9" s="200" t="s">
        <v>54</v>
      </c>
      <c r="I9" s="202" t="s">
        <v>310</v>
      </c>
      <c r="J9" s="6"/>
      <c r="M9" s="63" t="s">
        <v>1</v>
      </c>
    </row>
    <row r="10" spans="1:13">
      <c r="A10" s="192" t="s">
        <v>16</v>
      </c>
      <c r="B10" s="117">
        <v>521</v>
      </c>
      <c r="C10" s="259">
        <v>59006</v>
      </c>
      <c r="D10" s="117">
        <v>554</v>
      </c>
      <c r="E10" s="259">
        <v>59013</v>
      </c>
      <c r="F10" s="117">
        <v>624</v>
      </c>
      <c r="G10" s="259">
        <f>+E10+1469+295+361-1628+2125+5779-1530</f>
        <v>65884</v>
      </c>
      <c r="H10" s="117">
        <f>+F10-D10</f>
        <v>70</v>
      </c>
      <c r="I10" s="260">
        <f t="shared" ref="I10:I15" si="0">G10-E10</f>
        <v>6871</v>
      </c>
      <c r="J10" s="6"/>
      <c r="M10" s="63" t="s">
        <v>1</v>
      </c>
    </row>
    <row r="11" spans="1:13">
      <c r="A11" s="193" t="s">
        <v>79</v>
      </c>
      <c r="B11" s="117"/>
      <c r="C11" s="118">
        <v>1320</v>
      </c>
      <c r="D11" s="117"/>
      <c r="E11" s="118">
        <v>1698</v>
      </c>
      <c r="F11" s="117"/>
      <c r="G11" s="118">
        <f>+E11</f>
        <v>1698</v>
      </c>
      <c r="H11" s="117">
        <f>F11-D11</f>
        <v>0</v>
      </c>
      <c r="I11" s="95">
        <f t="shared" si="0"/>
        <v>0</v>
      </c>
      <c r="J11" s="15" t="s">
        <v>52</v>
      </c>
      <c r="K11" s="2" t="s">
        <v>53</v>
      </c>
      <c r="M11" s="63" t="s">
        <v>1</v>
      </c>
    </row>
    <row r="12" spans="1:13">
      <c r="A12" s="193" t="s">
        <v>61</v>
      </c>
      <c r="B12" s="462">
        <f t="shared" ref="B12:G12" si="1">B13+B14</f>
        <v>0</v>
      </c>
      <c r="C12" s="118">
        <f t="shared" si="1"/>
        <v>2240</v>
      </c>
      <c r="D12" s="462">
        <f t="shared" si="1"/>
        <v>0</v>
      </c>
      <c r="E12" s="118">
        <f t="shared" si="1"/>
        <v>2068</v>
      </c>
      <c r="F12" s="462">
        <f t="shared" si="1"/>
        <v>0</v>
      </c>
      <c r="G12" s="118">
        <f t="shared" si="1"/>
        <v>2068</v>
      </c>
      <c r="H12" s="117">
        <f>F12-D12</f>
        <v>0</v>
      </c>
      <c r="I12" s="95">
        <f t="shared" si="0"/>
        <v>0</v>
      </c>
      <c r="J12" s="6">
        <v>93</v>
      </c>
      <c r="M12" s="63" t="s">
        <v>1</v>
      </c>
    </row>
    <row r="13" spans="1:13">
      <c r="A13" s="194" t="s">
        <v>63</v>
      </c>
      <c r="B13" s="123"/>
      <c r="C13" s="124">
        <v>2240</v>
      </c>
      <c r="D13" s="123"/>
      <c r="E13" s="124">
        <v>2068</v>
      </c>
      <c r="F13" s="123"/>
      <c r="G13" s="124">
        <f>+E13</f>
        <v>2068</v>
      </c>
      <c r="H13" s="123">
        <f>F13-D13</f>
        <v>0</v>
      </c>
      <c r="I13" s="125">
        <f t="shared" si="0"/>
        <v>0</v>
      </c>
      <c r="J13" s="6"/>
      <c r="M13" s="63" t="s">
        <v>1</v>
      </c>
    </row>
    <row r="14" spans="1:13">
      <c r="A14" s="194" t="s">
        <v>62</v>
      </c>
      <c r="B14" s="123"/>
      <c r="C14" s="124"/>
      <c r="D14" s="123"/>
      <c r="E14" s="124"/>
      <c r="F14" s="123"/>
      <c r="G14" s="124"/>
      <c r="H14" s="123">
        <f>F14-D14</f>
        <v>0</v>
      </c>
      <c r="I14" s="125">
        <f t="shared" si="0"/>
        <v>0</v>
      </c>
      <c r="J14" s="6"/>
      <c r="M14" s="63" t="s">
        <v>1</v>
      </c>
    </row>
    <row r="15" spans="1:13">
      <c r="A15" s="195" t="s">
        <v>64</v>
      </c>
      <c r="B15" s="126"/>
      <c r="C15" s="127"/>
      <c r="D15" s="126"/>
      <c r="E15" s="127"/>
      <c r="F15" s="126"/>
      <c r="G15" s="127"/>
      <c r="H15" s="126">
        <f>F15-D15</f>
        <v>0</v>
      </c>
      <c r="I15" s="128">
        <f t="shared" si="0"/>
        <v>0</v>
      </c>
      <c r="J15" s="6"/>
      <c r="M15" s="63" t="s">
        <v>1</v>
      </c>
    </row>
    <row r="16" spans="1:13">
      <c r="A16" s="196" t="s">
        <v>17</v>
      </c>
      <c r="B16" s="129">
        <f>+B10+B11+B12+B15</f>
        <v>521</v>
      </c>
      <c r="C16" s="130">
        <f t="shared" ref="C16:I16" si="2">+C10+C11+C12+C15</f>
        <v>62566</v>
      </c>
      <c r="D16" s="129">
        <f>+D10+D11+D12+D15</f>
        <v>554</v>
      </c>
      <c r="E16" s="130">
        <f t="shared" si="2"/>
        <v>62779</v>
      </c>
      <c r="F16" s="129">
        <f t="shared" si="2"/>
        <v>624</v>
      </c>
      <c r="G16" s="461">
        <f t="shared" si="2"/>
        <v>69650</v>
      </c>
      <c r="H16" s="130">
        <f>+H10+H11+H12+H15</f>
        <v>70</v>
      </c>
      <c r="I16" s="615">
        <f t="shared" si="2"/>
        <v>6871</v>
      </c>
      <c r="J16" s="19">
        <f>697+630+957+2333</f>
        <v>4617</v>
      </c>
      <c r="K16" s="2">
        <f>2451-93</f>
        <v>2358</v>
      </c>
      <c r="L16" s="2">
        <f>+E16-G16</f>
        <v>-6871</v>
      </c>
      <c r="M16" s="63" t="s">
        <v>1</v>
      </c>
    </row>
    <row r="17" spans="1:15">
      <c r="A17" s="193" t="s">
        <v>108</v>
      </c>
      <c r="B17" s="117"/>
      <c r="C17" s="118"/>
      <c r="D17" s="117"/>
      <c r="E17" s="118"/>
      <c r="F17" s="117"/>
      <c r="G17" s="118"/>
      <c r="H17" s="117"/>
      <c r="I17" s="95"/>
      <c r="J17" s="6"/>
      <c r="M17" s="63" t="s">
        <v>1</v>
      </c>
    </row>
    <row r="18" spans="1:15">
      <c r="A18" s="197" t="s">
        <v>66</v>
      </c>
      <c r="B18" s="117"/>
      <c r="C18" s="118">
        <v>15604</v>
      </c>
      <c r="D18" s="117"/>
      <c r="E18" s="118">
        <v>15679</v>
      </c>
      <c r="F18" s="117"/>
      <c r="G18" s="118">
        <f>+E18+243+78-14-320+786+3546-1000</f>
        <v>18998</v>
      </c>
      <c r="H18" s="117"/>
      <c r="I18" s="95">
        <f t="shared" ref="I18:I32" si="3">G18-E18</f>
        <v>3319</v>
      </c>
      <c r="J18" s="6">
        <v>359</v>
      </c>
      <c r="K18" s="2">
        <f>1171+93</f>
        <v>1264</v>
      </c>
      <c r="L18" s="2">
        <f t="shared" ref="L18:L33" si="4">+E18-G18</f>
        <v>-3319</v>
      </c>
      <c r="M18" s="63" t="s">
        <v>1</v>
      </c>
    </row>
    <row r="19" spans="1:15">
      <c r="A19" s="197" t="s">
        <v>67</v>
      </c>
      <c r="B19" s="117"/>
      <c r="C19" s="118">
        <v>1288</v>
      </c>
      <c r="D19" s="117"/>
      <c r="E19" s="118">
        <v>1123</v>
      </c>
      <c r="F19" s="117"/>
      <c r="G19" s="118">
        <f>+E19+263</f>
        <v>1386</v>
      </c>
      <c r="H19" s="117"/>
      <c r="I19" s="95">
        <f t="shared" si="3"/>
        <v>263</v>
      </c>
      <c r="J19" s="6"/>
      <c r="K19" s="2">
        <v>110</v>
      </c>
      <c r="L19" s="2">
        <f t="shared" si="4"/>
        <v>-263</v>
      </c>
      <c r="M19" s="63" t="s">
        <v>1</v>
      </c>
    </row>
    <row r="20" spans="1:15">
      <c r="A20" s="197" t="s">
        <v>68</v>
      </c>
      <c r="B20" s="117"/>
      <c r="C20" s="118">
        <v>2488</v>
      </c>
      <c r="D20" s="117"/>
      <c r="E20" s="118">
        <v>2620</v>
      </c>
      <c r="F20" s="117"/>
      <c r="G20" s="118">
        <f>+E20+100</f>
        <v>2720</v>
      </c>
      <c r="H20" s="117"/>
      <c r="I20" s="95">
        <f t="shared" si="3"/>
        <v>100</v>
      </c>
      <c r="J20" s="6"/>
      <c r="K20" s="2">
        <v>0</v>
      </c>
      <c r="L20" s="2">
        <f t="shared" si="4"/>
        <v>-100</v>
      </c>
      <c r="M20" s="63" t="s">
        <v>1</v>
      </c>
    </row>
    <row r="21" spans="1:15">
      <c r="A21" s="197" t="s">
        <v>250</v>
      </c>
      <c r="B21" s="117"/>
      <c r="C21" s="118">
        <v>15459</v>
      </c>
      <c r="D21" s="117"/>
      <c r="E21" s="118">
        <v>16428</v>
      </c>
      <c r="F21" s="117"/>
      <c r="G21" s="118">
        <f>+E21+738+3546-3546+2000</f>
        <v>19166</v>
      </c>
      <c r="H21" s="117"/>
      <c r="I21" s="95">
        <f t="shared" si="3"/>
        <v>2738</v>
      </c>
      <c r="J21" s="6">
        <f>4220-576</f>
        <v>3644</v>
      </c>
      <c r="L21" s="2">
        <f t="shared" si="4"/>
        <v>-2738</v>
      </c>
      <c r="M21" s="63" t="s">
        <v>1</v>
      </c>
    </row>
    <row r="22" spans="1:15">
      <c r="A22" s="197" t="s">
        <v>41</v>
      </c>
      <c r="B22" s="117"/>
      <c r="C22" s="118"/>
      <c r="D22" s="117"/>
      <c r="E22" s="118"/>
      <c r="F22" s="117"/>
      <c r="G22" s="118"/>
      <c r="H22" s="117"/>
      <c r="I22" s="95">
        <f t="shared" si="3"/>
        <v>0</v>
      </c>
      <c r="J22" s="6"/>
      <c r="L22" s="2">
        <f t="shared" si="4"/>
        <v>0</v>
      </c>
      <c r="M22" s="63" t="s">
        <v>1</v>
      </c>
    </row>
    <row r="23" spans="1:15">
      <c r="A23" s="197" t="s">
        <v>69</v>
      </c>
      <c r="B23" s="117"/>
      <c r="C23" s="118">
        <v>2261</v>
      </c>
      <c r="D23" s="117"/>
      <c r="E23" s="118">
        <v>2150</v>
      </c>
      <c r="F23" s="117"/>
      <c r="G23" s="118">
        <f>+E23+250</f>
        <v>2400</v>
      </c>
      <c r="H23" s="117"/>
      <c r="I23" s="95">
        <f t="shared" si="3"/>
        <v>250</v>
      </c>
      <c r="J23" s="6">
        <v>332</v>
      </c>
      <c r="K23" s="2">
        <v>175</v>
      </c>
      <c r="L23" s="2">
        <f t="shared" si="4"/>
        <v>-250</v>
      </c>
      <c r="M23" s="63" t="s">
        <v>1</v>
      </c>
    </row>
    <row r="24" spans="1:15">
      <c r="A24" s="197" t="s">
        <v>70</v>
      </c>
      <c r="B24" s="117"/>
      <c r="C24" s="118">
        <v>102</v>
      </c>
      <c r="D24" s="117"/>
      <c r="E24" s="118">
        <v>100</v>
      </c>
      <c r="F24" s="117"/>
      <c r="G24" s="118">
        <f>+E24</f>
        <v>100</v>
      </c>
      <c r="H24" s="117"/>
      <c r="I24" s="95">
        <f t="shared" si="3"/>
        <v>0</v>
      </c>
      <c r="J24" s="6"/>
      <c r="L24" s="2">
        <f t="shared" si="4"/>
        <v>0</v>
      </c>
      <c r="M24" s="63" t="s">
        <v>1</v>
      </c>
    </row>
    <row r="25" spans="1:15">
      <c r="A25" s="197" t="s">
        <v>71</v>
      </c>
      <c r="B25" s="117"/>
      <c r="C25" s="118">
        <v>3509</v>
      </c>
      <c r="D25" s="117"/>
      <c r="E25" s="118">
        <v>3301</v>
      </c>
      <c r="F25" s="117"/>
      <c r="G25" s="118">
        <f>+E25+100+515</f>
        <v>3916</v>
      </c>
      <c r="H25" s="117"/>
      <c r="I25" s="95">
        <f t="shared" si="3"/>
        <v>615</v>
      </c>
      <c r="J25" s="6"/>
      <c r="K25" s="2">
        <v>14918</v>
      </c>
      <c r="L25" s="2">
        <f t="shared" si="4"/>
        <v>-615</v>
      </c>
      <c r="M25" s="63" t="s">
        <v>1</v>
      </c>
    </row>
    <row r="26" spans="1:15">
      <c r="A26" s="197" t="s">
        <v>72</v>
      </c>
      <c r="B26" s="117"/>
      <c r="C26" s="118">
        <v>6663</v>
      </c>
      <c r="D26" s="117"/>
      <c r="E26" s="118">
        <v>6269</v>
      </c>
      <c r="F26" s="117"/>
      <c r="G26" s="118">
        <f>+E26+50+515</f>
        <v>6834</v>
      </c>
      <c r="H26" s="117"/>
      <c r="I26" s="95">
        <f t="shared" si="3"/>
        <v>565</v>
      </c>
      <c r="J26" s="6">
        <v>276</v>
      </c>
      <c r="K26" s="2">
        <v>14853</v>
      </c>
      <c r="L26" s="2">
        <f t="shared" si="4"/>
        <v>-565</v>
      </c>
      <c r="M26" s="63" t="s">
        <v>1</v>
      </c>
    </row>
    <row r="27" spans="1:15">
      <c r="A27" s="197" t="s">
        <v>0</v>
      </c>
      <c r="B27" s="117"/>
      <c r="C27" s="118">
        <v>5923</v>
      </c>
      <c r="D27" s="117"/>
      <c r="E27" s="118">
        <v>5573</v>
      </c>
      <c r="F27" s="117"/>
      <c r="G27" s="118">
        <f>+E27+516</f>
        <v>6089</v>
      </c>
      <c r="H27" s="117"/>
      <c r="I27" s="95">
        <f t="shared" si="3"/>
        <v>516</v>
      </c>
      <c r="J27" s="6"/>
      <c r="K27" s="2">
        <v>135</v>
      </c>
      <c r="L27" s="2">
        <f t="shared" si="4"/>
        <v>-516</v>
      </c>
      <c r="M27" s="63" t="s">
        <v>1</v>
      </c>
    </row>
    <row r="28" spans="1:15">
      <c r="A28" s="197" t="s">
        <v>251</v>
      </c>
      <c r="B28" s="117"/>
      <c r="C28" s="118"/>
      <c r="D28" s="117"/>
      <c r="E28" s="118"/>
      <c r="F28" s="117"/>
      <c r="G28" s="118"/>
      <c r="H28" s="117"/>
      <c r="I28" s="95">
        <f t="shared" si="3"/>
        <v>0</v>
      </c>
      <c r="J28" s="6"/>
      <c r="L28" s="2">
        <f t="shared" si="4"/>
        <v>0</v>
      </c>
      <c r="M28" s="63" t="s">
        <v>1</v>
      </c>
      <c r="O28" s="19"/>
    </row>
    <row r="29" spans="1:15">
      <c r="A29" s="197" t="s">
        <v>258</v>
      </c>
      <c r="B29" s="117"/>
      <c r="C29" s="118"/>
      <c r="D29" s="117"/>
      <c r="E29" s="118"/>
      <c r="F29" s="117"/>
      <c r="G29" s="118"/>
      <c r="H29" s="117"/>
      <c r="I29" s="95">
        <f t="shared" si="3"/>
        <v>0</v>
      </c>
      <c r="J29" s="6"/>
      <c r="L29" s="2">
        <f t="shared" si="4"/>
        <v>0</v>
      </c>
      <c r="M29" s="63" t="s">
        <v>1</v>
      </c>
    </row>
    <row r="30" spans="1:15">
      <c r="A30" s="197" t="s">
        <v>259</v>
      </c>
      <c r="B30" s="117"/>
      <c r="C30" s="118"/>
      <c r="D30" s="117"/>
      <c r="E30" s="118"/>
      <c r="F30" s="117"/>
      <c r="G30" s="118"/>
      <c r="H30" s="117"/>
      <c r="I30" s="95">
        <f t="shared" si="3"/>
        <v>0</v>
      </c>
      <c r="J30" s="6"/>
      <c r="K30" s="2">
        <v>10</v>
      </c>
      <c r="L30" s="2">
        <f t="shared" si="4"/>
        <v>0</v>
      </c>
      <c r="M30" s="63" t="s">
        <v>1</v>
      </c>
      <c r="O30" s="19"/>
    </row>
    <row r="31" spans="1:15">
      <c r="A31" s="197" t="s">
        <v>73</v>
      </c>
      <c r="B31" s="117"/>
      <c r="C31" s="118">
        <v>2556</v>
      </c>
      <c r="D31" s="117"/>
      <c r="E31" s="118">
        <v>2403</v>
      </c>
      <c r="F31" s="117"/>
      <c r="G31" s="118">
        <f>+E31+500</f>
        <v>2903</v>
      </c>
      <c r="H31" s="117"/>
      <c r="I31" s="95">
        <f t="shared" si="3"/>
        <v>500</v>
      </c>
      <c r="J31" s="6"/>
      <c r="K31" s="2">
        <v>85</v>
      </c>
      <c r="L31" s="2">
        <f t="shared" si="4"/>
        <v>-500</v>
      </c>
      <c r="M31" s="63" t="s">
        <v>1</v>
      </c>
      <c r="O31" s="19"/>
    </row>
    <row r="32" spans="1:15">
      <c r="A32" s="197" t="s">
        <v>74</v>
      </c>
      <c r="B32" s="117"/>
      <c r="C32" s="118">
        <v>69</v>
      </c>
      <c r="D32" s="117"/>
      <c r="E32" s="118">
        <v>63</v>
      </c>
      <c r="F32" s="117"/>
      <c r="G32" s="118">
        <f>+E32</f>
        <v>63</v>
      </c>
      <c r="H32" s="117"/>
      <c r="I32" s="95">
        <f t="shared" si="3"/>
        <v>0</v>
      </c>
      <c r="J32" s="6"/>
      <c r="K32" s="2">
        <v>37758</v>
      </c>
      <c r="L32" s="2">
        <f t="shared" si="4"/>
        <v>0</v>
      </c>
      <c r="M32" s="63" t="s">
        <v>1</v>
      </c>
    </row>
    <row r="33" spans="1:13" ht="16.5" thickBot="1">
      <c r="A33" s="198" t="s">
        <v>75</v>
      </c>
      <c r="B33" s="61"/>
      <c r="C33" s="43">
        <f>SUM(C16:C32)</f>
        <v>118488</v>
      </c>
      <c r="D33" s="61"/>
      <c r="E33" s="43">
        <f>SUM(E16:E32)</f>
        <v>118488</v>
      </c>
      <c r="F33" s="61"/>
      <c r="G33" s="43">
        <f>SUM(G16:G32)</f>
        <v>134225</v>
      </c>
      <c r="H33" s="61"/>
      <c r="I33" s="42">
        <f>SUM(I16:I32)</f>
        <v>15737</v>
      </c>
      <c r="J33" s="6">
        <f>SUM(J12:J32)</f>
        <v>9321</v>
      </c>
      <c r="K33" s="2">
        <f>SUM(K16:K32)</f>
        <v>71666</v>
      </c>
      <c r="L33" s="2">
        <f t="shared" si="4"/>
        <v>-15737</v>
      </c>
      <c r="M33" s="63" t="s">
        <v>1</v>
      </c>
    </row>
    <row r="34" spans="1:13" ht="16.899999999999999" hidden="1" customHeight="1">
      <c r="A34" s="199" t="s">
        <v>76</v>
      </c>
      <c r="B34" s="120"/>
      <c r="C34" s="121"/>
      <c r="D34" s="120"/>
      <c r="E34" s="121"/>
      <c r="F34" s="120"/>
      <c r="G34" s="121"/>
      <c r="H34" s="120"/>
      <c r="I34" s="122"/>
      <c r="J34" s="6"/>
      <c r="M34" s="63" t="s">
        <v>1</v>
      </c>
    </row>
    <row r="35" spans="1:13" hidden="1">
      <c r="A35" s="199" t="s">
        <v>77</v>
      </c>
      <c r="B35" s="120"/>
      <c r="C35" s="121"/>
      <c r="D35" s="120"/>
      <c r="E35" s="121"/>
      <c r="F35" s="120"/>
      <c r="G35" s="121"/>
      <c r="H35" s="120"/>
      <c r="I35" s="122"/>
      <c r="J35" s="6"/>
      <c r="M35" s="63" t="s">
        <v>1</v>
      </c>
    </row>
    <row r="36" spans="1:13" hidden="1">
      <c r="A36" s="199" t="s">
        <v>78</v>
      </c>
      <c r="B36" s="120"/>
      <c r="C36" s="121"/>
      <c r="D36" s="120"/>
      <c r="E36" s="121"/>
      <c r="F36" s="120"/>
      <c r="G36" s="121"/>
      <c r="H36" s="120"/>
      <c r="I36" s="122"/>
      <c r="J36" s="6"/>
      <c r="M36" s="63" t="s">
        <v>1</v>
      </c>
    </row>
    <row r="37" spans="1:13" ht="16.5" hidden="1" thickBot="1">
      <c r="A37" s="448" t="s">
        <v>2</v>
      </c>
      <c r="B37" s="449"/>
      <c r="C37" s="450">
        <f>SUM(C33:C36)</f>
        <v>118488</v>
      </c>
      <c r="D37" s="449"/>
      <c r="E37" s="450">
        <f>SUM(E33:E36)</f>
        <v>118488</v>
      </c>
      <c r="F37" s="449"/>
      <c r="G37" s="450">
        <f>SUM(G33:G36)</f>
        <v>134225</v>
      </c>
      <c r="H37" s="449"/>
      <c r="I37" s="451"/>
      <c r="J37" s="6"/>
      <c r="M37" s="63" t="s">
        <v>1</v>
      </c>
    </row>
    <row r="38" spans="1:13">
      <c r="A38" s="452"/>
      <c r="B38" s="453"/>
      <c r="C38" s="454"/>
      <c r="D38" s="453"/>
      <c r="E38" s="454"/>
      <c r="F38" s="453"/>
      <c r="G38" s="454"/>
      <c r="H38" s="453"/>
      <c r="I38" s="455"/>
      <c r="J38" s="6"/>
      <c r="M38" s="63" t="s">
        <v>1</v>
      </c>
    </row>
    <row r="39" spans="1:13">
      <c r="A39" s="447" t="s">
        <v>299</v>
      </c>
      <c r="B39" s="117"/>
      <c r="C39" s="118"/>
      <c r="D39" s="117"/>
      <c r="E39" s="118"/>
      <c r="F39" s="117"/>
      <c r="G39" s="118"/>
      <c r="H39" s="117"/>
      <c r="I39" s="95"/>
      <c r="J39" s="6"/>
      <c r="M39" s="63" t="s">
        <v>1</v>
      </c>
    </row>
    <row r="40" spans="1:13">
      <c r="A40" s="197" t="s">
        <v>65</v>
      </c>
      <c r="B40" s="119">
        <v>97</v>
      </c>
      <c r="C40" s="259" t="s">
        <v>309</v>
      </c>
      <c r="D40" s="119">
        <v>101</v>
      </c>
      <c r="E40" s="259" t="s">
        <v>309</v>
      </c>
      <c r="F40" s="119">
        <v>40</v>
      </c>
      <c r="G40" s="259" t="s">
        <v>309</v>
      </c>
      <c r="H40" s="120">
        <f>F40-D40</f>
        <v>-61</v>
      </c>
      <c r="I40" s="260" t="s">
        <v>309</v>
      </c>
      <c r="J40" s="6"/>
      <c r="M40" s="63" t="s">
        <v>1</v>
      </c>
    </row>
    <row r="41" spans="1:13">
      <c r="A41" s="193" t="s">
        <v>3</v>
      </c>
      <c r="B41" s="117"/>
      <c r="C41" s="259">
        <v>1398</v>
      </c>
      <c r="D41" s="117"/>
      <c r="E41" s="259">
        <v>1455</v>
      </c>
      <c r="F41" s="117"/>
      <c r="G41" s="259">
        <v>576</v>
      </c>
      <c r="H41" s="120"/>
      <c r="I41" s="260">
        <f>G41-E41</f>
        <v>-879</v>
      </c>
      <c r="J41" s="6"/>
      <c r="M41" s="63" t="s">
        <v>1</v>
      </c>
    </row>
    <row r="42" spans="1:13">
      <c r="A42" s="195" t="s">
        <v>4</v>
      </c>
      <c r="B42" s="147"/>
      <c r="C42" s="505">
        <v>16</v>
      </c>
      <c r="D42" s="147"/>
      <c r="E42" s="505">
        <v>16</v>
      </c>
      <c r="F42" s="147"/>
      <c r="G42" s="505">
        <v>9</v>
      </c>
      <c r="H42" s="148"/>
      <c r="I42" s="506">
        <f>G42-E42</f>
        <v>-7</v>
      </c>
      <c r="J42" s="6"/>
      <c r="M42" s="63" t="s">
        <v>1</v>
      </c>
    </row>
    <row r="43" spans="1:13">
      <c r="A43" s="55"/>
      <c r="B43" s="52"/>
      <c r="C43" s="52"/>
      <c r="D43" s="52"/>
      <c r="E43" s="52"/>
      <c r="F43" s="52"/>
      <c r="G43" s="52"/>
      <c r="H43" s="52"/>
      <c r="I43" s="52"/>
      <c r="J43" s="6"/>
      <c r="M43" s="63" t="s">
        <v>26</v>
      </c>
    </row>
    <row r="44" spans="1:13">
      <c r="A44" s="39"/>
      <c r="B44" s="39"/>
      <c r="C44" s="39"/>
      <c r="D44" s="39"/>
      <c r="E44" s="39"/>
      <c r="F44" s="39"/>
      <c r="G44" s="39"/>
      <c r="H44" s="40"/>
      <c r="I44" s="41"/>
      <c r="J44" s="6"/>
    </row>
    <row r="45" spans="1:13">
      <c r="A45" s="39"/>
      <c r="B45" s="39"/>
      <c r="C45" s="39"/>
      <c r="D45" s="39"/>
      <c r="E45" s="39"/>
      <c r="F45" s="39"/>
      <c r="G45" s="39"/>
      <c r="H45" s="41"/>
      <c r="I45" s="41"/>
      <c r="J45" s="6"/>
    </row>
    <row r="46" spans="1:13">
      <c r="A46" s="39"/>
      <c r="B46" s="39"/>
      <c r="C46" s="39"/>
      <c r="D46" s="39"/>
      <c r="E46" s="39"/>
      <c r="F46" s="39"/>
      <c r="G46" s="39"/>
      <c r="H46" s="41"/>
      <c r="I46" s="41"/>
      <c r="J46" s="6"/>
    </row>
    <row r="47" spans="1:13" ht="65.45" customHeight="1">
      <c r="A47" s="39"/>
      <c r="B47" s="877"/>
      <c r="C47" s="877"/>
      <c r="D47" s="877"/>
      <c r="E47" s="877"/>
      <c r="F47" s="877"/>
      <c r="G47" s="877"/>
      <c r="H47" s="877"/>
      <c r="I47" s="877"/>
      <c r="J47" s="6"/>
    </row>
    <row r="48" spans="1:13">
      <c r="H48" s="12"/>
      <c r="I48" s="12"/>
      <c r="J48" s="6"/>
    </row>
    <row r="49" spans="8:10">
      <c r="H49" s="12"/>
      <c r="I49" s="59"/>
      <c r="J49" s="6"/>
    </row>
    <row r="50" spans="8:10">
      <c r="H50" s="12"/>
      <c r="I50" s="12"/>
      <c r="J50" s="6"/>
    </row>
    <row r="51" spans="8:10">
      <c r="H51" s="12"/>
      <c r="I51" s="12"/>
      <c r="J51" s="6"/>
    </row>
    <row r="52" spans="8:10">
      <c r="H52" s="12"/>
      <c r="I52" s="12"/>
      <c r="J52" s="6"/>
    </row>
    <row r="53" spans="8:10">
      <c r="H53" s="12"/>
      <c r="I53" s="12"/>
      <c r="J53" s="6"/>
    </row>
    <row r="54" spans="8:10">
      <c r="H54" s="12"/>
      <c r="I54" s="12"/>
      <c r="J54" s="6"/>
    </row>
    <row r="55" spans="8:10">
      <c r="H55" s="12"/>
      <c r="I55" s="12"/>
      <c r="J55" s="6"/>
    </row>
    <row r="56" spans="8:10">
      <c r="H56" s="12"/>
      <c r="I56" s="12"/>
      <c r="J56" s="6"/>
    </row>
    <row r="57" spans="8:10">
      <c r="H57" s="12"/>
      <c r="I57" s="12"/>
      <c r="J57" s="6"/>
    </row>
    <row r="58" spans="8:10">
      <c r="H58" s="12"/>
      <c r="I58" s="12"/>
      <c r="J58" s="6"/>
    </row>
    <row r="59" spans="8:10">
      <c r="H59" s="12"/>
      <c r="I59" s="12"/>
      <c r="J59" s="6"/>
    </row>
    <row r="60" spans="8:10">
      <c r="H60" s="12"/>
      <c r="I60" s="13"/>
      <c r="J60" s="6"/>
    </row>
    <row r="61" spans="8:10">
      <c r="H61" s="12"/>
      <c r="I61" s="13"/>
      <c r="J61" s="6"/>
    </row>
    <row r="62" spans="8:10">
      <c r="H62" s="12"/>
      <c r="I62" s="12"/>
      <c r="J62" s="6"/>
    </row>
    <row r="63" spans="8:10">
      <c r="H63" s="12"/>
      <c r="I63" s="12"/>
      <c r="J63" s="6"/>
    </row>
    <row r="64" spans="8:10">
      <c r="H64" s="12"/>
      <c r="I64" s="12"/>
      <c r="J64" s="6"/>
    </row>
    <row r="65" spans="8:10">
      <c r="H65" s="12"/>
      <c r="I65" s="12"/>
      <c r="J65" s="6"/>
    </row>
    <row r="66" spans="8:10">
      <c r="H66" s="12"/>
      <c r="I66" s="12"/>
      <c r="J66" s="6"/>
    </row>
    <row r="67" spans="8:10">
      <c r="H67" s="12"/>
      <c r="I67" s="12"/>
      <c r="J67" s="6"/>
    </row>
    <row r="68" spans="8:10">
      <c r="H68" s="12"/>
      <c r="I68" s="12"/>
      <c r="J68" s="6"/>
    </row>
    <row r="69" spans="8:10">
      <c r="H69" s="12"/>
      <c r="I69" s="12"/>
      <c r="J69" s="6"/>
    </row>
    <row r="70" spans="8:10">
      <c r="H70" s="12"/>
      <c r="I70" s="12"/>
      <c r="J70" s="6"/>
    </row>
    <row r="71" spans="8:10">
      <c r="H71" s="12"/>
      <c r="I71" s="12"/>
      <c r="J71" s="6"/>
    </row>
    <row r="72" spans="8:10">
      <c r="H72" s="12"/>
      <c r="I72" s="12"/>
      <c r="J72" s="6"/>
    </row>
    <row r="73" spans="8:10">
      <c r="H73" s="12"/>
      <c r="I73" s="12"/>
      <c r="J73" s="6"/>
    </row>
    <row r="74" spans="8:10">
      <c r="H74" s="12"/>
      <c r="I74" s="12"/>
      <c r="J74" s="6"/>
    </row>
    <row r="75" spans="8:10">
      <c r="H75" s="14"/>
      <c r="I75" s="12"/>
      <c r="J75" s="6"/>
    </row>
    <row r="76" spans="8:10">
      <c r="H76" s="6"/>
      <c r="I76" s="6"/>
      <c r="J76" s="6"/>
    </row>
    <row r="77" spans="8:10">
      <c r="H77" s="5"/>
      <c r="I77" s="5"/>
      <c r="J77" s="6"/>
    </row>
    <row r="78" spans="8:10">
      <c r="H78" s="5"/>
      <c r="I78" s="5"/>
      <c r="J78" s="6"/>
    </row>
    <row r="79" spans="8:10">
      <c r="H79" s="5"/>
      <c r="I79" s="5"/>
      <c r="J79" s="6"/>
    </row>
    <row r="80" spans="8:10">
      <c r="H80" s="5"/>
      <c r="I80" s="5"/>
      <c r="J80" s="6"/>
    </row>
    <row r="81" spans="10:10">
      <c r="J81" s="6"/>
    </row>
    <row r="82" spans="10:10">
      <c r="J82" s="6"/>
    </row>
    <row r="184" spans="1:1">
      <c r="A184" s="2" t="s">
        <v>247</v>
      </c>
    </row>
  </sheetData>
  <mergeCells count="13">
    <mergeCell ref="B47:I47"/>
    <mergeCell ref="A5:I5"/>
    <mergeCell ref="A8:A9"/>
    <mergeCell ref="A6:I6"/>
    <mergeCell ref="A1:I1"/>
    <mergeCell ref="A2:I2"/>
    <mergeCell ref="A3:I3"/>
    <mergeCell ref="A4:I4"/>
    <mergeCell ref="B8:C8"/>
    <mergeCell ref="H8:I8"/>
    <mergeCell ref="F8:G8"/>
    <mergeCell ref="D8:E8"/>
    <mergeCell ref="A7:I7"/>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ColWidth="8.88671875" defaultRowHeight="12.75"/>
  <cols>
    <col min="1" max="1" width="10.6640625" style="233" customWidth="1"/>
    <col min="2" max="2" width="37.77734375" style="233" customWidth="1"/>
    <col min="3" max="10" width="9.88671875" style="235" customWidth="1"/>
    <col min="11" max="16384" width="8.88671875" style="233"/>
  </cols>
  <sheetData>
    <row r="1" spans="1:11" s="249" customFormat="1" ht="15.75">
      <c r="A1" s="910" t="s">
        <v>130</v>
      </c>
      <c r="B1" s="910"/>
      <c r="C1" s="910"/>
      <c r="D1" s="910"/>
      <c r="E1" s="910"/>
      <c r="F1" s="910"/>
      <c r="G1" s="910"/>
      <c r="H1" s="910"/>
      <c r="I1" s="910"/>
      <c r="J1" s="910"/>
      <c r="K1" s="232" t="s">
        <v>1</v>
      </c>
    </row>
    <row r="2" spans="1:11" s="249" customFormat="1" ht="15.75">
      <c r="A2" s="909"/>
      <c r="B2" s="909"/>
      <c r="C2" s="909"/>
      <c r="D2" s="909"/>
      <c r="E2" s="909"/>
      <c r="F2" s="909"/>
      <c r="G2" s="909"/>
      <c r="H2" s="909"/>
      <c r="I2" s="909"/>
      <c r="J2" s="909"/>
    </row>
    <row r="3" spans="1:11" s="249" customFormat="1" ht="15.75">
      <c r="A3" s="911" t="s">
        <v>229</v>
      </c>
      <c r="B3" s="911"/>
      <c r="C3" s="911"/>
      <c r="D3" s="911"/>
      <c r="E3" s="911"/>
      <c r="F3" s="911"/>
      <c r="G3" s="911"/>
      <c r="H3" s="911"/>
      <c r="I3" s="911"/>
      <c r="J3" s="911"/>
      <c r="K3" s="232" t="s">
        <v>1</v>
      </c>
    </row>
    <row r="4" spans="1:11" s="249" customFormat="1" ht="15.75">
      <c r="A4" s="911" t="s">
        <v>288</v>
      </c>
      <c r="B4" s="911"/>
      <c r="C4" s="911"/>
      <c r="D4" s="911"/>
      <c r="E4" s="911"/>
      <c r="F4" s="911"/>
      <c r="G4" s="911"/>
      <c r="H4" s="911"/>
      <c r="I4" s="911"/>
      <c r="J4" s="911"/>
      <c r="K4" s="232" t="s">
        <v>1</v>
      </c>
    </row>
    <row r="5" spans="1:11" s="249" customFormat="1" ht="15.75">
      <c r="A5" s="909" t="s">
        <v>287</v>
      </c>
      <c r="B5" s="909"/>
      <c r="C5" s="909"/>
      <c r="D5" s="909"/>
      <c r="E5" s="909"/>
      <c r="F5" s="909"/>
      <c r="G5" s="909"/>
      <c r="H5" s="909"/>
      <c r="I5" s="909"/>
      <c r="J5" s="909"/>
      <c r="K5" s="232" t="s">
        <v>1</v>
      </c>
    </row>
    <row r="6" spans="1:11" s="249" customFormat="1" ht="15.75">
      <c r="A6" s="909"/>
      <c r="B6" s="909"/>
      <c r="C6" s="909"/>
      <c r="D6" s="909"/>
      <c r="E6" s="909"/>
      <c r="F6" s="909"/>
      <c r="G6" s="909"/>
      <c r="H6" s="909"/>
      <c r="I6" s="909"/>
      <c r="J6" s="909"/>
    </row>
    <row r="7" spans="1:11">
      <c r="A7" s="906"/>
      <c r="B7" s="906"/>
      <c r="C7" s="906"/>
      <c r="D7" s="906"/>
      <c r="E7" s="906"/>
      <c r="F7" s="906"/>
      <c r="G7" s="906"/>
      <c r="H7" s="906"/>
      <c r="I7" s="906"/>
      <c r="J7" s="906"/>
    </row>
    <row r="8" spans="1:11">
      <c r="A8" s="332" t="s">
        <v>131</v>
      </c>
      <c r="B8" s="331"/>
      <c r="C8" s="908"/>
      <c r="D8" s="908"/>
      <c r="E8" s="908"/>
      <c r="F8" s="908"/>
      <c r="G8" s="908"/>
      <c r="H8" s="908"/>
      <c r="I8" s="908"/>
      <c r="J8" s="908"/>
      <c r="K8" s="232" t="s">
        <v>1</v>
      </c>
    </row>
    <row r="9" spans="1:11">
      <c r="A9" s="332" t="s">
        <v>132</v>
      </c>
      <c r="B9" s="333" t="s">
        <v>202</v>
      </c>
      <c r="C9" s="908"/>
      <c r="D9" s="908"/>
      <c r="E9" s="908"/>
      <c r="F9" s="908"/>
      <c r="G9" s="908"/>
      <c r="H9" s="908"/>
      <c r="I9" s="908"/>
      <c r="J9" s="908"/>
      <c r="K9" s="232" t="s">
        <v>1</v>
      </c>
    </row>
    <row r="10" spans="1:11">
      <c r="A10" s="332" t="s">
        <v>133</v>
      </c>
      <c r="B10" s="333" t="s">
        <v>134</v>
      </c>
      <c r="C10" s="908"/>
      <c r="D10" s="908"/>
      <c r="E10" s="908"/>
      <c r="F10" s="908"/>
      <c r="G10" s="908"/>
      <c r="H10" s="908"/>
      <c r="I10" s="908"/>
      <c r="J10" s="908"/>
      <c r="K10" s="232" t="s">
        <v>1</v>
      </c>
    </row>
    <row r="11" spans="1:11">
      <c r="A11" s="907"/>
      <c r="B11" s="907"/>
      <c r="C11" s="907"/>
      <c r="D11" s="907"/>
      <c r="E11" s="907"/>
      <c r="F11" s="907"/>
      <c r="G11" s="907"/>
      <c r="H11" s="907"/>
      <c r="I11" s="907"/>
      <c r="J11" s="907"/>
    </row>
    <row r="12" spans="1:11" ht="18" customHeight="1">
      <c r="A12" s="893" t="s">
        <v>135</v>
      </c>
      <c r="B12" s="894"/>
      <c r="C12" s="904" t="s">
        <v>337</v>
      </c>
      <c r="D12" s="902" t="s">
        <v>334</v>
      </c>
      <c r="E12" s="902" t="s">
        <v>136</v>
      </c>
      <c r="F12" s="902" t="s">
        <v>137</v>
      </c>
      <c r="G12" s="902" t="s">
        <v>335</v>
      </c>
      <c r="H12" s="902" t="s">
        <v>336</v>
      </c>
      <c r="I12" s="902" t="s">
        <v>136</v>
      </c>
      <c r="J12" s="900" t="s">
        <v>338</v>
      </c>
      <c r="K12" s="232" t="s">
        <v>1</v>
      </c>
    </row>
    <row r="13" spans="1:11">
      <c r="A13" s="895"/>
      <c r="B13" s="896"/>
      <c r="C13" s="905"/>
      <c r="D13" s="903"/>
      <c r="E13" s="903"/>
      <c r="F13" s="903"/>
      <c r="G13" s="903"/>
      <c r="H13" s="903"/>
      <c r="I13" s="903"/>
      <c r="J13" s="901"/>
      <c r="K13" s="232" t="s">
        <v>1</v>
      </c>
    </row>
    <row r="14" spans="1:11">
      <c r="A14" s="348" t="s">
        <v>138</v>
      </c>
      <c r="B14" s="349"/>
      <c r="C14" s="375"/>
      <c r="D14" s="375"/>
      <c r="E14" s="375"/>
      <c r="F14" s="375"/>
      <c r="G14" s="375"/>
      <c r="H14" s="375"/>
      <c r="I14" s="375"/>
      <c r="J14" s="376"/>
      <c r="K14" s="232" t="s">
        <v>1</v>
      </c>
    </row>
    <row r="15" spans="1:11">
      <c r="A15" s="350" t="s">
        <v>139</v>
      </c>
      <c r="B15" s="335" t="s">
        <v>140</v>
      </c>
      <c r="C15" s="377"/>
      <c r="D15" s="377"/>
      <c r="E15" s="377"/>
      <c r="F15" s="377"/>
      <c r="G15" s="377"/>
      <c r="H15" s="377"/>
      <c r="I15" s="377"/>
      <c r="J15" s="378"/>
      <c r="K15" s="232" t="s">
        <v>1</v>
      </c>
    </row>
    <row r="16" spans="1:11">
      <c r="A16" s="340" t="s">
        <v>141</v>
      </c>
      <c r="B16" s="339" t="s">
        <v>142</v>
      </c>
      <c r="C16" s="379"/>
      <c r="D16" s="379"/>
      <c r="E16" s="379"/>
      <c r="F16" s="379"/>
      <c r="G16" s="379"/>
      <c r="H16" s="379"/>
      <c r="I16" s="379"/>
      <c r="J16" s="380"/>
      <c r="K16" s="232" t="s">
        <v>1</v>
      </c>
    </row>
    <row r="17" spans="1:11">
      <c r="A17" s="340" t="s">
        <v>141</v>
      </c>
      <c r="B17" s="339" t="s">
        <v>143</v>
      </c>
      <c r="C17" s="379"/>
      <c r="D17" s="379"/>
      <c r="E17" s="379"/>
      <c r="F17" s="379"/>
      <c r="G17" s="379"/>
      <c r="H17" s="379"/>
      <c r="I17" s="379"/>
      <c r="J17" s="380"/>
      <c r="K17" s="232" t="s">
        <v>1</v>
      </c>
    </row>
    <row r="18" spans="1:11">
      <c r="A18" s="340" t="s">
        <v>141</v>
      </c>
      <c r="B18" s="339" t="s">
        <v>144</v>
      </c>
      <c r="C18" s="379"/>
      <c r="D18" s="379"/>
      <c r="E18" s="379"/>
      <c r="F18" s="379"/>
      <c r="G18" s="379"/>
      <c r="H18" s="379"/>
      <c r="I18" s="379"/>
      <c r="J18" s="380"/>
      <c r="K18" s="232" t="s">
        <v>1</v>
      </c>
    </row>
    <row r="19" spans="1:11">
      <c r="A19" s="340" t="s">
        <v>141</v>
      </c>
      <c r="B19" s="339" t="s">
        <v>145</v>
      </c>
      <c r="C19" s="379"/>
      <c r="D19" s="379"/>
      <c r="E19" s="379"/>
      <c r="F19" s="379"/>
      <c r="G19" s="379"/>
      <c r="H19" s="379"/>
      <c r="I19" s="379"/>
      <c r="J19" s="380"/>
      <c r="K19" s="232" t="s">
        <v>1</v>
      </c>
    </row>
    <row r="20" spans="1:11">
      <c r="A20" s="340" t="s">
        <v>147</v>
      </c>
      <c r="B20" s="339" t="s">
        <v>146</v>
      </c>
      <c r="C20" s="379"/>
      <c r="D20" s="381"/>
      <c r="E20" s="381"/>
      <c r="F20" s="381"/>
      <c r="G20" s="381"/>
      <c r="H20" s="381"/>
      <c r="I20" s="381"/>
      <c r="J20" s="382"/>
      <c r="K20" s="232" t="s">
        <v>1</v>
      </c>
    </row>
    <row r="21" spans="1:11">
      <c r="A21" s="348" t="s">
        <v>148</v>
      </c>
      <c r="B21" s="349"/>
      <c r="C21" s="375"/>
      <c r="D21" s="375"/>
      <c r="E21" s="375"/>
      <c r="F21" s="375"/>
      <c r="G21" s="375"/>
      <c r="H21" s="375"/>
      <c r="I21" s="375"/>
      <c r="J21" s="376"/>
      <c r="K21" s="232" t="s">
        <v>1</v>
      </c>
    </row>
    <row r="22" spans="1:11">
      <c r="A22" s="350" t="s">
        <v>149</v>
      </c>
      <c r="B22" s="351" t="s">
        <v>150</v>
      </c>
      <c r="C22" s="377"/>
      <c r="D22" s="377"/>
      <c r="E22" s="377"/>
      <c r="F22" s="377"/>
      <c r="G22" s="377"/>
      <c r="H22" s="377"/>
      <c r="I22" s="377"/>
      <c r="J22" s="378"/>
      <c r="K22" s="232" t="s">
        <v>1</v>
      </c>
    </row>
    <row r="23" spans="1:11">
      <c r="A23" s="340">
        <v>22</v>
      </c>
      <c r="B23" s="339" t="s">
        <v>151</v>
      </c>
      <c r="C23" s="379"/>
      <c r="D23" s="379"/>
      <c r="E23" s="379"/>
      <c r="F23" s="379"/>
      <c r="G23" s="379"/>
      <c r="H23" s="379"/>
      <c r="I23" s="379"/>
      <c r="J23" s="380"/>
      <c r="K23" s="232" t="s">
        <v>1</v>
      </c>
    </row>
    <row r="24" spans="1:11">
      <c r="A24" s="340" t="s">
        <v>207</v>
      </c>
      <c r="B24" s="339" t="s">
        <v>208</v>
      </c>
      <c r="C24" s="379"/>
      <c r="D24" s="379"/>
      <c r="E24" s="379"/>
      <c r="F24" s="379"/>
      <c r="G24" s="379"/>
      <c r="H24" s="379"/>
      <c r="I24" s="379"/>
      <c r="J24" s="380"/>
      <c r="K24" s="232" t="s">
        <v>1</v>
      </c>
    </row>
    <row r="25" spans="1:11">
      <c r="A25" s="340" t="s">
        <v>152</v>
      </c>
      <c r="B25" s="339" t="s">
        <v>153</v>
      </c>
      <c r="C25" s="379"/>
      <c r="D25" s="379"/>
      <c r="E25" s="379"/>
      <c r="F25" s="379"/>
      <c r="G25" s="379"/>
      <c r="H25" s="379"/>
      <c r="I25" s="379"/>
      <c r="J25" s="380"/>
      <c r="K25" s="232" t="s">
        <v>1</v>
      </c>
    </row>
    <row r="26" spans="1:11">
      <c r="A26" s="340" t="s">
        <v>154</v>
      </c>
      <c r="B26" s="339" t="s">
        <v>155</v>
      </c>
      <c r="C26" s="379"/>
      <c r="D26" s="379"/>
      <c r="E26" s="379"/>
      <c r="F26" s="379"/>
      <c r="G26" s="379"/>
      <c r="H26" s="379"/>
      <c r="I26" s="379"/>
      <c r="J26" s="380"/>
      <c r="K26" s="232" t="s">
        <v>1</v>
      </c>
    </row>
    <row r="27" spans="1:11">
      <c r="A27" s="340" t="s">
        <v>154</v>
      </c>
      <c r="B27" s="339" t="s">
        <v>156</v>
      </c>
      <c r="C27" s="379"/>
      <c r="D27" s="379"/>
      <c r="E27" s="379"/>
      <c r="F27" s="379"/>
      <c r="G27" s="379"/>
      <c r="H27" s="379"/>
      <c r="I27" s="379"/>
      <c r="J27" s="380"/>
      <c r="K27" s="232" t="s">
        <v>1</v>
      </c>
    </row>
    <row r="28" spans="1:11">
      <c r="A28" s="340" t="s">
        <v>154</v>
      </c>
      <c r="B28" s="339" t="s">
        <v>157</v>
      </c>
      <c r="C28" s="379"/>
      <c r="D28" s="379"/>
      <c r="E28" s="379"/>
      <c r="F28" s="379"/>
      <c r="G28" s="379"/>
      <c r="H28" s="379"/>
      <c r="I28" s="379"/>
      <c r="J28" s="380"/>
      <c r="K28" s="232" t="s">
        <v>1</v>
      </c>
    </row>
    <row r="29" spans="1:11">
      <c r="A29" s="340">
        <v>25.3</v>
      </c>
      <c r="B29" s="339" t="s">
        <v>158</v>
      </c>
      <c r="C29" s="379"/>
      <c r="D29" s="379"/>
      <c r="E29" s="379"/>
      <c r="F29" s="379"/>
      <c r="G29" s="379"/>
      <c r="H29" s="379"/>
      <c r="I29" s="379"/>
      <c r="J29" s="380"/>
      <c r="K29" s="232" t="s">
        <v>1</v>
      </c>
    </row>
    <row r="30" spans="1:11">
      <c r="A30" s="336">
        <v>25.3</v>
      </c>
      <c r="B30" s="337" t="s">
        <v>159</v>
      </c>
      <c r="C30" s="379"/>
      <c r="D30" s="379"/>
      <c r="E30" s="379"/>
      <c r="F30" s="379"/>
      <c r="G30" s="379"/>
      <c r="H30" s="379"/>
      <c r="I30" s="379"/>
      <c r="J30" s="380"/>
      <c r="K30" s="232" t="s">
        <v>1</v>
      </c>
    </row>
    <row r="31" spans="1:11">
      <c r="A31" s="336">
        <v>25.3</v>
      </c>
      <c r="B31" s="337" t="s">
        <v>160</v>
      </c>
      <c r="C31" s="379"/>
      <c r="D31" s="379"/>
      <c r="E31" s="379"/>
      <c r="F31" s="379"/>
      <c r="G31" s="379"/>
      <c r="H31" s="379"/>
      <c r="I31" s="379"/>
      <c r="J31" s="380"/>
      <c r="K31" s="232" t="s">
        <v>1</v>
      </c>
    </row>
    <row r="32" spans="1:11">
      <c r="A32" s="336">
        <v>25.3</v>
      </c>
      <c r="B32" s="337" t="s">
        <v>161</v>
      </c>
      <c r="C32" s="379"/>
      <c r="D32" s="379"/>
      <c r="E32" s="379"/>
      <c r="F32" s="379"/>
      <c r="G32" s="379"/>
      <c r="H32" s="379"/>
      <c r="I32" s="379"/>
      <c r="J32" s="380"/>
      <c r="K32" s="232" t="s">
        <v>1</v>
      </c>
    </row>
    <row r="33" spans="1:11">
      <c r="A33" s="336">
        <v>25.3</v>
      </c>
      <c r="B33" s="337" t="s">
        <v>162</v>
      </c>
      <c r="C33" s="379"/>
      <c r="D33" s="379"/>
      <c r="E33" s="379"/>
      <c r="F33" s="379"/>
      <c r="G33" s="379"/>
      <c r="H33" s="379"/>
      <c r="I33" s="379"/>
      <c r="J33" s="380"/>
      <c r="K33" s="232" t="s">
        <v>1</v>
      </c>
    </row>
    <row r="34" spans="1:11">
      <c r="A34" s="340">
        <v>25.2</v>
      </c>
      <c r="B34" s="339" t="s">
        <v>221</v>
      </c>
      <c r="C34" s="379"/>
      <c r="D34" s="379"/>
      <c r="E34" s="379"/>
      <c r="F34" s="379"/>
      <c r="G34" s="379"/>
      <c r="H34" s="379"/>
      <c r="I34" s="379"/>
      <c r="J34" s="380"/>
      <c r="K34" s="232" t="s">
        <v>1</v>
      </c>
    </row>
    <row r="35" spans="1:11">
      <c r="A35" s="340">
        <v>25.6</v>
      </c>
      <c r="B35" s="339" t="s">
        <v>164</v>
      </c>
      <c r="C35" s="379"/>
      <c r="D35" s="379"/>
      <c r="E35" s="379"/>
      <c r="F35" s="379"/>
      <c r="G35" s="379"/>
      <c r="H35" s="379"/>
      <c r="I35" s="379"/>
      <c r="J35" s="380"/>
      <c r="K35" s="232" t="s">
        <v>1</v>
      </c>
    </row>
    <row r="36" spans="1:11">
      <c r="A36" s="340">
        <v>25.6</v>
      </c>
      <c r="B36" s="339" t="s">
        <v>165</v>
      </c>
      <c r="C36" s="379"/>
      <c r="D36" s="379"/>
      <c r="E36" s="379"/>
      <c r="F36" s="379"/>
      <c r="G36" s="379"/>
      <c r="H36" s="379"/>
      <c r="I36" s="379"/>
      <c r="J36" s="380"/>
      <c r="K36" s="232" t="s">
        <v>1</v>
      </c>
    </row>
    <row r="37" spans="1:11">
      <c r="A37" s="340">
        <v>25.2</v>
      </c>
      <c r="B37" s="339" t="s">
        <v>166</v>
      </c>
      <c r="C37" s="379"/>
      <c r="D37" s="379"/>
      <c r="E37" s="379"/>
      <c r="F37" s="379"/>
      <c r="G37" s="379"/>
      <c r="H37" s="379"/>
      <c r="I37" s="379"/>
      <c r="J37" s="380"/>
      <c r="K37" s="232" t="s">
        <v>1</v>
      </c>
    </row>
    <row r="38" spans="1:11">
      <c r="A38" s="340">
        <v>25.2</v>
      </c>
      <c r="B38" s="339" t="s">
        <v>168</v>
      </c>
      <c r="C38" s="379"/>
      <c r="D38" s="379"/>
      <c r="E38" s="379"/>
      <c r="F38" s="379"/>
      <c r="G38" s="379"/>
      <c r="H38" s="379"/>
      <c r="I38" s="379"/>
      <c r="J38" s="380"/>
      <c r="K38" s="232" t="s">
        <v>1</v>
      </c>
    </row>
    <row r="39" spans="1:11">
      <c r="A39" s="340" t="s">
        <v>163</v>
      </c>
      <c r="B39" s="339" t="s">
        <v>222</v>
      </c>
      <c r="C39" s="379"/>
      <c r="D39" s="379"/>
      <c r="E39" s="379"/>
      <c r="F39" s="379"/>
      <c r="G39" s="379"/>
      <c r="H39" s="379"/>
      <c r="I39" s="379"/>
      <c r="J39" s="380"/>
      <c r="K39" s="232" t="s">
        <v>1</v>
      </c>
    </row>
    <row r="40" spans="1:11">
      <c r="A40" s="340" t="s">
        <v>170</v>
      </c>
      <c r="B40" s="339" t="s">
        <v>171</v>
      </c>
      <c r="C40" s="379"/>
      <c r="D40" s="379"/>
      <c r="E40" s="379"/>
      <c r="F40" s="379"/>
      <c r="G40" s="379"/>
      <c r="H40" s="379"/>
      <c r="I40" s="379"/>
      <c r="J40" s="380"/>
      <c r="K40" s="232" t="s">
        <v>1</v>
      </c>
    </row>
    <row r="41" spans="1:11">
      <c r="A41" s="340" t="s">
        <v>170</v>
      </c>
      <c r="B41" s="339" t="s">
        <v>172</v>
      </c>
      <c r="C41" s="379"/>
      <c r="D41" s="379"/>
      <c r="E41" s="379"/>
      <c r="F41" s="379"/>
      <c r="G41" s="379"/>
      <c r="H41" s="379"/>
      <c r="I41" s="379"/>
      <c r="J41" s="380"/>
      <c r="K41" s="232" t="s">
        <v>1</v>
      </c>
    </row>
    <row r="42" spans="1:11">
      <c r="A42" s="340" t="s">
        <v>170</v>
      </c>
      <c r="B42" s="339" t="s">
        <v>173</v>
      </c>
      <c r="C42" s="379"/>
      <c r="D42" s="379"/>
      <c r="E42" s="379"/>
      <c r="F42" s="379"/>
      <c r="G42" s="379"/>
      <c r="H42" s="379"/>
      <c r="I42" s="379"/>
      <c r="J42" s="380"/>
      <c r="K42" s="232" t="s">
        <v>1</v>
      </c>
    </row>
    <row r="43" spans="1:11">
      <c r="A43" s="340" t="s">
        <v>170</v>
      </c>
      <c r="B43" s="339" t="s">
        <v>175</v>
      </c>
      <c r="C43" s="379"/>
      <c r="D43" s="379"/>
      <c r="E43" s="379"/>
      <c r="F43" s="379"/>
      <c r="G43" s="379"/>
      <c r="H43" s="379"/>
      <c r="I43" s="379"/>
      <c r="J43" s="380"/>
      <c r="K43" s="232" t="s">
        <v>1</v>
      </c>
    </row>
    <row r="44" spans="1:11">
      <c r="A44" s="346" t="s">
        <v>170</v>
      </c>
      <c r="B44" s="347" t="s">
        <v>176</v>
      </c>
      <c r="C44" s="383"/>
      <c r="D44" s="383"/>
      <c r="E44" s="383"/>
      <c r="F44" s="383"/>
      <c r="G44" s="383"/>
      <c r="H44" s="383"/>
      <c r="I44" s="383"/>
      <c r="J44" s="384"/>
      <c r="K44" s="232" t="s">
        <v>1</v>
      </c>
    </row>
    <row r="45" spans="1:11">
      <c r="A45" s="348" t="s">
        <v>177</v>
      </c>
      <c r="B45" s="349"/>
      <c r="C45" s="375"/>
      <c r="D45" s="375"/>
      <c r="E45" s="375"/>
      <c r="F45" s="375"/>
      <c r="G45" s="375"/>
      <c r="H45" s="375"/>
      <c r="I45" s="375"/>
      <c r="J45" s="376"/>
      <c r="K45" s="232" t="s">
        <v>1</v>
      </c>
    </row>
    <row r="46" spans="1:11">
      <c r="A46" s="340" t="s">
        <v>178</v>
      </c>
      <c r="B46" s="351" t="s">
        <v>216</v>
      </c>
      <c r="C46" s="377"/>
      <c r="D46" s="377"/>
      <c r="E46" s="377"/>
      <c r="F46" s="377"/>
      <c r="G46" s="377"/>
      <c r="H46" s="377"/>
      <c r="I46" s="377"/>
      <c r="J46" s="378"/>
      <c r="K46" s="232" t="s">
        <v>1</v>
      </c>
    </row>
    <row r="47" spans="1:11">
      <c r="A47" s="340" t="s">
        <v>178</v>
      </c>
      <c r="B47" s="339" t="s">
        <v>179</v>
      </c>
      <c r="C47" s="385"/>
      <c r="D47" s="385"/>
      <c r="E47" s="385"/>
      <c r="F47" s="385"/>
      <c r="G47" s="385"/>
      <c r="H47" s="385"/>
      <c r="I47" s="385"/>
      <c r="J47" s="386"/>
      <c r="K47" s="232" t="s">
        <v>1</v>
      </c>
    </row>
    <row r="48" spans="1:11">
      <c r="A48" s="336" t="s">
        <v>178</v>
      </c>
      <c r="B48" s="337" t="s">
        <v>180</v>
      </c>
      <c r="C48" s="365"/>
      <c r="D48" s="365"/>
      <c r="E48" s="365"/>
      <c r="F48" s="365"/>
      <c r="G48" s="365"/>
      <c r="H48" s="365"/>
      <c r="I48" s="365"/>
      <c r="J48" s="366"/>
      <c r="K48" s="232" t="s">
        <v>1</v>
      </c>
    </row>
    <row r="49" spans="1:11">
      <c r="A49" s="336" t="s">
        <v>178</v>
      </c>
      <c r="B49" s="337" t="s">
        <v>181</v>
      </c>
      <c r="C49" s="365"/>
      <c r="D49" s="365"/>
      <c r="E49" s="365"/>
      <c r="F49" s="365"/>
      <c r="G49" s="365"/>
      <c r="H49" s="365"/>
      <c r="I49" s="365"/>
      <c r="J49" s="366"/>
      <c r="K49" s="232" t="s">
        <v>1</v>
      </c>
    </row>
    <row r="50" spans="1:11">
      <c r="A50" s="340">
        <v>25.2</v>
      </c>
      <c r="B50" s="339" t="s">
        <v>182</v>
      </c>
      <c r="C50" s="385"/>
      <c r="D50" s="385"/>
      <c r="E50" s="385"/>
      <c r="F50" s="385"/>
      <c r="G50" s="385"/>
      <c r="H50" s="385"/>
      <c r="I50" s="385"/>
      <c r="J50" s="386"/>
      <c r="K50" s="232" t="s">
        <v>1</v>
      </c>
    </row>
    <row r="51" spans="1:11">
      <c r="A51" s="340" t="s">
        <v>178</v>
      </c>
      <c r="B51" s="339" t="s">
        <v>183</v>
      </c>
      <c r="C51" s="379"/>
      <c r="D51" s="379"/>
      <c r="E51" s="379"/>
      <c r="F51" s="379"/>
      <c r="G51" s="379"/>
      <c r="H51" s="379"/>
      <c r="I51" s="379"/>
      <c r="J51" s="380"/>
      <c r="K51" s="232" t="s">
        <v>1</v>
      </c>
    </row>
    <row r="52" spans="1:11">
      <c r="A52" s="340" t="s">
        <v>178</v>
      </c>
      <c r="B52" s="339" t="s">
        <v>184</v>
      </c>
      <c r="C52" s="379"/>
      <c r="D52" s="379"/>
      <c r="E52" s="379"/>
      <c r="F52" s="379"/>
      <c r="G52" s="379"/>
      <c r="H52" s="379"/>
      <c r="I52" s="379"/>
      <c r="J52" s="380"/>
      <c r="K52" s="232" t="s">
        <v>1</v>
      </c>
    </row>
    <row r="53" spans="1:11">
      <c r="A53" s="340" t="s">
        <v>178</v>
      </c>
      <c r="B53" s="339" t="s">
        <v>185</v>
      </c>
      <c r="C53" s="379"/>
      <c r="D53" s="379"/>
      <c r="E53" s="379"/>
      <c r="F53" s="379"/>
      <c r="G53" s="379"/>
      <c r="H53" s="379"/>
      <c r="I53" s="379"/>
      <c r="J53" s="380"/>
      <c r="K53" s="232" t="s">
        <v>1</v>
      </c>
    </row>
    <row r="54" spans="1:11">
      <c r="A54" s="340" t="s">
        <v>178</v>
      </c>
      <c r="B54" s="339" t="s">
        <v>186</v>
      </c>
      <c r="C54" s="379"/>
      <c r="D54" s="379"/>
      <c r="E54" s="379"/>
      <c r="F54" s="379"/>
      <c r="G54" s="379"/>
      <c r="H54" s="379"/>
      <c r="I54" s="379"/>
      <c r="J54" s="380"/>
      <c r="K54" s="232" t="s">
        <v>1</v>
      </c>
    </row>
    <row r="55" spans="1:11">
      <c r="A55" s="340" t="s">
        <v>178</v>
      </c>
      <c r="B55" s="339" t="s">
        <v>187</v>
      </c>
      <c r="C55" s="379"/>
      <c r="D55" s="379"/>
      <c r="E55" s="379"/>
      <c r="F55" s="379"/>
      <c r="G55" s="379"/>
      <c r="H55" s="379"/>
      <c r="I55" s="379"/>
      <c r="J55" s="380"/>
      <c r="K55" s="232" t="s">
        <v>1</v>
      </c>
    </row>
    <row r="56" spans="1:11">
      <c r="A56" s="340" t="s">
        <v>178</v>
      </c>
      <c r="B56" s="339" t="s">
        <v>188</v>
      </c>
      <c r="C56" s="379"/>
      <c r="D56" s="379"/>
      <c r="E56" s="379"/>
      <c r="F56" s="379"/>
      <c r="G56" s="379"/>
      <c r="H56" s="379"/>
      <c r="I56" s="379"/>
      <c r="J56" s="380"/>
      <c r="K56" s="232" t="s">
        <v>1</v>
      </c>
    </row>
    <row r="57" spans="1:11">
      <c r="A57" s="340" t="s">
        <v>178</v>
      </c>
      <c r="B57" s="339" t="s">
        <v>189</v>
      </c>
      <c r="C57" s="379"/>
      <c r="D57" s="379"/>
      <c r="E57" s="379"/>
      <c r="F57" s="379"/>
      <c r="G57" s="379"/>
      <c r="H57" s="379"/>
      <c r="I57" s="379"/>
      <c r="J57" s="380"/>
      <c r="K57" s="232" t="s">
        <v>1</v>
      </c>
    </row>
    <row r="58" spans="1:11">
      <c r="A58" s="340" t="s">
        <v>178</v>
      </c>
      <c r="B58" s="339" t="s">
        <v>223</v>
      </c>
      <c r="C58" s="379"/>
      <c r="D58" s="379"/>
      <c r="E58" s="379"/>
      <c r="F58" s="379"/>
      <c r="G58" s="379"/>
      <c r="H58" s="379"/>
      <c r="I58" s="379"/>
      <c r="J58" s="380"/>
      <c r="K58" s="232" t="s">
        <v>1</v>
      </c>
    </row>
    <row r="59" spans="1:11">
      <c r="A59" s="352" t="s">
        <v>218</v>
      </c>
      <c r="B59" s="353" t="s">
        <v>219</v>
      </c>
      <c r="C59" s="381"/>
      <c r="D59" s="381"/>
      <c r="E59" s="381"/>
      <c r="F59" s="381"/>
      <c r="G59" s="381"/>
      <c r="H59" s="381"/>
      <c r="I59" s="381"/>
      <c r="J59" s="382"/>
      <c r="K59" s="232" t="s">
        <v>1</v>
      </c>
    </row>
    <row r="60" spans="1:11">
      <c r="A60" s="348" t="s">
        <v>190</v>
      </c>
      <c r="B60" s="354"/>
      <c r="C60" s="387"/>
      <c r="D60" s="387"/>
      <c r="E60" s="387"/>
      <c r="F60" s="387"/>
      <c r="G60" s="387"/>
      <c r="H60" s="387"/>
      <c r="I60" s="387"/>
      <c r="J60" s="388"/>
      <c r="K60" s="232" t="s">
        <v>1</v>
      </c>
    </row>
    <row r="61" spans="1:11">
      <c r="A61" s="355" t="s">
        <v>191</v>
      </c>
      <c r="B61" s="356" t="s">
        <v>224</v>
      </c>
      <c r="C61" s="385"/>
      <c r="D61" s="385"/>
      <c r="E61" s="385"/>
      <c r="F61" s="385"/>
      <c r="G61" s="385"/>
      <c r="H61" s="385"/>
      <c r="I61" s="385"/>
      <c r="J61" s="386"/>
      <c r="K61" s="232" t="s">
        <v>1</v>
      </c>
    </row>
    <row r="62" spans="1:11">
      <c r="A62" s="355" t="s">
        <v>191</v>
      </c>
      <c r="B62" s="356" t="s">
        <v>192</v>
      </c>
      <c r="C62" s="385"/>
      <c r="D62" s="385"/>
      <c r="E62" s="385"/>
      <c r="F62" s="385"/>
      <c r="G62" s="385"/>
      <c r="H62" s="385"/>
      <c r="I62" s="385"/>
      <c r="J62" s="386"/>
      <c r="K62" s="232" t="s">
        <v>1</v>
      </c>
    </row>
    <row r="63" spans="1:11">
      <c r="A63" s="355" t="s">
        <v>191</v>
      </c>
      <c r="B63" s="353" t="s">
        <v>193</v>
      </c>
      <c r="C63" s="385"/>
      <c r="D63" s="385"/>
      <c r="E63" s="385"/>
      <c r="F63" s="385"/>
      <c r="G63" s="385"/>
      <c r="H63" s="385"/>
      <c r="I63" s="385"/>
      <c r="J63" s="386"/>
      <c r="K63" s="232" t="s">
        <v>1</v>
      </c>
    </row>
    <row r="64" spans="1:11">
      <c r="A64" s="355" t="s">
        <v>191</v>
      </c>
      <c r="B64" s="339" t="s">
        <v>194</v>
      </c>
      <c r="C64" s="379"/>
      <c r="D64" s="379"/>
      <c r="E64" s="379"/>
      <c r="F64" s="379"/>
      <c r="G64" s="379"/>
      <c r="H64" s="379"/>
      <c r="I64" s="379"/>
      <c r="J64" s="380"/>
      <c r="K64" s="232" t="s">
        <v>1</v>
      </c>
    </row>
    <row r="65" spans="1:18">
      <c r="A65" s="355" t="s">
        <v>191</v>
      </c>
      <c r="B65" s="339" t="s">
        <v>195</v>
      </c>
      <c r="C65" s="379"/>
      <c r="D65" s="379"/>
      <c r="E65" s="379"/>
      <c r="F65" s="379"/>
      <c r="G65" s="379"/>
      <c r="H65" s="379"/>
      <c r="I65" s="379"/>
      <c r="J65" s="380"/>
      <c r="K65" s="232" t="s">
        <v>1</v>
      </c>
    </row>
    <row r="66" spans="1:18">
      <c r="A66" s="357" t="s">
        <v>191</v>
      </c>
      <c r="B66" s="353" t="s">
        <v>196</v>
      </c>
      <c r="C66" s="381"/>
      <c r="D66" s="381"/>
      <c r="E66" s="381"/>
      <c r="F66" s="381"/>
      <c r="G66" s="381"/>
      <c r="H66" s="381"/>
      <c r="I66" s="381"/>
      <c r="J66" s="382"/>
      <c r="K66" s="232" t="s">
        <v>1</v>
      </c>
    </row>
    <row r="67" spans="1:18">
      <c r="A67" s="346" t="s">
        <v>191</v>
      </c>
      <c r="B67" s="347" t="s">
        <v>197</v>
      </c>
      <c r="C67" s="383"/>
      <c r="D67" s="383"/>
      <c r="E67" s="383"/>
      <c r="F67" s="383"/>
      <c r="G67" s="383"/>
      <c r="H67" s="383"/>
      <c r="I67" s="383"/>
      <c r="J67" s="384"/>
      <c r="K67" s="232" t="s">
        <v>1</v>
      </c>
    </row>
    <row r="68" spans="1:18">
      <c r="A68" s="348"/>
      <c r="B68" s="358" t="s">
        <v>198</v>
      </c>
      <c r="C68" s="387"/>
      <c r="D68" s="387"/>
      <c r="E68" s="387"/>
      <c r="F68" s="387"/>
      <c r="G68" s="387"/>
      <c r="H68" s="387"/>
      <c r="I68" s="387"/>
      <c r="J68" s="388"/>
      <c r="K68" s="236" t="s">
        <v>26</v>
      </c>
    </row>
    <row r="69" spans="1:18">
      <c r="A69" s="331"/>
      <c r="B69" s="331"/>
      <c r="C69" s="374"/>
      <c r="D69" s="374"/>
      <c r="E69" s="374"/>
      <c r="F69" s="374"/>
      <c r="G69" s="374"/>
      <c r="H69" s="374"/>
      <c r="I69" s="374"/>
      <c r="J69" s="374"/>
    </row>
    <row r="70" spans="1:18">
      <c r="B70" s="242"/>
      <c r="C70" s="250"/>
      <c r="D70" s="250"/>
      <c r="E70" s="250"/>
      <c r="F70" s="250"/>
      <c r="G70" s="250"/>
      <c r="H70" s="250"/>
      <c r="I70" s="250"/>
      <c r="J70" s="250"/>
      <c r="K70" s="242"/>
      <c r="L70" s="242"/>
      <c r="M70" s="242"/>
      <c r="N70" s="242"/>
      <c r="O70" s="242"/>
      <c r="P70" s="242"/>
      <c r="Q70" s="242"/>
      <c r="R70" s="242"/>
    </row>
    <row r="71" spans="1:18" ht="15.75">
      <c r="A71" s="897" t="s">
        <v>306</v>
      </c>
      <c r="B71" s="743"/>
      <c r="C71" s="743"/>
      <c r="D71" s="743"/>
      <c r="E71" s="743"/>
      <c r="F71" s="743"/>
      <c r="G71" s="743"/>
      <c r="H71" s="743"/>
      <c r="I71" s="743"/>
      <c r="J71" s="743"/>
      <c r="K71" s="237"/>
      <c r="L71" s="237"/>
      <c r="M71" s="237"/>
      <c r="N71" s="237"/>
      <c r="O71" s="237"/>
      <c r="P71" s="237"/>
      <c r="Q71" s="237"/>
      <c r="R71" s="237"/>
    </row>
    <row r="72" spans="1:18" ht="16.5" customHeight="1">
      <c r="A72" s="898" t="s">
        <v>199</v>
      </c>
      <c r="B72" s="883"/>
      <c r="C72" s="883"/>
      <c r="D72" s="883"/>
      <c r="E72" s="883"/>
      <c r="F72" s="883"/>
      <c r="G72" s="883"/>
      <c r="H72" s="883"/>
      <c r="I72" s="883"/>
      <c r="J72" s="883"/>
      <c r="K72" s="251"/>
      <c r="L72" s="251"/>
      <c r="M72" s="251"/>
      <c r="N72" s="251"/>
      <c r="O72" s="251"/>
      <c r="P72" s="251"/>
      <c r="Q72" s="251"/>
      <c r="R72" s="251"/>
    </row>
    <row r="73" spans="1:18" ht="13.5">
      <c r="A73" s="238"/>
      <c r="B73" s="237"/>
      <c r="C73" s="237"/>
      <c r="D73" s="237"/>
      <c r="E73" s="237"/>
      <c r="F73" s="237"/>
      <c r="G73" s="237"/>
      <c r="H73" s="237"/>
      <c r="I73" s="237"/>
      <c r="J73" s="237"/>
      <c r="K73" s="237"/>
      <c r="L73" s="237"/>
      <c r="M73" s="237"/>
      <c r="N73" s="237"/>
      <c r="O73" s="237"/>
      <c r="P73" s="237"/>
      <c r="Q73" s="237"/>
      <c r="R73" s="237"/>
    </row>
    <row r="74" spans="1:18" ht="18.75" customHeight="1">
      <c r="A74" s="899" t="s">
        <v>200</v>
      </c>
      <c r="B74" s="883"/>
      <c r="C74" s="883"/>
      <c r="D74" s="883"/>
      <c r="E74" s="883"/>
      <c r="F74" s="883"/>
      <c r="G74" s="883"/>
      <c r="H74" s="883"/>
      <c r="I74" s="883"/>
      <c r="J74" s="883"/>
      <c r="K74" s="251"/>
      <c r="L74" s="251"/>
      <c r="M74" s="251"/>
      <c r="N74" s="251"/>
      <c r="O74" s="251"/>
      <c r="P74" s="251"/>
      <c r="Q74" s="251"/>
      <c r="R74" s="251"/>
    </row>
    <row r="75" spans="1:18">
      <c r="A75" s="240"/>
      <c r="B75" s="241"/>
      <c r="C75" s="241"/>
      <c r="D75" s="241"/>
      <c r="E75" s="241"/>
      <c r="F75" s="241"/>
      <c r="G75" s="241"/>
      <c r="H75" s="241"/>
      <c r="I75" s="241"/>
      <c r="J75" s="241"/>
      <c r="K75" s="241"/>
      <c r="L75" s="241"/>
      <c r="M75" s="241"/>
      <c r="N75" s="241"/>
      <c r="O75" s="241"/>
      <c r="P75" s="241"/>
      <c r="Q75" s="241"/>
      <c r="R75" s="241"/>
    </row>
    <row r="76" spans="1:18" ht="15">
      <c r="A76" s="892" t="s">
        <v>201</v>
      </c>
      <c r="B76" s="757"/>
      <c r="C76" s="757"/>
      <c r="D76" s="757"/>
      <c r="E76" s="757"/>
      <c r="F76" s="757"/>
      <c r="G76" s="757"/>
      <c r="H76" s="757"/>
      <c r="I76" s="757"/>
      <c r="J76" s="757"/>
      <c r="K76" s="239"/>
      <c r="L76" s="239"/>
      <c r="M76" s="239"/>
      <c r="N76" s="239"/>
      <c r="O76" s="239"/>
      <c r="P76" s="239"/>
      <c r="Q76" s="239"/>
      <c r="R76" s="239"/>
    </row>
    <row r="77" spans="1:18">
      <c r="A77" s="252"/>
      <c r="B77" s="253"/>
      <c r="C77" s="253"/>
      <c r="D77" s="253"/>
      <c r="E77" s="253"/>
      <c r="F77" s="253"/>
      <c r="G77" s="253"/>
      <c r="H77" s="253"/>
      <c r="I77" s="253"/>
      <c r="J77" s="253"/>
      <c r="K77" s="253"/>
      <c r="L77" s="253"/>
      <c r="M77" s="253"/>
      <c r="N77" s="253"/>
      <c r="O77" s="253"/>
      <c r="P77" s="253"/>
      <c r="Q77" s="253"/>
      <c r="R77" s="253"/>
    </row>
    <row r="78" spans="1:18">
      <c r="A78" s="242"/>
      <c r="B78" s="242"/>
      <c r="C78" s="250"/>
      <c r="D78" s="250"/>
      <c r="E78" s="250"/>
      <c r="F78" s="250"/>
      <c r="G78" s="250"/>
      <c r="H78" s="250"/>
      <c r="I78" s="250"/>
      <c r="J78" s="250"/>
    </row>
    <row r="80" spans="1:18">
      <c r="C80" s="254"/>
      <c r="D80" s="254"/>
    </row>
  </sheetData>
  <mergeCells count="24">
    <mergeCell ref="A6:J6"/>
    <mergeCell ref="A1:J1"/>
    <mergeCell ref="A2:J2"/>
    <mergeCell ref="A3:J3"/>
    <mergeCell ref="A4:J4"/>
    <mergeCell ref="A5:J5"/>
    <mergeCell ref="A7:J7"/>
    <mergeCell ref="A11:J11"/>
    <mergeCell ref="C10:J10"/>
    <mergeCell ref="C9:J9"/>
    <mergeCell ref="C8:J8"/>
    <mergeCell ref="A76:J76"/>
    <mergeCell ref="A12:B13"/>
    <mergeCell ref="A71:J71"/>
    <mergeCell ref="A72:J72"/>
    <mergeCell ref="A74:J74"/>
    <mergeCell ref="J12:J13"/>
    <mergeCell ref="E12:E13"/>
    <mergeCell ref="F12:F13"/>
    <mergeCell ref="G12:G13"/>
    <mergeCell ref="C12:C13"/>
    <mergeCell ref="D12:D13"/>
    <mergeCell ref="H12:H13"/>
    <mergeCell ref="I12:I13"/>
  </mergeCells>
  <phoneticPr fontId="41"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4.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ColWidth="8.88671875" defaultRowHeight="12.75"/>
  <cols>
    <col min="1" max="1" width="10.6640625" style="233" customWidth="1"/>
    <col min="2" max="2" width="38" style="233" customWidth="1"/>
    <col min="3" max="8" width="9.88671875" style="235" customWidth="1"/>
    <col min="9" max="16384" width="8.88671875" style="233"/>
  </cols>
  <sheetData>
    <row r="1" spans="1:10" ht="15.75">
      <c r="A1" s="910" t="s">
        <v>130</v>
      </c>
      <c r="B1" s="910"/>
      <c r="C1" s="910"/>
      <c r="D1" s="910"/>
      <c r="E1" s="910"/>
      <c r="F1" s="910"/>
      <c r="G1" s="910"/>
      <c r="H1" s="910"/>
      <c r="I1" s="232" t="s">
        <v>1</v>
      </c>
      <c r="J1" s="231"/>
    </row>
    <row r="2" spans="1:10" ht="15.75">
      <c r="A2" s="909"/>
      <c r="B2" s="909"/>
      <c r="C2" s="909"/>
      <c r="D2" s="909"/>
      <c r="E2" s="909"/>
      <c r="F2" s="909"/>
      <c r="G2" s="909"/>
      <c r="H2" s="909"/>
      <c r="I2" s="231"/>
      <c r="J2" s="231"/>
    </row>
    <row r="3" spans="1:10" ht="15.75">
      <c r="A3" s="911" t="s">
        <v>229</v>
      </c>
      <c r="B3" s="911"/>
      <c r="C3" s="911"/>
      <c r="D3" s="911"/>
      <c r="E3" s="911"/>
      <c r="F3" s="911"/>
      <c r="G3" s="911"/>
      <c r="H3" s="911"/>
      <c r="I3" s="232" t="s">
        <v>1</v>
      </c>
      <c r="J3" s="234"/>
    </row>
    <row r="4" spans="1:10" ht="15.75">
      <c r="A4" s="911" t="s">
        <v>288</v>
      </c>
      <c r="B4" s="911"/>
      <c r="C4" s="911"/>
      <c r="D4" s="911"/>
      <c r="E4" s="911"/>
      <c r="F4" s="911"/>
      <c r="G4" s="911"/>
      <c r="H4" s="911"/>
      <c r="I4" s="232" t="s">
        <v>1</v>
      </c>
      <c r="J4" s="234"/>
    </row>
    <row r="5" spans="1:10" ht="15.75">
      <c r="A5" s="909" t="s">
        <v>287</v>
      </c>
      <c r="B5" s="909"/>
      <c r="C5" s="909"/>
      <c r="D5" s="909"/>
      <c r="E5" s="909"/>
      <c r="F5" s="909"/>
      <c r="G5" s="909"/>
      <c r="H5" s="909"/>
      <c r="I5" s="232" t="s">
        <v>1</v>
      </c>
      <c r="J5" s="234"/>
    </row>
    <row r="6" spans="1:10" ht="15.75">
      <c r="A6" s="912"/>
      <c r="B6" s="912"/>
      <c r="C6" s="912"/>
      <c r="D6" s="912"/>
      <c r="E6" s="912"/>
      <c r="F6" s="912"/>
      <c r="G6" s="912"/>
      <c r="H6" s="912"/>
    </row>
    <row r="7" spans="1:10">
      <c r="A7" s="906"/>
      <c r="B7" s="906"/>
      <c r="C7" s="906"/>
      <c r="D7" s="906"/>
      <c r="E7" s="906"/>
      <c r="F7" s="906"/>
      <c r="G7" s="906"/>
      <c r="H7" s="906"/>
    </row>
    <row r="8" spans="1:10">
      <c r="A8" s="332" t="s">
        <v>131</v>
      </c>
      <c r="B8" s="331"/>
      <c r="C8" s="908"/>
      <c r="D8" s="908"/>
      <c r="E8" s="908"/>
      <c r="F8" s="908"/>
      <c r="G8" s="908"/>
      <c r="H8" s="908"/>
      <c r="I8" s="232" t="s">
        <v>1</v>
      </c>
    </row>
    <row r="9" spans="1:10">
      <c r="A9" s="332" t="s">
        <v>132</v>
      </c>
      <c r="B9" s="333" t="s">
        <v>202</v>
      </c>
      <c r="C9" s="908"/>
      <c r="D9" s="908"/>
      <c r="E9" s="908"/>
      <c r="F9" s="908"/>
      <c r="G9" s="908"/>
      <c r="H9" s="908"/>
      <c r="I9" s="232" t="s">
        <v>1</v>
      </c>
    </row>
    <row r="10" spans="1:10">
      <c r="A10" s="332" t="s">
        <v>133</v>
      </c>
      <c r="B10" s="333" t="s">
        <v>203</v>
      </c>
      <c r="C10" s="908"/>
      <c r="D10" s="908"/>
      <c r="E10" s="908"/>
      <c r="F10" s="908"/>
      <c r="G10" s="908"/>
      <c r="H10" s="908"/>
      <c r="I10" s="232" t="s">
        <v>1</v>
      </c>
    </row>
    <row r="11" spans="1:10">
      <c r="A11" s="913"/>
      <c r="B11" s="913"/>
      <c r="C11" s="913"/>
      <c r="D11" s="913"/>
      <c r="E11" s="913"/>
      <c r="F11" s="913"/>
      <c r="G11" s="913"/>
      <c r="H11" s="913"/>
    </row>
    <row r="12" spans="1:10" ht="12.75" customHeight="1">
      <c r="A12" s="893" t="s">
        <v>135</v>
      </c>
      <c r="B12" s="894"/>
      <c r="C12" s="904" t="s">
        <v>339</v>
      </c>
      <c r="D12" s="902" t="s">
        <v>334</v>
      </c>
      <c r="E12" s="902" t="s">
        <v>136</v>
      </c>
      <c r="F12" s="902" t="s">
        <v>137</v>
      </c>
      <c r="G12" s="902" t="s">
        <v>335</v>
      </c>
      <c r="H12" s="900" t="s">
        <v>340</v>
      </c>
      <c r="I12" s="232" t="s">
        <v>1</v>
      </c>
    </row>
    <row r="13" spans="1:10" ht="12.75" customHeight="1">
      <c r="A13" s="895"/>
      <c r="B13" s="896"/>
      <c r="C13" s="905"/>
      <c r="D13" s="903"/>
      <c r="E13" s="903"/>
      <c r="F13" s="903"/>
      <c r="G13" s="903"/>
      <c r="H13" s="901"/>
      <c r="I13" s="232" t="s">
        <v>1</v>
      </c>
    </row>
    <row r="14" spans="1:10">
      <c r="A14" s="915" t="s">
        <v>138</v>
      </c>
      <c r="B14" s="916"/>
      <c r="C14" s="361"/>
      <c r="D14" s="361"/>
      <c r="E14" s="361"/>
      <c r="F14" s="361"/>
      <c r="G14" s="361"/>
      <c r="H14" s="362"/>
      <c r="I14" s="232" t="s">
        <v>1</v>
      </c>
    </row>
    <row r="15" spans="1:10">
      <c r="A15" s="343" t="s">
        <v>139</v>
      </c>
      <c r="B15" s="335" t="s">
        <v>140</v>
      </c>
      <c r="C15" s="363"/>
      <c r="D15" s="363"/>
      <c r="E15" s="363"/>
      <c r="F15" s="363"/>
      <c r="G15" s="363"/>
      <c r="H15" s="364"/>
      <c r="I15" s="232" t="s">
        <v>1</v>
      </c>
    </row>
    <row r="16" spans="1:10">
      <c r="A16" s="344" t="s">
        <v>141</v>
      </c>
      <c r="B16" s="337" t="s">
        <v>204</v>
      </c>
      <c r="C16" s="365"/>
      <c r="D16" s="365"/>
      <c r="E16" s="365"/>
      <c r="F16" s="365"/>
      <c r="G16" s="365"/>
      <c r="H16" s="366"/>
      <c r="I16" s="232" t="s">
        <v>1</v>
      </c>
    </row>
    <row r="17" spans="1:9">
      <c r="A17" s="344" t="s">
        <v>141</v>
      </c>
      <c r="B17" s="337" t="s">
        <v>145</v>
      </c>
      <c r="C17" s="365"/>
      <c r="D17" s="365"/>
      <c r="E17" s="365"/>
      <c r="F17" s="365"/>
      <c r="G17" s="365"/>
      <c r="H17" s="366"/>
      <c r="I17" s="232" t="s">
        <v>1</v>
      </c>
    </row>
    <row r="18" spans="1:9">
      <c r="A18" s="344" t="s">
        <v>147</v>
      </c>
      <c r="B18" s="337" t="s">
        <v>146</v>
      </c>
      <c r="C18" s="365"/>
      <c r="D18" s="365"/>
      <c r="E18" s="365"/>
      <c r="F18" s="365"/>
      <c r="G18" s="365"/>
      <c r="H18" s="366"/>
      <c r="I18" s="232" t="s">
        <v>1</v>
      </c>
    </row>
    <row r="19" spans="1:9">
      <c r="A19" s="344" t="s">
        <v>147</v>
      </c>
      <c r="B19" s="337" t="s">
        <v>205</v>
      </c>
      <c r="C19" s="365"/>
      <c r="D19" s="365"/>
      <c r="E19" s="365"/>
      <c r="F19" s="365"/>
      <c r="G19" s="365"/>
      <c r="H19" s="366"/>
      <c r="I19" s="232" t="s">
        <v>1</v>
      </c>
    </row>
    <row r="20" spans="1:9">
      <c r="A20" s="915" t="s">
        <v>148</v>
      </c>
      <c r="B20" s="916"/>
      <c r="C20" s="361"/>
      <c r="D20" s="361"/>
      <c r="E20" s="361"/>
      <c r="F20" s="361"/>
      <c r="G20" s="361"/>
      <c r="H20" s="362"/>
      <c r="I20" s="232" t="s">
        <v>1</v>
      </c>
    </row>
    <row r="21" spans="1:9">
      <c r="A21" s="344" t="s">
        <v>149</v>
      </c>
      <c r="B21" s="337" t="s">
        <v>150</v>
      </c>
      <c r="C21" s="365"/>
      <c r="D21" s="365"/>
      <c r="E21" s="365"/>
      <c r="F21" s="365"/>
      <c r="G21" s="365"/>
      <c r="H21" s="366"/>
      <c r="I21" s="232" t="s">
        <v>1</v>
      </c>
    </row>
    <row r="22" spans="1:9">
      <c r="A22" s="344" t="s">
        <v>206</v>
      </c>
      <c r="B22" s="337" t="s">
        <v>151</v>
      </c>
      <c r="C22" s="365"/>
      <c r="D22" s="365"/>
      <c r="E22" s="365"/>
      <c r="F22" s="365"/>
      <c r="G22" s="365"/>
      <c r="H22" s="366"/>
      <c r="I22" s="232" t="s">
        <v>1</v>
      </c>
    </row>
    <row r="23" spans="1:9">
      <c r="A23" s="344" t="s">
        <v>207</v>
      </c>
      <c r="B23" s="337" t="s">
        <v>208</v>
      </c>
      <c r="C23" s="365"/>
      <c r="D23" s="365"/>
      <c r="E23" s="365"/>
      <c r="F23" s="365"/>
      <c r="G23" s="365"/>
      <c r="H23" s="366"/>
      <c r="I23" s="232" t="s">
        <v>1</v>
      </c>
    </row>
    <row r="24" spans="1:9">
      <c r="A24" s="336">
        <v>23.2</v>
      </c>
      <c r="B24" s="337" t="s">
        <v>209</v>
      </c>
      <c r="C24" s="365"/>
      <c r="D24" s="365"/>
      <c r="E24" s="365"/>
      <c r="F24" s="365"/>
      <c r="G24" s="365"/>
      <c r="H24" s="366"/>
      <c r="I24" s="232" t="s">
        <v>1</v>
      </c>
    </row>
    <row r="25" spans="1:9">
      <c r="A25" s="344" t="s">
        <v>154</v>
      </c>
      <c r="B25" s="337" t="s">
        <v>155</v>
      </c>
      <c r="C25" s="365"/>
      <c r="D25" s="365"/>
      <c r="E25" s="365"/>
      <c r="F25" s="365"/>
      <c r="G25" s="365"/>
      <c r="H25" s="366"/>
      <c r="I25" s="232" t="s">
        <v>1</v>
      </c>
    </row>
    <row r="26" spans="1:9">
      <c r="A26" s="344" t="s">
        <v>154</v>
      </c>
      <c r="B26" s="337" t="s">
        <v>156</v>
      </c>
      <c r="C26" s="365"/>
      <c r="D26" s="365"/>
      <c r="E26" s="365"/>
      <c r="F26" s="365"/>
      <c r="G26" s="365"/>
      <c r="H26" s="366"/>
      <c r="I26" s="232" t="s">
        <v>1</v>
      </c>
    </row>
    <row r="27" spans="1:9">
      <c r="A27" s="344" t="s">
        <v>154</v>
      </c>
      <c r="B27" s="337" t="s">
        <v>157</v>
      </c>
      <c r="C27" s="365"/>
      <c r="D27" s="365"/>
      <c r="E27" s="365"/>
      <c r="F27" s="365"/>
      <c r="G27" s="365"/>
      <c r="H27" s="366"/>
      <c r="I27" s="232" t="s">
        <v>1</v>
      </c>
    </row>
    <row r="28" spans="1:9">
      <c r="A28" s="344" t="s">
        <v>154</v>
      </c>
      <c r="B28" s="337" t="s">
        <v>210</v>
      </c>
      <c r="C28" s="365"/>
      <c r="D28" s="365"/>
      <c r="E28" s="365"/>
      <c r="F28" s="365"/>
      <c r="G28" s="365"/>
      <c r="H28" s="366"/>
      <c r="I28" s="232" t="s">
        <v>1</v>
      </c>
    </row>
    <row r="29" spans="1:9">
      <c r="A29" s="344" t="s">
        <v>154</v>
      </c>
      <c r="B29" s="337" t="s">
        <v>211</v>
      </c>
      <c r="C29" s="365"/>
      <c r="D29" s="365"/>
      <c r="E29" s="365"/>
      <c r="F29" s="365"/>
      <c r="G29" s="365"/>
      <c r="H29" s="366"/>
      <c r="I29" s="232" t="s">
        <v>1</v>
      </c>
    </row>
    <row r="30" spans="1:9">
      <c r="A30" s="344" t="s">
        <v>212</v>
      </c>
      <c r="B30" s="337" t="s">
        <v>213</v>
      </c>
      <c r="C30" s="365"/>
      <c r="D30" s="365"/>
      <c r="E30" s="365"/>
      <c r="F30" s="365"/>
      <c r="G30" s="365"/>
      <c r="H30" s="366"/>
      <c r="I30" s="232" t="s">
        <v>1</v>
      </c>
    </row>
    <row r="31" spans="1:9">
      <c r="A31" s="336">
        <v>25.3</v>
      </c>
      <c r="B31" s="337" t="s">
        <v>158</v>
      </c>
      <c r="C31" s="365"/>
      <c r="D31" s="365"/>
      <c r="E31" s="365"/>
      <c r="F31" s="365"/>
      <c r="G31" s="365"/>
      <c r="H31" s="366"/>
      <c r="I31" s="232" t="s">
        <v>1</v>
      </c>
    </row>
    <row r="32" spans="1:9">
      <c r="A32" s="344" t="s">
        <v>167</v>
      </c>
      <c r="B32" s="337" t="s">
        <v>214</v>
      </c>
      <c r="C32" s="365"/>
      <c r="D32" s="365"/>
      <c r="E32" s="365"/>
      <c r="F32" s="365"/>
      <c r="G32" s="365"/>
      <c r="H32" s="366"/>
      <c r="I32" s="232" t="s">
        <v>1</v>
      </c>
    </row>
    <row r="33" spans="1:9">
      <c r="A33" s="336">
        <v>25.3</v>
      </c>
      <c r="B33" s="337" t="s">
        <v>159</v>
      </c>
      <c r="C33" s="365"/>
      <c r="D33" s="365"/>
      <c r="E33" s="365"/>
      <c r="F33" s="365"/>
      <c r="G33" s="365"/>
      <c r="H33" s="366"/>
      <c r="I33" s="232" t="s">
        <v>1</v>
      </c>
    </row>
    <row r="34" spans="1:9">
      <c r="A34" s="336">
        <v>25.3</v>
      </c>
      <c r="B34" s="337" t="s">
        <v>160</v>
      </c>
      <c r="C34" s="365"/>
      <c r="D34" s="365"/>
      <c r="E34" s="365"/>
      <c r="F34" s="365"/>
      <c r="G34" s="365"/>
      <c r="H34" s="366"/>
      <c r="I34" s="232" t="s">
        <v>1</v>
      </c>
    </row>
    <row r="35" spans="1:9">
      <c r="A35" s="336">
        <v>25.3</v>
      </c>
      <c r="B35" s="337" t="s">
        <v>161</v>
      </c>
      <c r="C35" s="365"/>
      <c r="D35" s="365"/>
      <c r="E35" s="365"/>
      <c r="F35" s="365"/>
      <c r="G35" s="365"/>
      <c r="H35" s="366"/>
      <c r="I35" s="232" t="s">
        <v>1</v>
      </c>
    </row>
    <row r="36" spans="1:9">
      <c r="A36" s="336">
        <v>25.3</v>
      </c>
      <c r="B36" s="337" t="s">
        <v>162</v>
      </c>
      <c r="C36" s="365"/>
      <c r="D36" s="365"/>
      <c r="E36" s="365"/>
      <c r="F36" s="365"/>
      <c r="G36" s="365"/>
      <c r="H36" s="366"/>
      <c r="I36" s="232" t="s">
        <v>1</v>
      </c>
    </row>
    <row r="37" spans="1:9">
      <c r="A37" s="344" t="s">
        <v>167</v>
      </c>
      <c r="B37" s="337" t="s">
        <v>168</v>
      </c>
      <c r="C37" s="365"/>
      <c r="D37" s="365"/>
      <c r="E37" s="365"/>
      <c r="F37" s="365"/>
      <c r="G37" s="365"/>
      <c r="H37" s="366"/>
      <c r="I37" s="232" t="s">
        <v>1</v>
      </c>
    </row>
    <row r="38" spans="1:9">
      <c r="A38" s="336">
        <v>25.3</v>
      </c>
      <c r="B38" s="337" t="s">
        <v>215</v>
      </c>
      <c r="C38" s="365"/>
      <c r="D38" s="365"/>
      <c r="E38" s="365"/>
      <c r="F38" s="365"/>
      <c r="G38" s="365"/>
      <c r="H38" s="366"/>
      <c r="I38" s="232" t="s">
        <v>1</v>
      </c>
    </row>
    <row r="39" spans="1:9">
      <c r="A39" s="336">
        <v>25.6</v>
      </c>
      <c r="B39" s="337" t="s">
        <v>169</v>
      </c>
      <c r="C39" s="365"/>
      <c r="D39" s="365"/>
      <c r="E39" s="365"/>
      <c r="F39" s="365"/>
      <c r="G39" s="365"/>
      <c r="H39" s="366"/>
      <c r="I39" s="232" t="s">
        <v>1</v>
      </c>
    </row>
    <row r="40" spans="1:9">
      <c r="A40" s="457" t="s">
        <v>170</v>
      </c>
      <c r="B40" s="456" t="s">
        <v>171</v>
      </c>
      <c r="C40" s="370"/>
      <c r="D40" s="370"/>
      <c r="E40" s="370"/>
      <c r="F40" s="370"/>
      <c r="G40" s="370"/>
      <c r="H40" s="371"/>
      <c r="I40" s="232" t="s">
        <v>1</v>
      </c>
    </row>
    <row r="41" spans="1:9">
      <c r="A41" s="915" t="s">
        <v>177</v>
      </c>
      <c r="B41" s="916"/>
      <c r="C41" s="361"/>
      <c r="D41" s="361"/>
      <c r="E41" s="361"/>
      <c r="F41" s="361"/>
      <c r="G41" s="361"/>
      <c r="H41" s="362"/>
      <c r="I41" s="232" t="s">
        <v>1</v>
      </c>
    </row>
    <row r="42" spans="1:9">
      <c r="A42" s="344" t="s">
        <v>178</v>
      </c>
      <c r="B42" s="337" t="s">
        <v>216</v>
      </c>
      <c r="C42" s="365"/>
      <c r="D42" s="365"/>
      <c r="E42" s="365"/>
      <c r="F42" s="365"/>
      <c r="G42" s="365"/>
      <c r="H42" s="366"/>
      <c r="I42" s="232" t="s">
        <v>1</v>
      </c>
    </row>
    <row r="43" spans="1:9">
      <c r="A43" s="340" t="s">
        <v>178</v>
      </c>
      <c r="B43" s="339" t="s">
        <v>183</v>
      </c>
      <c r="C43" s="365"/>
      <c r="D43" s="365"/>
      <c r="E43" s="365"/>
      <c r="F43" s="365"/>
      <c r="G43" s="365"/>
      <c r="H43" s="366"/>
      <c r="I43" s="232" t="s">
        <v>1</v>
      </c>
    </row>
    <row r="44" spans="1:9">
      <c r="A44" s="340" t="s">
        <v>178</v>
      </c>
      <c r="B44" s="339" t="s">
        <v>184</v>
      </c>
      <c r="C44" s="365"/>
      <c r="D44" s="365"/>
      <c r="E44" s="365"/>
      <c r="F44" s="365"/>
      <c r="G44" s="365"/>
      <c r="H44" s="366"/>
      <c r="I44" s="232" t="s">
        <v>1</v>
      </c>
    </row>
    <row r="45" spans="1:9">
      <c r="A45" s="340" t="s">
        <v>178</v>
      </c>
      <c r="B45" s="339" t="s">
        <v>185</v>
      </c>
      <c r="C45" s="365"/>
      <c r="D45" s="365"/>
      <c r="E45" s="365"/>
      <c r="F45" s="365"/>
      <c r="G45" s="365"/>
      <c r="H45" s="366"/>
      <c r="I45" s="232" t="s">
        <v>1</v>
      </c>
    </row>
    <row r="46" spans="1:9">
      <c r="A46" s="340" t="s">
        <v>178</v>
      </c>
      <c r="B46" s="339" t="s">
        <v>186</v>
      </c>
      <c r="C46" s="365"/>
      <c r="D46" s="365"/>
      <c r="E46" s="365"/>
      <c r="F46" s="365"/>
      <c r="G46" s="365"/>
      <c r="H46" s="366"/>
      <c r="I46" s="232" t="s">
        <v>1</v>
      </c>
    </row>
    <row r="47" spans="1:9">
      <c r="A47" s="340" t="s">
        <v>178</v>
      </c>
      <c r="B47" s="339" t="s">
        <v>187</v>
      </c>
      <c r="C47" s="365"/>
      <c r="D47" s="365"/>
      <c r="E47" s="365"/>
      <c r="F47" s="365"/>
      <c r="G47" s="365"/>
      <c r="H47" s="366"/>
      <c r="I47" s="232" t="s">
        <v>1</v>
      </c>
    </row>
    <row r="48" spans="1:9">
      <c r="A48" s="344" t="s">
        <v>178</v>
      </c>
      <c r="B48" s="337" t="s">
        <v>217</v>
      </c>
      <c r="C48" s="365"/>
      <c r="D48" s="365"/>
      <c r="E48" s="365"/>
      <c r="F48" s="365"/>
      <c r="G48" s="365"/>
      <c r="H48" s="366"/>
      <c r="I48" s="232" t="s">
        <v>1</v>
      </c>
    </row>
    <row r="49" spans="1:18">
      <c r="A49" s="344" t="s">
        <v>218</v>
      </c>
      <c r="B49" s="337" t="s">
        <v>219</v>
      </c>
      <c r="C49" s="365"/>
      <c r="D49" s="365"/>
      <c r="E49" s="367"/>
      <c r="F49" s="367"/>
      <c r="G49" s="365"/>
      <c r="H49" s="366"/>
      <c r="I49" s="232" t="s">
        <v>1</v>
      </c>
    </row>
    <row r="50" spans="1:18">
      <c r="A50" s="915" t="s">
        <v>190</v>
      </c>
      <c r="B50" s="916"/>
      <c r="C50" s="361"/>
      <c r="D50" s="361"/>
      <c r="E50" s="361"/>
      <c r="F50" s="361"/>
      <c r="G50" s="361"/>
      <c r="H50" s="362"/>
      <c r="I50" s="232" t="s">
        <v>1</v>
      </c>
    </row>
    <row r="51" spans="1:18">
      <c r="A51" s="345" t="s">
        <v>191</v>
      </c>
      <c r="B51" s="341" t="s">
        <v>220</v>
      </c>
      <c r="C51" s="367"/>
      <c r="D51" s="367"/>
      <c r="E51" s="367"/>
      <c r="F51" s="367"/>
      <c r="G51" s="367"/>
      <c r="H51" s="369"/>
      <c r="I51" s="232" t="s">
        <v>1</v>
      </c>
    </row>
    <row r="52" spans="1:18">
      <c r="A52" s="346" t="s">
        <v>191</v>
      </c>
      <c r="B52" s="347" t="s">
        <v>197</v>
      </c>
      <c r="C52" s="370"/>
      <c r="D52" s="370"/>
      <c r="E52" s="370"/>
      <c r="F52" s="370"/>
      <c r="G52" s="370"/>
      <c r="H52" s="371"/>
      <c r="I52" s="232" t="s">
        <v>1</v>
      </c>
    </row>
    <row r="53" spans="1:18">
      <c r="A53" s="342"/>
      <c r="B53" s="334" t="s">
        <v>198</v>
      </c>
      <c r="C53" s="361"/>
      <c r="D53" s="361"/>
      <c r="E53" s="361"/>
      <c r="F53" s="361"/>
      <c r="G53" s="361"/>
      <c r="H53" s="362"/>
      <c r="I53" s="236" t="s">
        <v>26</v>
      </c>
    </row>
    <row r="55" spans="1:18" s="242" customFormat="1" ht="15.75">
      <c r="A55" s="897" t="s">
        <v>306</v>
      </c>
      <c r="B55" s="743"/>
      <c r="C55" s="743"/>
      <c r="D55" s="743"/>
      <c r="E55" s="743"/>
      <c r="F55" s="743"/>
      <c r="G55" s="743"/>
      <c r="H55" s="743"/>
      <c r="I55" s="237"/>
      <c r="J55" s="237"/>
      <c r="K55" s="237"/>
      <c r="L55" s="237"/>
      <c r="M55" s="237"/>
      <c r="N55" s="237"/>
      <c r="O55" s="237"/>
      <c r="P55" s="237"/>
      <c r="Q55" s="237"/>
      <c r="R55" s="237"/>
    </row>
    <row r="56" spans="1:18" s="242" customFormat="1" ht="15">
      <c r="A56" s="898" t="s">
        <v>199</v>
      </c>
      <c r="B56" s="914"/>
      <c r="C56" s="914"/>
      <c r="D56" s="914"/>
      <c r="E56" s="914"/>
      <c r="F56" s="914"/>
      <c r="G56" s="914"/>
      <c r="H56" s="914"/>
      <c r="I56" s="243"/>
      <c r="J56" s="243"/>
      <c r="K56" s="243"/>
      <c r="L56" s="243"/>
      <c r="M56" s="243"/>
      <c r="N56" s="243"/>
      <c r="O56" s="243"/>
      <c r="P56" s="243"/>
      <c r="Q56" s="243"/>
      <c r="R56" s="243"/>
    </row>
    <row r="57" spans="1:18" s="242" customFormat="1" ht="13.5">
      <c r="A57" s="244"/>
      <c r="B57" s="245"/>
      <c r="C57" s="245"/>
      <c r="D57" s="245"/>
      <c r="E57" s="245"/>
      <c r="F57" s="245"/>
      <c r="G57" s="245"/>
      <c r="H57" s="245"/>
      <c r="I57" s="245"/>
      <c r="J57" s="245"/>
      <c r="K57" s="245"/>
      <c r="L57" s="245"/>
      <c r="M57" s="245"/>
      <c r="N57" s="245"/>
      <c r="O57" s="245"/>
      <c r="P57" s="245"/>
      <c r="Q57" s="245"/>
      <c r="R57" s="245"/>
    </row>
    <row r="58" spans="1:18" s="242" customFormat="1" ht="30.75" customHeight="1">
      <c r="A58" s="899" t="s">
        <v>200</v>
      </c>
      <c r="B58" s="914"/>
      <c r="C58" s="914"/>
      <c r="D58" s="914"/>
      <c r="E58" s="914"/>
      <c r="F58" s="914"/>
      <c r="G58" s="914"/>
      <c r="H58" s="914"/>
      <c r="I58" s="243"/>
      <c r="J58" s="243"/>
      <c r="K58" s="243"/>
      <c r="L58" s="243"/>
      <c r="M58" s="243"/>
      <c r="N58" s="243"/>
      <c r="O58" s="243"/>
      <c r="P58" s="243"/>
      <c r="Q58" s="243"/>
      <c r="R58" s="243"/>
    </row>
    <row r="59" spans="1:18" s="242" customFormat="1">
      <c r="A59" s="246"/>
      <c r="B59" s="247"/>
      <c r="C59" s="247"/>
      <c r="D59" s="247"/>
      <c r="E59" s="247"/>
      <c r="F59" s="247"/>
      <c r="G59" s="247"/>
      <c r="H59" s="247"/>
      <c r="I59" s="247"/>
      <c r="J59" s="247"/>
      <c r="K59" s="247"/>
      <c r="L59" s="247"/>
      <c r="M59" s="247"/>
      <c r="N59" s="247"/>
      <c r="O59" s="247"/>
      <c r="P59" s="247"/>
      <c r="Q59" s="247"/>
      <c r="R59" s="247"/>
    </row>
    <row r="60" spans="1:18" s="242" customFormat="1" ht="26.25" customHeight="1">
      <c r="A60" s="892" t="s">
        <v>201</v>
      </c>
      <c r="B60" s="914"/>
      <c r="C60" s="914"/>
      <c r="D60" s="914"/>
      <c r="E60" s="914"/>
      <c r="F60" s="914"/>
      <c r="G60" s="914"/>
      <c r="H60" s="914"/>
      <c r="I60" s="248"/>
      <c r="J60" s="248"/>
      <c r="K60" s="248"/>
      <c r="L60" s="248"/>
      <c r="M60" s="248"/>
      <c r="N60" s="248"/>
      <c r="O60" s="248"/>
      <c r="P60" s="248"/>
      <c r="Q60" s="248"/>
      <c r="R60" s="248"/>
    </row>
  </sheetData>
  <mergeCells count="26">
    <mergeCell ref="A56:H56"/>
    <mergeCell ref="A58:H58"/>
    <mergeCell ref="A60:H60"/>
    <mergeCell ref="A12:B13"/>
    <mergeCell ref="A55:H55"/>
    <mergeCell ref="A20:B20"/>
    <mergeCell ref="A14:B14"/>
    <mergeCell ref="A41:B41"/>
    <mergeCell ref="A50:B50"/>
    <mergeCell ref="D12:D13"/>
    <mergeCell ref="C12:C13"/>
    <mergeCell ref="E12:E13"/>
    <mergeCell ref="A3:H3"/>
    <mergeCell ref="A1:H1"/>
    <mergeCell ref="A2:H2"/>
    <mergeCell ref="A4:H4"/>
    <mergeCell ref="F12:F13"/>
    <mergeCell ref="G12:G13"/>
    <mergeCell ref="H12:H13"/>
    <mergeCell ref="A5:H5"/>
    <mergeCell ref="A6:H6"/>
    <mergeCell ref="A7:H7"/>
    <mergeCell ref="A11:H11"/>
    <mergeCell ref="C8:H8"/>
    <mergeCell ref="C9:H9"/>
    <mergeCell ref="C10:H10"/>
  </mergeCells>
  <phoneticPr fontId="41"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5.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ColWidth="8.88671875" defaultRowHeight="12.75"/>
  <cols>
    <col min="1" max="1" width="10.6640625" style="233" customWidth="1"/>
    <col min="2" max="2" width="38.5546875" style="233" customWidth="1"/>
    <col min="3" max="10" width="9.88671875" style="235" customWidth="1"/>
    <col min="11" max="16384" width="8.88671875" style="233"/>
  </cols>
  <sheetData>
    <row r="1" spans="1:11" ht="15.75">
      <c r="A1" s="910" t="s">
        <v>130</v>
      </c>
      <c r="B1" s="910"/>
      <c r="C1" s="910"/>
      <c r="D1" s="910"/>
      <c r="E1" s="910"/>
      <c r="F1" s="910"/>
      <c r="G1" s="910"/>
      <c r="H1" s="910"/>
      <c r="I1" s="910"/>
      <c r="J1" s="910"/>
      <c r="K1" s="232" t="s">
        <v>1</v>
      </c>
    </row>
    <row r="2" spans="1:11" ht="15.75">
      <c r="A2" s="909"/>
      <c r="B2" s="909"/>
      <c r="C2" s="909"/>
      <c r="D2" s="909"/>
      <c r="E2" s="909"/>
      <c r="F2" s="909"/>
      <c r="G2" s="909"/>
      <c r="H2" s="909"/>
      <c r="I2" s="909"/>
      <c r="J2" s="909"/>
    </row>
    <row r="3" spans="1:11" ht="15.75">
      <c r="A3" s="911" t="s">
        <v>229</v>
      </c>
      <c r="B3" s="911"/>
      <c r="C3" s="911"/>
      <c r="D3" s="911"/>
      <c r="E3" s="911"/>
      <c r="F3" s="911"/>
      <c r="G3" s="911"/>
      <c r="H3" s="911"/>
      <c r="I3" s="911"/>
      <c r="J3" s="911"/>
      <c r="K3" s="232" t="s">
        <v>1</v>
      </c>
    </row>
    <row r="4" spans="1:11" ht="15.75">
      <c r="A4" s="911" t="s">
        <v>288</v>
      </c>
      <c r="B4" s="911"/>
      <c r="C4" s="911"/>
      <c r="D4" s="911"/>
      <c r="E4" s="911"/>
      <c r="F4" s="911"/>
      <c r="G4" s="911"/>
      <c r="H4" s="911"/>
      <c r="I4" s="911"/>
      <c r="J4" s="911"/>
      <c r="K4" s="232" t="s">
        <v>1</v>
      </c>
    </row>
    <row r="5" spans="1:11" ht="15.75">
      <c r="A5" s="909" t="s">
        <v>287</v>
      </c>
      <c r="B5" s="909"/>
      <c r="C5" s="909"/>
      <c r="D5" s="909"/>
      <c r="E5" s="909"/>
      <c r="F5" s="909"/>
      <c r="G5" s="909"/>
      <c r="H5" s="909"/>
      <c r="I5" s="909"/>
      <c r="J5" s="909"/>
      <c r="K5" s="232" t="s">
        <v>1</v>
      </c>
    </row>
    <row r="6" spans="1:11" ht="15.75">
      <c r="A6" s="909"/>
      <c r="B6" s="909"/>
      <c r="C6" s="909"/>
      <c r="D6" s="909"/>
      <c r="E6" s="909"/>
      <c r="F6" s="909"/>
      <c r="G6" s="909"/>
      <c r="H6" s="909"/>
      <c r="I6" s="909"/>
      <c r="J6" s="909"/>
    </row>
    <row r="7" spans="1:11">
      <c r="A7" s="906"/>
      <c r="B7" s="906"/>
      <c r="C7" s="906"/>
      <c r="D7" s="906"/>
      <c r="E7" s="906"/>
      <c r="F7" s="906"/>
      <c r="G7" s="906"/>
      <c r="H7" s="906"/>
      <c r="I7" s="906"/>
      <c r="J7" s="906"/>
    </row>
    <row r="8" spans="1:11">
      <c r="A8" s="332" t="s">
        <v>131</v>
      </c>
      <c r="B8" s="331"/>
      <c r="C8" s="908"/>
      <c r="D8" s="908"/>
      <c r="E8" s="908"/>
      <c r="F8" s="908"/>
      <c r="G8" s="908"/>
      <c r="H8" s="908"/>
      <c r="I8" s="908"/>
      <c r="J8" s="908"/>
      <c r="K8" s="232" t="s">
        <v>1</v>
      </c>
    </row>
    <row r="9" spans="1:11">
      <c r="A9" s="332" t="s">
        <v>132</v>
      </c>
      <c r="B9" s="333" t="s">
        <v>202</v>
      </c>
      <c r="C9" s="908"/>
      <c r="D9" s="908"/>
      <c r="E9" s="908"/>
      <c r="F9" s="908"/>
      <c r="G9" s="908"/>
      <c r="H9" s="908"/>
      <c r="I9" s="908"/>
      <c r="J9" s="908"/>
      <c r="K9" s="232" t="s">
        <v>1</v>
      </c>
    </row>
    <row r="10" spans="1:11">
      <c r="A10" s="332" t="s">
        <v>133</v>
      </c>
      <c r="B10" s="333" t="s">
        <v>225</v>
      </c>
      <c r="C10" s="908"/>
      <c r="D10" s="908"/>
      <c r="E10" s="908"/>
      <c r="F10" s="908"/>
      <c r="G10" s="908"/>
      <c r="H10" s="908"/>
      <c r="I10" s="908"/>
      <c r="J10" s="908"/>
      <c r="K10" s="232" t="s">
        <v>1</v>
      </c>
    </row>
    <row r="11" spans="1:11">
      <c r="A11" s="913"/>
      <c r="B11" s="913"/>
      <c r="C11" s="913"/>
      <c r="D11" s="913"/>
      <c r="E11" s="913"/>
      <c r="F11" s="913"/>
      <c r="G11" s="913"/>
      <c r="H11" s="913"/>
      <c r="I11" s="913"/>
      <c r="J11" s="913"/>
    </row>
    <row r="12" spans="1:11" ht="12.75" customHeight="1">
      <c r="A12" s="893" t="s">
        <v>135</v>
      </c>
      <c r="B12" s="894"/>
      <c r="C12" s="904" t="s">
        <v>337</v>
      </c>
      <c r="D12" s="902" t="s">
        <v>334</v>
      </c>
      <c r="E12" s="902" t="s">
        <v>136</v>
      </c>
      <c r="F12" s="902" t="s">
        <v>137</v>
      </c>
      <c r="G12" s="902" t="s">
        <v>335</v>
      </c>
      <c r="H12" s="902" t="s">
        <v>336</v>
      </c>
      <c r="I12" s="902" t="s">
        <v>136</v>
      </c>
      <c r="J12" s="900" t="s">
        <v>338</v>
      </c>
      <c r="K12" s="232" t="s">
        <v>1</v>
      </c>
    </row>
    <row r="13" spans="1:11" ht="12.75" customHeight="1">
      <c r="A13" s="895"/>
      <c r="B13" s="896"/>
      <c r="C13" s="905"/>
      <c r="D13" s="903"/>
      <c r="E13" s="903"/>
      <c r="F13" s="903"/>
      <c r="G13" s="903"/>
      <c r="H13" s="903"/>
      <c r="I13" s="903"/>
      <c r="J13" s="901"/>
      <c r="K13" s="232" t="s">
        <v>1</v>
      </c>
    </row>
    <row r="14" spans="1:11">
      <c r="A14" s="342" t="s">
        <v>138</v>
      </c>
      <c r="B14" s="334"/>
      <c r="C14" s="361"/>
      <c r="D14" s="361"/>
      <c r="E14" s="361"/>
      <c r="F14" s="361"/>
      <c r="G14" s="361"/>
      <c r="H14" s="361"/>
      <c r="I14" s="361"/>
      <c r="J14" s="362"/>
      <c r="K14" s="232" t="s">
        <v>1</v>
      </c>
    </row>
    <row r="15" spans="1:11">
      <c r="A15" s="343" t="s">
        <v>139</v>
      </c>
      <c r="B15" s="335" t="s">
        <v>140</v>
      </c>
      <c r="C15" s="363"/>
      <c r="D15" s="363"/>
      <c r="E15" s="363"/>
      <c r="F15" s="363"/>
      <c r="G15" s="363"/>
      <c r="H15" s="363"/>
      <c r="I15" s="363"/>
      <c r="J15" s="364"/>
      <c r="K15" s="232" t="s">
        <v>1</v>
      </c>
    </row>
    <row r="16" spans="1:11">
      <c r="A16" s="344" t="s">
        <v>141</v>
      </c>
      <c r="B16" s="337" t="s">
        <v>204</v>
      </c>
      <c r="C16" s="365"/>
      <c r="D16" s="365"/>
      <c r="E16" s="365"/>
      <c r="F16" s="365"/>
      <c r="G16" s="365"/>
      <c r="H16" s="365"/>
      <c r="I16" s="365"/>
      <c r="J16" s="366"/>
      <c r="K16" s="232" t="s">
        <v>1</v>
      </c>
    </row>
    <row r="17" spans="1:11">
      <c r="A17" s="344" t="s">
        <v>141</v>
      </c>
      <c r="B17" s="337" t="s">
        <v>145</v>
      </c>
      <c r="C17" s="365"/>
      <c r="D17" s="365"/>
      <c r="E17" s="365"/>
      <c r="F17" s="365"/>
      <c r="G17" s="365"/>
      <c r="H17" s="365"/>
      <c r="I17" s="365"/>
      <c r="J17" s="366"/>
      <c r="K17" s="232" t="s">
        <v>1</v>
      </c>
    </row>
    <row r="18" spans="1:11">
      <c r="A18" s="344" t="s">
        <v>147</v>
      </c>
      <c r="B18" s="337" t="s">
        <v>146</v>
      </c>
      <c r="C18" s="365"/>
      <c r="D18" s="365"/>
      <c r="E18" s="365"/>
      <c r="F18" s="365"/>
      <c r="G18" s="365"/>
      <c r="H18" s="365"/>
      <c r="I18" s="365"/>
      <c r="J18" s="366"/>
      <c r="K18" s="232" t="s">
        <v>1</v>
      </c>
    </row>
    <row r="19" spans="1:11">
      <c r="A19" s="344" t="s">
        <v>147</v>
      </c>
      <c r="B19" s="337" t="s">
        <v>205</v>
      </c>
      <c r="C19" s="365"/>
      <c r="D19" s="365"/>
      <c r="E19" s="365"/>
      <c r="F19" s="365"/>
      <c r="G19" s="365"/>
      <c r="H19" s="365"/>
      <c r="I19" s="365"/>
      <c r="J19" s="366"/>
      <c r="K19" s="232" t="s">
        <v>1</v>
      </c>
    </row>
    <row r="20" spans="1:11">
      <c r="A20" s="342" t="s">
        <v>148</v>
      </c>
      <c r="B20" s="334"/>
      <c r="C20" s="361"/>
      <c r="D20" s="361"/>
      <c r="E20" s="361"/>
      <c r="F20" s="361"/>
      <c r="G20" s="361"/>
      <c r="H20" s="361"/>
      <c r="I20" s="361"/>
      <c r="J20" s="362"/>
      <c r="K20" s="232" t="s">
        <v>1</v>
      </c>
    </row>
    <row r="21" spans="1:11">
      <c r="A21" s="344" t="s">
        <v>149</v>
      </c>
      <c r="B21" s="337" t="s">
        <v>150</v>
      </c>
      <c r="C21" s="365"/>
      <c r="D21" s="365"/>
      <c r="E21" s="365"/>
      <c r="F21" s="365"/>
      <c r="G21" s="365"/>
      <c r="H21" s="365"/>
      <c r="I21" s="365"/>
      <c r="J21" s="366"/>
      <c r="K21" s="232" t="s">
        <v>1</v>
      </c>
    </row>
    <row r="22" spans="1:11">
      <c r="A22" s="344" t="s">
        <v>206</v>
      </c>
      <c r="B22" s="337" t="s">
        <v>151</v>
      </c>
      <c r="C22" s="365"/>
      <c r="D22" s="365"/>
      <c r="E22" s="365"/>
      <c r="F22" s="365"/>
      <c r="G22" s="365"/>
      <c r="H22" s="365"/>
      <c r="I22" s="365"/>
      <c r="J22" s="366"/>
      <c r="K22" s="232" t="s">
        <v>1</v>
      </c>
    </row>
    <row r="23" spans="1:11">
      <c r="A23" s="344" t="s">
        <v>207</v>
      </c>
      <c r="B23" s="337" t="s">
        <v>208</v>
      </c>
      <c r="C23" s="365"/>
      <c r="D23" s="365"/>
      <c r="E23" s="365"/>
      <c r="F23" s="365"/>
      <c r="G23" s="365"/>
      <c r="H23" s="365"/>
      <c r="I23" s="365"/>
      <c r="J23" s="366"/>
      <c r="K23" s="232" t="s">
        <v>1</v>
      </c>
    </row>
    <row r="24" spans="1:11">
      <c r="A24" s="336">
        <v>23.2</v>
      </c>
      <c r="B24" s="337" t="s">
        <v>209</v>
      </c>
      <c r="C24" s="365"/>
      <c r="D24" s="365"/>
      <c r="E24" s="365"/>
      <c r="F24" s="365"/>
      <c r="G24" s="365"/>
      <c r="H24" s="365"/>
      <c r="I24" s="365"/>
      <c r="J24" s="366"/>
      <c r="K24" s="232" t="s">
        <v>1</v>
      </c>
    </row>
    <row r="25" spans="1:11">
      <c r="A25" s="344" t="s">
        <v>154</v>
      </c>
      <c r="B25" s="337" t="s">
        <v>155</v>
      </c>
      <c r="C25" s="365"/>
      <c r="D25" s="365"/>
      <c r="E25" s="365"/>
      <c r="F25" s="365"/>
      <c r="G25" s="365"/>
      <c r="H25" s="365"/>
      <c r="I25" s="365"/>
      <c r="J25" s="366"/>
      <c r="K25" s="232" t="s">
        <v>1</v>
      </c>
    </row>
    <row r="26" spans="1:11">
      <c r="A26" s="344" t="s">
        <v>154</v>
      </c>
      <c r="B26" s="337" t="s">
        <v>156</v>
      </c>
      <c r="C26" s="365"/>
      <c r="D26" s="365"/>
      <c r="E26" s="365"/>
      <c r="F26" s="365"/>
      <c r="G26" s="365"/>
      <c r="H26" s="365"/>
      <c r="I26" s="365"/>
      <c r="J26" s="366"/>
      <c r="K26" s="232" t="s">
        <v>1</v>
      </c>
    </row>
    <row r="27" spans="1:11">
      <c r="A27" s="344" t="s">
        <v>154</v>
      </c>
      <c r="B27" s="337" t="s">
        <v>157</v>
      </c>
      <c r="C27" s="365"/>
      <c r="D27" s="365"/>
      <c r="E27" s="365"/>
      <c r="F27" s="365"/>
      <c r="G27" s="365"/>
      <c r="H27" s="365"/>
      <c r="I27" s="365"/>
      <c r="J27" s="366"/>
      <c r="K27" s="232" t="s">
        <v>1</v>
      </c>
    </row>
    <row r="28" spans="1:11">
      <c r="A28" s="344" t="s">
        <v>154</v>
      </c>
      <c r="B28" s="337" t="s">
        <v>210</v>
      </c>
      <c r="C28" s="365"/>
      <c r="D28" s="365"/>
      <c r="E28" s="365"/>
      <c r="F28" s="365"/>
      <c r="G28" s="365"/>
      <c r="H28" s="365"/>
      <c r="I28" s="368"/>
      <c r="J28" s="366"/>
      <c r="K28" s="232" t="s">
        <v>1</v>
      </c>
    </row>
    <row r="29" spans="1:11">
      <c r="A29" s="344" t="s">
        <v>154</v>
      </c>
      <c r="B29" s="337" t="s">
        <v>211</v>
      </c>
      <c r="C29" s="365"/>
      <c r="D29" s="365"/>
      <c r="E29" s="365"/>
      <c r="F29" s="365"/>
      <c r="G29" s="365"/>
      <c r="H29" s="365"/>
      <c r="I29" s="368"/>
      <c r="J29" s="366"/>
      <c r="K29" s="232" t="s">
        <v>1</v>
      </c>
    </row>
    <row r="30" spans="1:11">
      <c r="A30" s="344" t="s">
        <v>212</v>
      </c>
      <c r="B30" s="337" t="s">
        <v>213</v>
      </c>
      <c r="C30" s="365"/>
      <c r="D30" s="365"/>
      <c r="E30" s="365"/>
      <c r="F30" s="365"/>
      <c r="G30" s="365"/>
      <c r="H30" s="365"/>
      <c r="I30" s="365"/>
      <c r="J30" s="366"/>
      <c r="K30" s="232" t="s">
        <v>1</v>
      </c>
    </row>
    <row r="31" spans="1:11">
      <c r="A31" s="336">
        <v>25.3</v>
      </c>
      <c r="B31" s="337" t="s">
        <v>158</v>
      </c>
      <c r="C31" s="365"/>
      <c r="D31" s="365"/>
      <c r="E31" s="365"/>
      <c r="F31" s="365"/>
      <c r="G31" s="365"/>
      <c r="H31" s="365"/>
      <c r="I31" s="365"/>
      <c r="J31" s="366"/>
      <c r="K31" s="232" t="s">
        <v>1</v>
      </c>
    </row>
    <row r="32" spans="1:11">
      <c r="A32" s="336">
        <v>25.3</v>
      </c>
      <c r="B32" s="337" t="s">
        <v>159</v>
      </c>
      <c r="C32" s="365"/>
      <c r="D32" s="365"/>
      <c r="E32" s="365"/>
      <c r="F32" s="365"/>
      <c r="G32" s="365"/>
      <c r="H32" s="365"/>
      <c r="I32" s="365"/>
      <c r="J32" s="366"/>
      <c r="K32" s="232" t="s">
        <v>1</v>
      </c>
    </row>
    <row r="33" spans="1:11">
      <c r="A33" s="336">
        <v>25.3</v>
      </c>
      <c r="B33" s="337" t="s">
        <v>160</v>
      </c>
      <c r="C33" s="365"/>
      <c r="D33" s="365"/>
      <c r="E33" s="365"/>
      <c r="F33" s="365"/>
      <c r="G33" s="365"/>
      <c r="H33" s="365"/>
      <c r="I33" s="365"/>
      <c r="J33" s="366"/>
      <c r="K33" s="232" t="s">
        <v>1</v>
      </c>
    </row>
    <row r="34" spans="1:11">
      <c r="A34" s="336">
        <v>25.3</v>
      </c>
      <c r="B34" s="337" t="s">
        <v>161</v>
      </c>
      <c r="C34" s="365"/>
      <c r="D34" s="365"/>
      <c r="E34" s="365"/>
      <c r="F34" s="365"/>
      <c r="G34" s="365"/>
      <c r="H34" s="365"/>
      <c r="I34" s="365"/>
      <c r="J34" s="366"/>
      <c r="K34" s="232" t="s">
        <v>1</v>
      </c>
    </row>
    <row r="35" spans="1:11">
      <c r="A35" s="336">
        <v>25.3</v>
      </c>
      <c r="B35" s="337" t="s">
        <v>162</v>
      </c>
      <c r="C35" s="365"/>
      <c r="D35" s="365"/>
      <c r="E35" s="365"/>
      <c r="F35" s="365"/>
      <c r="G35" s="365"/>
      <c r="H35" s="365"/>
      <c r="I35" s="365"/>
      <c r="J35" s="366"/>
      <c r="K35" s="232" t="s">
        <v>1</v>
      </c>
    </row>
    <row r="36" spans="1:11">
      <c r="A36" s="344" t="s">
        <v>167</v>
      </c>
      <c r="B36" s="337" t="s">
        <v>168</v>
      </c>
      <c r="C36" s="365"/>
      <c r="D36" s="365"/>
      <c r="E36" s="365"/>
      <c r="F36" s="365"/>
      <c r="G36" s="365"/>
      <c r="H36" s="365"/>
      <c r="I36" s="365"/>
      <c r="J36" s="366"/>
      <c r="K36" s="232" t="s">
        <v>1</v>
      </c>
    </row>
    <row r="37" spans="1:11">
      <c r="A37" s="336">
        <v>25.3</v>
      </c>
      <c r="B37" s="337" t="s">
        <v>215</v>
      </c>
      <c r="C37" s="365"/>
      <c r="D37" s="365"/>
      <c r="E37" s="365"/>
      <c r="F37" s="365"/>
      <c r="G37" s="365"/>
      <c r="H37" s="365"/>
      <c r="I37" s="365"/>
      <c r="J37" s="366"/>
      <c r="K37" s="232" t="s">
        <v>1</v>
      </c>
    </row>
    <row r="38" spans="1:11">
      <c r="A38" s="344" t="s">
        <v>163</v>
      </c>
      <c r="B38" s="337" t="s">
        <v>169</v>
      </c>
      <c r="C38" s="365"/>
      <c r="D38" s="365"/>
      <c r="E38" s="365"/>
      <c r="F38" s="365"/>
      <c r="G38" s="365"/>
      <c r="H38" s="365"/>
      <c r="I38" s="365"/>
      <c r="J38" s="366"/>
      <c r="K38" s="232" t="s">
        <v>1</v>
      </c>
    </row>
    <row r="39" spans="1:11">
      <c r="A39" s="457" t="s">
        <v>170</v>
      </c>
      <c r="B39" s="456" t="s">
        <v>171</v>
      </c>
      <c r="C39" s="370"/>
      <c r="D39" s="370"/>
      <c r="E39" s="370"/>
      <c r="F39" s="370"/>
      <c r="G39" s="370"/>
      <c r="H39" s="370"/>
      <c r="I39" s="370"/>
      <c r="J39" s="371"/>
      <c r="K39" s="232" t="s">
        <v>1</v>
      </c>
    </row>
    <row r="40" spans="1:11">
      <c r="A40" s="342" t="s">
        <v>177</v>
      </c>
      <c r="B40" s="334"/>
      <c r="C40" s="361"/>
      <c r="D40" s="361"/>
      <c r="E40" s="361"/>
      <c r="F40" s="361"/>
      <c r="G40" s="361"/>
      <c r="H40" s="361"/>
      <c r="I40" s="361"/>
      <c r="J40" s="362"/>
      <c r="K40" s="232" t="s">
        <v>1</v>
      </c>
    </row>
    <row r="41" spans="1:11">
      <c r="A41" s="344" t="s">
        <v>178</v>
      </c>
      <c r="B41" s="337" t="s">
        <v>216</v>
      </c>
      <c r="C41" s="365"/>
      <c r="D41" s="365"/>
      <c r="E41" s="365"/>
      <c r="F41" s="365"/>
      <c r="G41" s="365"/>
      <c r="H41" s="365"/>
      <c r="I41" s="365"/>
      <c r="J41" s="366"/>
      <c r="K41" s="232" t="s">
        <v>1</v>
      </c>
    </row>
    <row r="42" spans="1:11">
      <c r="A42" s="340" t="s">
        <v>178</v>
      </c>
      <c r="B42" s="339" t="s">
        <v>183</v>
      </c>
      <c r="C42" s="365"/>
      <c r="D42" s="365"/>
      <c r="E42" s="365"/>
      <c r="F42" s="365"/>
      <c r="G42" s="365"/>
      <c r="H42" s="365"/>
      <c r="I42" s="365"/>
      <c r="J42" s="366"/>
      <c r="K42" s="232" t="s">
        <v>1</v>
      </c>
    </row>
    <row r="43" spans="1:11">
      <c r="A43" s="340" t="s">
        <v>178</v>
      </c>
      <c r="B43" s="339" t="s">
        <v>184</v>
      </c>
      <c r="C43" s="365"/>
      <c r="D43" s="365"/>
      <c r="E43" s="365"/>
      <c r="F43" s="365"/>
      <c r="G43" s="365"/>
      <c r="H43" s="365"/>
      <c r="I43" s="365"/>
      <c r="J43" s="366"/>
      <c r="K43" s="232" t="s">
        <v>1</v>
      </c>
    </row>
    <row r="44" spans="1:11">
      <c r="A44" s="340" t="s">
        <v>178</v>
      </c>
      <c r="B44" s="339" t="s">
        <v>185</v>
      </c>
      <c r="C44" s="365"/>
      <c r="D44" s="365"/>
      <c r="E44" s="365"/>
      <c r="F44" s="365"/>
      <c r="G44" s="365"/>
      <c r="H44" s="365"/>
      <c r="I44" s="365"/>
      <c r="J44" s="366"/>
      <c r="K44" s="232" t="s">
        <v>1</v>
      </c>
    </row>
    <row r="45" spans="1:11">
      <c r="A45" s="340" t="s">
        <v>178</v>
      </c>
      <c r="B45" s="339" t="s">
        <v>186</v>
      </c>
      <c r="C45" s="365"/>
      <c r="D45" s="365"/>
      <c r="E45" s="365"/>
      <c r="F45" s="365"/>
      <c r="G45" s="365"/>
      <c r="H45" s="365"/>
      <c r="I45" s="365"/>
      <c r="J45" s="366"/>
      <c r="K45" s="232" t="s">
        <v>1</v>
      </c>
    </row>
    <row r="46" spans="1:11">
      <c r="A46" s="340" t="s">
        <v>178</v>
      </c>
      <c r="B46" s="339" t="s">
        <v>187</v>
      </c>
      <c r="C46" s="365"/>
      <c r="D46" s="365"/>
      <c r="E46" s="365"/>
      <c r="F46" s="365"/>
      <c r="G46" s="365"/>
      <c r="H46" s="365"/>
      <c r="I46" s="365"/>
      <c r="J46" s="366"/>
      <c r="K46" s="232" t="s">
        <v>1</v>
      </c>
    </row>
    <row r="47" spans="1:11">
      <c r="A47" s="338">
        <v>31</v>
      </c>
      <c r="B47" s="337" t="s">
        <v>188</v>
      </c>
      <c r="C47" s="365"/>
      <c r="D47" s="365"/>
      <c r="E47" s="367"/>
      <c r="F47" s="367"/>
      <c r="G47" s="365"/>
      <c r="H47" s="365"/>
      <c r="I47" s="365"/>
      <c r="J47" s="366"/>
      <c r="K47" s="232" t="s">
        <v>1</v>
      </c>
    </row>
    <row r="48" spans="1:11">
      <c r="A48" s="344" t="s">
        <v>218</v>
      </c>
      <c r="B48" s="337" t="s">
        <v>219</v>
      </c>
      <c r="C48" s="365"/>
      <c r="D48" s="365"/>
      <c r="E48" s="367"/>
      <c r="F48" s="367"/>
      <c r="G48" s="365"/>
      <c r="H48" s="365"/>
      <c r="I48" s="365"/>
      <c r="J48" s="366"/>
      <c r="K48" s="232" t="s">
        <v>1</v>
      </c>
    </row>
    <row r="49" spans="1:18">
      <c r="A49" s="342" t="s">
        <v>190</v>
      </c>
      <c r="B49" s="334"/>
      <c r="C49" s="361"/>
      <c r="D49" s="361"/>
      <c r="E49" s="361"/>
      <c r="F49" s="361"/>
      <c r="G49" s="361"/>
      <c r="H49" s="361"/>
      <c r="I49" s="361"/>
      <c r="J49" s="362"/>
      <c r="K49" s="232" t="s">
        <v>1</v>
      </c>
    </row>
    <row r="50" spans="1:18">
      <c r="A50" s="345" t="s">
        <v>191</v>
      </c>
      <c r="B50" s="341" t="s">
        <v>226</v>
      </c>
      <c r="C50" s="367"/>
      <c r="D50" s="367"/>
      <c r="E50" s="367"/>
      <c r="F50" s="367"/>
      <c r="G50" s="367"/>
      <c r="H50" s="367"/>
      <c r="I50" s="367"/>
      <c r="J50" s="369"/>
      <c r="K50" s="232" t="s">
        <v>1</v>
      </c>
    </row>
    <row r="51" spans="1:18" s="255" customFormat="1">
      <c r="A51" s="346" t="s">
        <v>191</v>
      </c>
      <c r="B51" s="347" t="s">
        <v>197</v>
      </c>
      <c r="C51" s="370"/>
      <c r="D51" s="370"/>
      <c r="E51" s="370"/>
      <c r="F51" s="370"/>
      <c r="G51" s="370"/>
      <c r="H51" s="370"/>
      <c r="I51" s="370"/>
      <c r="J51" s="371"/>
      <c r="K51" s="232" t="s">
        <v>1</v>
      </c>
    </row>
    <row r="52" spans="1:18">
      <c r="A52" s="359"/>
      <c r="B52" s="360" t="s">
        <v>198</v>
      </c>
      <c r="C52" s="372"/>
      <c r="D52" s="372"/>
      <c r="E52" s="372"/>
      <c r="F52" s="372"/>
      <c r="G52" s="372"/>
      <c r="H52" s="372"/>
      <c r="I52" s="372"/>
      <c r="J52" s="373"/>
      <c r="K52" s="236" t="s">
        <v>26</v>
      </c>
    </row>
    <row r="53" spans="1:18">
      <c r="A53" s="331"/>
      <c r="B53" s="331"/>
      <c r="C53" s="374"/>
      <c r="D53" s="374"/>
      <c r="E53" s="374"/>
      <c r="F53" s="374"/>
      <c r="G53" s="374"/>
      <c r="H53" s="374"/>
      <c r="I53" s="374"/>
      <c r="J53" s="374"/>
    </row>
    <row r="55" spans="1:18" ht="18.75">
      <c r="A55" s="897" t="s">
        <v>306</v>
      </c>
      <c r="B55" s="918"/>
      <c r="C55" s="918"/>
      <c r="D55" s="918"/>
      <c r="E55" s="918"/>
      <c r="F55" s="918"/>
      <c r="G55" s="918"/>
      <c r="H55" s="918"/>
      <c r="I55" s="918"/>
      <c r="J55" s="918"/>
      <c r="K55" s="256"/>
      <c r="L55" s="256"/>
      <c r="M55" s="256"/>
      <c r="N55" s="256"/>
      <c r="O55" s="256"/>
      <c r="P55" s="256"/>
      <c r="Q55" s="256"/>
      <c r="R55" s="256"/>
    </row>
    <row r="56" spans="1:18" ht="9.75" customHeight="1">
      <c r="A56" s="898" t="s">
        <v>199</v>
      </c>
      <c r="B56" s="919"/>
      <c r="C56" s="919"/>
      <c r="D56" s="919"/>
      <c r="E56" s="919"/>
      <c r="F56" s="919"/>
      <c r="G56" s="919"/>
      <c r="H56" s="919"/>
      <c r="I56" s="919"/>
      <c r="J56" s="919"/>
      <c r="K56" s="243"/>
      <c r="L56" s="243"/>
      <c r="M56" s="243"/>
      <c r="N56" s="243"/>
      <c r="O56" s="243"/>
      <c r="P56" s="243"/>
      <c r="Q56" s="243"/>
      <c r="R56" s="243"/>
    </row>
    <row r="57" spans="1:18" ht="11.25" customHeight="1">
      <c r="A57" s="238"/>
      <c r="B57" s="237"/>
      <c r="C57" s="237"/>
      <c r="D57" s="237"/>
      <c r="E57" s="237"/>
      <c r="F57" s="237"/>
      <c r="G57" s="237"/>
      <c r="H57" s="237"/>
      <c r="I57" s="237"/>
      <c r="J57" s="237"/>
      <c r="K57" s="256"/>
      <c r="L57" s="256"/>
      <c r="M57" s="256"/>
      <c r="N57" s="256"/>
      <c r="O57" s="256"/>
      <c r="P57" s="256"/>
      <c r="Q57" s="256"/>
      <c r="R57" s="256"/>
    </row>
    <row r="58" spans="1:18" ht="14.25" customHeight="1">
      <c r="A58" s="899" t="s">
        <v>200</v>
      </c>
      <c r="B58" s="762"/>
      <c r="C58" s="762"/>
      <c r="D58" s="762"/>
      <c r="E58" s="762"/>
      <c r="F58" s="762"/>
      <c r="G58" s="762"/>
      <c r="H58" s="762"/>
      <c r="I58" s="762"/>
      <c r="J58" s="762"/>
      <c r="K58" s="56"/>
      <c r="L58" s="56"/>
      <c r="M58" s="56"/>
      <c r="N58" s="56"/>
      <c r="O58" s="56"/>
      <c r="P58" s="56"/>
      <c r="Q58" s="56"/>
      <c r="R58" s="56"/>
    </row>
    <row r="59" spans="1:18" ht="16.5" customHeight="1">
      <c r="A59" s="240"/>
      <c r="B59" s="241"/>
      <c r="C59" s="241"/>
      <c r="D59" s="241"/>
      <c r="E59" s="241"/>
      <c r="F59" s="241"/>
      <c r="G59" s="241"/>
      <c r="H59" s="241"/>
      <c r="I59" s="241"/>
      <c r="J59" s="241"/>
      <c r="K59" s="257"/>
      <c r="L59" s="257"/>
      <c r="M59" s="257"/>
      <c r="N59" s="257"/>
      <c r="O59" s="257"/>
      <c r="P59" s="257"/>
      <c r="Q59" s="257"/>
      <c r="R59" s="257"/>
    </row>
    <row r="60" spans="1:18" ht="16.5" customHeight="1">
      <c r="A60" s="892" t="s">
        <v>201</v>
      </c>
      <c r="B60" s="917"/>
      <c r="C60" s="917"/>
      <c r="D60" s="917"/>
      <c r="E60" s="917"/>
      <c r="F60" s="917"/>
      <c r="G60" s="917"/>
      <c r="H60" s="917"/>
      <c r="I60" s="917"/>
      <c r="J60" s="917"/>
      <c r="K60" s="56"/>
      <c r="L60" s="56"/>
      <c r="M60" s="56"/>
      <c r="N60" s="56"/>
      <c r="O60" s="56"/>
      <c r="P60" s="56"/>
      <c r="Q60" s="56"/>
      <c r="R60" s="56"/>
    </row>
    <row r="61" spans="1:18" ht="26.25" customHeight="1"/>
  </sheetData>
  <mergeCells count="24">
    <mergeCell ref="A60:J60"/>
    <mergeCell ref="A12:B13"/>
    <mergeCell ref="A55:J55"/>
    <mergeCell ref="A56:J56"/>
    <mergeCell ref="A58:J58"/>
    <mergeCell ref="J12:J13"/>
    <mergeCell ref="A5:J5"/>
    <mergeCell ref="A6:J6"/>
    <mergeCell ref="A7:J7"/>
    <mergeCell ref="C8:J8"/>
    <mergeCell ref="A1:J1"/>
    <mergeCell ref="A2:J2"/>
    <mergeCell ref="A3:J3"/>
    <mergeCell ref="A4:J4"/>
    <mergeCell ref="C9:J9"/>
    <mergeCell ref="C10:J10"/>
    <mergeCell ref="A11:J11"/>
    <mergeCell ref="D12:D13"/>
    <mergeCell ref="E12:E13"/>
    <mergeCell ref="F12:F13"/>
    <mergeCell ref="G12:G13"/>
    <mergeCell ref="C12:C13"/>
    <mergeCell ref="H12:H13"/>
    <mergeCell ref="I12:I13"/>
  </mergeCells>
  <phoneticPr fontId="41"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6.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ColWidth="8.88671875" defaultRowHeight="12.75"/>
  <cols>
    <col min="1" max="1" width="10.6640625" style="233" customWidth="1"/>
    <col min="2" max="2" width="38.33203125" style="233" customWidth="1"/>
    <col min="3" max="3" width="9.5546875" style="235" customWidth="1"/>
    <col min="4" max="8" width="9.88671875" style="235" customWidth="1"/>
    <col min="9" max="16384" width="8.88671875" style="233"/>
  </cols>
  <sheetData>
    <row r="1" spans="1:10" ht="15.75">
      <c r="A1" s="910" t="s">
        <v>130</v>
      </c>
      <c r="B1" s="910"/>
      <c r="C1" s="910"/>
      <c r="D1" s="910"/>
      <c r="E1" s="910"/>
      <c r="F1" s="910"/>
      <c r="G1" s="910"/>
      <c r="H1" s="910"/>
      <c r="I1" s="258" t="s">
        <v>1</v>
      </c>
      <c r="J1" s="231"/>
    </row>
    <row r="2" spans="1:10" ht="15.75">
      <c r="A2" s="909"/>
      <c r="B2" s="909"/>
      <c r="C2" s="909"/>
      <c r="D2" s="909"/>
      <c r="E2" s="909"/>
      <c r="F2" s="909"/>
      <c r="G2" s="909"/>
      <c r="H2" s="909"/>
      <c r="I2" s="231"/>
      <c r="J2" s="231"/>
    </row>
    <row r="3" spans="1:10" ht="15.75">
      <c r="A3" s="911" t="s">
        <v>229</v>
      </c>
      <c r="B3" s="911"/>
      <c r="C3" s="911"/>
      <c r="D3" s="911"/>
      <c r="E3" s="911"/>
      <c r="F3" s="911"/>
      <c r="G3" s="911"/>
      <c r="H3" s="911"/>
      <c r="I3" s="258" t="s">
        <v>1</v>
      </c>
      <c r="J3" s="234"/>
    </row>
    <row r="4" spans="1:10" ht="15.75">
      <c r="A4" s="911" t="s">
        <v>288</v>
      </c>
      <c r="B4" s="911"/>
      <c r="C4" s="911"/>
      <c r="D4" s="911"/>
      <c r="E4" s="911"/>
      <c r="F4" s="911"/>
      <c r="G4" s="911"/>
      <c r="H4" s="911"/>
      <c r="I4" s="258" t="s">
        <v>1</v>
      </c>
      <c r="J4" s="234"/>
    </row>
    <row r="5" spans="1:10" ht="15.75">
      <c r="A5" s="909" t="s">
        <v>287</v>
      </c>
      <c r="B5" s="909"/>
      <c r="C5" s="909"/>
      <c r="D5" s="909"/>
      <c r="E5" s="909"/>
      <c r="F5" s="909"/>
      <c r="G5" s="909"/>
      <c r="H5" s="909"/>
      <c r="I5" s="258" t="s">
        <v>1</v>
      </c>
      <c r="J5" s="234"/>
    </row>
    <row r="6" spans="1:10" ht="15.75">
      <c r="A6" s="912"/>
      <c r="B6" s="912"/>
      <c r="C6" s="912"/>
      <c r="D6" s="912"/>
      <c r="E6" s="912"/>
      <c r="F6" s="912"/>
      <c r="G6" s="912"/>
      <c r="H6" s="912"/>
    </row>
    <row r="7" spans="1:10">
      <c r="A7" s="906"/>
      <c r="B7" s="906"/>
      <c r="C7" s="906"/>
      <c r="D7" s="906"/>
      <c r="E7" s="906"/>
      <c r="F7" s="906"/>
      <c r="G7" s="906"/>
      <c r="H7" s="906"/>
    </row>
    <row r="8" spans="1:10">
      <c r="A8" s="332" t="s">
        <v>131</v>
      </c>
      <c r="B8" s="331"/>
      <c r="C8" s="908"/>
      <c r="D8" s="908"/>
      <c r="E8" s="908"/>
      <c r="F8" s="908"/>
      <c r="G8" s="908"/>
      <c r="H8" s="908"/>
      <c r="I8" s="258" t="s">
        <v>1</v>
      </c>
    </row>
    <row r="9" spans="1:10">
      <c r="A9" s="332" t="s">
        <v>132</v>
      </c>
      <c r="B9" s="333" t="s">
        <v>202</v>
      </c>
      <c r="C9" s="908"/>
      <c r="D9" s="908"/>
      <c r="E9" s="908"/>
      <c r="F9" s="908"/>
      <c r="G9" s="908"/>
      <c r="H9" s="908"/>
      <c r="I9" s="258" t="s">
        <v>1</v>
      </c>
    </row>
    <row r="10" spans="1:10">
      <c r="A10" s="332" t="s">
        <v>133</v>
      </c>
      <c r="B10" s="333" t="s">
        <v>227</v>
      </c>
      <c r="C10" s="908"/>
      <c r="D10" s="908"/>
      <c r="E10" s="908"/>
      <c r="F10" s="908"/>
      <c r="G10" s="908"/>
      <c r="H10" s="908"/>
      <c r="I10" s="258" t="s">
        <v>1</v>
      </c>
    </row>
    <row r="11" spans="1:10">
      <c r="A11" s="913"/>
      <c r="B11" s="913"/>
      <c r="C11" s="913"/>
      <c r="D11" s="913"/>
      <c r="E11" s="913"/>
      <c r="F11" s="913"/>
      <c r="G11" s="913"/>
      <c r="H11" s="913"/>
    </row>
    <row r="12" spans="1:10" ht="12.75" customHeight="1">
      <c r="A12" s="893" t="s">
        <v>135</v>
      </c>
      <c r="B12" s="894"/>
      <c r="C12" s="904" t="s">
        <v>341</v>
      </c>
      <c r="D12" s="902" t="s">
        <v>334</v>
      </c>
      <c r="E12" s="902" t="s">
        <v>136</v>
      </c>
      <c r="F12" s="902" t="s">
        <v>137</v>
      </c>
      <c r="G12" s="902" t="s">
        <v>335</v>
      </c>
      <c r="H12" s="900" t="s">
        <v>342</v>
      </c>
      <c r="I12" s="258" t="s">
        <v>1</v>
      </c>
    </row>
    <row r="13" spans="1:10" ht="12.75" customHeight="1">
      <c r="A13" s="895"/>
      <c r="B13" s="896"/>
      <c r="C13" s="905"/>
      <c r="D13" s="903"/>
      <c r="E13" s="903"/>
      <c r="F13" s="903"/>
      <c r="G13" s="903"/>
      <c r="H13" s="901"/>
      <c r="I13" s="258" t="s">
        <v>1</v>
      </c>
    </row>
    <row r="14" spans="1:10">
      <c r="A14" s="342" t="s">
        <v>138</v>
      </c>
      <c r="B14" s="334"/>
      <c r="C14" s="361"/>
      <c r="D14" s="361"/>
      <c r="E14" s="361"/>
      <c r="F14" s="361"/>
      <c r="G14" s="361"/>
      <c r="H14" s="362"/>
      <c r="I14" s="258" t="s">
        <v>1</v>
      </c>
    </row>
    <row r="15" spans="1:10">
      <c r="A15" s="343" t="s">
        <v>139</v>
      </c>
      <c r="B15" s="335" t="s">
        <v>140</v>
      </c>
      <c r="C15" s="363"/>
      <c r="D15" s="363"/>
      <c r="E15" s="363"/>
      <c r="F15" s="363"/>
      <c r="G15" s="363"/>
      <c r="H15" s="364"/>
      <c r="I15" s="258" t="s">
        <v>1</v>
      </c>
    </row>
    <row r="16" spans="1:10">
      <c r="A16" s="344" t="s">
        <v>141</v>
      </c>
      <c r="B16" s="337" t="s">
        <v>204</v>
      </c>
      <c r="C16" s="365"/>
      <c r="D16" s="365"/>
      <c r="E16" s="365"/>
      <c r="F16" s="365"/>
      <c r="G16" s="365"/>
      <c r="H16" s="366"/>
      <c r="I16" s="258" t="s">
        <v>1</v>
      </c>
    </row>
    <row r="17" spans="1:9">
      <c r="A17" s="344" t="s">
        <v>141</v>
      </c>
      <c r="B17" s="337" t="s">
        <v>145</v>
      </c>
      <c r="C17" s="365"/>
      <c r="D17" s="365"/>
      <c r="E17" s="365"/>
      <c r="F17" s="365"/>
      <c r="G17" s="365"/>
      <c r="H17" s="366"/>
      <c r="I17" s="258" t="s">
        <v>1</v>
      </c>
    </row>
    <row r="18" spans="1:9">
      <c r="A18" s="344" t="s">
        <v>147</v>
      </c>
      <c r="B18" s="337" t="s">
        <v>146</v>
      </c>
      <c r="C18" s="365"/>
      <c r="D18" s="365"/>
      <c r="E18" s="365"/>
      <c r="F18" s="365"/>
      <c r="G18" s="365"/>
      <c r="H18" s="366"/>
      <c r="I18" s="258" t="s">
        <v>1</v>
      </c>
    </row>
    <row r="19" spans="1:9">
      <c r="A19" s="344" t="s">
        <v>147</v>
      </c>
      <c r="B19" s="337" t="s">
        <v>205</v>
      </c>
      <c r="C19" s="365"/>
      <c r="D19" s="365"/>
      <c r="E19" s="365"/>
      <c r="F19" s="365"/>
      <c r="G19" s="365"/>
      <c r="H19" s="366"/>
      <c r="I19" s="258" t="s">
        <v>1</v>
      </c>
    </row>
    <row r="20" spans="1:9">
      <c r="A20" s="342" t="s">
        <v>148</v>
      </c>
      <c r="B20" s="334"/>
      <c r="C20" s="361"/>
      <c r="D20" s="361"/>
      <c r="E20" s="361"/>
      <c r="F20" s="361"/>
      <c r="G20" s="361"/>
      <c r="H20" s="362"/>
      <c r="I20" s="258" t="s">
        <v>1</v>
      </c>
    </row>
    <row r="21" spans="1:9">
      <c r="A21" s="344" t="s">
        <v>149</v>
      </c>
      <c r="B21" s="337" t="s">
        <v>150</v>
      </c>
      <c r="C21" s="365"/>
      <c r="D21" s="365"/>
      <c r="E21" s="365"/>
      <c r="F21" s="365"/>
      <c r="G21" s="365"/>
      <c r="H21" s="366"/>
      <c r="I21" s="258" t="s">
        <v>1</v>
      </c>
    </row>
    <row r="22" spans="1:9">
      <c r="A22" s="338">
        <v>22</v>
      </c>
      <c r="B22" s="337" t="s">
        <v>151</v>
      </c>
      <c r="C22" s="365"/>
      <c r="D22" s="365"/>
      <c r="E22" s="365"/>
      <c r="F22" s="365"/>
      <c r="G22" s="365"/>
      <c r="H22" s="366"/>
      <c r="I22" s="258" t="s">
        <v>1</v>
      </c>
    </row>
    <row r="23" spans="1:9">
      <c r="A23" s="344" t="s">
        <v>207</v>
      </c>
      <c r="B23" s="337" t="s">
        <v>208</v>
      </c>
      <c r="C23" s="365"/>
      <c r="D23" s="365"/>
      <c r="E23" s="365"/>
      <c r="F23" s="365"/>
      <c r="G23" s="365"/>
      <c r="H23" s="366"/>
      <c r="I23" s="258" t="s">
        <v>1</v>
      </c>
    </row>
    <row r="24" spans="1:9">
      <c r="A24" s="336">
        <v>23.2</v>
      </c>
      <c r="B24" s="337" t="s">
        <v>209</v>
      </c>
      <c r="C24" s="365"/>
      <c r="D24" s="365"/>
      <c r="E24" s="365"/>
      <c r="F24" s="365"/>
      <c r="G24" s="365"/>
      <c r="H24" s="366"/>
      <c r="I24" s="258" t="s">
        <v>1</v>
      </c>
    </row>
    <row r="25" spans="1:9">
      <c r="A25" s="344" t="s">
        <v>154</v>
      </c>
      <c r="B25" s="337" t="s">
        <v>155</v>
      </c>
      <c r="C25" s="365"/>
      <c r="D25" s="365"/>
      <c r="E25" s="365"/>
      <c r="F25" s="365"/>
      <c r="G25" s="365"/>
      <c r="H25" s="366"/>
      <c r="I25" s="258" t="s">
        <v>1</v>
      </c>
    </row>
    <row r="26" spans="1:9">
      <c r="A26" s="344" t="s">
        <v>154</v>
      </c>
      <c r="B26" s="337" t="s">
        <v>156</v>
      </c>
      <c r="C26" s="365"/>
      <c r="D26" s="365"/>
      <c r="E26" s="365"/>
      <c r="F26" s="365"/>
      <c r="G26" s="365"/>
      <c r="H26" s="366"/>
      <c r="I26" s="258" t="s">
        <v>1</v>
      </c>
    </row>
    <row r="27" spans="1:9">
      <c r="A27" s="344" t="s">
        <v>154</v>
      </c>
      <c r="B27" s="337" t="s">
        <v>157</v>
      </c>
      <c r="C27" s="365"/>
      <c r="D27" s="365"/>
      <c r="E27" s="365"/>
      <c r="F27" s="365"/>
      <c r="G27" s="365"/>
      <c r="H27" s="366"/>
      <c r="I27" s="258" t="s">
        <v>1</v>
      </c>
    </row>
    <row r="28" spans="1:9">
      <c r="A28" s="344" t="s">
        <v>154</v>
      </c>
      <c r="B28" s="337" t="s">
        <v>210</v>
      </c>
      <c r="C28" s="365"/>
      <c r="D28" s="365"/>
      <c r="E28" s="365"/>
      <c r="F28" s="365"/>
      <c r="G28" s="365"/>
      <c r="H28" s="366"/>
      <c r="I28" s="258" t="s">
        <v>1</v>
      </c>
    </row>
    <row r="29" spans="1:9">
      <c r="A29" s="344" t="s">
        <v>154</v>
      </c>
      <c r="B29" s="337" t="s">
        <v>211</v>
      </c>
      <c r="C29" s="365"/>
      <c r="D29" s="365"/>
      <c r="E29" s="365"/>
      <c r="F29" s="365"/>
      <c r="G29" s="365"/>
      <c r="H29" s="366"/>
      <c r="I29" s="258" t="s">
        <v>1</v>
      </c>
    </row>
    <row r="30" spans="1:9">
      <c r="A30" s="344" t="s">
        <v>212</v>
      </c>
      <c r="B30" s="337" t="s">
        <v>213</v>
      </c>
      <c r="C30" s="365"/>
      <c r="D30" s="365"/>
      <c r="E30" s="365"/>
      <c r="F30" s="365"/>
      <c r="G30" s="365"/>
      <c r="H30" s="366"/>
      <c r="I30" s="258" t="s">
        <v>1</v>
      </c>
    </row>
    <row r="31" spans="1:9">
      <c r="A31" s="336">
        <v>25.3</v>
      </c>
      <c r="B31" s="337" t="s">
        <v>158</v>
      </c>
      <c r="C31" s="365"/>
      <c r="D31" s="365"/>
      <c r="E31" s="365"/>
      <c r="F31" s="365"/>
      <c r="G31" s="365"/>
      <c r="H31" s="366"/>
      <c r="I31" s="258" t="s">
        <v>1</v>
      </c>
    </row>
    <row r="32" spans="1:9">
      <c r="A32" s="336">
        <v>25.3</v>
      </c>
      <c r="B32" s="337" t="s">
        <v>159</v>
      </c>
      <c r="C32" s="365"/>
      <c r="D32" s="365"/>
      <c r="E32" s="365"/>
      <c r="F32" s="365"/>
      <c r="G32" s="365"/>
      <c r="H32" s="366"/>
      <c r="I32" s="258" t="s">
        <v>1</v>
      </c>
    </row>
    <row r="33" spans="1:9">
      <c r="A33" s="336">
        <v>25.3</v>
      </c>
      <c r="B33" s="337" t="s">
        <v>160</v>
      </c>
      <c r="C33" s="365"/>
      <c r="D33" s="365"/>
      <c r="E33" s="365"/>
      <c r="F33" s="365"/>
      <c r="G33" s="365"/>
      <c r="H33" s="366"/>
      <c r="I33" s="258" t="s">
        <v>1</v>
      </c>
    </row>
    <row r="34" spans="1:9">
      <c r="A34" s="336">
        <v>25.3</v>
      </c>
      <c r="B34" s="337" t="s">
        <v>161</v>
      </c>
      <c r="C34" s="365"/>
      <c r="D34" s="365"/>
      <c r="E34" s="365"/>
      <c r="F34" s="365"/>
      <c r="G34" s="365"/>
      <c r="H34" s="366"/>
      <c r="I34" s="258" t="s">
        <v>1</v>
      </c>
    </row>
    <row r="35" spans="1:9">
      <c r="A35" s="336">
        <v>25.3</v>
      </c>
      <c r="B35" s="337" t="s">
        <v>162</v>
      </c>
      <c r="C35" s="365"/>
      <c r="D35" s="365"/>
      <c r="E35" s="365"/>
      <c r="F35" s="365"/>
      <c r="G35" s="365"/>
      <c r="H35" s="366"/>
      <c r="I35" s="258" t="s">
        <v>1</v>
      </c>
    </row>
    <row r="36" spans="1:9">
      <c r="A36" s="336">
        <v>25.3</v>
      </c>
      <c r="B36" s="337" t="s">
        <v>215</v>
      </c>
      <c r="C36" s="365"/>
      <c r="D36" s="365"/>
      <c r="E36" s="365"/>
      <c r="F36" s="365"/>
      <c r="G36" s="365"/>
      <c r="H36" s="366"/>
      <c r="I36" s="258" t="s">
        <v>1</v>
      </c>
    </row>
    <row r="37" spans="1:9">
      <c r="A37" s="344" t="s">
        <v>163</v>
      </c>
      <c r="B37" s="337" t="s">
        <v>169</v>
      </c>
      <c r="C37" s="365"/>
      <c r="D37" s="365"/>
      <c r="E37" s="365"/>
      <c r="F37" s="365"/>
      <c r="G37" s="365"/>
      <c r="H37" s="366"/>
      <c r="I37" s="258" t="s">
        <v>1</v>
      </c>
    </row>
    <row r="38" spans="1:9">
      <c r="A38" s="457" t="s">
        <v>170</v>
      </c>
      <c r="B38" s="456" t="s">
        <v>171</v>
      </c>
      <c r="C38" s="370"/>
      <c r="D38" s="370"/>
      <c r="E38" s="370"/>
      <c r="F38" s="370"/>
      <c r="G38" s="370"/>
      <c r="H38" s="371"/>
      <c r="I38" s="258" t="s">
        <v>1</v>
      </c>
    </row>
    <row r="39" spans="1:9">
      <c r="A39" s="342" t="s">
        <v>177</v>
      </c>
      <c r="B39" s="334"/>
      <c r="C39" s="361"/>
      <c r="D39" s="361"/>
      <c r="E39" s="361"/>
      <c r="F39" s="361"/>
      <c r="G39" s="361"/>
      <c r="H39" s="362"/>
      <c r="I39" s="258" t="s">
        <v>1</v>
      </c>
    </row>
    <row r="40" spans="1:9">
      <c r="A40" s="344" t="s">
        <v>178</v>
      </c>
      <c r="B40" s="337" t="s">
        <v>216</v>
      </c>
      <c r="C40" s="365"/>
      <c r="D40" s="365"/>
      <c r="E40" s="365"/>
      <c r="F40" s="365"/>
      <c r="G40" s="365"/>
      <c r="H40" s="366"/>
      <c r="I40" s="258" t="s">
        <v>1</v>
      </c>
    </row>
    <row r="41" spans="1:9">
      <c r="A41" s="340" t="s">
        <v>178</v>
      </c>
      <c r="B41" s="339" t="s">
        <v>183</v>
      </c>
      <c r="C41" s="365"/>
      <c r="D41" s="365"/>
      <c r="E41" s="365"/>
      <c r="F41" s="365"/>
      <c r="G41" s="365"/>
      <c r="H41" s="366"/>
      <c r="I41" s="258" t="s">
        <v>1</v>
      </c>
    </row>
    <row r="42" spans="1:9">
      <c r="A42" s="340" t="s">
        <v>178</v>
      </c>
      <c r="B42" s="339" t="s">
        <v>184</v>
      </c>
      <c r="C42" s="365"/>
      <c r="D42" s="365"/>
      <c r="E42" s="365"/>
      <c r="F42" s="365"/>
      <c r="G42" s="365"/>
      <c r="H42" s="366"/>
      <c r="I42" s="258" t="s">
        <v>1</v>
      </c>
    </row>
    <row r="43" spans="1:9">
      <c r="A43" s="340" t="s">
        <v>178</v>
      </c>
      <c r="B43" s="339" t="s">
        <v>228</v>
      </c>
      <c r="C43" s="365"/>
      <c r="D43" s="365"/>
      <c r="E43" s="365"/>
      <c r="F43" s="365"/>
      <c r="G43" s="365"/>
      <c r="H43" s="366"/>
      <c r="I43" s="258" t="s">
        <v>1</v>
      </c>
    </row>
    <row r="44" spans="1:9">
      <c r="A44" s="340" t="s">
        <v>178</v>
      </c>
      <c r="B44" s="339" t="s">
        <v>185</v>
      </c>
      <c r="C44" s="365"/>
      <c r="D44" s="365"/>
      <c r="E44" s="365"/>
      <c r="F44" s="365"/>
      <c r="G44" s="365"/>
      <c r="H44" s="366"/>
      <c r="I44" s="258" t="s">
        <v>1</v>
      </c>
    </row>
    <row r="45" spans="1:9">
      <c r="A45" s="340" t="s">
        <v>178</v>
      </c>
      <c r="B45" s="339" t="s">
        <v>186</v>
      </c>
      <c r="C45" s="365"/>
      <c r="D45" s="365"/>
      <c r="E45" s="365"/>
      <c r="F45" s="365"/>
      <c r="G45" s="365"/>
      <c r="H45" s="366"/>
      <c r="I45" s="258" t="s">
        <v>1</v>
      </c>
    </row>
    <row r="46" spans="1:9">
      <c r="A46" s="340" t="s">
        <v>178</v>
      </c>
      <c r="B46" s="339" t="s">
        <v>187</v>
      </c>
      <c r="C46" s="365"/>
      <c r="D46" s="365"/>
      <c r="E46" s="365"/>
      <c r="F46" s="365"/>
      <c r="G46" s="365"/>
      <c r="H46" s="366"/>
      <c r="I46" s="258" t="s">
        <v>1</v>
      </c>
    </row>
    <row r="47" spans="1:9">
      <c r="A47" s="344" t="s">
        <v>178</v>
      </c>
      <c r="B47" s="337" t="s">
        <v>188</v>
      </c>
      <c r="C47" s="365"/>
      <c r="D47" s="365"/>
      <c r="E47" s="367"/>
      <c r="F47" s="367"/>
      <c r="G47" s="365"/>
      <c r="H47" s="366"/>
      <c r="I47" s="258" t="s">
        <v>1</v>
      </c>
    </row>
    <row r="48" spans="1:9">
      <c r="A48" s="344" t="s">
        <v>218</v>
      </c>
      <c r="B48" s="337" t="s">
        <v>219</v>
      </c>
      <c r="C48" s="365"/>
      <c r="D48" s="365"/>
      <c r="E48" s="367"/>
      <c r="F48" s="367"/>
      <c r="G48" s="365"/>
      <c r="H48" s="366"/>
      <c r="I48" s="258" t="s">
        <v>1</v>
      </c>
    </row>
    <row r="49" spans="1:18">
      <c r="A49" s="342" t="s">
        <v>190</v>
      </c>
      <c r="B49" s="334"/>
      <c r="C49" s="361"/>
      <c r="D49" s="361"/>
      <c r="E49" s="361"/>
      <c r="F49" s="361"/>
      <c r="G49" s="361"/>
      <c r="H49" s="362"/>
      <c r="I49" s="258" t="s">
        <v>1</v>
      </c>
    </row>
    <row r="50" spans="1:18">
      <c r="A50" s="344" t="s">
        <v>191</v>
      </c>
      <c r="B50" s="337" t="s">
        <v>226</v>
      </c>
      <c r="C50" s="365"/>
      <c r="D50" s="365"/>
      <c r="E50" s="365"/>
      <c r="F50" s="365"/>
      <c r="G50" s="365"/>
      <c r="H50" s="366"/>
      <c r="I50" s="258" t="s">
        <v>1</v>
      </c>
    </row>
    <row r="51" spans="1:18">
      <c r="A51" s="340" t="s">
        <v>191</v>
      </c>
      <c r="B51" s="339" t="s">
        <v>197</v>
      </c>
      <c r="C51" s="365"/>
      <c r="D51" s="365"/>
      <c r="E51" s="365"/>
      <c r="F51" s="365"/>
      <c r="G51" s="365"/>
      <c r="H51" s="366"/>
      <c r="I51" s="258" t="s">
        <v>1</v>
      </c>
    </row>
    <row r="52" spans="1:18">
      <c r="A52" s="342"/>
      <c r="B52" s="334" t="s">
        <v>198</v>
      </c>
      <c r="C52" s="361"/>
      <c r="D52" s="361"/>
      <c r="E52" s="361"/>
      <c r="F52" s="361"/>
      <c r="G52" s="361"/>
      <c r="H52" s="362"/>
      <c r="I52" s="232" t="s">
        <v>26</v>
      </c>
    </row>
    <row r="55" spans="1:18" ht="15.75">
      <c r="A55" s="897" t="s">
        <v>306</v>
      </c>
      <c r="B55" s="920"/>
      <c r="C55" s="920"/>
      <c r="D55" s="920"/>
      <c r="E55" s="920"/>
      <c r="F55" s="920"/>
      <c r="G55" s="920"/>
      <c r="H55" s="920"/>
      <c r="I55" s="237"/>
      <c r="J55" s="237"/>
      <c r="K55" s="237"/>
      <c r="L55" s="237"/>
      <c r="M55" s="237"/>
      <c r="N55" s="237"/>
      <c r="O55" s="237"/>
      <c r="P55" s="237"/>
      <c r="Q55" s="237"/>
      <c r="R55" s="237"/>
    </row>
    <row r="56" spans="1:18" ht="15">
      <c r="A56" s="898" t="s">
        <v>199</v>
      </c>
      <c r="B56" s="920"/>
      <c r="C56" s="920"/>
      <c r="D56" s="920"/>
      <c r="E56" s="920"/>
      <c r="F56" s="920"/>
      <c r="G56" s="920"/>
      <c r="H56" s="920"/>
      <c r="I56" s="251"/>
      <c r="J56" s="251"/>
      <c r="K56" s="251"/>
      <c r="L56" s="251"/>
      <c r="M56" s="251"/>
      <c r="N56" s="251"/>
      <c r="O56" s="251"/>
      <c r="P56" s="251"/>
      <c r="Q56" s="251"/>
      <c r="R56" s="251"/>
    </row>
    <row r="57" spans="1:18" ht="13.5">
      <c r="A57" s="238"/>
      <c r="B57" s="237"/>
      <c r="C57" s="237"/>
      <c r="D57" s="237"/>
      <c r="E57" s="237"/>
      <c r="F57" s="237"/>
      <c r="G57" s="237"/>
      <c r="H57" s="237"/>
      <c r="I57" s="237"/>
      <c r="J57" s="237"/>
      <c r="K57" s="237"/>
      <c r="L57" s="237"/>
      <c r="M57" s="237"/>
      <c r="N57" s="237"/>
      <c r="O57" s="237"/>
      <c r="P57" s="237"/>
      <c r="Q57" s="237"/>
      <c r="R57" s="237"/>
    </row>
    <row r="58" spans="1:18" ht="30.75" customHeight="1">
      <c r="A58" s="899" t="s">
        <v>200</v>
      </c>
      <c r="B58" s="920"/>
      <c r="C58" s="920"/>
      <c r="D58" s="920"/>
      <c r="E58" s="920"/>
      <c r="F58" s="920"/>
      <c r="G58" s="920"/>
      <c r="H58" s="920"/>
      <c r="I58" s="239"/>
      <c r="J58" s="239"/>
      <c r="K58" s="239"/>
      <c r="L58" s="239"/>
      <c r="M58" s="239"/>
      <c r="N58" s="239"/>
      <c r="O58" s="239"/>
      <c r="P58" s="239"/>
      <c r="Q58" s="239"/>
      <c r="R58" s="239"/>
    </row>
    <row r="59" spans="1:18">
      <c r="A59" s="240"/>
      <c r="B59" s="241"/>
      <c r="C59" s="241"/>
      <c r="D59" s="241"/>
      <c r="E59" s="241"/>
      <c r="F59" s="241"/>
      <c r="G59" s="241"/>
      <c r="H59" s="241"/>
      <c r="I59" s="241"/>
      <c r="J59" s="241"/>
      <c r="K59" s="241"/>
      <c r="L59" s="241"/>
      <c r="M59" s="241"/>
      <c r="N59" s="241"/>
      <c r="O59" s="241"/>
      <c r="P59" s="241"/>
      <c r="Q59" s="241"/>
      <c r="R59" s="241"/>
    </row>
    <row r="60" spans="1:18" ht="29.25" customHeight="1">
      <c r="A60" s="892" t="s">
        <v>201</v>
      </c>
      <c r="B60" s="920"/>
      <c r="C60" s="920"/>
      <c r="D60" s="920"/>
      <c r="E60" s="920"/>
      <c r="F60" s="920"/>
      <c r="G60" s="920"/>
      <c r="H60" s="920"/>
      <c r="I60" s="239"/>
      <c r="J60" s="239"/>
      <c r="K60" s="239"/>
      <c r="L60" s="239"/>
      <c r="M60" s="239"/>
      <c r="N60" s="239"/>
      <c r="O60" s="239"/>
      <c r="P60" s="239"/>
      <c r="Q60" s="239"/>
      <c r="R60" s="239"/>
    </row>
  </sheetData>
  <mergeCells count="22">
    <mergeCell ref="C10:H10"/>
    <mergeCell ref="A56:H56"/>
    <mergeCell ref="A58:H58"/>
    <mergeCell ref="A60:H60"/>
    <mergeCell ref="A12:B13"/>
    <mergeCell ref="A55:H55"/>
    <mergeCell ref="A11:H11"/>
    <mergeCell ref="C12:C13"/>
    <mergeCell ref="D12:D13"/>
    <mergeCell ref="E12:E13"/>
    <mergeCell ref="G12:G13"/>
    <mergeCell ref="H12:H13"/>
    <mergeCell ref="F12:F13"/>
    <mergeCell ref="A1:H1"/>
    <mergeCell ref="A2:H2"/>
    <mergeCell ref="A3:H3"/>
    <mergeCell ref="A4:H4"/>
    <mergeCell ref="C9:H9"/>
    <mergeCell ref="A5:H5"/>
    <mergeCell ref="A6:H6"/>
    <mergeCell ref="A7:H7"/>
    <mergeCell ref="C8:H8"/>
  </mergeCells>
  <phoneticPr fontId="41"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7.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62" customWidth="1"/>
    <col min="2" max="2" width="65.6640625" style="261" customWidth="1"/>
    <col min="3" max="3" width="2.88671875" style="262" customWidth="1"/>
    <col min="4" max="4" width="11.44140625" style="262" customWidth="1"/>
    <col min="5" max="5" width="10.21875" style="262" customWidth="1"/>
    <col min="6" max="6" width="10.109375" style="262" customWidth="1"/>
    <col min="7" max="7" width="9.5546875" style="262" customWidth="1"/>
    <col min="8" max="8" width="9.33203125" style="262" customWidth="1"/>
    <col min="9" max="16384" width="7.109375" style="262"/>
  </cols>
  <sheetData>
    <row r="1" spans="1:11">
      <c r="A1" s="921" t="s">
        <v>272</v>
      </c>
      <c r="B1" s="921"/>
      <c r="C1" s="921"/>
      <c r="D1" s="921"/>
      <c r="E1" s="921"/>
      <c r="F1" s="921"/>
      <c r="G1" s="921"/>
      <c r="H1" s="921"/>
      <c r="I1" s="263" t="s">
        <v>1</v>
      </c>
    </row>
    <row r="2" spans="1:11" ht="13.5" customHeight="1">
      <c r="A2" s="923"/>
      <c r="B2" s="923"/>
      <c r="C2" s="923"/>
      <c r="D2" s="923"/>
      <c r="E2" s="923"/>
      <c r="F2" s="923"/>
      <c r="G2" s="923"/>
      <c r="H2" s="923"/>
      <c r="I2" s="263" t="s">
        <v>1</v>
      </c>
    </row>
    <row r="3" spans="1:11">
      <c r="A3" s="928" t="s">
        <v>333</v>
      </c>
      <c r="B3" s="928"/>
      <c r="C3" s="928"/>
      <c r="D3" s="928"/>
      <c r="E3" s="928"/>
      <c r="F3" s="928"/>
      <c r="G3" s="928"/>
      <c r="H3" s="928"/>
      <c r="I3" s="263" t="s">
        <v>1</v>
      </c>
    </row>
    <row r="4" spans="1:11" ht="18.75">
      <c r="A4" s="770"/>
      <c r="B4" s="770"/>
      <c r="C4" s="770"/>
      <c r="D4" s="770"/>
      <c r="E4" s="770"/>
      <c r="F4" s="770"/>
      <c r="G4" s="770"/>
      <c r="H4" s="770"/>
      <c r="I4" s="263" t="s">
        <v>1</v>
      </c>
    </row>
    <row r="5" spans="1:11" ht="16.5">
      <c r="A5" s="772"/>
      <c r="B5" s="772"/>
      <c r="C5" s="772"/>
      <c r="D5" s="772"/>
      <c r="E5" s="772"/>
      <c r="F5" s="772"/>
      <c r="G5" s="772"/>
      <c r="H5" s="772"/>
      <c r="I5" s="263" t="s">
        <v>1</v>
      </c>
    </row>
    <row r="6" spans="1:11" ht="16.5">
      <c r="A6" s="772"/>
      <c r="B6" s="772"/>
      <c r="C6" s="772"/>
      <c r="D6" s="772"/>
      <c r="E6" s="772"/>
      <c r="F6" s="772"/>
      <c r="G6" s="772"/>
      <c r="H6" s="772"/>
      <c r="I6" s="263" t="s">
        <v>1</v>
      </c>
    </row>
    <row r="7" spans="1:11">
      <c r="A7" s="922"/>
      <c r="B7" s="922"/>
      <c r="C7" s="922"/>
      <c r="D7" s="922"/>
      <c r="E7" s="922"/>
      <c r="F7" s="922"/>
      <c r="G7" s="922"/>
      <c r="H7" s="922"/>
      <c r="I7" s="263" t="s">
        <v>1</v>
      </c>
    </row>
    <row r="8" spans="1:11">
      <c r="A8" s="922"/>
      <c r="B8" s="922"/>
      <c r="C8" s="922"/>
      <c r="D8" s="922"/>
      <c r="E8" s="922"/>
      <c r="F8" s="922"/>
      <c r="G8" s="922"/>
      <c r="H8" s="922"/>
      <c r="I8" s="263" t="s">
        <v>1</v>
      </c>
    </row>
    <row r="9" spans="1:11">
      <c r="A9" s="927"/>
      <c r="B9" s="927"/>
      <c r="C9" s="927"/>
      <c r="D9" s="927"/>
      <c r="E9" s="927"/>
      <c r="F9" s="927"/>
      <c r="G9" s="927"/>
      <c r="H9" s="927"/>
      <c r="I9" s="263" t="s">
        <v>1</v>
      </c>
    </row>
    <row r="10" spans="1:11">
      <c r="A10" s="266"/>
      <c r="B10" s="267"/>
      <c r="C10" s="266"/>
      <c r="D10" s="266"/>
      <c r="E10" s="266"/>
      <c r="F10" s="266"/>
      <c r="G10" s="266"/>
      <c r="H10" s="266"/>
      <c r="I10" s="263" t="s">
        <v>1</v>
      </c>
    </row>
    <row r="11" spans="1:11">
      <c r="A11" s="266"/>
      <c r="B11" s="267"/>
      <c r="C11" s="266"/>
      <c r="D11" s="267"/>
      <c r="E11" s="266"/>
      <c r="F11" s="266"/>
      <c r="G11" s="266"/>
      <c r="H11" s="266"/>
      <c r="I11" s="263" t="s">
        <v>1</v>
      </c>
    </row>
    <row r="12" spans="1:11">
      <c r="A12" s="266"/>
      <c r="B12" s="267"/>
      <c r="C12" s="266"/>
      <c r="D12" s="267"/>
      <c r="E12" s="266"/>
      <c r="F12" s="266"/>
      <c r="G12" s="266"/>
      <c r="H12" s="266"/>
      <c r="I12" s="263" t="s">
        <v>1</v>
      </c>
    </row>
    <row r="13" spans="1:11">
      <c r="A13" s="266"/>
      <c r="B13" s="267"/>
      <c r="C13" s="266"/>
      <c r="D13" s="266"/>
      <c r="E13" s="266"/>
      <c r="F13" s="266"/>
      <c r="G13" s="266"/>
      <c r="H13" s="266"/>
      <c r="I13" s="263" t="s">
        <v>1</v>
      </c>
    </row>
    <row r="14" spans="1:11" ht="36" customHeight="1">
      <c r="A14" s="266"/>
      <c r="B14" s="266"/>
      <c r="C14" s="266"/>
      <c r="D14" s="266"/>
      <c r="E14" s="266"/>
      <c r="F14" s="266"/>
      <c r="G14" s="266"/>
      <c r="H14" s="266"/>
      <c r="I14" s="263" t="s">
        <v>1</v>
      </c>
      <c r="J14" s="264"/>
      <c r="K14" s="264"/>
    </row>
    <row r="15" spans="1:11" ht="9.9499999999999993" customHeight="1">
      <c r="A15" s="266"/>
      <c r="B15" s="266"/>
      <c r="C15" s="266"/>
      <c r="D15" s="266"/>
      <c r="E15" s="266"/>
      <c r="F15" s="266"/>
      <c r="G15" s="266"/>
      <c r="H15" s="266"/>
      <c r="I15" s="263" t="s">
        <v>1</v>
      </c>
    </row>
    <row r="16" spans="1:11" ht="36" customHeight="1">
      <c r="A16" s="266"/>
      <c r="B16" s="266"/>
      <c r="C16" s="266"/>
      <c r="D16" s="266"/>
      <c r="E16" s="266"/>
      <c r="F16" s="266"/>
      <c r="G16" s="266"/>
      <c r="H16" s="266"/>
      <c r="I16" s="263" t="s">
        <v>1</v>
      </c>
      <c r="J16" s="264"/>
      <c r="K16" s="264"/>
    </row>
    <row r="17" spans="1:9" ht="9.9499999999999993" customHeight="1">
      <c r="A17" s="266"/>
      <c r="B17" s="266"/>
      <c r="C17" s="266"/>
      <c r="D17" s="266"/>
      <c r="E17" s="266"/>
      <c r="F17" s="266"/>
      <c r="G17" s="266"/>
      <c r="H17" s="266"/>
      <c r="I17" s="263" t="s">
        <v>1</v>
      </c>
    </row>
    <row r="18" spans="1:9" ht="30.75" customHeight="1">
      <c r="A18" s="266"/>
      <c r="B18" s="266"/>
      <c r="C18" s="266"/>
      <c r="D18" s="266"/>
      <c r="E18" s="266"/>
      <c r="F18" s="266"/>
      <c r="G18" s="266"/>
      <c r="H18" s="266"/>
      <c r="I18" s="263" t="s">
        <v>1</v>
      </c>
    </row>
    <row r="19" spans="1:9">
      <c r="A19" s="266"/>
      <c r="B19" s="266"/>
      <c r="C19" s="266"/>
      <c r="D19" s="266"/>
      <c r="E19" s="266"/>
      <c r="F19" s="266"/>
      <c r="G19" s="266"/>
      <c r="H19" s="266"/>
      <c r="I19" s="263" t="s">
        <v>1</v>
      </c>
    </row>
    <row r="20" spans="1:9">
      <c r="A20" s="266"/>
      <c r="B20" s="266"/>
      <c r="C20" s="266"/>
      <c r="D20" s="266"/>
      <c r="E20" s="266"/>
      <c r="F20" s="266"/>
      <c r="G20" s="266"/>
      <c r="H20" s="266"/>
      <c r="I20" s="263" t="s">
        <v>1</v>
      </c>
    </row>
    <row r="21" spans="1:9" ht="9.9499999999999993" customHeight="1">
      <c r="A21" s="266"/>
      <c r="B21" s="266"/>
      <c r="C21" s="266"/>
      <c r="D21" s="266"/>
      <c r="E21" s="266"/>
      <c r="F21" s="266"/>
      <c r="G21" s="266"/>
      <c r="H21" s="266"/>
      <c r="I21" s="263" t="s">
        <v>1</v>
      </c>
    </row>
    <row r="22" spans="1:9">
      <c r="A22" s="266"/>
      <c r="B22" s="266"/>
      <c r="C22" s="266"/>
      <c r="D22" s="266"/>
      <c r="E22" s="266"/>
      <c r="F22" s="266"/>
      <c r="G22" s="266"/>
      <c r="H22" s="266"/>
      <c r="I22" s="263" t="s">
        <v>1</v>
      </c>
    </row>
    <row r="23" spans="1:9">
      <c r="A23" s="266"/>
      <c r="B23" s="266"/>
      <c r="C23" s="266"/>
      <c r="D23" s="266"/>
      <c r="E23" s="266"/>
      <c r="F23" s="266"/>
      <c r="G23" s="266"/>
      <c r="H23" s="266"/>
      <c r="I23" s="263" t="s">
        <v>1</v>
      </c>
    </row>
    <row r="24" spans="1:9" ht="36.75" customHeight="1">
      <c r="A24" s="266"/>
      <c r="B24" s="266"/>
      <c r="C24" s="266"/>
      <c r="D24" s="265"/>
      <c r="E24" s="266"/>
      <c r="F24" s="266"/>
      <c r="G24" s="266"/>
      <c r="H24" s="266"/>
      <c r="I24" s="263" t="s">
        <v>1</v>
      </c>
    </row>
    <row r="25" spans="1:9">
      <c r="A25" s="266"/>
      <c r="B25" s="266"/>
      <c r="C25" s="266"/>
      <c r="D25" s="444"/>
      <c r="E25" s="444"/>
      <c r="F25" s="444"/>
      <c r="G25" s="444"/>
      <c r="H25" s="266"/>
      <c r="I25" s="263" t="s">
        <v>1</v>
      </c>
    </row>
    <row r="26" spans="1:9" ht="10.5" customHeight="1">
      <c r="A26" s="266"/>
      <c r="B26" s="266"/>
      <c r="C26" s="266"/>
      <c r="D26" s="265"/>
      <c r="E26" s="266"/>
      <c r="F26" s="266"/>
      <c r="G26" s="266"/>
      <c r="H26" s="266"/>
      <c r="I26" s="263" t="s">
        <v>1</v>
      </c>
    </row>
    <row r="27" spans="1:9" ht="9.9499999999999993" customHeight="1">
      <c r="A27" s="266"/>
      <c r="B27" s="266"/>
      <c r="C27" s="266"/>
      <c r="D27" s="266"/>
      <c r="E27" s="266"/>
      <c r="F27" s="266"/>
      <c r="G27" s="266"/>
      <c r="H27" s="266"/>
      <c r="I27" s="263" t="s">
        <v>1</v>
      </c>
    </row>
    <row r="28" spans="1:9">
      <c r="A28" s="266"/>
      <c r="B28" s="266"/>
      <c r="C28" s="266"/>
      <c r="D28" s="266"/>
      <c r="E28" s="266"/>
      <c r="F28" s="266"/>
      <c r="G28" s="266"/>
      <c r="H28" s="266"/>
      <c r="I28" s="263" t="s">
        <v>1</v>
      </c>
    </row>
    <row r="29" spans="1:9">
      <c r="A29" s="266"/>
      <c r="B29" s="266"/>
      <c r="C29" s="266"/>
      <c r="D29" s="266"/>
      <c r="E29" s="266"/>
      <c r="F29" s="266"/>
      <c r="G29" s="266"/>
      <c r="H29" s="266"/>
      <c r="I29" s="263" t="s">
        <v>1</v>
      </c>
    </row>
    <row r="30" spans="1:9" ht="15.75" customHeight="1">
      <c r="A30" s="266"/>
      <c r="B30" s="266"/>
      <c r="C30" s="266"/>
      <c r="D30" s="444"/>
      <c r="E30" s="444"/>
      <c r="F30" s="266"/>
      <c r="G30" s="266"/>
      <c r="H30" s="266"/>
      <c r="I30" s="263" t="s">
        <v>1</v>
      </c>
    </row>
    <row r="31" spans="1:9" ht="9.9499999999999993" customHeight="1">
      <c r="A31" s="266"/>
      <c r="B31" s="266"/>
      <c r="C31" s="266"/>
      <c r="D31" s="266"/>
      <c r="E31" s="266"/>
      <c r="F31" s="266"/>
      <c r="G31" s="266"/>
      <c r="H31" s="266"/>
      <c r="I31" s="263" t="s">
        <v>1</v>
      </c>
    </row>
    <row r="32" spans="1:9">
      <c r="A32" s="266"/>
      <c r="B32" s="266"/>
      <c r="C32" s="266"/>
      <c r="D32" s="446"/>
      <c r="E32" s="266"/>
      <c r="F32" s="266"/>
      <c r="G32" s="266"/>
      <c r="H32" s="266"/>
      <c r="I32" s="263" t="s">
        <v>1</v>
      </c>
    </row>
    <row r="33" spans="1:9" ht="36" customHeight="1">
      <c r="A33" s="266"/>
      <c r="B33" s="264"/>
      <c r="C33" s="264"/>
      <c r="D33" s="445"/>
      <c r="E33" s="445"/>
      <c r="F33" s="266"/>
      <c r="G33" s="266"/>
      <c r="H33" s="266"/>
      <c r="I33" s="263" t="s">
        <v>26</v>
      </c>
    </row>
    <row r="34" spans="1:9">
      <c r="B34" s="268"/>
    </row>
    <row r="35" spans="1:9">
      <c r="B35" s="270"/>
    </row>
    <row r="36" spans="1:9">
      <c r="A36" s="897" t="s">
        <v>306</v>
      </c>
      <c r="B36" s="920"/>
      <c r="C36" s="920"/>
      <c r="D36" s="920"/>
      <c r="E36" s="920"/>
      <c r="F36" s="920"/>
      <c r="G36" s="920"/>
      <c r="H36" s="920"/>
    </row>
    <row r="37" spans="1:9">
      <c r="A37" s="246"/>
      <c r="B37" s="271" t="s">
        <v>273</v>
      </c>
      <c r="C37" s="272"/>
      <c r="D37" s="272"/>
      <c r="E37" s="272"/>
      <c r="F37" s="272"/>
      <c r="G37" s="272"/>
      <c r="H37" s="272"/>
    </row>
    <row r="38" spans="1:9">
      <c r="A38" s="273"/>
      <c r="B38" s="274"/>
      <c r="C38" s="274"/>
      <c r="D38" s="274"/>
      <c r="E38" s="274"/>
      <c r="F38" s="274"/>
      <c r="G38" s="274"/>
      <c r="H38" s="274"/>
    </row>
    <row r="39" spans="1:9">
      <c r="A39" s="924"/>
      <c r="B39" s="925"/>
      <c r="C39" s="925"/>
      <c r="D39" s="925"/>
      <c r="E39" s="925"/>
      <c r="F39" s="925"/>
      <c r="G39" s="925"/>
      <c r="H39" s="925"/>
    </row>
    <row r="40" spans="1:9">
      <c r="A40" s="275"/>
      <c r="B40" s="276"/>
      <c r="C40" s="276"/>
      <c r="D40" s="276"/>
      <c r="E40" s="276"/>
      <c r="F40" s="276"/>
      <c r="G40" s="276"/>
      <c r="H40" s="276"/>
    </row>
    <row r="41" spans="1:9">
      <c r="A41" s="926"/>
      <c r="B41" s="925"/>
      <c r="C41" s="925"/>
      <c r="D41" s="925"/>
      <c r="E41" s="925"/>
      <c r="F41" s="925"/>
      <c r="G41" s="925"/>
      <c r="H41" s="925"/>
    </row>
    <row r="42" spans="1:9">
      <c r="A42" s="269"/>
      <c r="B42" s="277"/>
      <c r="C42" s="269"/>
      <c r="D42" s="269"/>
      <c r="E42" s="269"/>
      <c r="F42" s="269"/>
      <c r="G42" s="269"/>
      <c r="H42" s="269"/>
    </row>
  </sheetData>
  <mergeCells count="12">
    <mergeCell ref="A39:H39"/>
    <mergeCell ref="A41:H41"/>
    <mergeCell ref="A36:H36"/>
    <mergeCell ref="A9:H9"/>
    <mergeCell ref="A3:H3"/>
    <mergeCell ref="A1:H1"/>
    <mergeCell ref="A8:H8"/>
    <mergeCell ref="A7:H7"/>
    <mergeCell ref="A4:H4"/>
    <mergeCell ref="A5:H5"/>
    <mergeCell ref="A6:H6"/>
    <mergeCell ref="A2:H2"/>
  </mergeCells>
  <phoneticPr fontId="41"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Z86"/>
  <sheetViews>
    <sheetView showGridLines="0" showOutlineSymbols="0" view="pageBreakPreview" zoomScale="75" zoomScaleNormal="100" zoomScaleSheetLayoutView="75" workbookViewId="0">
      <selection sqref="A1:X1"/>
    </sheetView>
  </sheetViews>
  <sheetFormatPr defaultColWidth="9.6640625" defaultRowHeight="15.75"/>
  <cols>
    <col min="1" max="2" width="2.5546875" style="3" customWidth="1"/>
    <col min="3" max="3" width="25" style="3" customWidth="1"/>
    <col min="4" max="4" width="6.88671875" style="6" customWidth="1"/>
    <col min="5" max="5" width="6.21875" style="6" customWidth="1"/>
    <col min="6" max="6" width="10.21875" style="6" customWidth="1"/>
    <col min="7" max="7" width="8.44140625" style="6" bestFit="1" customWidth="1"/>
    <col min="8" max="8" width="6.21875" style="6" customWidth="1"/>
    <col min="9" max="9" width="9.77734375" style="6" customWidth="1"/>
    <col min="10" max="10" width="6.21875" style="6" bestFit="1" customWidth="1"/>
    <col min="11" max="11" width="5.6640625" style="6" customWidth="1"/>
    <col min="12" max="12" width="9.33203125" style="6" bestFit="1" customWidth="1"/>
    <col min="13" max="13" width="7" style="6" bestFit="1" customWidth="1"/>
    <col min="14" max="14" width="6.109375" style="6" customWidth="1"/>
    <col min="15" max="15" width="9.77734375" style="6" customWidth="1"/>
    <col min="16" max="17" width="5.6640625" style="6" customWidth="1"/>
    <col min="18" max="18" width="8.5546875" style="6" customWidth="1"/>
    <col min="19" max="19" width="6.109375" style="6" customWidth="1"/>
    <col min="20" max="20" width="5.6640625" style="6" customWidth="1"/>
    <col min="21" max="21" width="7" style="6" customWidth="1"/>
    <col min="22" max="22" width="9.5546875" style="6" customWidth="1"/>
    <col min="23" max="23" width="9.77734375" style="6" bestFit="1" customWidth="1"/>
    <col min="24" max="24" width="13.21875" style="6" bestFit="1" customWidth="1"/>
    <col min="25" max="25" width="6.5546875" style="74" customWidth="1"/>
    <col min="26" max="26" width="6.5546875" style="3" customWidth="1"/>
    <col min="27" max="27" width="7.6640625" style="3" customWidth="1"/>
    <col min="28" max="16384" width="9.6640625" style="3"/>
  </cols>
  <sheetData>
    <row r="1" spans="1:25" ht="20.25">
      <c r="A1" s="645" t="s">
        <v>37</v>
      </c>
      <c r="B1" s="646"/>
      <c r="C1" s="646"/>
      <c r="D1" s="646"/>
      <c r="E1" s="646"/>
      <c r="F1" s="646"/>
      <c r="G1" s="646"/>
      <c r="H1" s="646"/>
      <c r="I1" s="646"/>
      <c r="J1" s="646"/>
      <c r="K1" s="646"/>
      <c r="L1" s="646"/>
      <c r="M1" s="646"/>
      <c r="N1" s="646"/>
      <c r="O1" s="646"/>
      <c r="P1" s="646"/>
      <c r="Q1" s="646"/>
      <c r="R1" s="646"/>
      <c r="S1" s="646"/>
      <c r="T1" s="646"/>
      <c r="U1" s="646"/>
      <c r="V1" s="646"/>
      <c r="W1" s="646"/>
      <c r="X1" s="646"/>
      <c r="Y1" s="73" t="s">
        <v>1</v>
      </c>
    </row>
    <row r="2" spans="1:25">
      <c r="A2" s="649"/>
      <c r="B2" s="649"/>
      <c r="C2" s="649"/>
      <c r="D2" s="649"/>
      <c r="E2" s="649"/>
      <c r="F2" s="649"/>
      <c r="G2" s="649"/>
      <c r="H2" s="649"/>
      <c r="I2" s="649"/>
      <c r="J2" s="649"/>
      <c r="K2" s="649"/>
      <c r="L2" s="649"/>
      <c r="M2" s="649"/>
      <c r="N2" s="649"/>
      <c r="O2" s="649"/>
      <c r="P2" s="649"/>
      <c r="Q2" s="649"/>
      <c r="R2" s="649"/>
      <c r="S2" s="649"/>
      <c r="T2" s="649"/>
      <c r="U2" s="649"/>
      <c r="V2" s="649"/>
      <c r="W2" s="649"/>
      <c r="X2" s="649"/>
      <c r="Y2" s="73" t="s">
        <v>1</v>
      </c>
    </row>
    <row r="3" spans="1:25">
      <c r="A3" s="650"/>
      <c r="B3" s="650"/>
      <c r="C3" s="650"/>
      <c r="D3" s="650"/>
      <c r="E3" s="650"/>
      <c r="F3" s="650"/>
      <c r="G3" s="650"/>
      <c r="H3" s="650"/>
      <c r="I3" s="650"/>
      <c r="J3" s="650"/>
      <c r="K3" s="650"/>
      <c r="L3" s="650"/>
      <c r="M3" s="650"/>
      <c r="N3" s="650"/>
      <c r="O3" s="650"/>
      <c r="P3" s="650"/>
      <c r="Q3" s="650"/>
      <c r="R3" s="650"/>
      <c r="S3" s="650"/>
      <c r="T3" s="650"/>
      <c r="U3" s="650"/>
      <c r="V3" s="650"/>
      <c r="W3" s="650"/>
      <c r="X3" s="650"/>
      <c r="Y3" s="73" t="s">
        <v>1</v>
      </c>
    </row>
    <row r="4" spans="1:25" ht="22.5">
      <c r="A4" s="621" t="s">
        <v>298</v>
      </c>
      <c r="B4" s="622"/>
      <c r="C4" s="622"/>
      <c r="D4" s="622"/>
      <c r="E4" s="622"/>
      <c r="F4" s="622"/>
      <c r="G4" s="622"/>
      <c r="H4" s="622"/>
      <c r="I4" s="622"/>
      <c r="J4" s="622"/>
      <c r="K4" s="622"/>
      <c r="L4" s="622"/>
      <c r="M4" s="622"/>
      <c r="N4" s="622"/>
      <c r="O4" s="622"/>
      <c r="P4" s="622"/>
      <c r="Q4" s="622"/>
      <c r="R4" s="622"/>
      <c r="S4" s="622"/>
      <c r="T4" s="622"/>
      <c r="U4" s="622"/>
      <c r="V4" s="622"/>
      <c r="W4" s="622"/>
      <c r="X4" s="622"/>
      <c r="Y4" s="73" t="s">
        <v>1</v>
      </c>
    </row>
    <row r="5" spans="1:25" ht="23.25">
      <c r="A5" s="623" t="s">
        <v>352</v>
      </c>
      <c r="B5" s="625"/>
      <c r="C5" s="625"/>
      <c r="D5" s="625"/>
      <c r="E5" s="625"/>
      <c r="F5" s="625"/>
      <c r="G5" s="625"/>
      <c r="H5" s="625"/>
      <c r="I5" s="625"/>
      <c r="J5" s="625"/>
      <c r="K5" s="625"/>
      <c r="L5" s="625"/>
      <c r="M5" s="625"/>
      <c r="N5" s="625"/>
      <c r="O5" s="625"/>
      <c r="P5" s="625"/>
      <c r="Q5" s="625"/>
      <c r="R5" s="625"/>
      <c r="S5" s="625"/>
      <c r="T5" s="625"/>
      <c r="U5" s="625"/>
      <c r="V5" s="625"/>
      <c r="W5" s="625"/>
      <c r="X5" s="625"/>
      <c r="Y5" s="73" t="s">
        <v>1</v>
      </c>
    </row>
    <row r="6" spans="1:25" ht="23.25">
      <c r="A6" s="623" t="s">
        <v>288</v>
      </c>
      <c r="B6" s="622"/>
      <c r="C6" s="622"/>
      <c r="D6" s="622"/>
      <c r="E6" s="622"/>
      <c r="F6" s="622"/>
      <c r="G6" s="622"/>
      <c r="H6" s="622"/>
      <c r="I6" s="622"/>
      <c r="J6" s="622"/>
      <c r="K6" s="622"/>
      <c r="L6" s="622"/>
      <c r="M6" s="622"/>
      <c r="N6" s="622"/>
      <c r="O6" s="622"/>
      <c r="P6" s="622"/>
      <c r="Q6" s="622"/>
      <c r="R6" s="622"/>
      <c r="S6" s="622"/>
      <c r="T6" s="622"/>
      <c r="U6" s="622"/>
      <c r="V6" s="622"/>
      <c r="W6" s="622"/>
      <c r="X6" s="622"/>
      <c r="Y6" s="73" t="s">
        <v>1</v>
      </c>
    </row>
    <row r="7" spans="1:25" ht="23.25">
      <c r="A7" s="623" t="s">
        <v>287</v>
      </c>
      <c r="B7" s="625"/>
      <c r="C7" s="625"/>
      <c r="D7" s="625"/>
      <c r="E7" s="625"/>
      <c r="F7" s="625"/>
      <c r="G7" s="625"/>
      <c r="H7" s="625"/>
      <c r="I7" s="625"/>
      <c r="J7" s="625"/>
      <c r="K7" s="625"/>
      <c r="L7" s="625"/>
      <c r="M7" s="625"/>
      <c r="N7" s="625"/>
      <c r="O7" s="625"/>
      <c r="P7" s="625"/>
      <c r="Q7" s="625"/>
      <c r="R7" s="625"/>
      <c r="S7" s="625"/>
      <c r="T7" s="625"/>
      <c r="U7" s="625"/>
      <c r="V7" s="625"/>
      <c r="W7" s="625"/>
      <c r="X7" s="625"/>
      <c r="Y7" s="73" t="s">
        <v>1</v>
      </c>
    </row>
    <row r="8" spans="1:25" ht="23.25">
      <c r="A8" s="651"/>
      <c r="B8" s="651"/>
      <c r="C8" s="651"/>
      <c r="D8" s="651"/>
      <c r="E8" s="651"/>
      <c r="F8" s="651"/>
      <c r="G8" s="651"/>
      <c r="H8" s="651"/>
      <c r="I8" s="651"/>
      <c r="J8" s="651"/>
      <c r="K8" s="651"/>
      <c r="L8" s="651"/>
      <c r="M8" s="651"/>
      <c r="N8" s="651"/>
      <c r="O8" s="651"/>
      <c r="P8" s="651"/>
      <c r="Q8" s="651"/>
      <c r="R8" s="651"/>
      <c r="S8" s="651"/>
      <c r="T8" s="651"/>
      <c r="U8" s="651"/>
      <c r="V8" s="651"/>
      <c r="W8" s="651"/>
      <c r="X8" s="651"/>
      <c r="Y8" s="73" t="s">
        <v>1</v>
      </c>
    </row>
    <row r="9" spans="1:25" ht="23.25">
      <c r="A9" s="651"/>
      <c r="B9" s="651"/>
      <c r="C9" s="651"/>
      <c r="D9" s="651"/>
      <c r="E9" s="651"/>
      <c r="F9" s="651"/>
      <c r="G9" s="651"/>
      <c r="H9" s="651"/>
      <c r="I9" s="651"/>
      <c r="J9" s="651"/>
      <c r="K9" s="651"/>
      <c r="L9" s="651"/>
      <c r="M9" s="651"/>
      <c r="N9" s="651"/>
      <c r="O9" s="651"/>
      <c r="P9" s="651"/>
      <c r="Q9" s="651"/>
      <c r="R9" s="651"/>
      <c r="S9" s="651"/>
      <c r="T9" s="651"/>
      <c r="U9" s="651"/>
      <c r="V9" s="651"/>
      <c r="W9" s="651"/>
      <c r="X9" s="651"/>
      <c r="Y9" s="73" t="s">
        <v>1</v>
      </c>
    </row>
    <row r="10" spans="1:25" ht="23.25">
      <c r="A10" s="651"/>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73" t="s">
        <v>1</v>
      </c>
    </row>
    <row r="11" spans="1:25">
      <c r="A11" s="650"/>
      <c r="B11" s="650"/>
      <c r="C11" s="650"/>
      <c r="D11" s="650"/>
      <c r="E11" s="650"/>
      <c r="F11" s="650"/>
      <c r="G11" s="650"/>
      <c r="H11" s="650"/>
      <c r="I11" s="650"/>
      <c r="J11" s="650"/>
      <c r="K11" s="650"/>
      <c r="L11" s="650"/>
      <c r="M11" s="650"/>
      <c r="N11" s="650"/>
      <c r="O11" s="650"/>
      <c r="P11" s="650"/>
      <c r="Q11" s="650"/>
      <c r="R11" s="650"/>
      <c r="S11" s="650"/>
      <c r="T11" s="650"/>
      <c r="U11" s="658"/>
      <c r="V11" s="655" t="s">
        <v>45</v>
      </c>
      <c r="W11" s="656"/>
      <c r="X11" s="657"/>
      <c r="Y11" s="73" t="s">
        <v>1</v>
      </c>
    </row>
    <row r="12" spans="1:25">
      <c r="A12" s="650"/>
      <c r="B12" s="650"/>
      <c r="C12" s="650"/>
      <c r="D12" s="650"/>
      <c r="E12" s="650"/>
      <c r="F12" s="650"/>
      <c r="G12" s="650"/>
      <c r="H12" s="650"/>
      <c r="I12" s="650"/>
      <c r="J12" s="650"/>
      <c r="K12" s="650"/>
      <c r="L12" s="650"/>
      <c r="M12" s="650"/>
      <c r="N12" s="650"/>
      <c r="O12" s="650"/>
      <c r="P12" s="650"/>
      <c r="Q12" s="650"/>
      <c r="R12" s="650"/>
      <c r="S12" s="650"/>
      <c r="T12" s="650"/>
      <c r="U12" s="658"/>
      <c r="V12" s="663" t="s">
        <v>23</v>
      </c>
      <c r="W12" s="654" t="s">
        <v>426</v>
      </c>
      <c r="X12" s="652" t="s">
        <v>310</v>
      </c>
      <c r="Y12" s="73" t="s">
        <v>1</v>
      </c>
    </row>
    <row r="13" spans="1:25" ht="16.5" thickBot="1">
      <c r="A13" s="659"/>
      <c r="B13" s="659"/>
      <c r="C13" s="659"/>
      <c r="D13" s="659"/>
      <c r="E13" s="659"/>
      <c r="F13" s="659"/>
      <c r="G13" s="659"/>
      <c r="H13" s="659"/>
      <c r="I13" s="659"/>
      <c r="J13" s="659"/>
      <c r="K13" s="659"/>
      <c r="L13" s="659"/>
      <c r="M13" s="659"/>
      <c r="N13" s="659"/>
      <c r="O13" s="659"/>
      <c r="P13" s="659"/>
      <c r="Q13" s="659"/>
      <c r="R13" s="659"/>
      <c r="S13" s="659"/>
      <c r="T13" s="659"/>
      <c r="U13" s="660"/>
      <c r="V13" s="664"/>
      <c r="W13" s="653"/>
      <c r="X13" s="653"/>
      <c r="Y13" s="73" t="s">
        <v>1</v>
      </c>
    </row>
    <row r="14" spans="1:25">
      <c r="A14" s="647" t="s">
        <v>127</v>
      </c>
      <c r="B14" s="648"/>
      <c r="C14" s="648"/>
      <c r="D14" s="648"/>
      <c r="E14" s="648"/>
      <c r="F14" s="648"/>
      <c r="G14" s="648"/>
      <c r="H14" s="648"/>
      <c r="I14" s="648"/>
      <c r="J14" s="648"/>
      <c r="K14" s="648"/>
      <c r="L14" s="648"/>
      <c r="M14" s="648"/>
      <c r="N14" s="648"/>
      <c r="O14" s="648"/>
      <c r="P14" s="648"/>
      <c r="Q14" s="648"/>
      <c r="R14" s="648"/>
      <c r="S14" s="648"/>
      <c r="T14" s="648"/>
      <c r="U14" s="648"/>
      <c r="V14" s="157">
        <v>561</v>
      </c>
      <c r="W14" s="157">
        <v>554</v>
      </c>
      <c r="X14" s="153">
        <v>118488</v>
      </c>
      <c r="Y14" s="73" t="s">
        <v>1</v>
      </c>
    </row>
    <row r="15" spans="1:25" ht="20.25" customHeight="1">
      <c r="A15" s="667" t="s">
        <v>260</v>
      </c>
      <c r="B15" s="668"/>
      <c r="C15" s="668"/>
      <c r="D15" s="668"/>
      <c r="E15" s="668"/>
      <c r="F15" s="668"/>
      <c r="G15" s="668"/>
      <c r="H15" s="668"/>
      <c r="I15" s="668"/>
      <c r="J15" s="668"/>
      <c r="K15" s="668"/>
      <c r="L15" s="668"/>
      <c r="M15" s="668"/>
      <c r="N15" s="668"/>
      <c r="O15" s="668"/>
      <c r="P15" s="668"/>
      <c r="Q15" s="668"/>
      <c r="R15" s="668"/>
      <c r="S15" s="668"/>
      <c r="T15" s="668"/>
      <c r="U15" s="668"/>
      <c r="V15" s="158"/>
      <c r="W15" s="158"/>
      <c r="X15" s="78"/>
      <c r="Y15" s="73" t="s">
        <v>1</v>
      </c>
    </row>
    <row r="16" spans="1:25">
      <c r="A16" s="665" t="s">
        <v>128</v>
      </c>
      <c r="B16" s="666"/>
      <c r="C16" s="666"/>
      <c r="D16" s="666"/>
      <c r="E16" s="666"/>
      <c r="F16" s="666"/>
      <c r="G16" s="666"/>
      <c r="H16" s="666"/>
      <c r="I16" s="666"/>
      <c r="J16" s="666"/>
      <c r="K16" s="666"/>
      <c r="L16" s="666"/>
      <c r="M16" s="666"/>
      <c r="N16" s="666"/>
      <c r="O16" s="666"/>
      <c r="P16" s="666"/>
      <c r="Q16" s="666"/>
      <c r="R16" s="666"/>
      <c r="S16" s="666"/>
      <c r="T16" s="666"/>
      <c r="U16" s="666"/>
      <c r="V16" s="159">
        <f>+V15+V14</f>
        <v>561</v>
      </c>
      <c r="W16" s="159">
        <f>+W15+W14</f>
        <v>554</v>
      </c>
      <c r="X16" s="79">
        <f>+X15+X14</f>
        <v>118488</v>
      </c>
      <c r="Y16" s="73" t="s">
        <v>1</v>
      </c>
    </row>
    <row r="17" spans="1:26">
      <c r="A17" s="647" t="s">
        <v>348</v>
      </c>
      <c r="B17" s="648"/>
      <c r="C17" s="648"/>
      <c r="D17" s="648"/>
      <c r="E17" s="648"/>
      <c r="F17" s="648"/>
      <c r="G17" s="648"/>
      <c r="H17" s="648"/>
      <c r="I17" s="648"/>
      <c r="J17" s="648"/>
      <c r="K17" s="648"/>
      <c r="L17" s="648"/>
      <c r="M17" s="648"/>
      <c r="N17" s="648"/>
      <c r="O17" s="648"/>
      <c r="P17" s="648"/>
      <c r="Q17" s="648"/>
      <c r="R17" s="648"/>
      <c r="S17" s="648"/>
      <c r="T17" s="648"/>
      <c r="U17" s="648"/>
      <c r="V17" s="160">
        <v>561</v>
      </c>
      <c r="W17" s="160">
        <v>554</v>
      </c>
      <c r="X17" s="80">
        <v>118488</v>
      </c>
      <c r="Y17" s="73" t="s">
        <v>1</v>
      </c>
    </row>
    <row r="18" spans="1:26" ht="18.75" customHeight="1">
      <c r="A18" s="661" t="s">
        <v>46</v>
      </c>
      <c r="B18" s="662"/>
      <c r="C18" s="662"/>
      <c r="D18" s="662"/>
      <c r="E18" s="662"/>
      <c r="F18" s="662"/>
      <c r="G18" s="662"/>
      <c r="H18" s="662"/>
      <c r="I18" s="662"/>
      <c r="J18" s="662"/>
      <c r="K18" s="662"/>
      <c r="L18" s="662"/>
      <c r="M18" s="662"/>
      <c r="N18" s="662"/>
      <c r="O18" s="662"/>
      <c r="P18" s="662"/>
      <c r="Q18" s="662"/>
      <c r="R18" s="662"/>
      <c r="S18" s="662"/>
      <c r="T18" s="662"/>
      <c r="U18" s="662"/>
      <c r="V18" s="459"/>
      <c r="W18" s="459"/>
      <c r="X18" s="460"/>
      <c r="Y18" s="73" t="s">
        <v>1</v>
      </c>
    </row>
    <row r="19" spans="1:26">
      <c r="A19" s="669" t="s">
        <v>349</v>
      </c>
      <c r="B19" s="670"/>
      <c r="C19" s="670"/>
      <c r="D19" s="670"/>
      <c r="E19" s="670"/>
      <c r="F19" s="670"/>
      <c r="G19" s="670"/>
      <c r="H19" s="670"/>
      <c r="I19" s="670"/>
      <c r="J19" s="670"/>
      <c r="K19" s="670"/>
      <c r="L19" s="670"/>
      <c r="M19" s="670"/>
      <c r="N19" s="670"/>
      <c r="O19" s="670"/>
      <c r="P19" s="670"/>
      <c r="Q19" s="670"/>
      <c r="R19" s="670"/>
      <c r="S19" s="670"/>
      <c r="T19" s="670"/>
      <c r="U19" s="670"/>
      <c r="V19" s="161">
        <f>+V18+V17</f>
        <v>561</v>
      </c>
      <c r="W19" s="161">
        <f>+W18+W17</f>
        <v>554</v>
      </c>
      <c r="X19" s="81">
        <f>+X18+X17</f>
        <v>118488</v>
      </c>
      <c r="Y19" s="73" t="s">
        <v>1</v>
      </c>
    </row>
    <row r="20" spans="1:26">
      <c r="A20" s="639" t="s">
        <v>12</v>
      </c>
      <c r="B20" s="640"/>
      <c r="C20" s="640"/>
      <c r="D20" s="640"/>
      <c r="E20" s="640"/>
      <c r="F20" s="640"/>
      <c r="G20" s="640"/>
      <c r="H20" s="640"/>
      <c r="I20" s="640"/>
      <c r="J20" s="640"/>
      <c r="K20" s="640"/>
      <c r="L20" s="640"/>
      <c r="M20" s="640"/>
      <c r="N20" s="640"/>
      <c r="O20" s="640"/>
      <c r="P20" s="640"/>
      <c r="Q20" s="640"/>
      <c r="R20" s="640"/>
      <c r="S20" s="640"/>
      <c r="T20" s="640"/>
      <c r="U20" s="640"/>
      <c r="V20" s="77"/>
      <c r="W20" s="77"/>
      <c r="X20" s="78"/>
      <c r="Y20" s="73" t="s">
        <v>1</v>
      </c>
    </row>
    <row r="21" spans="1:26">
      <c r="A21" s="643" t="s">
        <v>42</v>
      </c>
      <c r="B21" s="644"/>
      <c r="C21" s="644"/>
      <c r="D21" s="644"/>
      <c r="E21" s="644"/>
      <c r="F21" s="644"/>
      <c r="G21" s="644"/>
      <c r="H21" s="644"/>
      <c r="I21" s="644"/>
      <c r="J21" s="644"/>
      <c r="K21" s="644"/>
      <c r="L21" s="644"/>
      <c r="M21" s="644"/>
      <c r="N21" s="644"/>
      <c r="O21" s="644"/>
      <c r="P21" s="644"/>
      <c r="Q21" s="644"/>
      <c r="R21" s="644"/>
      <c r="S21" s="644"/>
      <c r="T21" s="644"/>
      <c r="U21" s="644"/>
      <c r="V21" s="77"/>
      <c r="W21" s="77"/>
      <c r="X21" s="78"/>
      <c r="Y21" s="73" t="s">
        <v>1</v>
      </c>
    </row>
    <row r="22" spans="1:26">
      <c r="A22" s="700" t="s">
        <v>415</v>
      </c>
      <c r="B22" s="633"/>
      <c r="C22" s="633"/>
      <c r="D22" s="633"/>
      <c r="E22" s="633"/>
      <c r="F22" s="633"/>
      <c r="G22" s="633"/>
      <c r="H22" s="633"/>
      <c r="I22" s="633"/>
      <c r="J22" s="633"/>
      <c r="K22" s="633"/>
      <c r="L22" s="633"/>
      <c r="M22" s="633"/>
      <c r="N22" s="633"/>
      <c r="O22" s="633"/>
      <c r="P22" s="633"/>
      <c r="Q22" s="633"/>
      <c r="R22" s="633"/>
      <c r="S22" s="633"/>
      <c r="T22" s="633"/>
      <c r="U22" s="633"/>
      <c r="V22" s="77">
        <v>43</v>
      </c>
      <c r="W22" s="77">
        <v>43</v>
      </c>
      <c r="X22" s="78">
        <v>6188</v>
      </c>
      <c r="Y22" s="73" t="s">
        <v>1</v>
      </c>
    </row>
    <row r="23" spans="1:26">
      <c r="A23" s="700" t="s">
        <v>416</v>
      </c>
      <c r="B23" s="633"/>
      <c r="C23" s="633"/>
      <c r="D23" s="633"/>
      <c r="E23" s="633"/>
      <c r="F23" s="633"/>
      <c r="G23" s="633"/>
      <c r="H23" s="633"/>
      <c r="I23" s="633"/>
      <c r="J23" s="633"/>
      <c r="K23" s="633"/>
      <c r="L23" s="633"/>
      <c r="M23" s="633"/>
      <c r="N23" s="633"/>
      <c r="O23" s="633"/>
      <c r="P23" s="633"/>
      <c r="Q23" s="633"/>
      <c r="R23" s="633"/>
      <c r="S23" s="633"/>
      <c r="T23" s="633"/>
      <c r="U23" s="633"/>
      <c r="V23" s="77">
        <v>18</v>
      </c>
      <c r="W23" s="77">
        <v>18</v>
      </c>
      <c r="X23" s="78">
        <v>4364</v>
      </c>
      <c r="Y23" s="73" t="s">
        <v>1</v>
      </c>
    </row>
    <row r="24" spans="1:26">
      <c r="A24" s="700" t="s">
        <v>417</v>
      </c>
      <c r="B24" s="633"/>
      <c r="C24" s="633"/>
      <c r="D24" s="633"/>
      <c r="E24" s="633"/>
      <c r="F24" s="633"/>
      <c r="G24" s="633"/>
      <c r="H24" s="633"/>
      <c r="I24" s="633"/>
      <c r="J24" s="633"/>
      <c r="K24" s="633"/>
      <c r="L24" s="633"/>
      <c r="M24" s="633"/>
      <c r="N24" s="633"/>
      <c r="O24" s="633"/>
      <c r="P24" s="633"/>
      <c r="Q24" s="633"/>
      <c r="R24" s="633"/>
      <c r="S24" s="633"/>
      <c r="T24" s="633"/>
      <c r="U24" s="633"/>
      <c r="V24" s="77">
        <v>3</v>
      </c>
      <c r="W24" s="77">
        <v>3</v>
      </c>
      <c r="X24" s="78">
        <v>878</v>
      </c>
      <c r="Y24" s="73" t="s">
        <v>1</v>
      </c>
    </row>
    <row r="25" spans="1:26">
      <c r="A25" s="700" t="s">
        <v>418</v>
      </c>
      <c r="B25" s="633"/>
      <c r="C25" s="633"/>
      <c r="D25" s="633"/>
      <c r="E25" s="633"/>
      <c r="F25" s="633"/>
      <c r="G25" s="633"/>
      <c r="H25" s="633"/>
      <c r="I25" s="633"/>
      <c r="J25" s="633"/>
      <c r="K25" s="633"/>
      <c r="L25" s="633"/>
      <c r="M25" s="633"/>
      <c r="N25" s="633"/>
      <c r="O25" s="633"/>
      <c r="P25" s="633"/>
      <c r="Q25" s="633"/>
      <c r="R25" s="633"/>
      <c r="S25" s="633"/>
      <c r="T25" s="633"/>
      <c r="U25" s="633"/>
      <c r="V25" s="77">
        <v>3</v>
      </c>
      <c r="W25" s="77">
        <v>3</v>
      </c>
      <c r="X25" s="78">
        <v>618</v>
      </c>
      <c r="Y25" s="73" t="s">
        <v>1</v>
      </c>
    </row>
    <row r="26" spans="1:26">
      <c r="A26" s="700" t="s">
        <v>419</v>
      </c>
      <c r="B26" s="633"/>
      <c r="C26" s="633"/>
      <c r="D26" s="633"/>
      <c r="E26" s="633"/>
      <c r="F26" s="633"/>
      <c r="G26" s="633"/>
      <c r="H26" s="633"/>
      <c r="I26" s="633"/>
      <c r="J26" s="633"/>
      <c r="K26" s="633"/>
      <c r="L26" s="633"/>
      <c r="M26" s="633"/>
      <c r="N26" s="633"/>
      <c r="O26" s="633"/>
      <c r="P26" s="633"/>
      <c r="Q26" s="633"/>
      <c r="R26" s="633"/>
      <c r="S26" s="633"/>
      <c r="T26" s="633"/>
      <c r="U26" s="633"/>
      <c r="V26" s="77">
        <v>4</v>
      </c>
      <c r="W26" s="77">
        <v>4</v>
      </c>
      <c r="X26" s="78">
        <v>1086</v>
      </c>
      <c r="Y26" s="511" t="s">
        <v>1</v>
      </c>
    </row>
    <row r="27" spans="1:26">
      <c r="A27" s="697" t="s">
        <v>345</v>
      </c>
      <c r="B27" s="644"/>
      <c r="C27" s="644"/>
      <c r="D27" s="644"/>
      <c r="E27" s="644"/>
      <c r="F27" s="644"/>
      <c r="G27" s="644"/>
      <c r="H27" s="644"/>
      <c r="I27" s="644"/>
      <c r="J27" s="644"/>
      <c r="K27" s="644"/>
      <c r="L27" s="644"/>
      <c r="M27" s="644"/>
      <c r="N27" s="644"/>
      <c r="O27" s="644"/>
      <c r="P27" s="644"/>
      <c r="Q27" s="644"/>
      <c r="R27" s="644"/>
      <c r="S27" s="644"/>
      <c r="T27" s="644"/>
      <c r="U27" s="644"/>
      <c r="V27" s="603" t="s">
        <v>309</v>
      </c>
      <c r="W27" s="77"/>
      <c r="X27" s="78"/>
      <c r="Y27" s="73" t="s">
        <v>1</v>
      </c>
      <c r="Z27" s="510" t="s">
        <v>309</v>
      </c>
    </row>
    <row r="28" spans="1:26">
      <c r="A28" s="698" t="s">
        <v>274</v>
      </c>
      <c r="B28" s="633"/>
      <c r="C28" s="633"/>
      <c r="D28" s="633"/>
      <c r="E28" s="633"/>
      <c r="F28" s="633"/>
      <c r="G28" s="633"/>
      <c r="H28" s="633"/>
      <c r="I28" s="633"/>
      <c r="J28" s="633"/>
      <c r="K28" s="633"/>
      <c r="L28" s="633"/>
      <c r="M28" s="633"/>
      <c r="N28" s="633"/>
      <c r="O28" s="633"/>
      <c r="P28" s="633"/>
      <c r="Q28" s="633"/>
      <c r="R28" s="633"/>
      <c r="S28" s="633"/>
      <c r="T28" s="633"/>
      <c r="U28" s="633"/>
      <c r="V28" s="77"/>
      <c r="W28" s="77">
        <v>9</v>
      </c>
      <c r="X28" s="78">
        <f>1469+295+361-1628+2911-320-14+243+78</f>
        <v>3395</v>
      </c>
      <c r="Y28" s="73" t="s">
        <v>1</v>
      </c>
    </row>
    <row r="29" spans="1:26">
      <c r="A29" s="699" t="s">
        <v>13</v>
      </c>
      <c r="B29" s="635"/>
      <c r="C29" s="635"/>
      <c r="D29" s="635"/>
      <c r="E29" s="635"/>
      <c r="F29" s="635"/>
      <c r="G29" s="635"/>
      <c r="H29" s="635"/>
      <c r="I29" s="635"/>
      <c r="J29" s="635"/>
      <c r="K29" s="635"/>
      <c r="L29" s="635"/>
      <c r="M29" s="635"/>
      <c r="N29" s="635"/>
      <c r="O29" s="635"/>
      <c r="P29" s="635"/>
      <c r="Q29" s="635"/>
      <c r="R29" s="635"/>
      <c r="S29" s="635"/>
      <c r="T29" s="635"/>
      <c r="U29" s="635"/>
      <c r="V29" s="77"/>
      <c r="W29" s="77"/>
      <c r="X29" s="78">
        <v>738</v>
      </c>
      <c r="Y29" s="73" t="s">
        <v>1</v>
      </c>
    </row>
    <row r="30" spans="1:26">
      <c r="A30" s="671" t="s">
        <v>275</v>
      </c>
      <c r="B30" s="633"/>
      <c r="C30" s="633"/>
      <c r="D30" s="633"/>
      <c r="E30" s="633"/>
      <c r="F30" s="633"/>
      <c r="G30" s="633"/>
      <c r="H30" s="633"/>
      <c r="I30" s="633"/>
      <c r="J30" s="633"/>
      <c r="K30" s="633"/>
      <c r="L30" s="633"/>
      <c r="M30" s="633"/>
      <c r="N30" s="633"/>
      <c r="O30" s="633"/>
      <c r="P30" s="633"/>
      <c r="Q30" s="633"/>
      <c r="R30" s="633"/>
      <c r="S30" s="633"/>
      <c r="T30" s="633"/>
      <c r="U30" s="633"/>
      <c r="V30" s="77">
        <v>2</v>
      </c>
      <c r="W30" s="77"/>
      <c r="X30" s="78">
        <v>0</v>
      </c>
      <c r="Y30" s="73" t="s">
        <v>1</v>
      </c>
    </row>
    <row r="31" spans="1:26">
      <c r="A31" s="671" t="s">
        <v>302</v>
      </c>
      <c r="B31" s="633"/>
      <c r="C31" s="633"/>
      <c r="D31" s="633"/>
      <c r="E31" s="633"/>
      <c r="F31" s="633"/>
      <c r="G31" s="633"/>
      <c r="H31" s="633"/>
      <c r="I31" s="633"/>
      <c r="J31" s="633"/>
      <c r="K31" s="633"/>
      <c r="L31" s="633"/>
      <c r="M31" s="633"/>
      <c r="N31" s="633"/>
      <c r="O31" s="633"/>
      <c r="P31" s="633"/>
      <c r="Q31" s="633"/>
      <c r="R31" s="633"/>
      <c r="S31" s="633"/>
      <c r="T31" s="633"/>
      <c r="U31" s="633"/>
      <c r="V31" s="77">
        <f>SUM(V28:V30)</f>
        <v>2</v>
      </c>
      <c r="W31" s="77">
        <f>SUM(W28:W30)</f>
        <v>9</v>
      </c>
      <c r="X31" s="77">
        <f>SUM(X28:X30)</f>
        <v>4133</v>
      </c>
      <c r="Y31" s="73" t="s">
        <v>1</v>
      </c>
    </row>
    <row r="32" spans="1:26">
      <c r="A32" s="643" t="s">
        <v>44</v>
      </c>
      <c r="B32" s="644"/>
      <c r="C32" s="644"/>
      <c r="D32" s="644"/>
      <c r="E32" s="644"/>
      <c r="F32" s="644"/>
      <c r="G32" s="644"/>
      <c r="H32" s="644"/>
      <c r="I32" s="644"/>
      <c r="J32" s="644"/>
      <c r="K32" s="644"/>
      <c r="L32" s="644"/>
      <c r="M32" s="644"/>
      <c r="N32" s="644"/>
      <c r="O32" s="644"/>
      <c r="P32" s="644"/>
      <c r="Q32" s="644"/>
      <c r="R32" s="644"/>
      <c r="S32" s="644"/>
      <c r="T32" s="644"/>
      <c r="U32" s="644"/>
      <c r="V32" s="77">
        <f>+V22+V23+V24+V25+V26+V31</f>
        <v>73</v>
      </c>
      <c r="W32" s="77">
        <f>+W22+W23+W24+W25+W26+W31</f>
        <v>80</v>
      </c>
      <c r="X32" s="77">
        <f>+X22+X23+X24+X25+X26+X31</f>
        <v>17267</v>
      </c>
      <c r="Y32" s="73" t="s">
        <v>1</v>
      </c>
    </row>
    <row r="33" spans="1:25">
      <c r="A33" s="643" t="s">
        <v>43</v>
      </c>
      <c r="B33" s="644"/>
      <c r="C33" s="644"/>
      <c r="D33" s="644"/>
      <c r="E33" s="644"/>
      <c r="F33" s="644"/>
      <c r="G33" s="644"/>
      <c r="H33" s="644"/>
      <c r="I33" s="644"/>
      <c r="J33" s="644"/>
      <c r="K33" s="644"/>
      <c r="L33" s="644"/>
      <c r="M33" s="644"/>
      <c r="N33" s="644"/>
      <c r="O33" s="644"/>
      <c r="P33" s="644"/>
      <c r="Q33" s="644"/>
      <c r="R33" s="644"/>
      <c r="S33" s="644"/>
      <c r="T33" s="644"/>
      <c r="U33" s="644"/>
      <c r="V33" s="77">
        <f>V32</f>
        <v>73</v>
      </c>
      <c r="W33" s="77">
        <f>W32</f>
        <v>80</v>
      </c>
      <c r="X33" s="77">
        <f>X32</f>
        <v>17267</v>
      </c>
      <c r="Y33" s="73" t="s">
        <v>1</v>
      </c>
    </row>
    <row r="34" spans="1:25">
      <c r="A34" s="701" t="s">
        <v>267</v>
      </c>
      <c r="B34" s="702"/>
      <c r="C34" s="702"/>
      <c r="D34" s="702"/>
      <c r="E34" s="702"/>
      <c r="F34" s="702"/>
      <c r="G34" s="702"/>
      <c r="H34" s="702"/>
      <c r="I34" s="702"/>
      <c r="J34" s="702"/>
      <c r="K34" s="702"/>
      <c r="L34" s="702"/>
      <c r="M34" s="702"/>
      <c r="N34" s="702"/>
      <c r="O34" s="702"/>
      <c r="P34" s="702"/>
      <c r="Q34" s="702"/>
      <c r="R34" s="702"/>
      <c r="S34" s="702"/>
      <c r="T34" s="702"/>
      <c r="U34" s="703"/>
      <c r="V34" s="149">
        <f>+V33+V19</f>
        <v>634</v>
      </c>
      <c r="W34" s="149">
        <f>+W33+W19</f>
        <v>634</v>
      </c>
      <c r="X34" s="149">
        <f>+X33+X19</f>
        <v>135755</v>
      </c>
      <c r="Y34" s="73" t="s">
        <v>1</v>
      </c>
    </row>
    <row r="35" spans="1:25">
      <c r="A35" s="639" t="s">
        <v>112</v>
      </c>
      <c r="B35" s="640"/>
      <c r="C35" s="640"/>
      <c r="D35" s="640"/>
      <c r="E35" s="640"/>
      <c r="F35" s="640"/>
      <c r="G35" s="640"/>
      <c r="H35" s="640"/>
      <c r="I35" s="640"/>
      <c r="J35" s="640"/>
      <c r="K35" s="640"/>
      <c r="L35" s="640"/>
      <c r="M35" s="640"/>
      <c r="N35" s="640"/>
      <c r="O35" s="640"/>
      <c r="P35" s="640"/>
      <c r="Q35" s="640"/>
      <c r="R35" s="640"/>
      <c r="S35" s="640"/>
      <c r="T35" s="640"/>
      <c r="U35" s="640"/>
      <c r="V35" s="77"/>
      <c r="W35" s="77"/>
      <c r="X35" s="78"/>
      <c r="Y35" s="73" t="s">
        <v>1</v>
      </c>
    </row>
    <row r="36" spans="1:25">
      <c r="A36" s="643" t="s">
        <v>113</v>
      </c>
      <c r="B36" s="644"/>
      <c r="C36" s="644"/>
      <c r="D36" s="644"/>
      <c r="E36" s="644"/>
      <c r="F36" s="644"/>
      <c r="G36" s="644"/>
      <c r="H36" s="644"/>
      <c r="I36" s="644"/>
      <c r="J36" s="644"/>
      <c r="K36" s="644"/>
      <c r="L36" s="644"/>
      <c r="M36" s="644"/>
      <c r="N36" s="644"/>
      <c r="O36" s="644"/>
      <c r="P36" s="644"/>
      <c r="Q36" s="644"/>
      <c r="R36" s="644"/>
      <c r="S36" s="644"/>
      <c r="T36" s="644"/>
      <c r="U36" s="644"/>
      <c r="V36" s="77" t="s">
        <v>309</v>
      </c>
      <c r="W36" s="77"/>
      <c r="X36" s="78"/>
      <c r="Y36" s="73" t="s">
        <v>1</v>
      </c>
    </row>
    <row r="37" spans="1:25">
      <c r="A37" s="632" t="s">
        <v>353</v>
      </c>
      <c r="B37" s="641"/>
      <c r="C37" s="641"/>
      <c r="D37" s="641"/>
      <c r="E37" s="641"/>
      <c r="F37" s="641"/>
      <c r="G37" s="641"/>
      <c r="H37" s="641"/>
      <c r="I37" s="641"/>
      <c r="J37" s="641"/>
      <c r="K37" s="641"/>
      <c r="L37" s="641"/>
      <c r="M37" s="641"/>
      <c r="N37" s="641"/>
      <c r="O37" s="641"/>
      <c r="P37" s="641"/>
      <c r="Q37" s="641"/>
      <c r="R37" s="641"/>
      <c r="S37" s="641"/>
      <c r="T37" s="641"/>
      <c r="U37" s="642"/>
      <c r="V37" s="77">
        <v>5</v>
      </c>
      <c r="W37" s="77">
        <v>2</v>
      </c>
      <c r="X37" s="78">
        <v>467</v>
      </c>
      <c r="Y37" s="73" t="s">
        <v>1</v>
      </c>
    </row>
    <row r="38" spans="1:25">
      <c r="A38" s="632" t="s">
        <v>354</v>
      </c>
      <c r="B38" s="641"/>
      <c r="C38" s="641"/>
      <c r="D38" s="641"/>
      <c r="E38" s="641"/>
      <c r="F38" s="641"/>
      <c r="G38" s="641"/>
      <c r="H38" s="641"/>
      <c r="I38" s="641"/>
      <c r="J38" s="641"/>
      <c r="K38" s="641"/>
      <c r="L38" s="641"/>
      <c r="M38" s="641"/>
      <c r="N38" s="641"/>
      <c r="O38" s="641"/>
      <c r="P38" s="641"/>
      <c r="Q38" s="641"/>
      <c r="R38" s="641"/>
      <c r="S38" s="641"/>
      <c r="T38" s="641"/>
      <c r="U38" s="642"/>
      <c r="V38" s="77">
        <v>2</v>
      </c>
      <c r="W38" s="77">
        <v>1</v>
      </c>
      <c r="X38" s="78">
        <v>201</v>
      </c>
      <c r="Y38" s="73" t="s">
        <v>1</v>
      </c>
    </row>
    <row r="39" spans="1:25">
      <c r="A39" s="632" t="s">
        <v>355</v>
      </c>
      <c r="B39" s="641"/>
      <c r="C39" s="641"/>
      <c r="D39" s="641"/>
      <c r="E39" s="641"/>
      <c r="F39" s="641"/>
      <c r="G39" s="641"/>
      <c r="H39" s="641"/>
      <c r="I39" s="641"/>
      <c r="J39" s="641"/>
      <c r="K39" s="641"/>
      <c r="L39" s="641"/>
      <c r="M39" s="641"/>
      <c r="N39" s="641"/>
      <c r="O39" s="641"/>
      <c r="P39" s="641"/>
      <c r="Q39" s="641"/>
      <c r="R39" s="641"/>
      <c r="S39" s="641"/>
      <c r="T39" s="641"/>
      <c r="U39" s="642"/>
      <c r="V39" s="77">
        <v>1</v>
      </c>
      <c r="W39" s="77">
        <v>1</v>
      </c>
      <c r="X39" s="78">
        <v>180</v>
      </c>
      <c r="Y39" s="511" t="s">
        <v>1</v>
      </c>
    </row>
    <row r="40" spans="1:25">
      <c r="A40" s="699" t="s">
        <v>115</v>
      </c>
      <c r="B40" s="635"/>
      <c r="C40" s="635"/>
      <c r="D40" s="635"/>
      <c r="E40" s="635"/>
      <c r="F40" s="635"/>
      <c r="G40" s="635"/>
      <c r="H40" s="635"/>
      <c r="I40" s="635"/>
      <c r="J40" s="635"/>
      <c r="K40" s="635"/>
      <c r="L40" s="635"/>
      <c r="M40" s="635"/>
      <c r="N40" s="635"/>
      <c r="O40" s="635"/>
      <c r="P40" s="635"/>
      <c r="Q40" s="635"/>
      <c r="R40" s="635"/>
      <c r="S40" s="635"/>
      <c r="T40" s="635"/>
      <c r="U40" s="635"/>
      <c r="V40" s="458">
        <f>SUM(V37:V39)</f>
        <v>8</v>
      </c>
      <c r="W40" s="78">
        <f>SUM(W37:W39)</f>
        <v>4</v>
      </c>
      <c r="X40" s="78">
        <f>SUM(X37:X39)</f>
        <v>848</v>
      </c>
      <c r="Y40" s="73" t="s">
        <v>1</v>
      </c>
    </row>
    <row r="41" spans="1:25">
      <c r="A41" s="643" t="s">
        <v>14</v>
      </c>
      <c r="B41" s="644"/>
      <c r="C41" s="644"/>
      <c r="D41" s="644"/>
      <c r="E41" s="644"/>
      <c r="F41" s="644"/>
      <c r="G41" s="644"/>
      <c r="H41" s="644"/>
      <c r="I41" s="644"/>
      <c r="J41" s="644"/>
      <c r="K41" s="644"/>
      <c r="L41" s="644"/>
      <c r="M41" s="644"/>
      <c r="N41" s="644"/>
      <c r="O41" s="644"/>
      <c r="P41" s="644"/>
      <c r="Q41" s="644"/>
      <c r="R41" s="644"/>
      <c r="S41" s="644"/>
      <c r="T41" s="644"/>
      <c r="U41" s="644"/>
      <c r="V41" s="77"/>
      <c r="W41" s="77"/>
      <c r="X41" s="78"/>
      <c r="Y41" s="73" t="s">
        <v>1</v>
      </c>
    </row>
    <row r="42" spans="1:25">
      <c r="A42" s="632" t="s">
        <v>356</v>
      </c>
      <c r="B42" s="633"/>
      <c r="C42" s="633"/>
      <c r="D42" s="633"/>
      <c r="E42" s="633"/>
      <c r="F42" s="633"/>
      <c r="G42" s="633"/>
      <c r="H42" s="633"/>
      <c r="I42" s="633"/>
      <c r="J42" s="633"/>
      <c r="K42" s="633"/>
      <c r="L42" s="633"/>
      <c r="M42" s="633"/>
      <c r="N42" s="633"/>
      <c r="O42" s="633"/>
      <c r="P42" s="633"/>
      <c r="Q42" s="633"/>
      <c r="R42" s="633"/>
      <c r="S42" s="633"/>
      <c r="T42" s="633"/>
      <c r="U42" s="633"/>
      <c r="V42" s="77"/>
      <c r="W42" s="77"/>
      <c r="X42" s="78">
        <v>-126</v>
      </c>
      <c r="Y42" s="73" t="s">
        <v>1</v>
      </c>
    </row>
    <row r="43" spans="1:25">
      <c r="A43" s="632" t="s">
        <v>427</v>
      </c>
      <c r="B43" s="633"/>
      <c r="C43" s="633"/>
      <c r="D43" s="633"/>
      <c r="E43" s="633"/>
      <c r="F43" s="633"/>
      <c r="G43" s="633"/>
      <c r="H43" s="633"/>
      <c r="I43" s="633"/>
      <c r="J43" s="633"/>
      <c r="K43" s="633"/>
      <c r="L43" s="633"/>
      <c r="M43" s="633"/>
      <c r="N43" s="633"/>
      <c r="O43" s="633"/>
      <c r="P43" s="633"/>
      <c r="Q43" s="633"/>
      <c r="R43" s="633"/>
      <c r="S43" s="633"/>
      <c r="T43" s="633"/>
      <c r="U43" s="633"/>
      <c r="V43" s="77"/>
      <c r="W43" s="77"/>
      <c r="X43" s="77">
        <v>-66</v>
      </c>
      <c r="Y43" s="512" t="s">
        <v>1</v>
      </c>
    </row>
    <row r="44" spans="1:25">
      <c r="A44" s="632" t="s">
        <v>357</v>
      </c>
      <c r="B44" s="633"/>
      <c r="C44" s="633"/>
      <c r="D44" s="633"/>
      <c r="E44" s="633"/>
      <c r="F44" s="633"/>
      <c r="G44" s="633"/>
      <c r="H44" s="633"/>
      <c r="I44" s="633"/>
      <c r="J44" s="633"/>
      <c r="K44" s="633"/>
      <c r="L44" s="633"/>
      <c r="M44" s="633"/>
      <c r="N44" s="633"/>
      <c r="O44" s="633"/>
      <c r="P44" s="633"/>
      <c r="Q44" s="633"/>
      <c r="R44" s="633"/>
      <c r="S44" s="633"/>
      <c r="T44" s="633"/>
      <c r="U44" s="633"/>
      <c r="V44" s="77">
        <v>1</v>
      </c>
      <c r="W44" s="77">
        <v>1</v>
      </c>
      <c r="X44" s="77">
        <v>-391</v>
      </c>
      <c r="Y44" s="73" t="s">
        <v>1</v>
      </c>
    </row>
    <row r="45" spans="1:25">
      <c r="A45" s="632" t="s">
        <v>358</v>
      </c>
      <c r="B45" s="633"/>
      <c r="C45" s="633"/>
      <c r="D45" s="633"/>
      <c r="E45" s="633"/>
      <c r="F45" s="633"/>
      <c r="G45" s="633"/>
      <c r="H45" s="633"/>
      <c r="I45" s="633"/>
      <c r="J45" s="633"/>
      <c r="K45" s="633"/>
      <c r="L45" s="633"/>
      <c r="M45" s="633"/>
      <c r="N45" s="633"/>
      <c r="O45" s="633"/>
      <c r="P45" s="633"/>
      <c r="Q45" s="633"/>
      <c r="R45" s="633"/>
      <c r="S45" s="633"/>
      <c r="T45" s="633"/>
      <c r="U45" s="633"/>
      <c r="V45" s="77">
        <v>-3</v>
      </c>
      <c r="W45" s="77">
        <v>-3</v>
      </c>
      <c r="X45" s="78">
        <v>-495</v>
      </c>
      <c r="Y45" s="512" t="s">
        <v>1</v>
      </c>
    </row>
    <row r="46" spans="1:25">
      <c r="A46" s="632" t="s">
        <v>359</v>
      </c>
      <c r="B46" s="633"/>
      <c r="C46" s="633"/>
      <c r="D46" s="633"/>
      <c r="E46" s="633"/>
      <c r="F46" s="633"/>
      <c r="G46" s="633"/>
      <c r="H46" s="633"/>
      <c r="I46" s="633"/>
      <c r="J46" s="633"/>
      <c r="K46" s="633"/>
      <c r="L46" s="633"/>
      <c r="M46" s="633"/>
      <c r="N46" s="633"/>
      <c r="O46" s="633"/>
      <c r="P46" s="633"/>
      <c r="Q46" s="633"/>
      <c r="R46" s="633"/>
      <c r="S46" s="633"/>
      <c r="T46" s="633"/>
      <c r="U46" s="633"/>
      <c r="V46" s="77">
        <v>-12</v>
      </c>
      <c r="W46" s="77">
        <v>-12</v>
      </c>
      <c r="X46" s="77">
        <v>-1300</v>
      </c>
      <c r="Y46" s="512" t="s">
        <v>1</v>
      </c>
    </row>
    <row r="47" spans="1:25">
      <c r="A47" s="634" t="s">
        <v>361</v>
      </c>
      <c r="B47" s="635"/>
      <c r="C47" s="635"/>
      <c r="D47" s="635"/>
      <c r="E47" s="635"/>
      <c r="F47" s="635"/>
      <c r="G47" s="635"/>
      <c r="H47" s="635"/>
      <c r="I47" s="635"/>
      <c r="J47" s="635"/>
      <c r="K47" s="635"/>
      <c r="L47" s="635"/>
      <c r="M47" s="635"/>
      <c r="N47" s="635"/>
      <c r="O47" s="635"/>
      <c r="P47" s="635"/>
      <c r="Q47" s="635"/>
      <c r="R47" s="635"/>
      <c r="S47" s="635"/>
      <c r="T47" s="635"/>
      <c r="U47" s="635"/>
      <c r="V47" s="509">
        <f>SUM(V44:V46)</f>
        <v>-14</v>
      </c>
      <c r="W47" s="509">
        <f>SUM(W44:W46)</f>
        <v>-14</v>
      </c>
      <c r="X47" s="509">
        <f>SUM(X42:X46)</f>
        <v>-2378</v>
      </c>
      <c r="Y47" s="513" t="s">
        <v>1</v>
      </c>
    </row>
    <row r="48" spans="1:25" ht="18" customHeight="1">
      <c r="A48" s="643" t="s">
        <v>114</v>
      </c>
      <c r="B48" s="644"/>
      <c r="C48" s="644"/>
      <c r="D48" s="644"/>
      <c r="E48" s="644"/>
      <c r="F48" s="644"/>
      <c r="G48" s="644"/>
      <c r="H48" s="644"/>
      <c r="I48" s="644"/>
      <c r="J48" s="644"/>
      <c r="K48" s="644"/>
      <c r="L48" s="644"/>
      <c r="M48" s="644"/>
      <c r="N48" s="644"/>
      <c r="O48" s="644"/>
      <c r="P48" s="644"/>
      <c r="Q48" s="644"/>
      <c r="R48" s="644"/>
      <c r="S48" s="644"/>
      <c r="T48" s="644"/>
      <c r="U48" s="644"/>
      <c r="V48" s="83">
        <f>+V40+V47</f>
        <v>-6</v>
      </c>
      <c r="W48" s="83">
        <f>+W40+W47</f>
        <v>-10</v>
      </c>
      <c r="X48" s="83">
        <f>+X40+X47</f>
        <v>-1530</v>
      </c>
      <c r="Y48" s="73" t="s">
        <v>1</v>
      </c>
    </row>
    <row r="49" spans="1:25" ht="18" customHeight="1">
      <c r="A49" s="686" t="s">
        <v>268</v>
      </c>
      <c r="B49" s="685"/>
      <c r="C49" s="685"/>
      <c r="D49" s="685"/>
      <c r="E49" s="685"/>
      <c r="F49" s="685"/>
      <c r="G49" s="685"/>
      <c r="H49" s="685"/>
      <c r="I49" s="685"/>
      <c r="J49" s="685"/>
      <c r="K49" s="685"/>
      <c r="L49" s="685"/>
      <c r="M49" s="685"/>
      <c r="N49" s="685"/>
      <c r="O49" s="685"/>
      <c r="P49" s="685"/>
      <c r="Q49" s="685"/>
      <c r="R49" s="685"/>
      <c r="S49" s="685"/>
      <c r="T49" s="685"/>
      <c r="U49" s="685"/>
      <c r="V49" s="84">
        <f>V34+V48</f>
        <v>628</v>
      </c>
      <c r="W49" s="84">
        <f>W34+W48</f>
        <v>624</v>
      </c>
      <c r="X49" s="84">
        <f>X34+X48</f>
        <v>134225</v>
      </c>
      <c r="Y49" s="73" t="s">
        <v>1</v>
      </c>
    </row>
    <row r="50" spans="1:25" ht="18" customHeight="1">
      <c r="A50" s="684" t="s">
        <v>350</v>
      </c>
      <c r="B50" s="685"/>
      <c r="C50" s="685"/>
      <c r="D50" s="685"/>
      <c r="E50" s="685"/>
      <c r="F50" s="685"/>
      <c r="G50" s="685"/>
      <c r="H50" s="685"/>
      <c r="I50" s="685"/>
      <c r="J50" s="685"/>
      <c r="K50" s="685"/>
      <c r="L50" s="685"/>
      <c r="M50" s="685"/>
      <c r="N50" s="685"/>
      <c r="O50" s="685"/>
      <c r="P50" s="685"/>
      <c r="Q50" s="685"/>
      <c r="R50" s="685"/>
      <c r="S50" s="685"/>
      <c r="T50" s="685"/>
      <c r="U50" s="685"/>
      <c r="V50" s="82">
        <f>+V49-V16</f>
        <v>67</v>
      </c>
      <c r="W50" s="82">
        <f>+W49-W16</f>
        <v>70</v>
      </c>
      <c r="X50" s="82">
        <f>+X49-X16</f>
        <v>15737</v>
      </c>
      <c r="Y50" s="73" t="s">
        <v>1</v>
      </c>
    </row>
    <row r="51" spans="1:25">
      <c r="A51" s="616" t="s">
        <v>425</v>
      </c>
      <c r="Y51" s="73" t="s">
        <v>1</v>
      </c>
    </row>
    <row r="52" spans="1:25" ht="18" customHeight="1">
      <c r="Y52" s="73" t="s">
        <v>1</v>
      </c>
    </row>
    <row r="53" spans="1:25" ht="18" customHeight="1">
      <c r="Y53" s="73" t="s">
        <v>1</v>
      </c>
    </row>
    <row r="54" spans="1:25" ht="18" customHeight="1">
      <c r="Y54" s="73" t="s">
        <v>1</v>
      </c>
    </row>
    <row r="55" spans="1:25" ht="18" customHeight="1">
      <c r="Y55" s="73" t="s">
        <v>1</v>
      </c>
    </row>
    <row r="56" spans="1:25" ht="18" customHeight="1">
      <c r="Y56" s="73" t="s">
        <v>1</v>
      </c>
    </row>
    <row r="57" spans="1:25" ht="18" customHeight="1">
      <c r="Y57" s="73" t="s">
        <v>1</v>
      </c>
    </row>
    <row r="58" spans="1:25" ht="18" customHeight="1">
      <c r="Y58" s="73" t="s">
        <v>1</v>
      </c>
    </row>
    <row r="59" spans="1:25" ht="18" customHeight="1">
      <c r="Y59" s="73" t="s">
        <v>1</v>
      </c>
    </row>
    <row r="60" spans="1:25" ht="22.5">
      <c r="A60" s="621" t="s">
        <v>298</v>
      </c>
      <c r="B60" s="622"/>
      <c r="C60" s="622"/>
      <c r="D60" s="622"/>
      <c r="E60" s="622"/>
      <c r="F60" s="622"/>
      <c r="G60" s="622"/>
      <c r="H60" s="622"/>
      <c r="I60" s="622"/>
      <c r="J60" s="622"/>
      <c r="K60" s="622"/>
      <c r="L60" s="622"/>
      <c r="M60" s="622"/>
      <c r="N60" s="622"/>
      <c r="O60" s="622"/>
      <c r="P60" s="622"/>
      <c r="Q60" s="622"/>
      <c r="R60" s="622"/>
      <c r="S60" s="622"/>
      <c r="T60" s="622"/>
      <c r="U60" s="622"/>
      <c r="V60" s="622"/>
      <c r="W60" s="622"/>
      <c r="X60" s="622"/>
      <c r="Y60" s="73" t="s">
        <v>1</v>
      </c>
    </row>
    <row r="61" spans="1:25" ht="23.25">
      <c r="A61" s="623" t="str">
        <f>A5</f>
        <v>General Administration</v>
      </c>
      <c r="B61" s="624"/>
      <c r="C61" s="624"/>
      <c r="D61" s="624"/>
      <c r="E61" s="624"/>
      <c r="F61" s="624"/>
      <c r="G61" s="624"/>
      <c r="H61" s="624"/>
      <c r="I61" s="624"/>
      <c r="J61" s="624"/>
      <c r="K61" s="624"/>
      <c r="L61" s="624"/>
      <c r="M61" s="624"/>
      <c r="N61" s="624"/>
      <c r="O61" s="624"/>
      <c r="P61" s="624"/>
      <c r="Q61" s="624"/>
      <c r="R61" s="624"/>
      <c r="S61" s="624"/>
      <c r="T61" s="624"/>
      <c r="U61" s="624"/>
      <c r="V61" s="624"/>
      <c r="W61" s="624"/>
      <c r="X61" s="624"/>
      <c r="Y61" s="73" t="s">
        <v>1</v>
      </c>
    </row>
    <row r="62" spans="1:25" ht="23.25">
      <c r="A62" s="623" t="s">
        <v>288</v>
      </c>
      <c r="B62" s="622"/>
      <c r="C62" s="622"/>
      <c r="D62" s="622"/>
      <c r="E62" s="622"/>
      <c r="F62" s="622"/>
      <c r="G62" s="622"/>
      <c r="H62" s="622"/>
      <c r="I62" s="622"/>
      <c r="J62" s="622"/>
      <c r="K62" s="622"/>
      <c r="L62" s="622"/>
      <c r="M62" s="622"/>
      <c r="N62" s="622"/>
      <c r="O62" s="622"/>
      <c r="P62" s="622"/>
      <c r="Q62" s="622"/>
      <c r="R62" s="622"/>
      <c r="S62" s="622"/>
      <c r="T62" s="622"/>
      <c r="U62" s="622"/>
      <c r="V62" s="622"/>
      <c r="W62" s="622"/>
      <c r="X62" s="622"/>
      <c r="Y62" s="73" t="s">
        <v>1</v>
      </c>
    </row>
    <row r="63" spans="1:25" ht="23.25">
      <c r="A63" s="623" t="s">
        <v>287</v>
      </c>
      <c r="B63" s="625"/>
      <c r="C63" s="625"/>
      <c r="D63" s="625"/>
      <c r="E63" s="625"/>
      <c r="F63" s="625"/>
      <c r="G63" s="625"/>
      <c r="H63" s="625"/>
      <c r="I63" s="625"/>
      <c r="J63" s="625"/>
      <c r="K63" s="625"/>
      <c r="L63" s="625"/>
      <c r="M63" s="625"/>
      <c r="N63" s="625"/>
      <c r="O63" s="625"/>
      <c r="P63" s="625"/>
      <c r="Q63" s="625"/>
      <c r="R63" s="625"/>
      <c r="S63" s="625"/>
      <c r="T63" s="625"/>
      <c r="U63" s="625"/>
      <c r="V63" s="625"/>
      <c r="W63" s="625"/>
      <c r="X63" s="625"/>
      <c r="Y63" s="73" t="s">
        <v>1</v>
      </c>
    </row>
    <row r="64" spans="1:25" ht="18" customHeight="1">
      <c r="Y64" s="73" t="s">
        <v>1</v>
      </c>
    </row>
    <row r="65" spans="1:25" ht="18" customHeight="1">
      <c r="Y65" s="73" t="s">
        <v>1</v>
      </c>
    </row>
    <row r="66" spans="1:25" ht="18" customHeight="1">
      <c r="Y66" s="73" t="s">
        <v>1</v>
      </c>
    </row>
    <row r="67" spans="1:25" ht="18" customHeight="1">
      <c r="Y67" s="73" t="s">
        <v>1</v>
      </c>
    </row>
    <row r="68" spans="1:25" ht="18" customHeight="1">
      <c r="A68" s="50"/>
      <c r="B68" s="50"/>
      <c r="C68" s="50"/>
      <c r="D68" s="51"/>
      <c r="E68" s="51"/>
      <c r="F68" s="51"/>
      <c r="G68" s="51"/>
      <c r="H68" s="51"/>
      <c r="I68" s="51"/>
      <c r="J68" s="51"/>
      <c r="K68" s="51"/>
      <c r="L68" s="51"/>
      <c r="M68" s="51"/>
      <c r="N68" s="51"/>
      <c r="O68" s="51"/>
      <c r="P68" s="51"/>
      <c r="Q68" s="51"/>
      <c r="R68" s="51"/>
      <c r="S68" s="51"/>
      <c r="T68" s="51"/>
      <c r="U68" s="51"/>
      <c r="V68" s="51"/>
      <c r="W68" s="51"/>
      <c r="X68" s="51"/>
      <c r="Y68" s="73" t="s">
        <v>1</v>
      </c>
    </row>
    <row r="69" spans="1:25" ht="22.5" customHeight="1">
      <c r="A69" s="678" t="s">
        <v>307</v>
      </c>
      <c r="B69" s="679"/>
      <c r="C69" s="679"/>
      <c r="D69" s="626" t="s">
        <v>19</v>
      </c>
      <c r="E69" s="627"/>
      <c r="F69" s="628"/>
      <c r="G69" s="687" t="s">
        <v>422</v>
      </c>
      <c r="H69" s="688"/>
      <c r="I69" s="689"/>
      <c r="J69" s="626" t="s">
        <v>269</v>
      </c>
      <c r="K69" s="627"/>
      <c r="L69" s="628"/>
      <c r="M69" s="626" t="s">
        <v>267</v>
      </c>
      <c r="N69" s="627"/>
      <c r="O69" s="628"/>
      <c r="P69" s="626" t="s">
        <v>270</v>
      </c>
      <c r="Q69" s="636"/>
      <c r="R69" s="636"/>
      <c r="S69" s="626" t="s">
        <v>271</v>
      </c>
      <c r="T69" s="627"/>
      <c r="U69" s="627"/>
      <c r="V69" s="626" t="s">
        <v>47</v>
      </c>
      <c r="W69" s="627"/>
      <c r="X69" s="628"/>
      <c r="Y69" s="73" t="s">
        <v>1</v>
      </c>
    </row>
    <row r="70" spans="1:25" ht="27.75" customHeight="1">
      <c r="A70" s="680"/>
      <c r="B70" s="681"/>
      <c r="C70" s="681"/>
      <c r="D70" s="629"/>
      <c r="E70" s="630"/>
      <c r="F70" s="631"/>
      <c r="G70" s="690"/>
      <c r="H70" s="691"/>
      <c r="I70" s="692"/>
      <c r="J70" s="629"/>
      <c r="K70" s="630"/>
      <c r="L70" s="631"/>
      <c r="M70" s="629"/>
      <c r="N70" s="630"/>
      <c r="O70" s="631"/>
      <c r="P70" s="637"/>
      <c r="Q70" s="638"/>
      <c r="R70" s="638"/>
      <c r="S70" s="629"/>
      <c r="T70" s="630"/>
      <c r="U70" s="630"/>
      <c r="V70" s="629"/>
      <c r="W70" s="630"/>
      <c r="X70" s="631"/>
      <c r="Y70" s="73" t="s">
        <v>1</v>
      </c>
    </row>
    <row r="71" spans="1:25" ht="16.5" thickBot="1">
      <c r="A71" s="682"/>
      <c r="B71" s="683"/>
      <c r="C71" s="683"/>
      <c r="D71" s="213" t="s">
        <v>308</v>
      </c>
      <c r="E71" s="214" t="s">
        <v>54</v>
      </c>
      <c r="F71" s="215" t="s">
        <v>310</v>
      </c>
      <c r="G71" s="213" t="s">
        <v>308</v>
      </c>
      <c r="H71" s="214" t="s">
        <v>54</v>
      </c>
      <c r="I71" s="215" t="s">
        <v>310</v>
      </c>
      <c r="J71" s="213" t="s">
        <v>308</v>
      </c>
      <c r="K71" s="214" t="s">
        <v>54</v>
      </c>
      <c r="L71" s="215" t="s">
        <v>310</v>
      </c>
      <c r="M71" s="213" t="s">
        <v>308</v>
      </c>
      <c r="N71" s="214" t="s">
        <v>54</v>
      </c>
      <c r="O71" s="215" t="s">
        <v>310</v>
      </c>
      <c r="P71" s="213" t="s">
        <v>308</v>
      </c>
      <c r="Q71" s="214" t="s">
        <v>54</v>
      </c>
      <c r="R71" s="215" t="s">
        <v>310</v>
      </c>
      <c r="S71" s="213" t="s">
        <v>308</v>
      </c>
      <c r="T71" s="214" t="s">
        <v>54</v>
      </c>
      <c r="U71" s="215" t="s">
        <v>310</v>
      </c>
      <c r="V71" s="216" t="s">
        <v>308</v>
      </c>
      <c r="W71" s="214" t="s">
        <v>54</v>
      </c>
      <c r="X71" s="217" t="s">
        <v>310</v>
      </c>
      <c r="Y71" s="73" t="s">
        <v>1</v>
      </c>
    </row>
    <row r="72" spans="1:25">
      <c r="A72" s="204"/>
      <c r="B72" s="619" t="s">
        <v>362</v>
      </c>
      <c r="C72" s="619"/>
      <c r="D72" s="164">
        <v>65</v>
      </c>
      <c r="E72" s="165">
        <v>57</v>
      </c>
      <c r="F72" s="166">
        <v>18693</v>
      </c>
      <c r="G72" s="164">
        <v>65</v>
      </c>
      <c r="H72" s="165">
        <v>57</v>
      </c>
      <c r="I72" s="166">
        <v>18693</v>
      </c>
      <c r="J72" s="164">
        <v>1</v>
      </c>
      <c r="K72" s="165">
        <v>9</v>
      </c>
      <c r="L72" s="166">
        <v>4224</v>
      </c>
      <c r="M72" s="164">
        <f t="shared" ref="M72:O75" si="0">+G72+J72</f>
        <v>66</v>
      </c>
      <c r="N72" s="165">
        <f t="shared" si="0"/>
        <v>66</v>
      </c>
      <c r="O72" s="166">
        <f t="shared" si="0"/>
        <v>22917</v>
      </c>
      <c r="P72" s="164">
        <v>1</v>
      </c>
      <c r="Q72" s="165">
        <v>1</v>
      </c>
      <c r="R72" s="166">
        <v>180</v>
      </c>
      <c r="S72" s="164"/>
      <c r="T72" s="165"/>
      <c r="U72" s="166"/>
      <c r="V72" s="164">
        <f>P72+M72+S72</f>
        <v>67</v>
      </c>
      <c r="W72" s="165">
        <f>+N72+Q72+T72</f>
        <v>67</v>
      </c>
      <c r="X72" s="167">
        <f>R72+O72+U72</f>
        <v>23097</v>
      </c>
      <c r="Y72" s="73" t="s">
        <v>1</v>
      </c>
    </row>
    <row r="73" spans="1:25">
      <c r="A73" s="204"/>
      <c r="B73" s="619" t="s">
        <v>363</v>
      </c>
      <c r="C73" s="619"/>
      <c r="D73" s="164">
        <v>52</v>
      </c>
      <c r="E73" s="165">
        <v>52</v>
      </c>
      <c r="F73" s="168">
        <v>8101</v>
      </c>
      <c r="G73" s="164">
        <v>52</v>
      </c>
      <c r="H73" s="165">
        <v>52</v>
      </c>
      <c r="I73" s="38">
        <v>8101</v>
      </c>
      <c r="J73" s="164">
        <v>4</v>
      </c>
      <c r="K73" s="165">
        <v>4</v>
      </c>
      <c r="L73" s="38">
        <v>1789</v>
      </c>
      <c r="M73" s="164">
        <f t="shared" si="0"/>
        <v>56</v>
      </c>
      <c r="N73" s="165">
        <f t="shared" si="0"/>
        <v>56</v>
      </c>
      <c r="O73" s="38">
        <f t="shared" si="0"/>
        <v>9890</v>
      </c>
      <c r="P73" s="164"/>
      <c r="Q73" s="165"/>
      <c r="R73" s="38"/>
      <c r="S73" s="164">
        <v>-3</v>
      </c>
      <c r="T73" s="165">
        <v>-3</v>
      </c>
      <c r="U73" s="38">
        <v>-495</v>
      </c>
      <c r="V73" s="164">
        <f>P73+M73+S73</f>
        <v>53</v>
      </c>
      <c r="W73" s="165">
        <f>+N73+Q73+T73</f>
        <v>53</v>
      </c>
      <c r="X73" s="167">
        <f>R73+O73+U73</f>
        <v>9395</v>
      </c>
      <c r="Y73" s="73" t="s">
        <v>1</v>
      </c>
    </row>
    <row r="74" spans="1:25">
      <c r="A74" s="204"/>
      <c r="B74" s="620" t="s">
        <v>364</v>
      </c>
      <c r="C74" s="620"/>
      <c r="D74" s="164">
        <v>56</v>
      </c>
      <c r="E74" s="165">
        <v>56</v>
      </c>
      <c r="F74" s="38">
        <v>12715</v>
      </c>
      <c r="G74" s="164">
        <v>56</v>
      </c>
      <c r="H74" s="165">
        <v>56</v>
      </c>
      <c r="I74" s="38">
        <v>12715</v>
      </c>
      <c r="J74" s="164">
        <v>67</v>
      </c>
      <c r="K74" s="165">
        <v>67</v>
      </c>
      <c r="L74" s="38">
        <v>12603</v>
      </c>
      <c r="M74" s="164">
        <f t="shared" si="0"/>
        <v>123</v>
      </c>
      <c r="N74" s="165">
        <f t="shared" si="0"/>
        <v>123</v>
      </c>
      <c r="O74" s="38">
        <f t="shared" si="0"/>
        <v>25318</v>
      </c>
      <c r="P74" s="164">
        <v>7</v>
      </c>
      <c r="Q74" s="165">
        <v>3</v>
      </c>
      <c r="R74" s="38">
        <f>467+201</f>
        <v>668</v>
      </c>
      <c r="S74" s="164"/>
      <c r="T74" s="165"/>
      <c r="U74" s="38"/>
      <c r="V74" s="164">
        <f>P74+M74+S74</f>
        <v>130</v>
      </c>
      <c r="W74" s="165">
        <f>+N74+Q74+T74</f>
        <v>126</v>
      </c>
      <c r="X74" s="167">
        <f>R74+O74+U74</f>
        <v>25986</v>
      </c>
      <c r="Y74" s="73" t="s">
        <v>1</v>
      </c>
    </row>
    <row r="75" spans="1:25" ht="17.25" customHeight="1">
      <c r="A75" s="204"/>
      <c r="B75" s="620" t="s">
        <v>365</v>
      </c>
      <c r="C75" s="620"/>
      <c r="D75" s="164">
        <v>388</v>
      </c>
      <c r="E75" s="165">
        <v>389</v>
      </c>
      <c r="F75" s="38">
        <v>78979</v>
      </c>
      <c r="G75" s="164">
        <v>388</v>
      </c>
      <c r="H75" s="165">
        <v>389</v>
      </c>
      <c r="I75" s="38">
        <v>78979</v>
      </c>
      <c r="J75" s="164">
        <v>1</v>
      </c>
      <c r="K75" s="165"/>
      <c r="L75" s="38">
        <v>-1349</v>
      </c>
      <c r="M75" s="164">
        <f t="shared" si="0"/>
        <v>389</v>
      </c>
      <c r="N75" s="165">
        <f t="shared" si="0"/>
        <v>389</v>
      </c>
      <c r="O75" s="38">
        <f t="shared" si="0"/>
        <v>77630</v>
      </c>
      <c r="P75" s="164"/>
      <c r="Q75" s="165"/>
      <c r="R75" s="38"/>
      <c r="S75" s="164">
        <v>-11</v>
      </c>
      <c r="T75" s="165">
        <v>-11</v>
      </c>
      <c r="U75" s="38">
        <v>-1883</v>
      </c>
      <c r="V75" s="164">
        <f>P75+M75+S75</f>
        <v>378</v>
      </c>
      <c r="W75" s="165">
        <f>+N75+Q75+T75</f>
        <v>378</v>
      </c>
      <c r="X75" s="167">
        <f>R75+O75+U75</f>
        <v>75747</v>
      </c>
      <c r="Y75" s="73" t="s">
        <v>1</v>
      </c>
    </row>
    <row r="76" spans="1:25">
      <c r="A76" s="206"/>
      <c r="B76" s="207"/>
      <c r="C76" s="207" t="s">
        <v>55</v>
      </c>
      <c r="D76" s="218">
        <f>SUM(D72:D75)</f>
        <v>561</v>
      </c>
      <c r="E76" s="219">
        <f>SUM(E72:E75)</f>
        <v>554</v>
      </c>
      <c r="F76" s="169">
        <f>SUM(F72:F75)</f>
        <v>118488</v>
      </c>
      <c r="G76" s="218">
        <f t="shared" ref="G76:V76" si="1">SUM(G72:G75)</f>
        <v>561</v>
      </c>
      <c r="H76" s="219">
        <f t="shared" si="1"/>
        <v>554</v>
      </c>
      <c r="I76" s="169">
        <f t="shared" si="1"/>
        <v>118488</v>
      </c>
      <c r="J76" s="218">
        <f t="shared" si="1"/>
        <v>73</v>
      </c>
      <c r="K76" s="219">
        <f t="shared" si="1"/>
        <v>80</v>
      </c>
      <c r="L76" s="169">
        <f t="shared" si="1"/>
        <v>17267</v>
      </c>
      <c r="M76" s="218">
        <f t="shared" si="1"/>
        <v>634</v>
      </c>
      <c r="N76" s="219">
        <f t="shared" si="1"/>
        <v>634</v>
      </c>
      <c r="O76" s="169">
        <f t="shared" si="1"/>
        <v>135755</v>
      </c>
      <c r="P76" s="218">
        <f t="shared" si="1"/>
        <v>8</v>
      </c>
      <c r="Q76" s="219">
        <f t="shared" si="1"/>
        <v>4</v>
      </c>
      <c r="R76" s="169">
        <f t="shared" si="1"/>
        <v>848</v>
      </c>
      <c r="S76" s="218">
        <f t="shared" si="1"/>
        <v>-14</v>
      </c>
      <c r="T76" s="219">
        <f t="shared" si="1"/>
        <v>-14</v>
      </c>
      <c r="U76" s="169">
        <f t="shared" si="1"/>
        <v>-2378</v>
      </c>
      <c r="V76" s="218">
        <f t="shared" si="1"/>
        <v>628</v>
      </c>
      <c r="W76" s="219">
        <f>SUM(W72:W75)</f>
        <v>624</v>
      </c>
      <c r="X76" s="170">
        <f>SUM(X72:X75)</f>
        <v>134225</v>
      </c>
      <c r="Y76" s="73" t="s">
        <v>1</v>
      </c>
    </row>
    <row r="77" spans="1:25" ht="17.25" customHeight="1">
      <c r="A77" s="208"/>
      <c r="B77" s="672"/>
      <c r="C77" s="673"/>
      <c r="D77" s="220"/>
      <c r="E77" s="221"/>
      <c r="F77" s="3"/>
      <c r="G77" s="224"/>
      <c r="H77" s="225"/>
      <c r="I77" s="225"/>
      <c r="J77" s="224"/>
      <c r="K77" s="225"/>
      <c r="L77" s="225"/>
      <c r="M77" s="224"/>
      <c r="N77" s="225"/>
      <c r="O77" s="225"/>
      <c r="P77" s="224"/>
      <c r="Q77" s="225"/>
      <c r="R77" s="225"/>
      <c r="S77" s="224"/>
      <c r="T77" s="225"/>
      <c r="U77" s="225"/>
      <c r="V77" s="224"/>
      <c r="W77" s="230"/>
      <c r="X77" s="389"/>
      <c r="Y77" s="73" t="s">
        <v>1</v>
      </c>
    </row>
    <row r="78" spans="1:25">
      <c r="A78" s="206"/>
      <c r="B78" s="674" t="s">
        <v>294</v>
      </c>
      <c r="C78" s="675"/>
      <c r="D78" s="222"/>
      <c r="E78" s="223">
        <v>97</v>
      </c>
      <c r="F78" s="171"/>
      <c r="G78" s="226"/>
      <c r="H78" s="227">
        <v>101</v>
      </c>
      <c r="I78" s="227"/>
      <c r="J78" s="226"/>
      <c r="K78" s="227">
        <v>-61</v>
      </c>
      <c r="L78" s="227"/>
      <c r="M78" s="226"/>
      <c r="N78" s="227">
        <f>+H78+K78</f>
        <v>40</v>
      </c>
      <c r="O78" s="227"/>
      <c r="P78" s="226"/>
      <c r="Q78" s="227"/>
      <c r="R78" s="227"/>
      <c r="S78" s="226"/>
      <c r="T78" s="227"/>
      <c r="U78" s="227"/>
      <c r="V78" s="226"/>
      <c r="W78" s="223">
        <f>Q78+N78</f>
        <v>40</v>
      </c>
      <c r="X78" s="315"/>
      <c r="Y78" s="73" t="s">
        <v>1</v>
      </c>
    </row>
    <row r="79" spans="1:25">
      <c r="A79" s="204"/>
      <c r="B79" s="693" t="s">
        <v>293</v>
      </c>
      <c r="C79" s="694"/>
      <c r="D79" s="164"/>
      <c r="E79" s="165">
        <f>+E76+E78</f>
        <v>651</v>
      </c>
      <c r="F79" s="38"/>
      <c r="G79" s="228"/>
      <c r="H79" s="165">
        <f>+H76+H78</f>
        <v>655</v>
      </c>
      <c r="I79" s="166"/>
      <c r="J79" s="228"/>
      <c r="K79" s="165">
        <f>+K76+K78</f>
        <v>19</v>
      </c>
      <c r="L79" s="166"/>
      <c r="M79" s="228"/>
      <c r="N79" s="165">
        <f>+N76+N78</f>
        <v>674</v>
      </c>
      <c r="O79" s="166"/>
      <c r="P79" s="228"/>
      <c r="Q79" s="165">
        <f>+Q76+Q78</f>
        <v>4</v>
      </c>
      <c r="R79" s="166"/>
      <c r="S79" s="228"/>
      <c r="T79" s="165">
        <f>+T76+T78</f>
        <v>-14</v>
      </c>
      <c r="U79" s="166"/>
      <c r="V79" s="228"/>
      <c r="W79" s="165">
        <f>+W76+W78</f>
        <v>664</v>
      </c>
      <c r="X79" s="78"/>
      <c r="Y79" s="73" t="s">
        <v>1</v>
      </c>
    </row>
    <row r="80" spans="1:25">
      <c r="A80" s="209"/>
      <c r="B80" s="676"/>
      <c r="C80" s="677"/>
      <c r="D80" s="220"/>
      <c r="E80" s="221"/>
      <c r="F80" s="3"/>
      <c r="G80" s="224"/>
      <c r="H80" s="225"/>
      <c r="I80" s="225"/>
      <c r="J80" s="224"/>
      <c r="K80" s="225"/>
      <c r="L80" s="225"/>
      <c r="M80" s="224"/>
      <c r="N80" s="225"/>
      <c r="O80" s="225"/>
      <c r="P80" s="224"/>
      <c r="Q80" s="225"/>
      <c r="R80" s="225"/>
      <c r="S80" s="224"/>
      <c r="T80" s="225"/>
      <c r="U80" s="225"/>
      <c r="V80" s="224"/>
      <c r="W80" s="230"/>
      <c r="X80" s="389"/>
      <c r="Y80" s="73" t="s">
        <v>1</v>
      </c>
    </row>
    <row r="81" spans="1:25">
      <c r="A81" s="204"/>
      <c r="B81" s="693" t="s">
        <v>291</v>
      </c>
      <c r="C81" s="694"/>
      <c r="D81" s="164"/>
      <c r="E81" s="165"/>
      <c r="F81" s="38"/>
      <c r="G81" s="228"/>
      <c r="H81" s="166"/>
      <c r="I81" s="166"/>
      <c r="J81" s="228"/>
      <c r="K81" s="166"/>
      <c r="L81" s="166"/>
      <c r="M81" s="228"/>
      <c r="N81" s="166"/>
      <c r="O81" s="166"/>
      <c r="P81" s="228"/>
      <c r="Q81" s="166"/>
      <c r="R81" s="166"/>
      <c r="S81" s="228"/>
      <c r="T81" s="166"/>
      <c r="U81" s="166"/>
      <c r="V81" s="228"/>
      <c r="W81" s="166"/>
      <c r="X81" s="78"/>
      <c r="Y81" s="73" t="s">
        <v>1</v>
      </c>
    </row>
    <row r="82" spans="1:25">
      <c r="A82" s="204"/>
      <c r="B82" s="210"/>
      <c r="C82" s="205" t="s">
        <v>60</v>
      </c>
      <c r="D82" s="164"/>
      <c r="E82" s="165"/>
      <c r="F82" s="38"/>
      <c r="G82" s="228"/>
      <c r="H82" s="166"/>
      <c r="I82" s="166"/>
      <c r="J82" s="228"/>
      <c r="K82" s="165"/>
      <c r="L82" s="166"/>
      <c r="M82" s="228"/>
      <c r="N82" s="165"/>
      <c r="O82" s="166"/>
      <c r="P82" s="228"/>
      <c r="Q82" s="165"/>
      <c r="R82" s="166"/>
      <c r="S82" s="228"/>
      <c r="T82" s="165"/>
      <c r="U82" s="166"/>
      <c r="V82" s="228"/>
      <c r="W82" s="229">
        <f>Q82+N82</f>
        <v>0</v>
      </c>
      <c r="X82" s="78"/>
      <c r="Y82" s="73" t="s">
        <v>1</v>
      </c>
    </row>
    <row r="83" spans="1:25">
      <c r="A83" s="206"/>
      <c r="B83" s="211"/>
      <c r="C83" s="212" t="s">
        <v>111</v>
      </c>
      <c r="D83" s="222"/>
      <c r="E83" s="223"/>
      <c r="F83" s="171"/>
      <c r="G83" s="226"/>
      <c r="H83" s="227"/>
      <c r="I83" s="227"/>
      <c r="J83" s="226"/>
      <c r="K83" s="223"/>
      <c r="L83" s="227"/>
      <c r="M83" s="226"/>
      <c r="N83" s="223"/>
      <c r="O83" s="227"/>
      <c r="P83" s="226"/>
      <c r="Q83" s="223"/>
      <c r="R83" s="227"/>
      <c r="S83" s="226"/>
      <c r="T83" s="223"/>
      <c r="U83" s="227"/>
      <c r="V83" s="226"/>
      <c r="W83" s="223">
        <f>Q83+N83</f>
        <v>0</v>
      </c>
      <c r="X83" s="315"/>
      <c r="Y83" s="73" t="s">
        <v>1</v>
      </c>
    </row>
    <row r="84" spans="1:25">
      <c r="A84" s="206"/>
      <c r="B84" s="695" t="s">
        <v>292</v>
      </c>
      <c r="C84" s="696"/>
      <c r="D84" s="222"/>
      <c r="E84" s="223">
        <f>E83+E82+E79</f>
        <v>651</v>
      </c>
      <c r="F84" s="171"/>
      <c r="G84" s="226"/>
      <c r="H84" s="223">
        <f>H83+H82+H79</f>
        <v>655</v>
      </c>
      <c r="I84" s="227"/>
      <c r="J84" s="226"/>
      <c r="K84" s="223">
        <f>K83+K82+K79</f>
        <v>19</v>
      </c>
      <c r="L84" s="227"/>
      <c r="M84" s="226"/>
      <c r="N84" s="223">
        <f>N83+N82+N79</f>
        <v>674</v>
      </c>
      <c r="O84" s="227"/>
      <c r="P84" s="226"/>
      <c r="Q84" s="223">
        <f>Q83+Q82+Q79</f>
        <v>4</v>
      </c>
      <c r="R84" s="227"/>
      <c r="S84" s="226"/>
      <c r="T84" s="223">
        <f>T83+T82+T79</f>
        <v>-14</v>
      </c>
      <c r="U84" s="227"/>
      <c r="V84" s="226"/>
      <c r="W84" s="223">
        <f>W83+W82+W79</f>
        <v>664</v>
      </c>
      <c r="X84" s="315"/>
      <c r="Y84" s="73" t="s">
        <v>26</v>
      </c>
    </row>
    <row r="85" spans="1:25">
      <c r="C85" s="4"/>
    </row>
    <row r="86" spans="1:25">
      <c r="K86" s="58"/>
    </row>
  </sheetData>
  <mergeCells count="74">
    <mergeCell ref="B81:C81"/>
    <mergeCell ref="B84:C84"/>
    <mergeCell ref="A32:U32"/>
    <mergeCell ref="A20:U20"/>
    <mergeCell ref="A27:U27"/>
    <mergeCell ref="A28:U28"/>
    <mergeCell ref="A21:U21"/>
    <mergeCell ref="A29:U29"/>
    <mergeCell ref="A26:U26"/>
    <mergeCell ref="A22:U22"/>
    <mergeCell ref="A23:U23"/>
    <mergeCell ref="A24:U24"/>
    <mergeCell ref="A25:U25"/>
    <mergeCell ref="A41:U41"/>
    <mergeCell ref="A40:U40"/>
    <mergeCell ref="A34:U34"/>
    <mergeCell ref="A19:U19"/>
    <mergeCell ref="A30:U30"/>
    <mergeCell ref="B77:C77"/>
    <mergeCell ref="B78:C78"/>
    <mergeCell ref="B80:C80"/>
    <mergeCell ref="A69:C71"/>
    <mergeCell ref="A50:U50"/>
    <mergeCell ref="A49:U49"/>
    <mergeCell ref="A48:U48"/>
    <mergeCell ref="A31:U31"/>
    <mergeCell ref="D69:F70"/>
    <mergeCell ref="G69:I70"/>
    <mergeCell ref="B79:C79"/>
    <mergeCell ref="A33:U33"/>
    <mergeCell ref="A42:U42"/>
    <mergeCell ref="A44:U44"/>
    <mergeCell ref="A18:U18"/>
    <mergeCell ref="V12:V13"/>
    <mergeCell ref="A17:U17"/>
    <mergeCell ref="A16:U16"/>
    <mergeCell ref="A15:U15"/>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A35:U35"/>
    <mergeCell ref="A38:U38"/>
    <mergeCell ref="A39:U39"/>
    <mergeCell ref="A37:U37"/>
    <mergeCell ref="A36:U36"/>
    <mergeCell ref="A45:U45"/>
    <mergeCell ref="A46:U46"/>
    <mergeCell ref="A43:U43"/>
    <mergeCell ref="A47:U47"/>
    <mergeCell ref="B72:C72"/>
    <mergeCell ref="J69:L70"/>
    <mergeCell ref="M69:O70"/>
    <mergeCell ref="P69:R70"/>
    <mergeCell ref="S69:U70"/>
    <mergeCell ref="B73:C73"/>
    <mergeCell ref="B74:C74"/>
    <mergeCell ref="B75:C75"/>
    <mergeCell ref="A60:X60"/>
    <mergeCell ref="A61:X61"/>
    <mergeCell ref="A62:X62"/>
    <mergeCell ref="A63:X63"/>
    <mergeCell ref="V69:X70"/>
  </mergeCells>
  <phoneticPr fontId="0" type="noConversion"/>
  <printOptions horizontalCentered="1"/>
  <pageMargins left="0.5" right="0.4" top="0.5" bottom="0.25" header="0" footer="0"/>
  <pageSetup scale="55" firstPageNumber="8" fitToHeight="0" orientation="landscape" useFirstPageNumber="1" r:id="rId1"/>
  <headerFooter alignWithMargins="0">
    <oddFooter>&amp;C&amp;"Times New Roman,Regular"Exhibit B - Summary of Requirements</oddFooter>
  </headerFooter>
  <rowBreaks count="1" manualBreakCount="1">
    <brk id="52" max="23" man="1"/>
  </rowBreaks>
  <ignoredErrors>
    <ignoredError sqref="W72:W75"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T29"/>
  <sheetViews>
    <sheetView view="pageBreakPreview" zoomScale="75" zoomScaleNormal="75" zoomScaleSheetLayoutView="75" workbookViewId="0">
      <selection sqref="A1:S1"/>
    </sheetView>
  </sheetViews>
  <sheetFormatPr defaultColWidth="7.21875" defaultRowHeight="12.75"/>
  <cols>
    <col min="1" max="1" width="22.33203125" style="20" customWidth="1"/>
    <col min="2" max="2" width="13.109375" style="20" customWidth="1"/>
    <col min="3" max="3" width="4.6640625" style="20" customWidth="1"/>
    <col min="4" max="4" width="7.5546875" style="20" customWidth="1"/>
    <col min="5" max="5" width="4.6640625" style="20" customWidth="1"/>
    <col min="6" max="6" width="7.21875" style="20" customWidth="1"/>
    <col min="7" max="10" width="8.21875" style="20" customWidth="1"/>
    <col min="11" max="11" width="4.6640625" style="20" customWidth="1"/>
    <col min="12" max="12" width="7.21875" style="20" customWidth="1"/>
    <col min="13" max="13" width="4.6640625" style="20" customWidth="1"/>
    <col min="14" max="14" width="7.88671875" style="20" customWidth="1"/>
    <col min="15" max="15" width="4.6640625" style="20" customWidth="1"/>
    <col min="16" max="16" width="7.21875" style="20" customWidth="1"/>
    <col min="17" max="17" width="4.6640625" style="20" customWidth="1"/>
    <col min="18" max="18" width="7.88671875" style="20" customWidth="1"/>
    <col min="19" max="19" width="11.33203125" style="20" customWidth="1"/>
    <col min="20" max="20" width="8.88671875" style="76" customWidth="1"/>
    <col min="21" max="16384" width="7.21875" style="20"/>
  </cols>
  <sheetData>
    <row r="1" spans="1:20" ht="20.25">
      <c r="A1" s="715" t="s">
        <v>36</v>
      </c>
      <c r="B1" s="716"/>
      <c r="C1" s="716"/>
      <c r="D1" s="716"/>
      <c r="E1" s="716"/>
      <c r="F1" s="716"/>
      <c r="G1" s="716"/>
      <c r="H1" s="716"/>
      <c r="I1" s="716"/>
      <c r="J1" s="716"/>
      <c r="K1" s="716"/>
      <c r="L1" s="716"/>
      <c r="M1" s="716"/>
      <c r="N1" s="716"/>
      <c r="O1" s="716"/>
      <c r="P1" s="716"/>
      <c r="Q1" s="716"/>
      <c r="R1" s="716"/>
      <c r="S1" s="716"/>
      <c r="T1" s="75" t="s">
        <v>1</v>
      </c>
    </row>
    <row r="2" spans="1:20" ht="20.25">
      <c r="A2" s="722"/>
      <c r="B2" s="722"/>
      <c r="C2" s="722"/>
      <c r="D2" s="722"/>
      <c r="E2" s="722"/>
      <c r="F2" s="722"/>
      <c r="G2" s="722"/>
      <c r="H2" s="722"/>
      <c r="I2" s="722"/>
      <c r="J2" s="722"/>
      <c r="K2" s="722"/>
      <c r="L2" s="722"/>
      <c r="M2" s="722"/>
      <c r="N2" s="722"/>
      <c r="O2" s="722"/>
      <c r="P2" s="722"/>
      <c r="Q2" s="722"/>
      <c r="R2" s="722"/>
      <c r="S2" s="722"/>
      <c r="T2" s="75" t="s">
        <v>1</v>
      </c>
    </row>
    <row r="3" spans="1:20">
      <c r="A3" s="723"/>
      <c r="B3" s="723"/>
      <c r="C3" s="723"/>
      <c r="D3" s="723"/>
      <c r="E3" s="723"/>
      <c r="F3" s="723"/>
      <c r="G3" s="723"/>
      <c r="H3" s="723"/>
      <c r="I3" s="723"/>
      <c r="J3" s="723"/>
      <c r="K3" s="723"/>
      <c r="L3" s="723"/>
      <c r="M3" s="723"/>
      <c r="N3" s="723"/>
      <c r="O3" s="723"/>
      <c r="P3" s="723"/>
      <c r="Q3" s="723"/>
      <c r="R3" s="723"/>
      <c r="S3" s="723"/>
      <c r="T3" s="75" t="s">
        <v>1</v>
      </c>
    </row>
    <row r="4" spans="1:20" ht="23.25">
      <c r="A4" s="717" t="s">
        <v>256</v>
      </c>
      <c r="B4" s="718"/>
      <c r="C4" s="718"/>
      <c r="D4" s="718"/>
      <c r="E4" s="718"/>
      <c r="F4" s="718"/>
      <c r="G4" s="718"/>
      <c r="H4" s="718"/>
      <c r="I4" s="718"/>
      <c r="J4" s="718"/>
      <c r="K4" s="718"/>
      <c r="L4" s="718"/>
      <c r="M4" s="718"/>
      <c r="N4" s="718"/>
      <c r="O4" s="718"/>
      <c r="P4" s="718"/>
      <c r="Q4" s="718"/>
      <c r="R4" s="718"/>
      <c r="S4" s="718"/>
      <c r="T4" s="75" t="s">
        <v>1</v>
      </c>
    </row>
    <row r="5" spans="1:20" ht="23.25">
      <c r="A5" s="719" t="str">
        <f>'B. Summary of Requirements '!A61</f>
        <v>General Administration</v>
      </c>
      <c r="B5" s="720"/>
      <c r="C5" s="720"/>
      <c r="D5" s="720"/>
      <c r="E5" s="720"/>
      <c r="F5" s="720"/>
      <c r="G5" s="720"/>
      <c r="H5" s="720"/>
      <c r="I5" s="720"/>
      <c r="J5" s="720"/>
      <c r="K5" s="720"/>
      <c r="L5" s="720"/>
      <c r="M5" s="720"/>
      <c r="N5" s="720"/>
      <c r="O5" s="720"/>
      <c r="P5" s="720"/>
      <c r="Q5" s="720"/>
      <c r="R5" s="720"/>
      <c r="S5" s="720"/>
      <c r="T5" s="75" t="s">
        <v>1</v>
      </c>
    </row>
    <row r="6" spans="1:20" ht="23.25">
      <c r="A6" s="721" t="s">
        <v>287</v>
      </c>
      <c r="B6" s="718"/>
      <c r="C6" s="718"/>
      <c r="D6" s="718"/>
      <c r="E6" s="718"/>
      <c r="F6" s="718"/>
      <c r="G6" s="718"/>
      <c r="H6" s="718"/>
      <c r="I6" s="718"/>
      <c r="J6" s="718"/>
      <c r="K6" s="718"/>
      <c r="L6" s="718"/>
      <c r="M6" s="718"/>
      <c r="N6" s="718"/>
      <c r="O6" s="718"/>
      <c r="P6" s="718"/>
      <c r="Q6" s="718"/>
      <c r="R6" s="718"/>
      <c r="S6" s="718"/>
      <c r="T6" s="75" t="s">
        <v>1</v>
      </c>
    </row>
    <row r="7" spans="1:20">
      <c r="A7" s="704"/>
      <c r="B7" s="704"/>
      <c r="C7" s="704"/>
      <c r="D7" s="704"/>
      <c r="E7" s="704"/>
      <c r="F7" s="704"/>
      <c r="G7" s="704"/>
      <c r="H7" s="704"/>
      <c r="I7" s="704"/>
      <c r="J7" s="704"/>
      <c r="K7" s="704"/>
      <c r="L7" s="704"/>
      <c r="M7" s="704"/>
      <c r="N7" s="704"/>
      <c r="O7" s="704"/>
      <c r="P7" s="704"/>
      <c r="Q7" s="704"/>
      <c r="R7" s="704"/>
      <c r="S7" s="704"/>
      <c r="T7" s="75" t="s">
        <v>1</v>
      </c>
    </row>
    <row r="8" spans="1:20" ht="8.4499999999999993" customHeight="1">
      <c r="A8" s="705"/>
      <c r="B8" s="705"/>
      <c r="C8" s="705"/>
      <c r="D8" s="705"/>
      <c r="E8" s="705"/>
      <c r="F8" s="705"/>
      <c r="G8" s="705"/>
      <c r="H8" s="705"/>
      <c r="I8" s="705"/>
      <c r="J8" s="705"/>
      <c r="K8" s="705"/>
      <c r="L8" s="705"/>
      <c r="M8" s="705"/>
      <c r="N8" s="705"/>
      <c r="O8" s="705"/>
      <c r="P8" s="705"/>
      <c r="Q8" s="705"/>
      <c r="R8" s="705"/>
      <c r="S8" s="705"/>
      <c r="T8" s="75" t="s">
        <v>1</v>
      </c>
    </row>
    <row r="9" spans="1:20" ht="22.15" customHeight="1">
      <c r="A9" s="711" t="s">
        <v>255</v>
      </c>
      <c r="B9" s="709" t="s">
        <v>24</v>
      </c>
      <c r="C9" s="706" t="s">
        <v>362</v>
      </c>
      <c r="D9" s="707"/>
      <c r="E9" s="707"/>
      <c r="F9" s="708"/>
      <c r="G9" s="706" t="s">
        <v>368</v>
      </c>
      <c r="H9" s="707"/>
      <c r="I9" s="707"/>
      <c r="J9" s="708"/>
      <c r="K9" s="706" t="s">
        <v>364</v>
      </c>
      <c r="L9" s="707"/>
      <c r="M9" s="707"/>
      <c r="N9" s="708"/>
      <c r="O9" s="706" t="s">
        <v>365</v>
      </c>
      <c r="P9" s="707"/>
      <c r="Q9" s="707"/>
      <c r="R9" s="708"/>
      <c r="S9" s="709" t="s">
        <v>31</v>
      </c>
      <c r="T9" s="75" t="s">
        <v>1</v>
      </c>
    </row>
    <row r="10" spans="1:20" ht="22.15" customHeight="1">
      <c r="A10" s="712"/>
      <c r="B10" s="710"/>
      <c r="C10" s="22" t="s">
        <v>308</v>
      </c>
      <c r="D10" s="22" t="s">
        <v>10</v>
      </c>
      <c r="E10" s="22" t="s">
        <v>54</v>
      </c>
      <c r="F10" s="23" t="s">
        <v>310</v>
      </c>
      <c r="G10" s="22" t="s">
        <v>308</v>
      </c>
      <c r="H10" s="22" t="s">
        <v>10</v>
      </c>
      <c r="I10" s="22" t="s">
        <v>54</v>
      </c>
      <c r="J10" s="23" t="s">
        <v>310</v>
      </c>
      <c r="K10" s="22" t="s">
        <v>308</v>
      </c>
      <c r="L10" s="22" t="s">
        <v>10</v>
      </c>
      <c r="M10" s="22" t="s">
        <v>54</v>
      </c>
      <c r="N10" s="23" t="s">
        <v>310</v>
      </c>
      <c r="O10" s="22" t="s">
        <v>308</v>
      </c>
      <c r="P10" s="22" t="s">
        <v>10</v>
      </c>
      <c r="Q10" s="22" t="s">
        <v>54</v>
      </c>
      <c r="R10" s="23" t="s">
        <v>310</v>
      </c>
      <c r="S10" s="710"/>
      <c r="T10" s="75" t="s">
        <v>1</v>
      </c>
    </row>
    <row r="11" spans="1:20" ht="15.75">
      <c r="A11" s="34"/>
      <c r="B11" s="35"/>
      <c r="C11" s="172"/>
      <c r="D11" s="85"/>
      <c r="E11" s="85"/>
      <c r="F11" s="86"/>
      <c r="G11" s="172"/>
      <c r="H11" s="85"/>
      <c r="I11" s="85"/>
      <c r="J11" s="86"/>
      <c r="K11" s="172"/>
      <c r="L11" s="85"/>
      <c r="M11" s="85"/>
      <c r="N11" s="86"/>
      <c r="O11" s="172"/>
      <c r="P11" s="85"/>
      <c r="Q11" s="85"/>
      <c r="R11" s="86"/>
      <c r="S11" s="86">
        <f>+F11+J11+N11+R11</f>
        <v>0</v>
      </c>
      <c r="T11" s="75" t="s">
        <v>1</v>
      </c>
    </row>
    <row r="12" spans="1:20" ht="18.75" customHeight="1">
      <c r="A12" s="518" t="s">
        <v>355</v>
      </c>
      <c r="B12" s="35" t="s">
        <v>366</v>
      </c>
      <c r="C12" s="173">
        <v>1</v>
      </c>
      <c r="D12" s="85"/>
      <c r="E12" s="85">
        <v>1</v>
      </c>
      <c r="F12" s="86">
        <v>180</v>
      </c>
      <c r="G12" s="173"/>
      <c r="H12" s="85"/>
      <c r="I12" s="85"/>
      <c r="J12" s="86"/>
      <c r="K12" s="173"/>
      <c r="L12" s="85"/>
      <c r="M12" s="85"/>
      <c r="N12" s="86"/>
      <c r="O12" s="173"/>
      <c r="P12" s="85"/>
      <c r="Q12" s="85"/>
      <c r="R12" s="86"/>
      <c r="S12" s="86">
        <f>+F12+J12+N12+R12</f>
        <v>180</v>
      </c>
      <c r="T12" s="75" t="s">
        <v>1</v>
      </c>
    </row>
    <row r="13" spans="1:20" ht="18.75" customHeight="1">
      <c r="A13" s="521" t="s">
        <v>354</v>
      </c>
      <c r="B13" s="35" t="s">
        <v>367</v>
      </c>
      <c r="C13" s="173"/>
      <c r="D13" s="85"/>
      <c r="E13" s="85"/>
      <c r="F13" s="86"/>
      <c r="G13" s="173"/>
      <c r="H13" s="85"/>
      <c r="I13" s="85"/>
      <c r="J13" s="86"/>
      <c r="K13" s="173">
        <v>2</v>
      </c>
      <c r="L13" s="85">
        <v>2</v>
      </c>
      <c r="M13" s="85">
        <v>1</v>
      </c>
      <c r="N13" s="86">
        <v>201</v>
      </c>
      <c r="O13" s="173"/>
      <c r="P13" s="85"/>
      <c r="Q13" s="85"/>
      <c r="R13" s="86"/>
      <c r="S13" s="86">
        <f>+F13+J13+N13+R13</f>
        <v>201</v>
      </c>
      <c r="T13" s="75" t="s">
        <v>1</v>
      </c>
    </row>
    <row r="14" spans="1:20" ht="18.75" customHeight="1">
      <c r="A14" s="522" t="s">
        <v>353</v>
      </c>
      <c r="B14" s="35" t="s">
        <v>367</v>
      </c>
      <c r="C14" s="173"/>
      <c r="D14" s="85"/>
      <c r="E14" s="85"/>
      <c r="F14" s="86"/>
      <c r="G14" s="173"/>
      <c r="H14" s="85"/>
      <c r="I14" s="85"/>
      <c r="J14" s="86"/>
      <c r="K14" s="173">
        <v>5</v>
      </c>
      <c r="L14" s="85">
        <v>3</v>
      </c>
      <c r="M14" s="85">
        <v>2</v>
      </c>
      <c r="N14" s="86">
        <v>467</v>
      </c>
      <c r="O14" s="173"/>
      <c r="P14" s="85"/>
      <c r="Q14" s="85"/>
      <c r="R14" s="86"/>
      <c r="S14" s="86">
        <f>+F14+J14+N14+R14</f>
        <v>467</v>
      </c>
      <c r="T14" s="75" t="s">
        <v>1</v>
      </c>
    </row>
    <row r="15" spans="1:20" ht="18.75" customHeight="1">
      <c r="A15" s="24"/>
      <c r="B15" s="36"/>
      <c r="C15" s="87"/>
      <c r="D15" s="88"/>
      <c r="E15" s="88"/>
      <c r="F15" s="89"/>
      <c r="G15" s="87"/>
      <c r="H15" s="88"/>
      <c r="I15" s="88"/>
      <c r="J15" s="89"/>
      <c r="K15" s="87"/>
      <c r="L15" s="88"/>
      <c r="M15" s="88"/>
      <c r="N15" s="89"/>
      <c r="O15" s="87"/>
      <c r="P15" s="88"/>
      <c r="Q15" s="88"/>
      <c r="R15" s="89"/>
      <c r="S15" s="90">
        <f>+F15+J15+N15+R15</f>
        <v>0</v>
      </c>
      <c r="T15" s="75" t="s">
        <v>1</v>
      </c>
    </row>
    <row r="16" spans="1:20" ht="18.75" customHeight="1">
      <c r="A16" s="30" t="s">
        <v>300</v>
      </c>
      <c r="B16" s="21"/>
      <c r="C16" s="91">
        <f>SUM(C11:C15)</f>
        <v>1</v>
      </c>
      <c r="D16" s="92">
        <f t="shared" ref="D16:S16" si="0">SUM(D11:D15)</f>
        <v>0</v>
      </c>
      <c r="E16" s="92">
        <f t="shared" si="0"/>
        <v>1</v>
      </c>
      <c r="F16" s="26">
        <f t="shared" si="0"/>
        <v>180</v>
      </c>
      <c r="G16" s="91">
        <f t="shared" si="0"/>
        <v>0</v>
      </c>
      <c r="H16" s="92">
        <f t="shared" si="0"/>
        <v>0</v>
      </c>
      <c r="I16" s="92">
        <f>SUM(I11:I15)</f>
        <v>0</v>
      </c>
      <c r="J16" s="26">
        <f t="shared" si="0"/>
        <v>0</v>
      </c>
      <c r="K16" s="91">
        <f t="shared" si="0"/>
        <v>7</v>
      </c>
      <c r="L16" s="92">
        <f>SUM(L11:L15)</f>
        <v>5</v>
      </c>
      <c r="M16" s="92">
        <f t="shared" si="0"/>
        <v>3</v>
      </c>
      <c r="N16" s="26">
        <f t="shared" si="0"/>
        <v>668</v>
      </c>
      <c r="O16" s="91">
        <f>SUM(O11:O15)</f>
        <v>0</v>
      </c>
      <c r="P16" s="92">
        <f>SUM(P11:P15)</f>
        <v>0</v>
      </c>
      <c r="Q16" s="92">
        <f>SUM(Q11:Q15)</f>
        <v>0</v>
      </c>
      <c r="R16" s="26">
        <f>SUM(R11:R15)</f>
        <v>0</v>
      </c>
      <c r="S16" s="27">
        <f t="shared" si="0"/>
        <v>848</v>
      </c>
      <c r="T16" s="75" t="s">
        <v>1</v>
      </c>
    </row>
    <row r="17" spans="1:20" ht="18.75" customHeight="1">
      <c r="A17" s="28"/>
      <c r="B17" s="24"/>
      <c r="C17" s="28"/>
      <c r="D17" s="25"/>
      <c r="E17" s="25"/>
      <c r="F17" s="29"/>
      <c r="G17" s="25"/>
      <c r="H17" s="25"/>
      <c r="I17" s="25"/>
      <c r="J17" s="25"/>
      <c r="K17" s="28"/>
      <c r="L17" s="25"/>
      <c r="M17" s="25"/>
      <c r="N17" s="29"/>
      <c r="O17" s="28"/>
      <c r="P17" s="25"/>
      <c r="Q17" s="25"/>
      <c r="R17" s="29"/>
      <c r="S17" s="29"/>
      <c r="T17" s="75" t="s">
        <v>1</v>
      </c>
    </row>
    <row r="18" spans="1:20" ht="24" customHeight="1">
      <c r="A18" s="713" t="s">
        <v>11</v>
      </c>
      <c r="B18" s="709" t="s">
        <v>24</v>
      </c>
      <c r="C18" s="706" t="s">
        <v>362</v>
      </c>
      <c r="D18" s="707"/>
      <c r="E18" s="707"/>
      <c r="F18" s="708"/>
      <c r="G18" s="706" t="s">
        <v>368</v>
      </c>
      <c r="H18" s="707"/>
      <c r="I18" s="707"/>
      <c r="J18" s="708"/>
      <c r="K18" s="706" t="s">
        <v>364</v>
      </c>
      <c r="L18" s="707"/>
      <c r="M18" s="707"/>
      <c r="N18" s="708"/>
      <c r="O18" s="706" t="s">
        <v>365</v>
      </c>
      <c r="P18" s="707"/>
      <c r="Q18" s="707"/>
      <c r="R18" s="708"/>
      <c r="S18" s="709" t="s">
        <v>290</v>
      </c>
      <c r="T18" s="75" t="s">
        <v>1</v>
      </c>
    </row>
    <row r="19" spans="1:20" ht="24" customHeight="1">
      <c r="A19" s="714"/>
      <c r="B19" s="710"/>
      <c r="C19" s="22" t="s">
        <v>308</v>
      </c>
      <c r="D19" s="22" t="s">
        <v>10</v>
      </c>
      <c r="E19" s="22" t="s">
        <v>54</v>
      </c>
      <c r="F19" s="23" t="s">
        <v>310</v>
      </c>
      <c r="G19" s="22" t="s">
        <v>308</v>
      </c>
      <c r="H19" s="22" t="s">
        <v>10</v>
      </c>
      <c r="I19" s="22" t="s">
        <v>54</v>
      </c>
      <c r="J19" s="23" t="s">
        <v>310</v>
      </c>
      <c r="K19" s="22" t="s">
        <v>308</v>
      </c>
      <c r="L19" s="22" t="s">
        <v>10</v>
      </c>
      <c r="M19" s="22" t="s">
        <v>54</v>
      </c>
      <c r="N19" s="23" t="s">
        <v>310</v>
      </c>
      <c r="O19" s="22" t="s">
        <v>308</v>
      </c>
      <c r="P19" s="22" t="s">
        <v>10</v>
      </c>
      <c r="Q19" s="22" t="s">
        <v>54</v>
      </c>
      <c r="R19" s="23" t="s">
        <v>310</v>
      </c>
      <c r="S19" s="710"/>
      <c r="T19" s="75" t="s">
        <v>1</v>
      </c>
    </row>
    <row r="20" spans="1:20" ht="18.75" customHeight="1">
      <c r="A20" s="47"/>
      <c r="B20" s="48"/>
      <c r="C20" s="172"/>
      <c r="D20" s="85"/>
      <c r="E20" s="85"/>
      <c r="F20" s="86"/>
      <c r="G20" s="172"/>
      <c r="H20" s="85"/>
      <c r="I20" s="85"/>
      <c r="J20" s="86"/>
      <c r="K20" s="172"/>
      <c r="L20" s="85"/>
      <c r="M20" s="85"/>
      <c r="N20" s="86"/>
      <c r="O20" s="172"/>
      <c r="P20" s="85"/>
      <c r="Q20" s="85"/>
      <c r="R20" s="86"/>
      <c r="S20" s="86">
        <f t="shared" ref="S20:S26" si="1">+F20+J20+N20+R20</f>
        <v>0</v>
      </c>
      <c r="T20" s="75" t="s">
        <v>1</v>
      </c>
    </row>
    <row r="21" spans="1:20" ht="18.75" customHeight="1">
      <c r="A21" s="523" t="s">
        <v>369</v>
      </c>
      <c r="B21" s="528" t="s">
        <v>371</v>
      </c>
      <c r="C21" s="173"/>
      <c r="D21" s="85"/>
      <c r="E21" s="85"/>
      <c r="F21" s="86"/>
      <c r="G21" s="173">
        <v>-3</v>
      </c>
      <c r="H21" s="85">
        <v>-1</v>
      </c>
      <c r="I21" s="85">
        <v>-3</v>
      </c>
      <c r="J21" s="86">
        <v>-495</v>
      </c>
      <c r="K21" s="173"/>
      <c r="L21" s="85"/>
      <c r="M21" s="85"/>
      <c r="N21" s="86"/>
      <c r="O21" s="173"/>
      <c r="P21" s="85"/>
      <c r="Q21" s="85"/>
      <c r="R21" s="86"/>
      <c r="S21" s="86">
        <f t="shared" si="1"/>
        <v>-495</v>
      </c>
      <c r="T21" s="75" t="s">
        <v>1</v>
      </c>
    </row>
    <row r="22" spans="1:20" ht="18.75" customHeight="1">
      <c r="A22" s="524" t="s">
        <v>370</v>
      </c>
      <c r="B22" s="528" t="s">
        <v>372</v>
      </c>
      <c r="C22" s="173"/>
      <c r="D22" s="85"/>
      <c r="E22" s="85"/>
      <c r="F22" s="86"/>
      <c r="G22" s="173"/>
      <c r="H22" s="85"/>
      <c r="I22" s="85"/>
      <c r="J22" s="86"/>
      <c r="K22" s="173"/>
      <c r="L22" s="85"/>
      <c r="M22" s="85"/>
      <c r="N22" s="86"/>
      <c r="O22" s="173">
        <v>-12</v>
      </c>
      <c r="P22" s="85"/>
      <c r="Q22" s="85">
        <v>-12</v>
      </c>
      <c r="R22" s="86">
        <v>-1300</v>
      </c>
      <c r="S22" s="86">
        <f t="shared" si="1"/>
        <v>-1300</v>
      </c>
      <c r="T22" s="75" t="s">
        <v>1</v>
      </c>
    </row>
    <row r="23" spans="1:20" ht="18.75" customHeight="1">
      <c r="A23" s="525" t="s">
        <v>357</v>
      </c>
      <c r="B23" s="528" t="s">
        <v>372</v>
      </c>
      <c r="C23" s="173"/>
      <c r="D23" s="85"/>
      <c r="E23" s="85"/>
      <c r="F23" s="86"/>
      <c r="G23" s="173"/>
      <c r="H23" s="85"/>
      <c r="I23" s="85"/>
      <c r="J23" s="86"/>
      <c r="K23" s="173"/>
      <c r="L23" s="85"/>
      <c r="M23" s="85"/>
      <c r="N23" s="86"/>
      <c r="O23" s="173">
        <v>1</v>
      </c>
      <c r="P23" s="85"/>
      <c r="Q23" s="85">
        <v>1</v>
      </c>
      <c r="R23" s="86">
        <v>-391</v>
      </c>
      <c r="S23" s="86">
        <f t="shared" si="1"/>
        <v>-391</v>
      </c>
      <c r="T23" s="75" t="s">
        <v>1</v>
      </c>
    </row>
    <row r="24" spans="1:20" ht="18.75" customHeight="1">
      <c r="A24" s="530" t="s">
        <v>356</v>
      </c>
      <c r="B24" s="527" t="s">
        <v>372</v>
      </c>
      <c r="C24" s="173"/>
      <c r="D24" s="520"/>
      <c r="E24" s="520"/>
      <c r="F24" s="519"/>
      <c r="G24" s="172"/>
      <c r="H24" s="526"/>
      <c r="I24" s="526"/>
      <c r="J24" s="514"/>
      <c r="K24" s="172"/>
      <c r="L24" s="520"/>
      <c r="M24" s="526"/>
      <c r="N24" s="519"/>
      <c r="O24" s="172"/>
      <c r="P24" s="520"/>
      <c r="Q24" s="520"/>
      <c r="R24" s="519">
        <v>-126</v>
      </c>
      <c r="S24" s="86">
        <f t="shared" si="1"/>
        <v>-126</v>
      </c>
      <c r="T24" s="75" t="s">
        <v>1</v>
      </c>
    </row>
    <row r="25" spans="1:20" ht="18.75" customHeight="1">
      <c r="A25" s="534" t="s">
        <v>427</v>
      </c>
      <c r="B25" s="527" t="s">
        <v>372</v>
      </c>
      <c r="C25" s="172"/>
      <c r="D25" s="526"/>
      <c r="E25" s="526"/>
      <c r="F25" s="514"/>
      <c r="G25" s="173"/>
      <c r="H25" s="520"/>
      <c r="I25" s="520"/>
      <c r="J25" s="519"/>
      <c r="K25" s="173"/>
      <c r="L25" s="526"/>
      <c r="M25" s="520"/>
      <c r="N25" s="514"/>
      <c r="O25" s="173"/>
      <c r="P25" s="526"/>
      <c r="Q25" s="526"/>
      <c r="R25" s="514">
        <v>-66</v>
      </c>
      <c r="S25" s="86">
        <f t="shared" si="1"/>
        <v>-66</v>
      </c>
      <c r="T25" s="75" t="s">
        <v>1</v>
      </c>
    </row>
    <row r="26" spans="1:20" ht="18.75" customHeight="1">
      <c r="A26" s="37"/>
      <c r="B26" s="49"/>
      <c r="C26" s="515"/>
      <c r="D26" s="516"/>
      <c r="E26" s="88"/>
      <c r="F26" s="517"/>
      <c r="G26" s="515"/>
      <c r="H26" s="516"/>
      <c r="I26" s="516"/>
      <c r="J26" s="517"/>
      <c r="K26" s="87"/>
      <c r="L26" s="516"/>
      <c r="M26" s="516"/>
      <c r="N26" s="517"/>
      <c r="O26" s="515"/>
      <c r="P26" s="516"/>
      <c r="Q26" s="516"/>
      <c r="R26" s="517"/>
      <c r="S26" s="90">
        <f t="shared" si="1"/>
        <v>0</v>
      </c>
      <c r="T26" s="75" t="s">
        <v>1</v>
      </c>
    </row>
    <row r="27" spans="1:20" ht="18.75" customHeight="1">
      <c r="A27" s="131" t="s">
        <v>290</v>
      </c>
      <c r="B27" s="132"/>
      <c r="C27" s="133">
        <f>SUM(C20:C26)</f>
        <v>0</v>
      </c>
      <c r="D27" s="134">
        <f t="shared" ref="D27:N27" si="2">SUM(D20:D26)</f>
        <v>0</v>
      </c>
      <c r="E27" s="134">
        <f>SUM(E20:E26)</f>
        <v>0</v>
      </c>
      <c r="F27" s="135">
        <f>SUM(F20:F26)</f>
        <v>0</v>
      </c>
      <c r="G27" s="133">
        <f t="shared" si="2"/>
        <v>-3</v>
      </c>
      <c r="H27" s="134">
        <f t="shared" si="2"/>
        <v>-1</v>
      </c>
      <c r="I27" s="134">
        <f>SUM(I20:I26)</f>
        <v>-3</v>
      </c>
      <c r="J27" s="135">
        <f t="shared" si="2"/>
        <v>-495</v>
      </c>
      <c r="K27" s="133">
        <f t="shared" si="2"/>
        <v>0</v>
      </c>
      <c r="L27" s="134">
        <f t="shared" si="2"/>
        <v>0</v>
      </c>
      <c r="M27" s="134">
        <f t="shared" si="2"/>
        <v>0</v>
      </c>
      <c r="N27" s="135">
        <f t="shared" si="2"/>
        <v>0</v>
      </c>
      <c r="O27" s="133">
        <f>SUM(O20:O26)</f>
        <v>-11</v>
      </c>
      <c r="P27" s="134">
        <f>SUM(P20:P26)</f>
        <v>0</v>
      </c>
      <c r="Q27" s="134">
        <f>SUM(Q20:Q26)</f>
        <v>-11</v>
      </c>
      <c r="R27" s="135">
        <f>SUM(R20:R26)</f>
        <v>-1883</v>
      </c>
      <c r="S27" s="136">
        <f>SUM(S20:S26)</f>
        <v>-2378</v>
      </c>
      <c r="T27" s="75" t="s">
        <v>26</v>
      </c>
    </row>
    <row r="28" spans="1:20" ht="15" customHeight="1">
      <c r="A28" s="53"/>
      <c r="B28" s="54"/>
      <c r="C28" s="54"/>
      <c r="D28" s="54"/>
      <c r="E28" s="54"/>
      <c r="F28" s="54"/>
      <c r="G28" s="54"/>
      <c r="H28" s="54"/>
      <c r="I28" s="54"/>
      <c r="J28" s="54"/>
      <c r="K28" s="54"/>
      <c r="L28" s="54"/>
      <c r="M28" s="54"/>
      <c r="O28" s="54"/>
      <c r="P28" s="54"/>
      <c r="Q28" s="54"/>
      <c r="S28" s="60"/>
    </row>
    <row r="29" spans="1:20">
      <c r="A29" s="54"/>
      <c r="B29" s="54"/>
      <c r="C29" s="54"/>
      <c r="D29" s="54"/>
      <c r="E29" s="54"/>
      <c r="F29" s="54"/>
      <c r="G29" s="54"/>
      <c r="H29" s="54"/>
      <c r="I29" s="54"/>
      <c r="J29" s="54"/>
      <c r="K29" s="54"/>
      <c r="L29" s="54"/>
      <c r="M29" s="54"/>
      <c r="O29" s="54"/>
      <c r="P29" s="54"/>
      <c r="Q29" s="54"/>
    </row>
  </sheetData>
  <mergeCells count="22">
    <mergeCell ref="A1:S1"/>
    <mergeCell ref="A4:S4"/>
    <mergeCell ref="A5:S5"/>
    <mergeCell ref="A6:S6"/>
    <mergeCell ref="A2:S2"/>
    <mergeCell ref="A3:S3"/>
    <mergeCell ref="A7:S7"/>
    <mergeCell ref="A8:S8"/>
    <mergeCell ref="K18:N18"/>
    <mergeCell ref="G18:J18"/>
    <mergeCell ref="S9:S10"/>
    <mergeCell ref="S18:S19"/>
    <mergeCell ref="O9:R9"/>
    <mergeCell ref="O18:R18"/>
    <mergeCell ref="A9:A10"/>
    <mergeCell ref="C9:F9"/>
    <mergeCell ref="B9:B10"/>
    <mergeCell ref="G9:J9"/>
    <mergeCell ref="K9:N9"/>
    <mergeCell ref="C18:F18"/>
    <mergeCell ref="B18:B19"/>
    <mergeCell ref="A18:A19"/>
  </mergeCells>
  <phoneticPr fontId="20" type="noConversion"/>
  <printOptions horizontalCentered="1"/>
  <pageMargins left="0.75" right="0.75" top="1" bottom="1" header="0.5" footer="0.5"/>
  <pageSetup scale="66"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29"/>
  <sheetViews>
    <sheetView view="pageBreakPreview" zoomScale="75" zoomScaleNormal="75" zoomScaleSheetLayoutView="75" workbookViewId="0">
      <selection sqref="A1:P1"/>
    </sheetView>
  </sheetViews>
  <sheetFormatPr defaultColWidth="7.21875" defaultRowHeight="12.75"/>
  <cols>
    <col min="1" max="1" width="49.5546875" style="396" customWidth="1"/>
    <col min="2" max="2" width="1.21875" style="396" customWidth="1"/>
    <col min="3" max="3" width="10.77734375" style="396" customWidth="1"/>
    <col min="4" max="4" width="11" style="396" customWidth="1"/>
    <col min="5" max="5" width="1.21875" style="396" customWidth="1"/>
    <col min="6" max="7" width="11.21875" style="396" customWidth="1"/>
    <col min="8" max="8" width="1.21875" style="396" customWidth="1"/>
    <col min="9" max="9" width="7.21875" style="396" customWidth="1"/>
    <col min="10" max="10" width="8" style="396" customWidth="1"/>
    <col min="11" max="13" width="6.77734375" style="396" customWidth="1"/>
    <col min="14" max="14" width="7.21875" style="396" customWidth="1"/>
    <col min="15" max="15" width="6.33203125" style="396" customWidth="1"/>
    <col min="16" max="16" width="8.21875" style="396" customWidth="1"/>
    <col min="17" max="17" width="1.88671875" style="396" customWidth="1"/>
    <col min="18" max="16384" width="7.21875" style="396"/>
  </cols>
  <sheetData>
    <row r="1" spans="1:20" ht="20.25">
      <c r="A1" s="740" t="s">
        <v>174</v>
      </c>
      <c r="B1" s="741"/>
      <c r="C1" s="741"/>
      <c r="D1" s="741"/>
      <c r="E1" s="741"/>
      <c r="F1" s="741"/>
      <c r="G1" s="741"/>
      <c r="H1" s="741"/>
      <c r="I1" s="741"/>
      <c r="J1" s="741"/>
      <c r="K1" s="741"/>
      <c r="L1" s="741"/>
      <c r="M1" s="741"/>
      <c r="N1" s="741"/>
      <c r="O1" s="741"/>
      <c r="P1" s="741"/>
      <c r="Q1" s="394" t="s">
        <v>1</v>
      </c>
      <c r="R1" s="395"/>
      <c r="S1" s="395"/>
    </row>
    <row r="2" spans="1:20" ht="19.149999999999999" customHeight="1">
      <c r="A2" s="397"/>
      <c r="Q2" s="394" t="s">
        <v>1</v>
      </c>
      <c r="T2" s="394"/>
    </row>
    <row r="3" spans="1:20" ht="15.75">
      <c r="A3" s="742" t="s">
        <v>319</v>
      </c>
      <c r="B3" s="743"/>
      <c r="C3" s="743"/>
      <c r="D3" s="743"/>
      <c r="E3" s="743"/>
      <c r="F3" s="743"/>
      <c r="G3" s="743"/>
      <c r="H3" s="743"/>
      <c r="I3" s="743"/>
      <c r="J3" s="743"/>
      <c r="K3" s="743"/>
      <c r="L3" s="743"/>
      <c r="M3" s="743"/>
      <c r="N3" s="743"/>
      <c r="O3" s="743"/>
      <c r="P3" s="743"/>
      <c r="Q3" s="394" t="s">
        <v>1</v>
      </c>
      <c r="R3" s="46"/>
      <c r="S3" s="46"/>
      <c r="T3" s="394"/>
    </row>
    <row r="4" spans="1:20" ht="15.75">
      <c r="A4" s="744" t="str">
        <f>'B. Summary of Requirements '!A5:X5</f>
        <v>General Administration</v>
      </c>
      <c r="B4" s="743"/>
      <c r="C4" s="743"/>
      <c r="D4" s="743"/>
      <c r="E4" s="743"/>
      <c r="F4" s="743"/>
      <c r="G4" s="743"/>
      <c r="H4" s="743"/>
      <c r="I4" s="743"/>
      <c r="J4" s="743"/>
      <c r="K4" s="743"/>
      <c r="L4" s="743"/>
      <c r="M4" s="743"/>
      <c r="N4" s="743"/>
      <c r="O4" s="743"/>
      <c r="P4" s="743"/>
      <c r="Q4" s="394" t="s">
        <v>1</v>
      </c>
      <c r="R4" s="44"/>
      <c r="S4" s="44"/>
    </row>
    <row r="5" spans="1:20" ht="15">
      <c r="A5" s="745" t="s">
        <v>287</v>
      </c>
      <c r="B5" s="743"/>
      <c r="C5" s="743"/>
      <c r="D5" s="743"/>
      <c r="E5" s="743"/>
      <c r="F5" s="743"/>
      <c r="G5" s="743"/>
      <c r="H5" s="743"/>
      <c r="I5" s="743"/>
      <c r="J5" s="743"/>
      <c r="K5" s="743"/>
      <c r="L5" s="743"/>
      <c r="M5" s="743"/>
      <c r="N5" s="743"/>
      <c r="O5" s="743"/>
      <c r="P5" s="743"/>
      <c r="Q5" s="394" t="s">
        <v>1</v>
      </c>
      <c r="R5" s="46"/>
      <c r="S5" s="46"/>
      <c r="T5" s="394"/>
    </row>
    <row r="6" spans="1:20">
      <c r="Q6" s="394" t="s">
        <v>1</v>
      </c>
      <c r="T6" s="394"/>
    </row>
    <row r="7" spans="1:20" ht="13.5" thickBot="1">
      <c r="Q7" s="394" t="s">
        <v>1</v>
      </c>
      <c r="T7" s="394"/>
    </row>
    <row r="8" spans="1:20" ht="37.5" customHeight="1">
      <c r="A8" s="398"/>
      <c r="B8" s="399"/>
      <c r="C8" s="730" t="s">
        <v>332</v>
      </c>
      <c r="D8" s="731"/>
      <c r="E8" s="400"/>
      <c r="F8" s="730" t="s">
        <v>422</v>
      </c>
      <c r="G8" s="731"/>
      <c r="H8" s="400"/>
      <c r="I8" s="734" t="s">
        <v>267</v>
      </c>
      <c r="J8" s="731"/>
      <c r="K8" s="735">
        <v>2012</v>
      </c>
      <c r="L8" s="736"/>
      <c r="M8" s="736"/>
      <c r="N8" s="737"/>
      <c r="O8" s="734" t="s">
        <v>47</v>
      </c>
      <c r="P8" s="731"/>
      <c r="Q8" s="394" t="s">
        <v>1</v>
      </c>
      <c r="S8" s="401"/>
      <c r="T8" s="394"/>
    </row>
    <row r="9" spans="1:20" ht="14.25" customHeight="1">
      <c r="A9" s="399"/>
      <c r="B9" s="399"/>
      <c r="C9" s="746"/>
      <c r="D9" s="747"/>
      <c r="E9" s="400"/>
      <c r="F9" s="732"/>
      <c r="G9" s="733"/>
      <c r="H9" s="400"/>
      <c r="I9" s="732"/>
      <c r="J9" s="733"/>
      <c r="K9" s="738" t="s">
        <v>311</v>
      </c>
      <c r="L9" s="739"/>
      <c r="M9" s="727" t="s">
        <v>320</v>
      </c>
      <c r="N9" s="708"/>
      <c r="O9" s="732"/>
      <c r="P9" s="733"/>
      <c r="Q9" s="394" t="s">
        <v>1</v>
      </c>
      <c r="S9" s="401"/>
      <c r="T9" s="394"/>
    </row>
    <row r="10" spans="1:20" hidden="1">
      <c r="A10" s="728" t="s">
        <v>321</v>
      </c>
      <c r="B10" s="399"/>
      <c r="C10" s="402"/>
      <c r="D10" s="403"/>
      <c r="E10" s="404"/>
      <c r="F10" s="402"/>
      <c r="G10" s="403"/>
      <c r="H10" s="404"/>
      <c r="I10" s="402"/>
      <c r="J10" s="403"/>
      <c r="K10" s="402"/>
      <c r="L10" s="403"/>
      <c r="M10" s="405"/>
      <c r="N10" s="403"/>
      <c r="O10" s="402"/>
      <c r="P10" s="403"/>
      <c r="Q10" s="394" t="s">
        <v>1</v>
      </c>
      <c r="S10" s="405"/>
      <c r="T10" s="394"/>
    </row>
    <row r="11" spans="1:20" ht="51">
      <c r="A11" s="729"/>
      <c r="B11" s="399"/>
      <c r="C11" s="406" t="s">
        <v>322</v>
      </c>
      <c r="D11" s="407" t="s">
        <v>323</v>
      </c>
      <c r="E11" s="404"/>
      <c r="F11" s="406" t="s">
        <v>322</v>
      </c>
      <c r="G11" s="407" t="s">
        <v>323</v>
      </c>
      <c r="H11" s="404"/>
      <c r="I11" s="406" t="s">
        <v>322</v>
      </c>
      <c r="J11" s="407" t="s">
        <v>323</v>
      </c>
      <c r="K11" s="406" t="s">
        <v>322</v>
      </c>
      <c r="L11" s="407" t="s">
        <v>323</v>
      </c>
      <c r="M11" s="406" t="s">
        <v>322</v>
      </c>
      <c r="N11" s="407" t="s">
        <v>323</v>
      </c>
      <c r="O11" s="406" t="s">
        <v>322</v>
      </c>
      <c r="P11" s="407" t="s">
        <v>323</v>
      </c>
      <c r="Q11" s="394" t="s">
        <v>1</v>
      </c>
      <c r="S11" s="408"/>
      <c r="T11" s="394"/>
    </row>
    <row r="12" spans="1:20">
      <c r="A12" s="409"/>
      <c r="B12" s="399"/>
      <c r="C12" s="410"/>
      <c r="D12" s="411"/>
      <c r="E12" s="412"/>
      <c r="F12" s="410"/>
      <c r="G12" s="411"/>
      <c r="H12" s="412"/>
      <c r="I12" s="410"/>
      <c r="J12" s="411"/>
      <c r="K12" s="410"/>
      <c r="L12" s="413"/>
      <c r="M12" s="414"/>
      <c r="N12" s="411"/>
      <c r="O12" s="410"/>
      <c r="P12" s="411"/>
      <c r="Q12" s="394" t="s">
        <v>1</v>
      </c>
      <c r="S12" s="415"/>
      <c r="T12" s="394"/>
    </row>
    <row r="13" spans="1:20">
      <c r="A13" s="416" t="s">
        <v>324</v>
      </c>
      <c r="B13" s="399"/>
      <c r="C13" s="410"/>
      <c r="D13" s="417"/>
      <c r="E13" s="412"/>
      <c r="F13" s="410"/>
      <c r="G13" s="417"/>
      <c r="H13" s="412"/>
      <c r="I13" s="410"/>
      <c r="J13" s="417"/>
      <c r="K13" s="410"/>
      <c r="L13" s="413"/>
      <c r="M13" s="410"/>
      <c r="N13" s="417"/>
      <c r="O13" s="410"/>
      <c r="P13" s="417"/>
      <c r="Q13" s="394" t="s">
        <v>1</v>
      </c>
      <c r="S13" s="418"/>
      <c r="T13" s="394"/>
    </row>
    <row r="14" spans="1:20" s="428" customFormat="1">
      <c r="A14" s="422" t="s">
        <v>325</v>
      </c>
      <c r="B14" s="416"/>
      <c r="C14" s="423">
        <f>SUM(C13)</f>
        <v>0</v>
      </c>
      <c r="D14" s="424">
        <f>SUM(D13)</f>
        <v>0</v>
      </c>
      <c r="E14" s="425"/>
      <c r="F14" s="423">
        <f>SUM(F13)</f>
        <v>0</v>
      </c>
      <c r="G14" s="424">
        <f>SUM(G13)</f>
        <v>0</v>
      </c>
      <c r="H14" s="426"/>
      <c r="I14" s="423">
        <f t="shared" ref="I14:N14" si="0">SUM(I13)</f>
        <v>0</v>
      </c>
      <c r="J14" s="424">
        <f t="shared" si="0"/>
        <v>0</v>
      </c>
      <c r="K14" s="423">
        <f t="shared" si="0"/>
        <v>0</v>
      </c>
      <c r="L14" s="424">
        <f t="shared" si="0"/>
        <v>0</v>
      </c>
      <c r="M14" s="423">
        <f t="shared" si="0"/>
        <v>0</v>
      </c>
      <c r="N14" s="424">
        <f t="shared" si="0"/>
        <v>0</v>
      </c>
      <c r="O14" s="423">
        <f>+I14+K14+M14</f>
        <v>0</v>
      </c>
      <c r="P14" s="424">
        <f>+J14+L14+N14</f>
        <v>0</v>
      </c>
      <c r="Q14" s="394" t="s">
        <v>1</v>
      </c>
      <c r="R14" s="396"/>
      <c r="S14" s="427"/>
      <c r="T14" s="394"/>
    </row>
    <row r="15" spans="1:20">
      <c r="A15" s="421"/>
      <c r="B15" s="399"/>
      <c r="C15" s="410"/>
      <c r="D15" s="411"/>
      <c r="E15" s="429"/>
      <c r="F15" s="410"/>
      <c r="G15" s="411"/>
      <c r="H15" s="429"/>
      <c r="I15" s="410"/>
      <c r="J15" s="411"/>
      <c r="K15" s="410"/>
      <c r="L15" s="413"/>
      <c r="M15" s="410"/>
      <c r="N15" s="411"/>
      <c r="O15" s="410"/>
      <c r="P15" s="411"/>
      <c r="Q15" s="394" t="s">
        <v>1</v>
      </c>
      <c r="S15" s="415"/>
      <c r="T15" s="394"/>
    </row>
    <row r="16" spans="1:20" ht="25.5">
      <c r="A16" s="430" t="s">
        <v>326</v>
      </c>
      <c r="B16" s="399"/>
      <c r="C16" s="410"/>
      <c r="D16" s="411"/>
      <c r="E16" s="431"/>
      <c r="F16" s="410"/>
      <c r="G16" s="411"/>
      <c r="H16" s="431"/>
      <c r="I16" s="410"/>
      <c r="J16" s="411"/>
      <c r="K16" s="410"/>
      <c r="L16" s="413"/>
      <c r="M16" s="410"/>
      <c r="N16" s="411"/>
      <c r="O16" s="432"/>
      <c r="P16" s="433"/>
      <c r="Q16" s="394" t="s">
        <v>1</v>
      </c>
      <c r="S16" s="415"/>
      <c r="T16" s="394"/>
    </row>
    <row r="17" spans="1:20" ht="25.5">
      <c r="A17" s="420" t="s">
        <v>327</v>
      </c>
      <c r="B17" s="399"/>
      <c r="C17" s="410"/>
      <c r="D17" s="411"/>
      <c r="E17" s="431"/>
      <c r="F17" s="410" t="s">
        <v>309</v>
      </c>
      <c r="G17" s="411" t="s">
        <v>309</v>
      </c>
      <c r="H17" s="431"/>
      <c r="I17" s="410">
        <v>4</v>
      </c>
      <c r="J17" s="413">
        <v>1238</v>
      </c>
      <c r="K17" s="410"/>
      <c r="L17" s="413"/>
      <c r="M17" s="410"/>
      <c r="N17" s="413"/>
      <c r="O17" s="410">
        <f t="shared" ref="O17:P17" si="1">+I17+K17+M17</f>
        <v>4</v>
      </c>
      <c r="P17" s="411">
        <f t="shared" si="1"/>
        <v>1238</v>
      </c>
      <c r="Q17" s="394" t="s">
        <v>1</v>
      </c>
      <c r="S17" s="415"/>
      <c r="T17" s="394"/>
    </row>
    <row r="18" spans="1:20">
      <c r="A18" s="422" t="s">
        <v>328</v>
      </c>
      <c r="B18" s="416"/>
      <c r="C18" s="423">
        <f>SUM(C17:C17)</f>
        <v>0</v>
      </c>
      <c r="D18" s="424">
        <f>SUM(D17:D17)</f>
        <v>0</v>
      </c>
      <c r="E18" s="434"/>
      <c r="F18" s="423">
        <f>SUM(F17:F17)</f>
        <v>0</v>
      </c>
      <c r="G18" s="424">
        <f>SUM(G17:G17)</f>
        <v>0</v>
      </c>
      <c r="H18" s="435"/>
      <c r="I18" s="423">
        <f t="shared" ref="I18:P18" si="2">SUM(I17:I17)</f>
        <v>4</v>
      </c>
      <c r="J18" s="424">
        <f t="shared" si="2"/>
        <v>1238</v>
      </c>
      <c r="K18" s="423">
        <f t="shared" si="2"/>
        <v>0</v>
      </c>
      <c r="L18" s="436">
        <f t="shared" si="2"/>
        <v>0</v>
      </c>
      <c r="M18" s="423">
        <f t="shared" si="2"/>
        <v>0</v>
      </c>
      <c r="N18" s="424">
        <f t="shared" si="2"/>
        <v>0</v>
      </c>
      <c r="O18" s="423">
        <f t="shared" si="2"/>
        <v>4</v>
      </c>
      <c r="P18" s="424">
        <f t="shared" si="2"/>
        <v>1238</v>
      </c>
      <c r="Q18" s="394" t="s">
        <v>1</v>
      </c>
      <c r="R18" s="427"/>
      <c r="S18" s="427"/>
      <c r="T18" s="394"/>
    </row>
    <row r="19" spans="1:20">
      <c r="A19" s="421"/>
      <c r="B19" s="399"/>
      <c r="C19" s="410"/>
      <c r="D19" s="411"/>
      <c r="E19" s="399"/>
      <c r="F19" s="410"/>
      <c r="G19" s="411"/>
      <c r="H19" s="399"/>
      <c r="I19" s="410"/>
      <c r="J19" s="411"/>
      <c r="K19" s="410"/>
      <c r="L19" s="413"/>
      <c r="M19" s="410"/>
      <c r="N19" s="411"/>
      <c r="O19" s="410"/>
      <c r="P19" s="411"/>
      <c r="Q19" s="394" t="s">
        <v>1</v>
      </c>
      <c r="R19" s="415"/>
      <c r="S19" s="415"/>
      <c r="T19" s="394"/>
    </row>
    <row r="20" spans="1:20" ht="25.5">
      <c r="A20" s="430" t="s">
        <v>329</v>
      </c>
      <c r="B20" s="399"/>
      <c r="C20" s="410"/>
      <c r="D20" s="411"/>
      <c r="E20" s="412"/>
      <c r="F20" s="410"/>
      <c r="G20" s="411"/>
      <c r="H20" s="412"/>
      <c r="I20" s="410"/>
      <c r="J20" s="411"/>
      <c r="K20" s="410"/>
      <c r="L20" s="413"/>
      <c r="M20" s="410"/>
      <c r="N20" s="411"/>
      <c r="O20" s="410"/>
      <c r="P20" s="411"/>
      <c r="Q20" s="394" t="s">
        <v>1</v>
      </c>
      <c r="R20" s="415"/>
      <c r="S20" s="415"/>
      <c r="T20" s="394"/>
    </row>
    <row r="21" spans="1:20">
      <c r="A21" s="529" t="s">
        <v>330</v>
      </c>
      <c r="B21" s="399"/>
      <c r="C21" s="410"/>
      <c r="D21" s="411"/>
      <c r="E21" s="412"/>
      <c r="F21" s="410"/>
      <c r="G21" s="411"/>
      <c r="H21" s="412"/>
      <c r="I21" s="410"/>
      <c r="J21" s="411"/>
      <c r="K21" s="410"/>
      <c r="L21" s="413"/>
      <c r="M21" s="410"/>
      <c r="N21" s="411"/>
      <c r="O21" s="410">
        <f t="shared" ref="O21:P22" si="3">+I21+K21+M21</f>
        <v>0</v>
      </c>
      <c r="P21" s="411">
        <f t="shared" si="3"/>
        <v>0</v>
      </c>
      <c r="Q21" s="394" t="s">
        <v>1</v>
      </c>
      <c r="R21" s="415"/>
      <c r="S21" s="415"/>
      <c r="T21" s="394"/>
    </row>
    <row r="22" spans="1:20">
      <c r="A22" s="419" t="s">
        <v>309</v>
      </c>
      <c r="B22" s="399"/>
      <c r="C22" s="410"/>
      <c r="D22" s="411"/>
      <c r="E22" s="412"/>
      <c r="F22" s="410"/>
      <c r="G22" s="411"/>
      <c r="H22" s="412"/>
      <c r="I22" s="410"/>
      <c r="J22" s="411"/>
      <c r="K22" s="410"/>
      <c r="L22" s="413"/>
      <c r="M22" s="410"/>
      <c r="N22" s="411"/>
      <c r="O22" s="410">
        <f t="shared" si="3"/>
        <v>0</v>
      </c>
      <c r="P22" s="411">
        <f t="shared" si="3"/>
        <v>0</v>
      </c>
      <c r="Q22" s="394" t="s">
        <v>1</v>
      </c>
      <c r="R22" s="415"/>
      <c r="S22" s="415"/>
      <c r="T22" s="394"/>
    </row>
    <row r="23" spans="1:20" ht="25.5">
      <c r="A23" s="430" t="s">
        <v>373</v>
      </c>
      <c r="B23" s="399"/>
      <c r="C23" s="410">
        <v>651</v>
      </c>
      <c r="D23" s="411">
        <v>118488</v>
      </c>
      <c r="E23" s="412"/>
      <c r="F23" s="410">
        <v>655</v>
      </c>
      <c r="G23" s="411">
        <v>118488</v>
      </c>
      <c r="H23" s="412"/>
      <c r="I23" s="410">
        <v>670</v>
      </c>
      <c r="J23" s="411">
        <v>134517</v>
      </c>
      <c r="K23" s="410">
        <v>4</v>
      </c>
      <c r="L23" s="413">
        <v>848</v>
      </c>
      <c r="M23" s="410">
        <v>-14</v>
      </c>
      <c r="N23" s="411">
        <v>-2378</v>
      </c>
      <c r="O23" s="410">
        <f>+I23+K23+M23</f>
        <v>660</v>
      </c>
      <c r="P23" s="411">
        <f>+J23+L23+N23</f>
        <v>132987</v>
      </c>
      <c r="Q23" s="394" t="s">
        <v>1</v>
      </c>
      <c r="R23" s="415"/>
      <c r="S23" s="415"/>
      <c r="T23" s="394"/>
    </row>
    <row r="24" spans="1:20">
      <c r="A24" s="422" t="s">
        <v>374</v>
      </c>
      <c r="B24" s="416"/>
      <c r="C24" s="423">
        <f>SUM(C21:C23)</f>
        <v>651</v>
      </c>
      <c r="D24" s="424">
        <f>SUM(D21:D23)</f>
        <v>118488</v>
      </c>
      <c r="E24" s="425"/>
      <c r="F24" s="423">
        <f>SUM(F21:F23)</f>
        <v>655</v>
      </c>
      <c r="G24" s="424">
        <f>SUM(G21:G23)</f>
        <v>118488</v>
      </c>
      <c r="H24" s="426"/>
      <c r="I24" s="423">
        <f t="shared" ref="I24:P24" si="4">SUM(I21:I23)</f>
        <v>670</v>
      </c>
      <c r="J24" s="424">
        <f t="shared" si="4"/>
        <v>134517</v>
      </c>
      <c r="K24" s="423">
        <f t="shared" si="4"/>
        <v>4</v>
      </c>
      <c r="L24" s="436">
        <f t="shared" si="4"/>
        <v>848</v>
      </c>
      <c r="M24" s="423">
        <f t="shared" si="4"/>
        <v>-14</v>
      </c>
      <c r="N24" s="424">
        <f t="shared" si="4"/>
        <v>-2378</v>
      </c>
      <c r="O24" s="423">
        <f t="shared" si="4"/>
        <v>660</v>
      </c>
      <c r="P24" s="424">
        <f t="shared" si="4"/>
        <v>132987</v>
      </c>
      <c r="Q24" s="394" t="s">
        <v>1</v>
      </c>
      <c r="R24" s="427"/>
      <c r="S24" s="427"/>
      <c r="T24" s="394"/>
    </row>
    <row r="25" spans="1:20" ht="13.5" thickBot="1">
      <c r="A25" s="399"/>
      <c r="B25" s="399"/>
      <c r="C25" s="399"/>
      <c r="D25" s="399"/>
      <c r="E25" s="399"/>
      <c r="F25" s="399"/>
      <c r="G25" s="399"/>
      <c r="H25" s="399"/>
      <c r="I25" s="399"/>
      <c r="J25" s="399"/>
      <c r="K25" s="437"/>
      <c r="L25" s="437"/>
      <c r="M25" s="438"/>
      <c r="N25" s="399"/>
      <c r="O25" s="399"/>
      <c r="P25" s="399"/>
      <c r="Q25" s="394" t="s">
        <v>1</v>
      </c>
      <c r="R25" s="415"/>
      <c r="S25" s="415"/>
      <c r="T25" s="394"/>
    </row>
    <row r="26" spans="1:20" s="443" customFormat="1" ht="18.75" customHeight="1" thickBot="1">
      <c r="A26" s="439" t="s">
        <v>331</v>
      </c>
      <c r="B26" s="440"/>
      <c r="C26" s="606">
        <f>C14+C18+C24</f>
        <v>651</v>
      </c>
      <c r="D26" s="607">
        <f>D14+D18+D24</f>
        <v>118488</v>
      </c>
      <c r="E26" s="608"/>
      <c r="F26" s="606">
        <f>F14+F18+F24</f>
        <v>655</v>
      </c>
      <c r="G26" s="607">
        <f>G14+G18+G24</f>
        <v>118488</v>
      </c>
      <c r="H26" s="608"/>
      <c r="I26" s="606">
        <f t="shared" ref="I26:P26" si="5">I14+I18+I24</f>
        <v>674</v>
      </c>
      <c r="J26" s="607">
        <f t="shared" si="5"/>
        <v>135755</v>
      </c>
      <c r="K26" s="606">
        <f t="shared" si="5"/>
        <v>4</v>
      </c>
      <c r="L26" s="607">
        <f t="shared" si="5"/>
        <v>848</v>
      </c>
      <c r="M26" s="606">
        <f t="shared" si="5"/>
        <v>-14</v>
      </c>
      <c r="N26" s="607">
        <f t="shared" si="5"/>
        <v>-2378</v>
      </c>
      <c r="O26" s="606">
        <f t="shared" si="5"/>
        <v>664</v>
      </c>
      <c r="P26" s="607">
        <f t="shared" si="5"/>
        <v>134225</v>
      </c>
      <c r="Q26" s="394" t="s">
        <v>26</v>
      </c>
      <c r="R26" s="441"/>
      <c r="S26" s="442"/>
      <c r="T26" s="394"/>
    </row>
    <row r="27" spans="1:20" ht="15">
      <c r="A27" s="724"/>
      <c r="B27" s="725"/>
      <c r="C27" s="725"/>
      <c r="D27" s="725"/>
      <c r="E27" s="725"/>
      <c r="F27" s="725"/>
      <c r="G27" s="725"/>
      <c r="H27" s="725"/>
      <c r="I27" s="725"/>
      <c r="J27" s="726"/>
      <c r="K27" s="726"/>
      <c r="L27" s="726"/>
      <c r="M27" s="726"/>
      <c r="N27" s="726"/>
      <c r="O27" s="726"/>
      <c r="P27" s="726"/>
      <c r="Q27" s="726"/>
      <c r="R27" s="726"/>
      <c r="S27" s="726"/>
    </row>
    <row r="28" spans="1:20" ht="15">
      <c r="A28" s="724"/>
      <c r="B28" s="725"/>
      <c r="C28" s="725"/>
      <c r="D28" s="725"/>
      <c r="E28" s="725"/>
      <c r="F28" s="725"/>
      <c r="G28" s="725"/>
      <c r="H28" s="725"/>
      <c r="I28" s="725"/>
      <c r="J28" s="726"/>
      <c r="K28" s="726"/>
      <c r="L28" s="726"/>
      <c r="M28" s="726"/>
      <c r="N28" s="726"/>
      <c r="O28" s="726"/>
      <c r="P28" s="726"/>
      <c r="Q28" s="726"/>
      <c r="R28" s="726"/>
      <c r="S28" s="726"/>
    </row>
    <row r="29" spans="1:20">
      <c r="S29" s="394"/>
    </row>
  </sheetData>
  <mergeCells count="14">
    <mergeCell ref="A1:P1"/>
    <mergeCell ref="A3:P3"/>
    <mergeCell ref="A4:P4"/>
    <mergeCell ref="A5:P5"/>
    <mergeCell ref="C8:D9"/>
    <mergeCell ref="A28:S28"/>
    <mergeCell ref="M9:N9"/>
    <mergeCell ref="A10:A11"/>
    <mergeCell ref="F8:G9"/>
    <mergeCell ref="O8:P9"/>
    <mergeCell ref="K8:N8"/>
    <mergeCell ref="A27:S27"/>
    <mergeCell ref="K9:L9"/>
    <mergeCell ref="I8:J9"/>
  </mergeCells>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54"/>
  <sheetViews>
    <sheetView view="pageBreakPreview" zoomScale="85" zoomScaleNormal="75" zoomScaleSheetLayoutView="75" workbookViewId="0">
      <selection sqref="A1:I1"/>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32" customWidth="1"/>
    <col min="8" max="8" width="7.77734375" style="32" customWidth="1"/>
    <col min="9" max="9" width="12.109375" style="32" customWidth="1"/>
    <col min="11" max="11" width="6.44140625" style="62" customWidth="1"/>
  </cols>
  <sheetData>
    <row r="1" spans="1:24" ht="20.25">
      <c r="A1" s="751" t="s">
        <v>35</v>
      </c>
      <c r="B1" s="752"/>
      <c r="C1" s="752"/>
      <c r="D1" s="752"/>
      <c r="E1" s="752"/>
      <c r="F1" s="752"/>
      <c r="G1" s="752"/>
      <c r="H1" s="752"/>
      <c r="I1" s="752"/>
      <c r="J1" s="62" t="s">
        <v>1</v>
      </c>
    </row>
    <row r="2" spans="1:24" ht="15.75">
      <c r="A2" s="753" t="s">
        <v>309</v>
      </c>
      <c r="B2" s="753"/>
      <c r="C2" s="753"/>
      <c r="D2" s="753"/>
      <c r="E2" s="753"/>
      <c r="F2" s="753"/>
      <c r="G2" s="753"/>
      <c r="H2" s="753"/>
      <c r="I2" s="754"/>
      <c r="J2" s="62" t="s">
        <v>1</v>
      </c>
    </row>
    <row r="3" spans="1:24" ht="15" customHeight="1">
      <c r="A3" s="742" t="s">
        <v>261</v>
      </c>
      <c r="B3" s="743"/>
      <c r="C3" s="743"/>
      <c r="D3" s="743"/>
      <c r="E3" s="743"/>
      <c r="F3" s="743"/>
      <c r="G3" s="743"/>
      <c r="H3" s="743"/>
      <c r="I3" s="743"/>
      <c r="J3" s="62" t="s">
        <v>1</v>
      </c>
      <c r="L3" s="44"/>
      <c r="M3" s="44"/>
      <c r="N3" s="44"/>
      <c r="O3" s="44"/>
      <c r="P3" s="44"/>
      <c r="Q3" s="44"/>
      <c r="R3" s="44"/>
      <c r="S3" s="44"/>
      <c r="T3" s="44"/>
      <c r="U3" s="44"/>
      <c r="V3" s="44"/>
      <c r="W3" s="44"/>
      <c r="X3" s="44"/>
    </row>
    <row r="4" spans="1:24" ht="15.75">
      <c r="A4" s="744" t="str">
        <f>+'B. Summary of Requirements '!A5</f>
        <v>General Administration</v>
      </c>
      <c r="B4" s="743"/>
      <c r="C4" s="743"/>
      <c r="D4" s="743"/>
      <c r="E4" s="743"/>
      <c r="F4" s="743"/>
      <c r="G4" s="743"/>
      <c r="H4" s="743"/>
      <c r="I4" s="743"/>
      <c r="J4" s="62" t="s">
        <v>1</v>
      </c>
      <c r="L4" s="46"/>
      <c r="M4" s="44"/>
      <c r="N4" s="44"/>
      <c r="O4" s="44"/>
      <c r="P4" s="44"/>
      <c r="Q4" s="44"/>
      <c r="R4" s="44"/>
      <c r="S4" s="44"/>
      <c r="T4" s="44"/>
      <c r="U4" s="44"/>
      <c r="V4" s="44"/>
      <c r="W4" s="44"/>
      <c r="X4" s="44"/>
    </row>
    <row r="5" spans="1:24">
      <c r="A5" s="755"/>
      <c r="B5" s="755"/>
      <c r="C5" s="755"/>
      <c r="D5" s="755"/>
      <c r="E5" s="755"/>
      <c r="F5" s="755"/>
      <c r="G5" s="755"/>
      <c r="H5" s="755"/>
      <c r="I5" s="755"/>
      <c r="J5" s="62" t="s">
        <v>1</v>
      </c>
      <c r="L5" s="45"/>
      <c r="M5" s="44"/>
      <c r="N5" s="44"/>
      <c r="O5" s="44"/>
      <c r="P5" s="44"/>
      <c r="Q5" s="44"/>
      <c r="R5" s="44"/>
      <c r="S5" s="44"/>
      <c r="T5" s="44"/>
      <c r="U5" s="44"/>
      <c r="V5" s="44"/>
      <c r="W5" s="44"/>
      <c r="X5" s="44"/>
    </row>
    <row r="6" spans="1:24">
      <c r="A6" s="301"/>
      <c r="B6" s="44"/>
      <c r="C6" s="44"/>
      <c r="D6" s="44"/>
      <c r="E6" s="44"/>
      <c r="F6" s="44"/>
      <c r="G6" s="297" t="s">
        <v>276</v>
      </c>
      <c r="H6" s="297" t="s">
        <v>54</v>
      </c>
      <c r="I6" s="297" t="s">
        <v>310</v>
      </c>
      <c r="J6" s="62" t="s">
        <v>1</v>
      </c>
      <c r="L6" s="45"/>
      <c r="M6" s="44"/>
      <c r="N6" s="44"/>
      <c r="O6" s="44"/>
      <c r="P6" s="44"/>
      <c r="Q6" s="44"/>
      <c r="R6" s="44"/>
      <c r="S6" s="44"/>
      <c r="T6" s="44"/>
      <c r="U6" s="44"/>
      <c r="V6" s="44"/>
      <c r="W6" s="44"/>
      <c r="X6" s="44"/>
    </row>
    <row r="7" spans="1:24">
      <c r="A7" s="748" t="s">
        <v>58</v>
      </c>
      <c r="B7" s="743"/>
      <c r="C7" s="743"/>
      <c r="D7" s="743"/>
      <c r="E7" s="743"/>
      <c r="F7" s="743"/>
      <c r="G7" s="743"/>
      <c r="H7" s="743"/>
      <c r="I7" s="743"/>
      <c r="J7" s="62" t="s">
        <v>1</v>
      </c>
      <c r="L7" s="45"/>
      <c r="M7" s="45"/>
      <c r="N7" s="45"/>
    </row>
    <row r="8" spans="1:24">
      <c r="A8" s="45"/>
      <c r="B8" s="45"/>
      <c r="C8" s="45"/>
      <c r="D8" s="45"/>
      <c r="E8" s="45"/>
      <c r="F8" s="45"/>
      <c r="G8" s="297"/>
      <c r="H8" s="297"/>
      <c r="I8" s="297"/>
      <c r="J8" s="62" t="s">
        <v>1</v>
      </c>
      <c r="L8" s="45"/>
    </row>
    <row r="9" spans="1:24" s="531" customFormat="1" ht="27" customHeight="1">
      <c r="A9" s="749" t="s">
        <v>429</v>
      </c>
      <c r="B9" s="750"/>
      <c r="C9" s="750"/>
      <c r="D9" s="750"/>
      <c r="E9" s="750"/>
      <c r="F9" s="750"/>
      <c r="G9" s="549">
        <v>18</v>
      </c>
      <c r="H9" s="549">
        <v>18</v>
      </c>
      <c r="I9" s="550">
        <v>4364000</v>
      </c>
      <c r="J9" s="62" t="s">
        <v>1</v>
      </c>
      <c r="K9" s="62"/>
      <c r="L9" s="535"/>
    </row>
    <row r="10" spans="1:24" s="531" customFormat="1" ht="26.45" customHeight="1">
      <c r="A10" s="749" t="s">
        <v>430</v>
      </c>
      <c r="B10" s="750"/>
      <c r="C10" s="750"/>
      <c r="D10" s="750"/>
      <c r="E10" s="750"/>
      <c r="F10" s="750"/>
      <c r="G10" s="549">
        <v>43</v>
      </c>
      <c r="H10" s="549">
        <v>43</v>
      </c>
      <c r="I10" s="550">
        <v>6188000</v>
      </c>
      <c r="J10" s="62" t="s">
        <v>1</v>
      </c>
      <c r="K10" s="62"/>
      <c r="L10" s="535"/>
    </row>
    <row r="11" spans="1:24" s="531" customFormat="1" ht="28.9" customHeight="1">
      <c r="A11" s="749" t="s">
        <v>375</v>
      </c>
      <c r="B11" s="750"/>
      <c r="C11" s="750"/>
      <c r="D11" s="750"/>
      <c r="E11" s="750"/>
      <c r="F11" s="750"/>
      <c r="G11" s="549">
        <v>3</v>
      </c>
      <c r="H11" s="549">
        <v>3</v>
      </c>
      <c r="I11" s="550">
        <v>878000</v>
      </c>
      <c r="J11" s="62" t="s">
        <v>1</v>
      </c>
      <c r="K11" s="62"/>
      <c r="L11" s="535"/>
    </row>
    <row r="12" spans="1:24" s="139" customFormat="1" ht="25.9" customHeight="1">
      <c r="A12" s="749" t="s">
        <v>376</v>
      </c>
      <c r="B12" s="750"/>
      <c r="C12" s="750"/>
      <c r="D12" s="750"/>
      <c r="E12" s="750"/>
      <c r="F12" s="750"/>
      <c r="G12" s="549">
        <v>3</v>
      </c>
      <c r="H12" s="549">
        <v>3</v>
      </c>
      <c r="I12" s="550">
        <v>618000</v>
      </c>
      <c r="J12" s="62" t="s">
        <v>1</v>
      </c>
      <c r="K12" s="62"/>
      <c r="L12" s="45"/>
    </row>
    <row r="13" spans="1:24" s="537" customFormat="1" ht="49.9" customHeight="1">
      <c r="A13" s="756" t="s">
        <v>377</v>
      </c>
      <c r="B13" s="757"/>
      <c r="C13" s="757"/>
      <c r="D13" s="757"/>
      <c r="E13" s="757"/>
      <c r="F13" s="757"/>
      <c r="G13" s="549">
        <v>4</v>
      </c>
      <c r="H13" s="549">
        <v>4</v>
      </c>
      <c r="I13" s="550">
        <v>1086000</v>
      </c>
      <c r="J13" s="62" t="s">
        <v>1</v>
      </c>
      <c r="K13" s="62"/>
      <c r="L13" s="535"/>
    </row>
    <row r="14" spans="1:24" s="537" customFormat="1" ht="25.9" customHeight="1">
      <c r="A14" s="549"/>
      <c r="B14" s="548"/>
      <c r="C14" s="548"/>
      <c r="D14" s="548"/>
      <c r="E14" s="548"/>
      <c r="F14" s="548"/>
      <c r="G14" s="549"/>
      <c r="H14" s="549"/>
      <c r="I14" s="550"/>
      <c r="J14" s="62" t="s">
        <v>1</v>
      </c>
      <c r="K14" s="62"/>
      <c r="L14" s="535"/>
    </row>
    <row r="15" spans="1:24" s="139" customFormat="1">
      <c r="B15" s="538"/>
      <c r="C15" s="538"/>
      <c r="D15" s="539" t="s">
        <v>311</v>
      </c>
      <c r="E15" s="538"/>
      <c r="F15" s="538"/>
      <c r="G15" s="538"/>
      <c r="H15" s="538"/>
      <c r="I15" s="538"/>
      <c r="J15" s="62" t="s">
        <v>1</v>
      </c>
      <c r="K15" s="62"/>
      <c r="L15" s="45"/>
    </row>
    <row r="16" spans="1:24" s="537" customFormat="1">
      <c r="A16" s="539"/>
      <c r="B16" s="538"/>
      <c r="C16" s="538"/>
      <c r="D16" s="538"/>
      <c r="E16" s="538"/>
      <c r="F16" s="538"/>
      <c r="G16" s="540"/>
      <c r="H16" s="540"/>
      <c r="I16" s="540"/>
      <c r="J16" s="62" t="s">
        <v>1</v>
      </c>
      <c r="K16" s="62"/>
      <c r="L16" s="535"/>
    </row>
    <row r="17" spans="1:12" s="537" customFormat="1" ht="40.9" customHeight="1">
      <c r="A17" s="760" t="s">
        <v>431</v>
      </c>
      <c r="B17" s="750"/>
      <c r="C17" s="750"/>
      <c r="D17" s="750"/>
      <c r="E17" s="750"/>
      <c r="F17" s="750"/>
      <c r="G17" s="540"/>
      <c r="H17" s="540"/>
      <c r="I17" s="559">
        <f>1469000+295000+361000-1628000</f>
        <v>497000</v>
      </c>
      <c r="J17" s="62" t="s">
        <v>1</v>
      </c>
      <c r="K17" s="62"/>
      <c r="L17" s="535"/>
    </row>
    <row r="18" spans="1:12" s="139" customFormat="1">
      <c r="A18" s="295"/>
      <c r="B18" s="295"/>
      <c r="C18" s="295"/>
      <c r="D18" s="295"/>
      <c r="E18" s="295"/>
      <c r="F18" s="295"/>
      <c r="G18" s="295"/>
      <c r="H18" s="295"/>
      <c r="I18" s="295"/>
      <c r="J18" s="62" t="s">
        <v>1</v>
      </c>
      <c r="K18" s="62"/>
      <c r="L18" s="45"/>
    </row>
    <row r="19" spans="1:12" s="139" customFormat="1" ht="66" customHeight="1">
      <c r="A19" s="761" t="s">
        <v>378</v>
      </c>
      <c r="B19" s="762"/>
      <c r="C19" s="762"/>
      <c r="D19" s="762"/>
      <c r="E19" s="762"/>
      <c r="F19" s="762"/>
      <c r="G19" s="143"/>
      <c r="H19" s="143">
        <v>9</v>
      </c>
      <c r="I19" s="541">
        <v>2911000</v>
      </c>
      <c r="J19" s="62" t="s">
        <v>1</v>
      </c>
      <c r="K19" s="62"/>
      <c r="L19" s="45"/>
    </row>
    <row r="20" spans="1:12" s="139" customFormat="1" ht="15" customHeight="1">
      <c r="A20" s="295"/>
      <c r="B20" s="295"/>
      <c r="C20" s="295"/>
      <c r="D20" s="295"/>
      <c r="E20" s="295"/>
      <c r="F20" s="295"/>
      <c r="G20" s="295"/>
      <c r="H20" s="295"/>
      <c r="I20" s="295"/>
      <c r="J20" s="62" t="s">
        <v>1</v>
      </c>
      <c r="K20" s="62"/>
      <c r="L20" s="45"/>
    </row>
    <row r="21" spans="1:12" s="139" customFormat="1" ht="19.5" customHeight="1">
      <c r="A21" s="552"/>
      <c r="B21" s="553"/>
      <c r="C21" s="758" t="s">
        <v>129</v>
      </c>
      <c r="D21" s="758" t="s">
        <v>20</v>
      </c>
      <c r="F21" s="553"/>
      <c r="H21" s="141"/>
      <c r="I21" s="141"/>
      <c r="J21" s="62" t="s">
        <v>1</v>
      </c>
      <c r="K21" s="62"/>
    </row>
    <row r="22" spans="1:12" s="139" customFormat="1" ht="22.5" customHeight="1">
      <c r="A22" s="552"/>
      <c r="B22" s="553"/>
      <c r="C22" s="759"/>
      <c r="D22" s="759"/>
      <c r="F22" s="553"/>
      <c r="H22" s="141"/>
      <c r="I22" s="141"/>
      <c r="J22" s="62" t="s">
        <v>1</v>
      </c>
      <c r="K22" s="62"/>
    </row>
    <row r="23" spans="1:12" s="139" customFormat="1">
      <c r="A23" s="553" t="s">
        <v>379</v>
      </c>
      <c r="B23" s="553"/>
      <c r="C23" s="554">
        <v>2227</v>
      </c>
      <c r="D23" s="554">
        <v>2566</v>
      </c>
      <c r="F23" s="555"/>
      <c r="H23" s="142"/>
      <c r="I23" s="142"/>
      <c r="J23" s="62" t="s">
        <v>1</v>
      </c>
      <c r="K23" s="62"/>
    </row>
    <row r="24" spans="1:12" s="139" customFormat="1">
      <c r="A24" s="553" t="s">
        <v>252</v>
      </c>
      <c r="B24" s="553"/>
      <c r="C24" s="556">
        <v>1113</v>
      </c>
      <c r="D24" s="556">
        <v>1283</v>
      </c>
      <c r="F24" s="555" t="s">
        <v>309</v>
      </c>
      <c r="H24" s="142"/>
      <c r="I24" s="142"/>
      <c r="J24" s="62" t="s">
        <v>1</v>
      </c>
      <c r="K24" s="62"/>
    </row>
    <row r="25" spans="1:12" s="139" customFormat="1">
      <c r="A25" s="553" t="s">
        <v>262</v>
      </c>
      <c r="B25" s="553"/>
      <c r="C25" s="554">
        <v>1114</v>
      </c>
      <c r="D25" s="554">
        <v>1283</v>
      </c>
      <c r="F25" s="555"/>
      <c r="H25" s="142"/>
      <c r="I25" s="142"/>
      <c r="J25" s="62" t="s">
        <v>1</v>
      </c>
      <c r="K25" s="62"/>
    </row>
    <row r="26" spans="1:12" s="139" customFormat="1">
      <c r="A26" s="553" t="s">
        <v>263</v>
      </c>
      <c r="B26" s="553"/>
      <c r="C26" s="555">
        <v>1712</v>
      </c>
      <c r="D26" s="554">
        <v>913</v>
      </c>
      <c r="F26" s="555"/>
      <c r="H26" s="140"/>
      <c r="I26" s="140"/>
      <c r="J26" s="62" t="s">
        <v>1</v>
      </c>
      <c r="K26" s="62"/>
    </row>
    <row r="27" spans="1:12" s="139" customFormat="1">
      <c r="A27" s="553" t="s">
        <v>116</v>
      </c>
      <c r="B27" s="553"/>
      <c r="C27" s="555">
        <v>142</v>
      </c>
      <c r="D27" s="554">
        <v>71</v>
      </c>
      <c r="F27" s="555"/>
      <c r="H27" s="140"/>
      <c r="I27" s="140"/>
      <c r="J27" s="62" t="s">
        <v>1</v>
      </c>
      <c r="K27" s="62"/>
    </row>
    <row r="28" spans="1:12" s="139" customFormat="1">
      <c r="A28" s="553" t="s">
        <v>264</v>
      </c>
      <c r="B28" s="553"/>
      <c r="C28" s="555">
        <v>18</v>
      </c>
      <c r="D28" s="554">
        <v>9</v>
      </c>
      <c r="F28" s="555"/>
      <c r="H28" s="140"/>
      <c r="I28" s="140"/>
      <c r="J28" s="62" t="s">
        <v>1</v>
      </c>
      <c r="K28" s="62"/>
    </row>
    <row r="29" spans="1:12" s="139" customFormat="1">
      <c r="A29" s="553" t="s">
        <v>265</v>
      </c>
      <c r="B29" s="553"/>
      <c r="C29" s="555">
        <v>46</v>
      </c>
      <c r="D29" s="554">
        <v>23</v>
      </c>
      <c r="F29" s="555"/>
      <c r="H29" s="140"/>
      <c r="I29" s="140"/>
      <c r="J29" s="62" t="s">
        <v>1</v>
      </c>
      <c r="K29" s="62"/>
    </row>
    <row r="30" spans="1:12" s="139" customFormat="1">
      <c r="A30" s="553" t="s">
        <v>266</v>
      </c>
      <c r="B30" s="553"/>
      <c r="C30" s="555">
        <v>2</v>
      </c>
      <c r="D30" s="554">
        <v>1</v>
      </c>
      <c r="F30" s="555"/>
      <c r="H30" s="140"/>
      <c r="I30" s="140"/>
      <c r="J30" s="62" t="s">
        <v>1</v>
      </c>
      <c r="K30" s="62"/>
    </row>
    <row r="31" spans="1:12" s="139" customFormat="1">
      <c r="A31" s="553" t="s">
        <v>278</v>
      </c>
      <c r="B31" s="553"/>
      <c r="C31" s="555"/>
      <c r="D31" s="554"/>
      <c r="F31" s="555"/>
      <c r="H31" s="140"/>
      <c r="I31" s="140"/>
      <c r="J31" s="62" t="s">
        <v>1</v>
      </c>
      <c r="K31" s="62"/>
    </row>
    <row r="32" spans="1:12" s="139" customFormat="1">
      <c r="A32" s="553" t="s">
        <v>279</v>
      </c>
      <c r="B32" s="553"/>
      <c r="C32" s="555"/>
      <c r="D32" s="554"/>
      <c r="F32" s="555"/>
      <c r="H32" s="140"/>
      <c r="I32" s="140"/>
      <c r="J32" s="62" t="s">
        <v>1</v>
      </c>
      <c r="K32" s="62"/>
    </row>
    <row r="33" spans="1:12" s="139" customFormat="1">
      <c r="A33" s="553" t="s">
        <v>280</v>
      </c>
      <c r="B33" s="553"/>
      <c r="C33" s="555">
        <v>966</v>
      </c>
      <c r="D33" s="554">
        <v>592</v>
      </c>
      <c r="F33" s="555" t="s">
        <v>309</v>
      </c>
      <c r="H33" s="140"/>
      <c r="I33" s="140"/>
      <c r="J33" s="62" t="s">
        <v>1</v>
      </c>
      <c r="K33" s="62"/>
    </row>
    <row r="34" spans="1:12" s="139" customFormat="1">
      <c r="A34" s="553" t="s">
        <v>281</v>
      </c>
      <c r="B34" s="553"/>
      <c r="C34" s="555"/>
      <c r="D34" s="554"/>
      <c r="F34" s="555"/>
      <c r="H34" s="140"/>
      <c r="I34" s="140"/>
      <c r="J34" s="62" t="s">
        <v>1</v>
      </c>
      <c r="K34" s="62"/>
    </row>
    <row r="35" spans="1:12" s="139" customFormat="1">
      <c r="A35" s="553" t="s">
        <v>282</v>
      </c>
      <c r="B35" s="553"/>
      <c r="C35" s="555"/>
      <c r="D35" s="554"/>
      <c r="F35" s="555"/>
      <c r="H35" s="140"/>
      <c r="I35" s="140"/>
      <c r="J35" s="62" t="s">
        <v>1</v>
      </c>
      <c r="K35" s="62"/>
    </row>
    <row r="36" spans="1:12" s="139" customFormat="1">
      <c r="A36" s="553" t="s">
        <v>283</v>
      </c>
      <c r="B36" s="553"/>
      <c r="C36" s="555"/>
      <c r="D36" s="554">
        <v>19</v>
      </c>
      <c r="F36" s="555"/>
      <c r="H36" s="140"/>
      <c r="I36" s="140"/>
      <c r="J36" s="62" t="s">
        <v>1</v>
      </c>
      <c r="K36" s="62"/>
    </row>
    <row r="37" spans="1:12" s="139" customFormat="1">
      <c r="A37" s="553" t="s">
        <v>95</v>
      </c>
      <c r="B37" s="553"/>
      <c r="C37" s="556"/>
      <c r="D37" s="556"/>
      <c r="F37" s="555"/>
      <c r="H37" s="142"/>
      <c r="I37" s="142"/>
      <c r="J37" s="62" t="s">
        <v>1</v>
      </c>
      <c r="K37" s="62"/>
    </row>
    <row r="38" spans="1:12" s="139" customFormat="1">
      <c r="A38" s="553" t="s">
        <v>284</v>
      </c>
      <c r="B38" s="553"/>
      <c r="C38" s="554">
        <v>4000</v>
      </c>
      <c r="D38" s="554">
        <v>2911</v>
      </c>
      <c r="F38" s="555"/>
      <c r="H38" s="142"/>
      <c r="I38" s="300"/>
      <c r="J38" s="62" t="s">
        <v>1</v>
      </c>
      <c r="K38" s="62"/>
    </row>
    <row r="39" spans="1:12" s="139" customFormat="1" ht="15" customHeight="1">
      <c r="A39" s="140"/>
      <c r="B39" s="140"/>
      <c r="C39" s="140"/>
      <c r="D39" s="140"/>
      <c r="E39" s="140"/>
      <c r="F39" s="140"/>
      <c r="G39" s="297"/>
      <c r="H39" s="297"/>
      <c r="I39" s="297"/>
      <c r="J39" s="62" t="s">
        <v>1</v>
      </c>
      <c r="K39" s="62"/>
      <c r="L39" s="45"/>
    </row>
    <row r="40" spans="1:12" s="139" customFormat="1" ht="42.75" customHeight="1">
      <c r="A40" s="761" t="s">
        <v>380</v>
      </c>
      <c r="B40" s="762"/>
      <c r="C40" s="762"/>
      <c r="D40" s="762"/>
      <c r="E40" s="762"/>
      <c r="F40" s="762"/>
      <c r="G40" s="143"/>
      <c r="H40" s="143"/>
      <c r="I40" s="541">
        <v>78000</v>
      </c>
      <c r="J40" s="62" t="s">
        <v>1</v>
      </c>
      <c r="K40" s="62"/>
      <c r="L40" s="45"/>
    </row>
    <row r="41" spans="1:12" s="139" customFormat="1" ht="15" customHeight="1">
      <c r="A41" s="296"/>
      <c r="B41" s="296"/>
      <c r="C41" s="296"/>
      <c r="D41" s="296"/>
      <c r="E41" s="296"/>
      <c r="F41" s="296"/>
      <c r="G41" s="296"/>
      <c r="H41" s="296"/>
      <c r="I41" s="546"/>
      <c r="J41" s="62" t="s">
        <v>1</v>
      </c>
      <c r="K41" s="62"/>
      <c r="L41" s="45"/>
    </row>
    <row r="42" spans="1:12" s="139" customFormat="1" ht="34.5" customHeight="1">
      <c r="A42" s="765" t="s">
        <v>381</v>
      </c>
      <c r="B42" s="762"/>
      <c r="C42" s="762"/>
      <c r="D42" s="762"/>
      <c r="E42" s="762"/>
      <c r="F42" s="762"/>
      <c r="G42" s="143"/>
      <c r="H42" s="143"/>
      <c r="I42" s="541">
        <v>-14000</v>
      </c>
      <c r="J42" s="62" t="s">
        <v>1</v>
      </c>
      <c r="K42" s="62"/>
      <c r="L42" s="45"/>
    </row>
    <row r="43" spans="1:12" s="139" customFormat="1" ht="11.25" customHeight="1">
      <c r="A43" s="295"/>
      <c r="B43" s="295"/>
      <c r="C43" s="295"/>
      <c r="D43" s="295"/>
      <c r="E43" s="295"/>
      <c r="F43" s="295"/>
      <c r="G43" s="295"/>
      <c r="H43" s="295"/>
      <c r="I43" s="545"/>
      <c r="J43" s="62" t="s">
        <v>1</v>
      </c>
      <c r="K43" s="62"/>
      <c r="L43" s="45"/>
    </row>
    <row r="44" spans="1:12" s="139" customFormat="1" ht="33.75" customHeight="1">
      <c r="A44" s="761" t="s">
        <v>382</v>
      </c>
      <c r="B44" s="762"/>
      <c r="C44" s="762"/>
      <c r="D44" s="762"/>
      <c r="E44" s="762"/>
      <c r="F44" s="762"/>
      <c r="G44" s="143"/>
      <c r="H44" s="143"/>
      <c r="I44" s="541">
        <v>243000</v>
      </c>
      <c r="J44" s="62" t="s">
        <v>1</v>
      </c>
      <c r="K44" s="62"/>
      <c r="L44" s="45"/>
    </row>
    <row r="45" spans="1:12" s="139" customFormat="1" ht="15" customHeight="1">
      <c r="A45" s="138"/>
      <c r="B45" s="138"/>
      <c r="C45" s="138"/>
      <c r="D45" s="138"/>
      <c r="E45" s="138"/>
      <c r="F45" s="138"/>
      <c r="G45" s="138"/>
      <c r="H45" s="138"/>
      <c r="I45" s="547"/>
      <c r="J45" s="62" t="s">
        <v>1</v>
      </c>
      <c r="K45" s="62"/>
      <c r="L45" s="45"/>
    </row>
    <row r="46" spans="1:12" s="139" customFormat="1" ht="33" customHeight="1">
      <c r="A46" s="764" t="s">
        <v>383</v>
      </c>
      <c r="B46" s="762"/>
      <c r="C46" s="762"/>
      <c r="D46" s="762"/>
      <c r="E46" s="762"/>
      <c r="F46" s="762"/>
      <c r="G46" s="143"/>
      <c r="H46" s="143"/>
      <c r="I46" s="541">
        <v>-320000</v>
      </c>
      <c r="J46" s="62" t="s">
        <v>1</v>
      </c>
      <c r="K46" s="62"/>
      <c r="L46" s="45"/>
    </row>
    <row r="47" spans="1:12" s="139" customFormat="1" ht="15" customHeight="1">
      <c r="A47" s="295"/>
      <c r="B47" s="295"/>
      <c r="C47" s="295"/>
      <c r="D47" s="295"/>
      <c r="E47" s="295"/>
      <c r="F47" s="295"/>
      <c r="G47" s="295"/>
      <c r="H47" s="295"/>
      <c r="I47" s="545"/>
      <c r="J47" s="62" t="s">
        <v>1</v>
      </c>
      <c r="K47" s="62"/>
      <c r="L47" s="45"/>
    </row>
    <row r="48" spans="1:12" s="139" customFormat="1" ht="57" customHeight="1">
      <c r="A48" s="763" t="s">
        <v>384</v>
      </c>
      <c r="B48" s="762"/>
      <c r="C48" s="762"/>
      <c r="D48" s="762"/>
      <c r="E48" s="762"/>
      <c r="F48" s="762"/>
      <c r="G48" s="143"/>
      <c r="H48" s="143"/>
      <c r="I48" s="541">
        <v>730000</v>
      </c>
      <c r="J48" s="62" t="s">
        <v>1</v>
      </c>
      <c r="K48" s="62"/>
      <c r="L48" s="45"/>
    </row>
    <row r="49" spans="1:12" s="139" customFormat="1" ht="15" customHeight="1">
      <c r="A49" s="296"/>
      <c r="B49" s="296"/>
      <c r="C49" s="296"/>
      <c r="D49" s="296"/>
      <c r="E49" s="296"/>
      <c r="F49" s="296"/>
      <c r="G49" s="296"/>
      <c r="H49" s="296"/>
      <c r="I49" s="546"/>
      <c r="J49" s="62" t="s">
        <v>1</v>
      </c>
      <c r="K49" s="62"/>
      <c r="L49" s="45"/>
    </row>
    <row r="50" spans="1:12" s="139" customFormat="1" ht="35.25" customHeight="1">
      <c r="A50" s="763" t="s">
        <v>385</v>
      </c>
      <c r="B50" s="762"/>
      <c r="C50" s="762"/>
      <c r="D50" s="762"/>
      <c r="E50" s="762"/>
      <c r="F50" s="762"/>
      <c r="G50" s="143"/>
      <c r="H50" s="143"/>
      <c r="I50" s="541">
        <v>8000</v>
      </c>
      <c r="J50" s="62" t="s">
        <v>1</v>
      </c>
      <c r="K50" s="62"/>
      <c r="L50" s="45"/>
    </row>
    <row r="51" spans="1:12" s="139" customFormat="1" ht="11.25" customHeight="1">
      <c r="A51" s="138"/>
      <c r="B51" s="143"/>
      <c r="C51" s="143"/>
      <c r="D51" s="143"/>
      <c r="E51" s="143"/>
      <c r="F51" s="143"/>
      <c r="G51" s="143"/>
      <c r="H51" s="143"/>
      <c r="I51" s="541"/>
      <c r="J51" s="62" t="s">
        <v>1</v>
      </c>
      <c r="K51" s="62"/>
      <c r="L51" s="45"/>
    </row>
    <row r="52" spans="1:12" s="537" customFormat="1" ht="35.25" customHeight="1">
      <c r="A52" s="763" t="s">
        <v>420</v>
      </c>
      <c r="B52" s="762"/>
      <c r="C52" s="762"/>
      <c r="D52" s="762"/>
      <c r="E52" s="762"/>
      <c r="F52" s="762"/>
      <c r="G52" s="602">
        <v>2</v>
      </c>
      <c r="H52" s="602"/>
      <c r="I52" s="541" t="s">
        <v>309</v>
      </c>
      <c r="J52" s="62" t="s">
        <v>1</v>
      </c>
      <c r="K52" s="62"/>
      <c r="L52" s="535"/>
    </row>
    <row r="53" spans="1:12" s="139" customFormat="1" ht="14.25" customHeight="1">
      <c r="B53" s="294"/>
      <c r="C53" s="294"/>
      <c r="D53" s="294"/>
      <c r="E53" s="294"/>
      <c r="G53" s="143"/>
      <c r="H53" s="143"/>
      <c r="I53" s="143"/>
      <c r="J53" s="62" t="s">
        <v>1</v>
      </c>
      <c r="K53" s="62"/>
      <c r="L53" s="140"/>
    </row>
    <row r="54" spans="1:12" s="139" customFormat="1" ht="14.25" customHeight="1">
      <c r="B54" s="294"/>
      <c r="C54" s="294"/>
      <c r="D54" s="294"/>
      <c r="E54" s="294"/>
      <c r="F54" s="298" t="s">
        <v>277</v>
      </c>
      <c r="G54" s="143">
        <f>SUM(G9:G52)</f>
        <v>73</v>
      </c>
      <c r="H54" s="143">
        <f>SUM(H9:H52)</f>
        <v>80</v>
      </c>
      <c r="I54" s="299">
        <f>SUM(I9:I52)</f>
        <v>17267000</v>
      </c>
      <c r="J54" s="62" t="s">
        <v>26</v>
      </c>
      <c r="K54" s="62"/>
      <c r="L54" s="140"/>
    </row>
  </sheetData>
  <mergeCells count="22">
    <mergeCell ref="A50:F50"/>
    <mergeCell ref="A52:F52"/>
    <mergeCell ref="A40:F40"/>
    <mergeCell ref="A44:F44"/>
    <mergeCell ref="A46:F46"/>
    <mergeCell ref="A42:F42"/>
    <mergeCell ref="A48:F48"/>
    <mergeCell ref="A13:F13"/>
    <mergeCell ref="C21:C22"/>
    <mergeCell ref="D21:D22"/>
    <mergeCell ref="A17:F17"/>
    <mergeCell ref="A19:F19"/>
    <mergeCell ref="A1:I1"/>
    <mergeCell ref="A3:I3"/>
    <mergeCell ref="A4:I4"/>
    <mergeCell ref="A2:I2"/>
    <mergeCell ref="A5:I5"/>
    <mergeCell ref="A7:I7"/>
    <mergeCell ref="A11:F11"/>
    <mergeCell ref="A12:F12"/>
    <mergeCell ref="A10:F10"/>
    <mergeCell ref="A9:F9"/>
  </mergeCells>
  <phoneticPr fontId="0" type="noConversion"/>
  <printOptions horizontalCentered="1"/>
  <pageMargins left="0.75" right="0.75" top="1" bottom="1" header="0.5" footer="0.5"/>
  <pageSetup scale="84" fitToHeight="3" orientation="landscape" r:id="rId1"/>
  <headerFooter alignWithMargins="0">
    <oddFooter>&amp;C&amp;"Times New Roman,Regular"&amp;11Exhibit E - Justification for Base Adjustments</oddFooter>
  </headerFooter>
  <rowBreaks count="1" manualBreakCount="1">
    <brk id="19" max="8"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A30"/>
  <sheetViews>
    <sheetView showGridLines="0" showOutlineSymbols="0" view="pageBreakPreview" zoomScale="75" zoomScaleNormal="75" workbookViewId="0">
      <selection sqref="A1:M1"/>
    </sheetView>
  </sheetViews>
  <sheetFormatPr defaultColWidth="9.6640625" defaultRowHeight="15.75"/>
  <cols>
    <col min="1" max="1" width="27.77734375" style="7" customWidth="1"/>
    <col min="2" max="2" width="7.5546875" style="7" bestFit="1" customWidth="1"/>
    <col min="3" max="3" width="6.77734375" style="7" customWidth="1"/>
    <col min="4" max="4" width="10.88671875" style="7" bestFit="1" customWidth="1"/>
    <col min="5" max="5" width="5.77734375" style="7" customWidth="1"/>
    <col min="6" max="6" width="5.6640625" style="7" customWidth="1"/>
    <col min="7" max="7" width="7.77734375" style="7" customWidth="1"/>
    <col min="8" max="8" width="5.5546875" style="7" customWidth="1"/>
    <col min="9" max="9" width="5.6640625" style="7" customWidth="1"/>
    <col min="10" max="10" width="7.77734375" style="7" customWidth="1"/>
    <col min="11" max="11" width="7.5546875" style="7" bestFit="1" customWidth="1"/>
    <col min="12" max="12" width="6.77734375" style="7" customWidth="1"/>
    <col min="13" max="13" width="10.88671875" style="7" bestFit="1" customWidth="1"/>
    <col min="14" max="14" width="1" style="72" customWidth="1"/>
    <col min="15" max="16384" width="9.6640625" style="7"/>
  </cols>
  <sheetData>
    <row r="1" spans="1:14" ht="20.25">
      <c r="A1" s="715" t="s">
        <v>257</v>
      </c>
      <c r="B1" s="716"/>
      <c r="C1" s="716"/>
      <c r="D1" s="716"/>
      <c r="E1" s="716"/>
      <c r="F1" s="716"/>
      <c r="G1" s="716"/>
      <c r="H1" s="716"/>
      <c r="I1" s="716"/>
      <c r="J1" s="716"/>
      <c r="K1" s="716"/>
      <c r="L1" s="716"/>
      <c r="M1" s="716"/>
      <c r="N1" s="71" t="s">
        <v>1</v>
      </c>
    </row>
    <row r="2" spans="1:14">
      <c r="A2" s="766"/>
      <c r="B2" s="766"/>
      <c r="C2" s="766"/>
      <c r="D2" s="766"/>
      <c r="E2" s="766"/>
      <c r="F2" s="766"/>
      <c r="G2" s="766"/>
      <c r="H2" s="766"/>
      <c r="I2" s="766"/>
      <c r="J2" s="766"/>
      <c r="K2" s="766"/>
      <c r="L2" s="766"/>
      <c r="M2" s="766"/>
      <c r="N2" s="71" t="s">
        <v>1</v>
      </c>
    </row>
    <row r="3" spans="1:14" ht="18.75">
      <c r="A3" s="770" t="s">
        <v>246</v>
      </c>
      <c r="B3" s="771"/>
      <c r="C3" s="771"/>
      <c r="D3" s="771"/>
      <c r="E3" s="771"/>
      <c r="F3" s="771"/>
      <c r="G3" s="771"/>
      <c r="H3" s="771"/>
      <c r="I3" s="771"/>
      <c r="J3" s="771"/>
      <c r="K3" s="771"/>
      <c r="L3" s="771"/>
      <c r="M3" s="771"/>
      <c r="N3" s="71" t="s">
        <v>1</v>
      </c>
    </row>
    <row r="4" spans="1:14" ht="16.5">
      <c r="A4" s="772" t="str">
        <f>+'B. Summary of Requirements '!A5</f>
        <v>General Administration</v>
      </c>
      <c r="B4" s="769"/>
      <c r="C4" s="769"/>
      <c r="D4" s="769"/>
      <c r="E4" s="769"/>
      <c r="F4" s="769"/>
      <c r="G4" s="769"/>
      <c r="H4" s="769"/>
      <c r="I4" s="769"/>
      <c r="J4" s="769"/>
      <c r="K4" s="769"/>
      <c r="L4" s="769"/>
      <c r="M4" s="769"/>
      <c r="N4" s="71" t="s">
        <v>1</v>
      </c>
    </row>
    <row r="5" spans="1:14" ht="16.5">
      <c r="A5" s="772" t="str">
        <f>+'B. Summary of Requirements '!A6</f>
        <v>Salaries and Expenses</v>
      </c>
      <c r="B5" s="771"/>
      <c r="C5" s="771"/>
      <c r="D5" s="771"/>
      <c r="E5" s="771"/>
      <c r="F5" s="771"/>
      <c r="G5" s="771"/>
      <c r="H5" s="771"/>
      <c r="I5" s="771"/>
      <c r="J5" s="771"/>
      <c r="K5" s="771"/>
      <c r="L5" s="771"/>
      <c r="M5" s="771"/>
      <c r="N5" s="71" t="s">
        <v>1</v>
      </c>
    </row>
    <row r="6" spans="1:14">
      <c r="A6" s="768" t="s">
        <v>287</v>
      </c>
      <c r="B6" s="769"/>
      <c r="C6" s="769"/>
      <c r="D6" s="769"/>
      <c r="E6" s="769"/>
      <c r="F6" s="769"/>
      <c r="G6" s="769"/>
      <c r="H6" s="769"/>
      <c r="I6" s="769"/>
      <c r="J6" s="769"/>
      <c r="K6" s="769"/>
      <c r="L6" s="769"/>
      <c r="M6" s="769"/>
      <c r="N6" s="71" t="s">
        <v>1</v>
      </c>
    </row>
    <row r="7" spans="1:14">
      <c r="A7" s="766"/>
      <c r="B7" s="766"/>
      <c r="C7" s="766"/>
      <c r="D7" s="766"/>
      <c r="E7" s="766"/>
      <c r="F7" s="766"/>
      <c r="G7" s="766"/>
      <c r="H7" s="766"/>
      <c r="I7" s="766"/>
      <c r="J7" s="766"/>
      <c r="K7" s="766"/>
      <c r="L7" s="766"/>
      <c r="M7" s="766"/>
      <c r="N7" s="71" t="s">
        <v>1</v>
      </c>
    </row>
    <row r="8" spans="1:14">
      <c r="A8" s="767"/>
      <c r="B8" s="767"/>
      <c r="C8" s="767"/>
      <c r="D8" s="767"/>
      <c r="E8" s="767"/>
      <c r="F8" s="767"/>
      <c r="G8" s="767"/>
      <c r="H8" s="767"/>
      <c r="I8" s="767"/>
      <c r="J8" s="767"/>
      <c r="K8" s="767"/>
      <c r="L8" s="767"/>
      <c r="M8" s="767"/>
      <c r="N8" s="71" t="s">
        <v>1</v>
      </c>
    </row>
    <row r="9" spans="1:14" ht="15.75" customHeight="1">
      <c r="A9" s="785" t="s">
        <v>50</v>
      </c>
      <c r="B9" s="773" t="s">
        <v>21</v>
      </c>
      <c r="C9" s="774"/>
      <c r="D9" s="775"/>
      <c r="E9" s="779" t="s">
        <v>301</v>
      </c>
      <c r="F9" s="780"/>
      <c r="G9" s="781"/>
      <c r="H9" s="773" t="s">
        <v>25</v>
      </c>
      <c r="I9" s="774"/>
      <c r="J9" s="774"/>
      <c r="K9" s="773" t="s">
        <v>40</v>
      </c>
      <c r="L9" s="774"/>
      <c r="M9" s="775"/>
      <c r="N9" s="71" t="s">
        <v>1</v>
      </c>
    </row>
    <row r="10" spans="1:14">
      <c r="A10" s="786"/>
      <c r="B10" s="776"/>
      <c r="C10" s="777"/>
      <c r="D10" s="778"/>
      <c r="E10" s="782"/>
      <c r="F10" s="783"/>
      <c r="G10" s="784"/>
      <c r="H10" s="776"/>
      <c r="I10" s="777"/>
      <c r="J10" s="777"/>
      <c r="K10" s="776"/>
      <c r="L10" s="777"/>
      <c r="M10" s="778"/>
      <c r="N10" s="71" t="s">
        <v>1</v>
      </c>
    </row>
    <row r="11" spans="1:14" ht="16.5" thickBot="1">
      <c r="A11" s="787"/>
      <c r="B11" s="303" t="s">
        <v>308</v>
      </c>
      <c r="C11" s="304" t="s">
        <v>54</v>
      </c>
      <c r="D11" s="304" t="s">
        <v>310</v>
      </c>
      <c r="E11" s="303" t="s">
        <v>308</v>
      </c>
      <c r="F11" s="304" t="s">
        <v>54</v>
      </c>
      <c r="G11" s="304" t="s">
        <v>310</v>
      </c>
      <c r="H11" s="303" t="s">
        <v>308</v>
      </c>
      <c r="I11" s="304" t="s">
        <v>54</v>
      </c>
      <c r="J11" s="304" t="s">
        <v>310</v>
      </c>
      <c r="K11" s="303" t="s">
        <v>308</v>
      </c>
      <c r="L11" s="304" t="s">
        <v>54</v>
      </c>
      <c r="M11" s="305" t="s">
        <v>310</v>
      </c>
      <c r="N11" s="71" t="s">
        <v>1</v>
      </c>
    </row>
    <row r="12" spans="1:14">
      <c r="A12" s="542" t="s">
        <v>362</v>
      </c>
      <c r="B12" s="228">
        <v>65</v>
      </c>
      <c r="C12" s="166">
        <v>57</v>
      </c>
      <c r="D12" s="166">
        <v>18693</v>
      </c>
      <c r="E12" s="228"/>
      <c r="F12" s="166"/>
      <c r="G12" s="166"/>
      <c r="H12" s="228"/>
      <c r="I12" s="166"/>
      <c r="J12" s="166"/>
      <c r="K12" s="228">
        <f t="shared" ref="K12:M15" si="0">+B12+E12+H12</f>
        <v>65</v>
      </c>
      <c r="L12" s="166">
        <f t="shared" si="0"/>
        <v>57</v>
      </c>
      <c r="M12" s="78">
        <f t="shared" si="0"/>
        <v>18693</v>
      </c>
      <c r="N12" s="71" t="s">
        <v>1</v>
      </c>
    </row>
    <row r="13" spans="1:14">
      <c r="A13" s="543" t="s">
        <v>363</v>
      </c>
      <c r="B13" s="228">
        <v>52</v>
      </c>
      <c r="C13" s="166">
        <v>52</v>
      </c>
      <c r="D13" s="166">
        <v>8101</v>
      </c>
      <c r="E13" s="228"/>
      <c r="F13" s="166"/>
      <c r="G13" s="166"/>
      <c r="H13" s="228"/>
      <c r="I13" s="166"/>
      <c r="J13" s="166"/>
      <c r="K13" s="228">
        <f t="shared" si="0"/>
        <v>52</v>
      </c>
      <c r="L13" s="166">
        <f t="shared" si="0"/>
        <v>52</v>
      </c>
      <c r="M13" s="78">
        <f t="shared" si="0"/>
        <v>8101</v>
      </c>
      <c r="N13" s="71" t="s">
        <v>1</v>
      </c>
    </row>
    <row r="14" spans="1:14">
      <c r="A14" s="543" t="s">
        <v>364</v>
      </c>
      <c r="B14" s="228">
        <v>56</v>
      </c>
      <c r="C14" s="166">
        <v>56</v>
      </c>
      <c r="D14" s="166">
        <v>12715</v>
      </c>
      <c r="E14" s="228"/>
      <c r="F14" s="166"/>
      <c r="G14" s="166"/>
      <c r="H14" s="228"/>
      <c r="I14" s="166"/>
      <c r="J14" s="166"/>
      <c r="K14" s="228">
        <f t="shared" si="0"/>
        <v>56</v>
      </c>
      <c r="L14" s="166">
        <f t="shared" si="0"/>
        <v>56</v>
      </c>
      <c r="M14" s="78">
        <f t="shared" si="0"/>
        <v>12715</v>
      </c>
      <c r="N14" s="71" t="s">
        <v>1</v>
      </c>
    </row>
    <row r="15" spans="1:14">
      <c r="A15" s="544" t="s">
        <v>365</v>
      </c>
      <c r="B15" s="306">
        <v>388</v>
      </c>
      <c r="C15" s="307">
        <v>389</v>
      </c>
      <c r="D15" s="307">
        <v>78979</v>
      </c>
      <c r="E15" s="306"/>
      <c r="F15" s="307"/>
      <c r="G15" s="307"/>
      <c r="H15" s="306"/>
      <c r="I15" s="307"/>
      <c r="J15" s="307"/>
      <c r="K15" s="224">
        <f t="shared" si="0"/>
        <v>388</v>
      </c>
      <c r="L15" s="230">
        <f t="shared" si="0"/>
        <v>389</v>
      </c>
      <c r="M15" s="308">
        <f t="shared" si="0"/>
        <v>78979</v>
      </c>
      <c r="N15" s="71" t="s">
        <v>1</v>
      </c>
    </row>
    <row r="16" spans="1:14">
      <c r="A16" s="309" t="s">
        <v>317</v>
      </c>
      <c r="B16" s="310">
        <f t="shared" ref="B16:M16" si="1">SUM(B12:B15)</f>
        <v>561</v>
      </c>
      <c r="C16" s="311">
        <f t="shared" si="1"/>
        <v>554</v>
      </c>
      <c r="D16" s="312">
        <f>SUM(D12:D15)</f>
        <v>118488</v>
      </c>
      <c r="E16" s="310">
        <f t="shared" si="1"/>
        <v>0</v>
      </c>
      <c r="F16" s="311">
        <f t="shared" si="1"/>
        <v>0</v>
      </c>
      <c r="G16" s="313">
        <f t="shared" si="1"/>
        <v>0</v>
      </c>
      <c r="H16" s="310">
        <f t="shared" si="1"/>
        <v>0</v>
      </c>
      <c r="I16" s="311">
        <f t="shared" si="1"/>
        <v>0</v>
      </c>
      <c r="J16" s="312">
        <f t="shared" si="1"/>
        <v>0</v>
      </c>
      <c r="K16" s="467">
        <f t="shared" si="1"/>
        <v>561</v>
      </c>
      <c r="L16" s="468">
        <f t="shared" si="1"/>
        <v>554</v>
      </c>
      <c r="M16" s="314">
        <f t="shared" si="1"/>
        <v>118488</v>
      </c>
      <c r="N16" s="71" t="s">
        <v>1</v>
      </c>
    </row>
    <row r="17" spans="1:27">
      <c r="A17" s="302" t="s">
        <v>294</v>
      </c>
      <c r="B17" s="226" t="s">
        <v>309</v>
      </c>
      <c r="C17" s="227">
        <v>97</v>
      </c>
      <c r="D17" s="227"/>
      <c r="E17" s="226"/>
      <c r="F17" s="227"/>
      <c r="G17" s="227"/>
      <c r="H17" s="226"/>
      <c r="I17" s="227"/>
      <c r="J17" s="227"/>
      <c r="K17" s="226"/>
      <c r="L17" s="227">
        <f>+C17+F17+I17</f>
        <v>97</v>
      </c>
      <c r="M17" s="315"/>
      <c r="N17" s="71" t="s">
        <v>1</v>
      </c>
      <c r="O17" s="9"/>
      <c r="P17" s="9"/>
      <c r="Q17" s="9"/>
      <c r="R17" s="9"/>
      <c r="S17" s="9"/>
      <c r="T17" s="9"/>
      <c r="U17" s="9"/>
      <c r="V17" s="9"/>
      <c r="W17" s="9"/>
      <c r="X17" s="9"/>
      <c r="Y17" s="9"/>
      <c r="Z17" s="9"/>
      <c r="AA17" s="9"/>
    </row>
    <row r="18" spans="1:27">
      <c r="A18" s="302" t="s">
        <v>293</v>
      </c>
      <c r="B18" s="316"/>
      <c r="C18" s="317">
        <f>SUM(C16:C17)</f>
        <v>651</v>
      </c>
      <c r="D18" s="317"/>
      <c r="E18" s="316"/>
      <c r="F18" s="317">
        <f>+F16+F17</f>
        <v>0</v>
      </c>
      <c r="G18" s="317"/>
      <c r="H18" s="316"/>
      <c r="I18" s="317">
        <f>+I16+I17</f>
        <v>0</v>
      </c>
      <c r="J18" s="317"/>
      <c r="K18" s="316"/>
      <c r="L18" s="317">
        <f>SUM(L16:L17)</f>
        <v>651</v>
      </c>
      <c r="M18" s="318"/>
      <c r="N18" s="71" t="s">
        <v>1</v>
      </c>
    </row>
    <row r="19" spans="1:27">
      <c r="A19" s="319" t="s">
        <v>295</v>
      </c>
      <c r="B19" s="228"/>
      <c r="C19" s="166"/>
      <c r="D19" s="166"/>
      <c r="E19" s="228"/>
      <c r="F19" s="166"/>
      <c r="G19" s="166"/>
      <c r="H19" s="228"/>
      <c r="I19" s="166"/>
      <c r="J19" s="166"/>
      <c r="K19" s="228"/>
      <c r="L19" s="166"/>
      <c r="M19" s="78"/>
      <c r="N19" s="71" t="s">
        <v>1</v>
      </c>
    </row>
    <row r="20" spans="1:27">
      <c r="A20" s="320" t="s">
        <v>60</v>
      </c>
      <c r="B20" s="228"/>
      <c r="C20" s="166"/>
      <c r="D20" s="166"/>
      <c r="E20" s="228"/>
      <c r="F20" s="166"/>
      <c r="G20" s="166"/>
      <c r="H20" s="228"/>
      <c r="I20" s="166"/>
      <c r="J20" s="166"/>
      <c r="K20" s="228"/>
      <c r="L20" s="166">
        <f>+C20+F20+I20</f>
        <v>0</v>
      </c>
      <c r="M20" s="78"/>
      <c r="N20" s="71" t="s">
        <v>1</v>
      </c>
    </row>
    <row r="21" spans="1:27">
      <c r="A21" s="321" t="s">
        <v>111</v>
      </c>
      <c r="B21" s="226"/>
      <c r="C21" s="227"/>
      <c r="D21" s="227"/>
      <c r="E21" s="226"/>
      <c r="F21" s="227"/>
      <c r="G21" s="227"/>
      <c r="H21" s="226"/>
      <c r="I21" s="227"/>
      <c r="J21" s="227"/>
      <c r="K21" s="226"/>
      <c r="L21" s="227">
        <f>+C21+F21+I21</f>
        <v>0</v>
      </c>
      <c r="M21" s="315"/>
      <c r="N21" s="71" t="s">
        <v>1</v>
      </c>
    </row>
    <row r="22" spans="1:27">
      <c r="A22" s="302" t="s">
        <v>296</v>
      </c>
      <c r="B22" s="226"/>
      <c r="C22" s="227">
        <f>C21+C20+C18</f>
        <v>651</v>
      </c>
      <c r="D22" s="322"/>
      <c r="E22" s="226"/>
      <c r="F22" s="227">
        <f>F21+F20+F18</f>
        <v>0</v>
      </c>
      <c r="G22" s="322"/>
      <c r="H22" s="226"/>
      <c r="I22" s="227">
        <f>I21+I20+I18</f>
        <v>0</v>
      </c>
      <c r="J22" s="322"/>
      <c r="K22" s="226"/>
      <c r="L22" s="227">
        <f>L21+L20+L18</f>
        <v>651</v>
      </c>
      <c r="M22" s="323"/>
      <c r="N22" s="71" t="s">
        <v>1</v>
      </c>
    </row>
    <row r="23" spans="1:27">
      <c r="B23" s="1"/>
      <c r="C23" s="1"/>
      <c r="D23" s="1"/>
      <c r="E23" s="1"/>
      <c r="F23" s="1"/>
      <c r="G23" s="1"/>
      <c r="H23" s="1"/>
      <c r="I23" s="1"/>
      <c r="J23" s="1"/>
      <c r="K23" s="1"/>
      <c r="L23" s="1"/>
      <c r="M23" s="1"/>
      <c r="N23" s="62" t="s">
        <v>26</v>
      </c>
    </row>
    <row r="24" spans="1:27">
      <c r="A24" s="1"/>
      <c r="B24" s="17"/>
      <c r="C24" s="1"/>
      <c r="D24" s="1"/>
      <c r="E24" s="1"/>
      <c r="F24" s="1"/>
      <c r="G24" s="1"/>
      <c r="H24" s="1"/>
      <c r="I24" s="1"/>
      <c r="J24" s="1"/>
      <c r="K24" s="1"/>
      <c r="L24" s="1"/>
      <c r="M24" s="1"/>
      <c r="N24" s="71"/>
    </row>
    <row r="25" spans="1:27">
      <c r="A25" s="1"/>
      <c r="B25" s="17"/>
      <c r="C25" s="1"/>
      <c r="D25" s="1"/>
      <c r="E25" s="1"/>
      <c r="F25" s="1"/>
      <c r="G25" s="1"/>
      <c r="H25" s="1"/>
      <c r="I25" s="1"/>
      <c r="J25" s="1"/>
      <c r="K25" s="1"/>
      <c r="L25" s="1"/>
      <c r="M25" s="1"/>
      <c r="N25" s="71"/>
    </row>
    <row r="26" spans="1:27">
      <c r="A26" s="1"/>
      <c r="B26" s="17"/>
      <c r="C26" s="1"/>
      <c r="D26" s="1"/>
      <c r="E26" s="1"/>
      <c r="F26" s="1"/>
      <c r="G26" s="1"/>
      <c r="H26" s="1"/>
      <c r="I26" s="1"/>
      <c r="J26" s="1"/>
      <c r="K26" s="1"/>
      <c r="L26" s="1"/>
      <c r="M26" s="1"/>
      <c r="N26" s="71"/>
    </row>
    <row r="27" spans="1:27">
      <c r="A27" s="1"/>
      <c r="B27" s="17"/>
      <c r="C27" s="1"/>
      <c r="D27" s="1"/>
      <c r="E27" s="1"/>
      <c r="F27" s="1"/>
      <c r="G27" s="1"/>
      <c r="H27" s="1"/>
      <c r="I27" s="1"/>
      <c r="J27" s="1"/>
      <c r="K27" s="1"/>
      <c r="L27" s="1"/>
      <c r="M27" s="1"/>
      <c r="N27" s="71"/>
    </row>
    <row r="28" spans="1:27" ht="14.45" customHeight="1">
      <c r="A28" s="1"/>
      <c r="B28" s="31"/>
      <c r="C28" s="31"/>
      <c r="D28" s="31"/>
      <c r="E28" s="31"/>
      <c r="F28" s="31"/>
      <c r="G28" s="31"/>
      <c r="H28" s="31"/>
      <c r="I28" s="31"/>
      <c r="J28" s="31"/>
      <c r="K28" s="1"/>
      <c r="L28" s="1"/>
      <c r="M28" s="1"/>
      <c r="N28" s="71"/>
    </row>
    <row r="29" spans="1:27">
      <c r="A29" s="293"/>
      <c r="B29" s="1"/>
      <c r="C29" s="1"/>
      <c r="D29" s="1"/>
      <c r="E29" s="1"/>
      <c r="F29" s="1"/>
      <c r="G29" s="1"/>
      <c r="H29" s="1"/>
      <c r="I29" s="1"/>
      <c r="J29" s="1"/>
      <c r="K29" s="1"/>
      <c r="L29" s="1"/>
      <c r="M29" s="1"/>
    </row>
    <row r="30" spans="1:27">
      <c r="A30" s="33"/>
      <c r="B30" s="33"/>
      <c r="C30" s="33"/>
      <c r="D30" s="33"/>
      <c r="E30" s="33"/>
      <c r="F30" s="33"/>
      <c r="G30" s="33"/>
      <c r="H30" s="1"/>
      <c r="I30" s="1"/>
      <c r="J30" s="1"/>
      <c r="K30" s="1"/>
      <c r="L30" s="1"/>
      <c r="M30" s="1"/>
    </row>
  </sheetData>
  <mergeCells count="13">
    <mergeCell ref="K9:M10"/>
    <mergeCell ref="H9:J10"/>
    <mergeCell ref="E9:G10"/>
    <mergeCell ref="B9:D10"/>
    <mergeCell ref="A9:A11"/>
    <mergeCell ref="A7:M7"/>
    <mergeCell ref="A8:M8"/>
    <mergeCell ref="A2:M2"/>
    <mergeCell ref="A6:M6"/>
    <mergeCell ref="A1:M1"/>
    <mergeCell ref="A3:M3"/>
    <mergeCell ref="A4:M4"/>
    <mergeCell ref="A5:M5"/>
  </mergeCells>
  <phoneticPr fontId="0" type="noConversion"/>
  <printOptions horizontalCentered="1"/>
  <pageMargins left="0.5" right="0.5" top="0.5" bottom="0.55000000000000004" header="0" footer="0"/>
  <pageSetup scale="91" firstPageNumber="2" orientation="landscape" useFirstPageNumber="1" horizontalDpi="300" verticalDpi="300" r:id="rId1"/>
  <headerFooter alignWithMargins="0">
    <oddFooter>&amp;C&amp;"Times New Roman,Regular"Exhibit F - Crosswalk of 2010 Availability</oddFooter>
  </headerFooter>
  <ignoredErrors>
    <ignoredError sqref="L16 D16"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L30"/>
  <sheetViews>
    <sheetView view="pageBreakPreview" zoomScale="70" zoomScaleNormal="100" zoomScaleSheetLayoutView="70" workbookViewId="0">
      <selection sqref="A1:J1"/>
    </sheetView>
  </sheetViews>
  <sheetFormatPr defaultRowHeight="15"/>
  <cols>
    <col min="1" max="1" width="35.21875" customWidth="1"/>
  </cols>
  <sheetData>
    <row r="1" spans="1:12" ht="20.25">
      <c r="A1" s="715" t="s">
        <v>428</v>
      </c>
      <c r="B1" s="716"/>
      <c r="C1" s="716"/>
      <c r="D1" s="716"/>
      <c r="E1" s="716"/>
      <c r="F1" s="716"/>
      <c r="G1" s="716"/>
      <c r="H1" s="716"/>
      <c r="I1" s="716"/>
      <c r="J1" s="716"/>
      <c r="K1" s="71" t="s">
        <v>1</v>
      </c>
      <c r="L1" s="7"/>
    </row>
    <row r="2" spans="1:12" ht="15.75">
      <c r="A2" s="766"/>
      <c r="B2" s="766"/>
      <c r="C2" s="766"/>
      <c r="D2" s="766"/>
      <c r="E2" s="766"/>
      <c r="F2" s="766"/>
      <c r="G2" s="766"/>
      <c r="H2" s="766"/>
      <c r="I2" s="766"/>
      <c r="J2" s="766"/>
      <c r="K2" s="71" t="s">
        <v>1</v>
      </c>
      <c r="L2" s="7"/>
    </row>
    <row r="3" spans="1:12" ht="18.75">
      <c r="A3" s="770" t="s">
        <v>343</v>
      </c>
      <c r="B3" s="771"/>
      <c r="C3" s="771"/>
      <c r="D3" s="771"/>
      <c r="E3" s="771"/>
      <c r="F3" s="771"/>
      <c r="G3" s="771"/>
      <c r="H3" s="771"/>
      <c r="I3" s="771"/>
      <c r="J3" s="771"/>
      <c r="K3" s="71" t="s">
        <v>1</v>
      </c>
      <c r="L3" s="7"/>
    </row>
    <row r="4" spans="1:12" ht="16.5">
      <c r="A4" s="772" t="str">
        <f>+'B. Summary of Requirements '!A5</f>
        <v>General Administration</v>
      </c>
      <c r="B4" s="769"/>
      <c r="C4" s="769"/>
      <c r="D4" s="769"/>
      <c r="E4" s="769"/>
      <c r="F4" s="769"/>
      <c r="G4" s="769"/>
      <c r="H4" s="769"/>
      <c r="I4" s="769"/>
      <c r="J4" s="769"/>
      <c r="K4" s="71" t="s">
        <v>1</v>
      </c>
      <c r="L4" s="7"/>
    </row>
    <row r="5" spans="1:12" ht="16.5">
      <c r="A5" s="772" t="str">
        <f>+'B. Summary of Requirements '!A6</f>
        <v>Salaries and Expenses</v>
      </c>
      <c r="B5" s="771"/>
      <c r="C5" s="771"/>
      <c r="D5" s="771"/>
      <c r="E5" s="771"/>
      <c r="F5" s="771"/>
      <c r="G5" s="771"/>
      <c r="H5" s="771"/>
      <c r="I5" s="771"/>
      <c r="J5" s="771"/>
      <c r="K5" s="71" t="s">
        <v>1</v>
      </c>
      <c r="L5" s="7"/>
    </row>
    <row r="6" spans="1:12" ht="15.75">
      <c r="A6" s="768" t="s">
        <v>287</v>
      </c>
      <c r="B6" s="769"/>
      <c r="C6" s="769"/>
      <c r="D6" s="769"/>
      <c r="E6" s="769"/>
      <c r="F6" s="769"/>
      <c r="G6" s="769"/>
      <c r="H6" s="769"/>
      <c r="I6" s="769"/>
      <c r="J6" s="769"/>
      <c r="K6" s="71" t="s">
        <v>1</v>
      </c>
      <c r="L6" s="7"/>
    </row>
    <row r="7" spans="1:12" ht="15.75">
      <c r="A7" s="766"/>
      <c r="B7" s="766"/>
      <c r="C7" s="766"/>
      <c r="D7" s="766"/>
      <c r="E7" s="766"/>
      <c r="F7" s="766"/>
      <c r="G7" s="766"/>
      <c r="H7" s="766"/>
      <c r="I7" s="766"/>
      <c r="J7" s="766"/>
      <c r="K7" s="71" t="s">
        <v>1</v>
      </c>
      <c r="L7" s="7"/>
    </row>
    <row r="8" spans="1:12" ht="15.75">
      <c r="A8" s="767"/>
      <c r="B8" s="767"/>
      <c r="C8" s="767"/>
      <c r="D8" s="767"/>
      <c r="E8" s="767"/>
      <c r="F8" s="767"/>
      <c r="G8" s="767"/>
      <c r="H8" s="767"/>
      <c r="I8" s="767"/>
      <c r="J8" s="767"/>
      <c r="K8" s="71" t="s">
        <v>1</v>
      </c>
      <c r="L8" s="7"/>
    </row>
    <row r="9" spans="1:12" ht="15.75" customHeight="1">
      <c r="A9" s="785" t="s">
        <v>50</v>
      </c>
      <c r="B9" s="773" t="s">
        <v>423</v>
      </c>
      <c r="C9" s="774"/>
      <c r="D9" s="775"/>
      <c r="E9" s="773" t="s">
        <v>25</v>
      </c>
      <c r="F9" s="774"/>
      <c r="G9" s="775"/>
      <c r="H9" s="773" t="s">
        <v>344</v>
      </c>
      <c r="I9" s="774"/>
      <c r="J9" s="775"/>
      <c r="K9" s="71" t="s">
        <v>1</v>
      </c>
      <c r="L9" s="7"/>
    </row>
    <row r="10" spans="1:12" ht="15.75">
      <c r="A10" s="786"/>
      <c r="B10" s="776"/>
      <c r="C10" s="777"/>
      <c r="D10" s="778"/>
      <c r="E10" s="776"/>
      <c r="F10" s="777"/>
      <c r="G10" s="778"/>
      <c r="H10" s="776"/>
      <c r="I10" s="777"/>
      <c r="J10" s="778"/>
      <c r="K10" s="71" t="s">
        <v>1</v>
      </c>
      <c r="L10" s="7"/>
    </row>
    <row r="11" spans="1:12" ht="16.5" thickBot="1">
      <c r="A11" s="787"/>
      <c r="B11" s="303" t="s">
        <v>308</v>
      </c>
      <c r="C11" s="304" t="s">
        <v>54</v>
      </c>
      <c r="D11" s="304" t="s">
        <v>310</v>
      </c>
      <c r="E11" s="303" t="s">
        <v>308</v>
      </c>
      <c r="F11" s="304" t="s">
        <v>54</v>
      </c>
      <c r="G11" s="304" t="s">
        <v>310</v>
      </c>
      <c r="H11" s="303" t="s">
        <v>308</v>
      </c>
      <c r="I11" s="304" t="s">
        <v>54</v>
      </c>
      <c r="J11" s="305" t="s">
        <v>310</v>
      </c>
      <c r="K11" s="71" t="s">
        <v>1</v>
      </c>
      <c r="L11" s="7"/>
    </row>
    <row r="12" spans="1:12" ht="15.75">
      <c r="A12" s="542" t="s">
        <v>362</v>
      </c>
      <c r="B12" s="228">
        <v>65</v>
      </c>
      <c r="C12" s="166">
        <v>57</v>
      </c>
      <c r="D12" s="166">
        <v>18693</v>
      </c>
      <c r="E12" s="228"/>
      <c r="F12" s="166"/>
      <c r="G12" s="166"/>
      <c r="H12" s="228">
        <f t="shared" ref="H12:J15" si="0">+B12+E12</f>
        <v>65</v>
      </c>
      <c r="I12" s="166">
        <f t="shared" si="0"/>
        <v>57</v>
      </c>
      <c r="J12" s="78">
        <f t="shared" si="0"/>
        <v>18693</v>
      </c>
      <c r="K12" s="71" t="s">
        <v>1</v>
      </c>
      <c r="L12" s="7"/>
    </row>
    <row r="13" spans="1:12" ht="15.75">
      <c r="A13" s="543" t="s">
        <v>363</v>
      </c>
      <c r="B13" s="228">
        <v>52</v>
      </c>
      <c r="C13" s="166">
        <v>52</v>
      </c>
      <c r="D13" s="166">
        <v>8101</v>
      </c>
      <c r="E13" s="228"/>
      <c r="F13" s="166"/>
      <c r="G13" s="166"/>
      <c r="H13" s="228">
        <f t="shared" si="0"/>
        <v>52</v>
      </c>
      <c r="I13" s="166">
        <f t="shared" si="0"/>
        <v>52</v>
      </c>
      <c r="J13" s="78">
        <f t="shared" si="0"/>
        <v>8101</v>
      </c>
      <c r="K13" s="71" t="s">
        <v>1</v>
      </c>
      <c r="L13" s="7"/>
    </row>
    <row r="14" spans="1:12" ht="15.75">
      <c r="A14" s="543" t="s">
        <v>364</v>
      </c>
      <c r="B14" s="228">
        <v>56</v>
      </c>
      <c r="C14" s="166">
        <v>56</v>
      </c>
      <c r="D14" s="166">
        <v>12715</v>
      </c>
      <c r="E14" s="228"/>
      <c r="F14" s="166"/>
      <c r="G14" s="166"/>
      <c r="H14" s="228">
        <f t="shared" si="0"/>
        <v>56</v>
      </c>
      <c r="I14" s="166">
        <f t="shared" si="0"/>
        <v>56</v>
      </c>
      <c r="J14" s="78">
        <f t="shared" si="0"/>
        <v>12715</v>
      </c>
      <c r="K14" s="71" t="s">
        <v>1</v>
      </c>
      <c r="L14" s="7"/>
    </row>
    <row r="15" spans="1:12" ht="15.75">
      <c r="A15" s="544" t="s">
        <v>365</v>
      </c>
      <c r="B15" s="306">
        <v>388</v>
      </c>
      <c r="C15" s="307">
        <v>389</v>
      </c>
      <c r="D15" s="307">
        <v>78979</v>
      </c>
      <c r="E15" s="306"/>
      <c r="F15" s="307"/>
      <c r="G15" s="307"/>
      <c r="H15" s="306">
        <f t="shared" si="0"/>
        <v>388</v>
      </c>
      <c r="I15" s="307">
        <f t="shared" si="0"/>
        <v>389</v>
      </c>
      <c r="J15" s="308">
        <f t="shared" si="0"/>
        <v>78979</v>
      </c>
      <c r="K15" s="71" t="s">
        <v>1</v>
      </c>
      <c r="L15" s="7"/>
    </row>
    <row r="16" spans="1:12" ht="15.75">
      <c r="A16" s="309" t="s">
        <v>317</v>
      </c>
      <c r="B16" s="310">
        <f t="shared" ref="B16:J16" si="1">SUM(B12:B15)</f>
        <v>561</v>
      </c>
      <c r="C16" s="311">
        <f t="shared" si="1"/>
        <v>554</v>
      </c>
      <c r="D16" s="312">
        <f>SUM(D12:D15)</f>
        <v>118488</v>
      </c>
      <c r="E16" s="310">
        <f t="shared" si="1"/>
        <v>0</v>
      </c>
      <c r="F16" s="311">
        <f t="shared" si="1"/>
        <v>0</v>
      </c>
      <c r="G16" s="312">
        <f t="shared" si="1"/>
        <v>0</v>
      </c>
      <c r="H16" s="310">
        <f t="shared" si="1"/>
        <v>561</v>
      </c>
      <c r="I16" s="311">
        <f>SUM(I12:I15)</f>
        <v>554</v>
      </c>
      <c r="J16" s="314">
        <f t="shared" si="1"/>
        <v>118488</v>
      </c>
      <c r="K16" s="71" t="s">
        <v>1</v>
      </c>
      <c r="L16" s="7"/>
    </row>
    <row r="17" spans="1:12" ht="15.75">
      <c r="A17" s="302" t="s">
        <v>294</v>
      </c>
      <c r="B17" s="226" t="s">
        <v>309</v>
      </c>
      <c r="C17" s="227">
        <v>101</v>
      </c>
      <c r="D17" s="227"/>
      <c r="E17" s="226"/>
      <c r="F17" s="227"/>
      <c r="G17" s="227"/>
      <c r="H17" s="226"/>
      <c r="I17" s="227">
        <f>+C17+F17</f>
        <v>101</v>
      </c>
      <c r="J17" s="315"/>
      <c r="K17" s="71" t="s">
        <v>1</v>
      </c>
      <c r="L17" s="9"/>
    </row>
    <row r="18" spans="1:12" ht="15.75">
      <c r="A18" s="302" t="s">
        <v>293</v>
      </c>
      <c r="B18" s="316"/>
      <c r="C18" s="317">
        <f>SUM(C16:C17)</f>
        <v>655</v>
      </c>
      <c r="D18" s="317"/>
      <c r="E18" s="316"/>
      <c r="F18" s="317">
        <f>+F16+F17</f>
        <v>0</v>
      </c>
      <c r="G18" s="317"/>
      <c r="H18" s="316"/>
      <c r="I18" s="317">
        <f>SUM(I16:I17)</f>
        <v>655</v>
      </c>
      <c r="J18" s="318"/>
      <c r="K18" s="71" t="s">
        <v>1</v>
      </c>
      <c r="L18" s="7"/>
    </row>
    <row r="19" spans="1:12" ht="15.75">
      <c r="A19" s="319" t="s">
        <v>295</v>
      </c>
      <c r="B19" s="228"/>
      <c r="C19" s="166"/>
      <c r="D19" s="166"/>
      <c r="E19" s="228"/>
      <c r="F19" s="166"/>
      <c r="G19" s="166"/>
      <c r="H19" s="228"/>
      <c r="I19" s="166"/>
      <c r="J19" s="78"/>
      <c r="K19" s="71" t="s">
        <v>1</v>
      </c>
      <c r="L19" s="7"/>
    </row>
    <row r="20" spans="1:12" ht="15.75">
      <c r="A20" s="320" t="s">
        <v>60</v>
      </c>
      <c r="B20" s="228"/>
      <c r="C20" s="166"/>
      <c r="D20" s="166"/>
      <c r="E20" s="228"/>
      <c r="F20" s="166"/>
      <c r="G20" s="166"/>
      <c r="H20" s="228"/>
      <c r="I20" s="166">
        <f>+C20+F20</f>
        <v>0</v>
      </c>
      <c r="J20" s="78"/>
      <c r="K20" s="71" t="s">
        <v>1</v>
      </c>
      <c r="L20" s="7"/>
    </row>
    <row r="21" spans="1:12" ht="15.75">
      <c r="A21" s="321" t="s">
        <v>111</v>
      </c>
      <c r="B21" s="226"/>
      <c r="C21" s="227"/>
      <c r="D21" s="227"/>
      <c r="E21" s="226"/>
      <c r="F21" s="227"/>
      <c r="G21" s="227"/>
      <c r="H21" s="226"/>
      <c r="I21" s="227">
        <f>+C21+F21</f>
        <v>0</v>
      </c>
      <c r="J21" s="315"/>
      <c r="K21" s="71" t="s">
        <v>1</v>
      </c>
      <c r="L21" s="7"/>
    </row>
    <row r="22" spans="1:12" ht="15.75">
      <c r="A22" s="302" t="s">
        <v>296</v>
      </c>
      <c r="B22" s="226"/>
      <c r="C22" s="227">
        <f>C21+C20+C18</f>
        <v>655</v>
      </c>
      <c r="D22" s="322"/>
      <c r="E22" s="226"/>
      <c r="F22" s="227">
        <f>F21+F20+F18</f>
        <v>0</v>
      </c>
      <c r="G22" s="322"/>
      <c r="H22" s="226"/>
      <c r="I22" s="227">
        <f>I21+I20+I18</f>
        <v>655</v>
      </c>
      <c r="J22" s="323"/>
      <c r="K22" s="71" t="s">
        <v>1</v>
      </c>
      <c r="L22" s="7"/>
    </row>
    <row r="23" spans="1:12" ht="15.75">
      <c r="A23" s="7"/>
      <c r="B23" s="1"/>
      <c r="C23" s="1"/>
      <c r="D23" s="1"/>
      <c r="E23" s="1"/>
      <c r="F23" s="1"/>
      <c r="G23" s="1"/>
      <c r="H23" s="1"/>
      <c r="I23" s="1"/>
      <c r="J23" s="1"/>
      <c r="K23" s="62" t="s">
        <v>26</v>
      </c>
      <c r="L23" s="7"/>
    </row>
    <row r="24" spans="1:12" ht="15.75">
      <c r="A24" s="1"/>
      <c r="B24" s="17"/>
      <c r="C24" s="1"/>
      <c r="D24" s="1"/>
      <c r="E24" s="1"/>
      <c r="F24" s="1"/>
      <c r="G24" s="1"/>
      <c r="H24" s="1"/>
      <c r="I24" s="1"/>
      <c r="J24" s="1"/>
      <c r="K24" s="71"/>
      <c r="L24" s="7"/>
    </row>
    <row r="25" spans="1:12" ht="15.75">
      <c r="A25" s="1"/>
      <c r="B25" s="17"/>
      <c r="C25" s="1"/>
      <c r="D25" s="1"/>
      <c r="E25" s="1"/>
      <c r="F25" s="1"/>
      <c r="G25" s="1"/>
      <c r="H25" s="1"/>
      <c r="I25" s="1"/>
      <c r="J25" s="1"/>
      <c r="K25" s="71"/>
      <c r="L25" s="7"/>
    </row>
    <row r="26" spans="1:12" ht="15.75">
      <c r="A26" s="1"/>
      <c r="B26" s="17"/>
      <c r="C26" s="1"/>
      <c r="D26" s="1"/>
      <c r="E26" s="1"/>
      <c r="F26" s="1"/>
      <c r="G26" s="1"/>
      <c r="H26" s="1"/>
      <c r="I26" s="1"/>
      <c r="J26" s="1"/>
      <c r="K26" s="71"/>
      <c r="L26" s="7"/>
    </row>
    <row r="27" spans="1:12" ht="15.75">
      <c r="A27" s="1"/>
      <c r="B27" s="17"/>
      <c r="C27" s="1"/>
      <c r="D27" s="1"/>
      <c r="E27" s="1"/>
      <c r="F27" s="1"/>
      <c r="G27" s="1"/>
      <c r="H27" s="1"/>
      <c r="I27" s="1"/>
      <c r="J27" s="1"/>
      <c r="K27" s="71"/>
      <c r="L27" s="7"/>
    </row>
    <row r="28" spans="1:12" ht="15.75">
      <c r="A28" s="1"/>
      <c r="B28" s="31"/>
      <c r="C28" s="31"/>
      <c r="D28" s="31"/>
      <c r="E28" s="31"/>
      <c r="F28" s="31"/>
      <c r="G28" s="31"/>
      <c r="H28" s="1"/>
      <c r="I28" s="1"/>
      <c r="J28" s="1"/>
      <c r="K28" s="71"/>
      <c r="L28" s="7"/>
    </row>
    <row r="29" spans="1:12">
      <c r="A29" s="463"/>
      <c r="B29" s="463"/>
      <c r="C29" s="463"/>
      <c r="D29" s="463"/>
      <c r="E29" s="463"/>
      <c r="F29" s="463"/>
      <c r="G29" s="463"/>
      <c r="H29" s="463"/>
      <c r="I29" s="463"/>
      <c r="J29" s="463"/>
      <c r="K29" s="464"/>
      <c r="L29" s="72"/>
    </row>
    <row r="30" spans="1:12" ht="18">
      <c r="A30" s="151"/>
      <c r="B30" s="17"/>
      <c r="C30" s="17"/>
      <c r="D30" s="17"/>
      <c r="E30" s="17"/>
      <c r="F30" s="17"/>
      <c r="G30" s="17"/>
      <c r="H30" s="17"/>
      <c r="I30" s="17"/>
      <c r="J30" s="17"/>
      <c r="K30" s="17"/>
      <c r="L30" s="72"/>
    </row>
  </sheetData>
  <mergeCells count="12">
    <mergeCell ref="E9:G10"/>
    <mergeCell ref="A1:J1"/>
    <mergeCell ref="A2:J2"/>
    <mergeCell ref="A3:J3"/>
    <mergeCell ref="A4:J4"/>
    <mergeCell ref="A5:J5"/>
    <mergeCell ref="H9:J10"/>
    <mergeCell ref="A6:J6"/>
    <mergeCell ref="A7:J7"/>
    <mergeCell ref="A8:J8"/>
    <mergeCell ref="A9:A11"/>
    <mergeCell ref="B9:D10"/>
  </mergeCells>
  <phoneticPr fontId="41" type="noConversion"/>
  <pageMargins left="0.75" right="0.75" top="1" bottom="1" header="0.5" footer="0.5"/>
  <pageSetup scale="88"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7"/>
  <sheetViews>
    <sheetView showGridLines="0" showOutlineSymbols="0" view="pageBreakPreview" zoomScale="75" zoomScaleNormal="75" workbookViewId="0">
      <selection sqref="A1:N1"/>
    </sheetView>
  </sheetViews>
  <sheetFormatPr defaultColWidth="9.6640625" defaultRowHeight="15.75"/>
  <cols>
    <col min="1" max="1" width="4.44140625" style="17" customWidth="1"/>
    <col min="2" max="2" width="45.6640625" style="17" customWidth="1"/>
    <col min="3" max="3" width="6.5546875" style="17" customWidth="1"/>
    <col min="4" max="4" width="5.6640625" style="17" customWidth="1"/>
    <col min="5" max="5" width="10.44140625" style="17" bestFit="1" customWidth="1"/>
    <col min="6" max="7" width="5.6640625" style="17" customWidth="1"/>
    <col min="8" max="8" width="11.77734375" style="17" customWidth="1"/>
    <col min="9" max="9" width="5.6640625" style="510" customWidth="1"/>
    <col min="10" max="10" width="5.77734375" style="17" customWidth="1"/>
    <col min="11" max="11" width="11.88671875" style="17" customWidth="1"/>
    <col min="12" max="13" width="5.6640625" style="17" customWidth="1"/>
    <col min="14" max="14" width="7.6640625" style="17" customWidth="1"/>
    <col min="15" max="15" width="1.21875" style="66" customWidth="1"/>
    <col min="16" max="16" width="27.5546875" style="17" customWidth="1"/>
    <col min="17" max="20" width="7.6640625" style="17" customWidth="1"/>
    <col min="21" max="21" width="3.6640625" style="17" customWidth="1"/>
    <col min="22" max="24" width="7.6640625" style="17" customWidth="1"/>
    <col min="25" max="25" width="3.6640625" style="17" customWidth="1"/>
    <col min="26" max="28" width="7.6640625" style="17" customWidth="1"/>
    <col min="29" max="29" width="3.6640625" style="17" customWidth="1"/>
    <col min="30" max="32" width="7.6640625" style="17" customWidth="1"/>
    <col min="33" max="16384" width="9.6640625" style="17"/>
  </cols>
  <sheetData>
    <row r="1" spans="1:21" ht="20.25">
      <c r="A1" s="645" t="s">
        <v>34</v>
      </c>
      <c r="B1" s="801"/>
      <c r="C1" s="801"/>
      <c r="D1" s="801"/>
      <c r="E1" s="801"/>
      <c r="F1" s="801"/>
      <c r="G1" s="801"/>
      <c r="H1" s="801"/>
      <c r="I1" s="801"/>
      <c r="J1" s="801"/>
      <c r="K1" s="801"/>
      <c r="L1" s="801"/>
      <c r="M1" s="801"/>
      <c r="N1" s="801"/>
      <c r="O1" s="65" t="s">
        <v>1</v>
      </c>
      <c r="P1" s="1"/>
      <c r="Q1" s="1"/>
      <c r="R1" s="1"/>
      <c r="S1" s="1"/>
      <c r="T1" s="1"/>
      <c r="U1" s="1"/>
    </row>
    <row r="2" spans="1:21" ht="13.9" customHeight="1">
      <c r="A2" s="16"/>
      <c r="B2" s="6"/>
      <c r="C2" s="6"/>
      <c r="D2" s="6"/>
      <c r="E2" s="6"/>
      <c r="F2" s="6"/>
      <c r="G2" s="6"/>
      <c r="H2" s="6"/>
      <c r="I2" s="3"/>
      <c r="J2" s="6"/>
      <c r="K2" s="6"/>
      <c r="L2" s="6"/>
      <c r="M2" s="6"/>
      <c r="N2" s="6"/>
      <c r="O2" s="65" t="s">
        <v>1</v>
      </c>
      <c r="P2" s="1"/>
      <c r="Q2" s="1"/>
      <c r="R2" s="1"/>
      <c r="S2" s="1"/>
      <c r="T2" s="1"/>
      <c r="U2" s="1"/>
    </row>
    <row r="3" spans="1:21" ht="18.75">
      <c r="A3" s="802" t="s">
        <v>109</v>
      </c>
      <c r="B3" s="803"/>
      <c r="C3" s="803"/>
      <c r="D3" s="803"/>
      <c r="E3" s="803"/>
      <c r="F3" s="803"/>
      <c r="G3" s="803"/>
      <c r="H3" s="803"/>
      <c r="I3" s="803"/>
      <c r="J3" s="803"/>
      <c r="K3" s="803"/>
      <c r="L3" s="803"/>
      <c r="M3" s="803"/>
      <c r="N3" s="803"/>
      <c r="O3" s="65" t="s">
        <v>1</v>
      </c>
      <c r="P3" s="1"/>
      <c r="Q3" s="1"/>
      <c r="R3" s="1"/>
      <c r="S3" s="1"/>
      <c r="T3" s="1"/>
      <c r="U3" s="1"/>
    </row>
    <row r="4" spans="1:21" ht="16.5">
      <c r="A4" s="804" t="str">
        <f>+'B. Summary of Requirements '!A5</f>
        <v>General Administration</v>
      </c>
      <c r="B4" s="805"/>
      <c r="C4" s="805"/>
      <c r="D4" s="805"/>
      <c r="E4" s="805"/>
      <c r="F4" s="805"/>
      <c r="G4" s="805"/>
      <c r="H4" s="805"/>
      <c r="I4" s="805"/>
      <c r="J4" s="805"/>
      <c r="K4" s="805"/>
      <c r="L4" s="805"/>
      <c r="M4" s="805"/>
      <c r="N4" s="805"/>
      <c r="O4" s="65" t="s">
        <v>1</v>
      </c>
      <c r="P4" s="1"/>
      <c r="Q4" s="1"/>
      <c r="R4" s="1"/>
      <c r="S4" s="1"/>
      <c r="T4" s="1"/>
      <c r="U4" s="1"/>
    </row>
    <row r="5" spans="1:21" ht="16.5">
      <c r="A5" s="804" t="str">
        <f>+'B. Summary of Requirements '!A6</f>
        <v>Salaries and Expenses</v>
      </c>
      <c r="B5" s="803"/>
      <c r="C5" s="803"/>
      <c r="D5" s="803"/>
      <c r="E5" s="803"/>
      <c r="F5" s="803"/>
      <c r="G5" s="803"/>
      <c r="H5" s="803"/>
      <c r="I5" s="803"/>
      <c r="J5" s="803"/>
      <c r="K5" s="803"/>
      <c r="L5" s="803"/>
      <c r="M5" s="803"/>
      <c r="N5" s="803"/>
      <c r="O5" s="65" t="s">
        <v>1</v>
      </c>
      <c r="P5" s="1"/>
      <c r="Q5" s="1"/>
      <c r="R5" s="1"/>
      <c r="S5" s="1"/>
      <c r="T5" s="1"/>
      <c r="U5" s="1"/>
    </row>
    <row r="6" spans="1:21">
      <c r="A6" s="806" t="s">
        <v>287</v>
      </c>
      <c r="B6" s="805"/>
      <c r="C6" s="805"/>
      <c r="D6" s="805"/>
      <c r="E6" s="805"/>
      <c r="F6" s="805"/>
      <c r="G6" s="805"/>
      <c r="H6" s="805"/>
      <c r="I6" s="805"/>
      <c r="J6" s="805"/>
      <c r="K6" s="805"/>
      <c r="L6" s="805"/>
      <c r="M6" s="805"/>
      <c r="N6" s="805"/>
      <c r="O6" s="65" t="s">
        <v>1</v>
      </c>
      <c r="P6" s="1"/>
      <c r="Q6" s="1"/>
      <c r="R6" s="1"/>
      <c r="S6" s="1"/>
      <c r="T6" s="1"/>
      <c r="U6" s="1"/>
    </row>
    <row r="7" spans="1:21">
      <c r="A7" s="6"/>
      <c r="B7" s="6"/>
      <c r="C7" s="6"/>
      <c r="D7" s="6"/>
      <c r="E7" s="6"/>
      <c r="F7" s="324"/>
      <c r="G7" s="324"/>
      <c r="H7" s="324"/>
      <c r="I7" s="3"/>
      <c r="J7" s="533" t="s">
        <v>309</v>
      </c>
      <c r="K7" s="6"/>
      <c r="L7" s="6"/>
      <c r="M7" s="6"/>
      <c r="N7" s="6"/>
      <c r="O7" s="65" t="s">
        <v>1</v>
      </c>
      <c r="P7" s="1"/>
      <c r="Q7" s="1"/>
      <c r="R7" s="1"/>
      <c r="S7" s="1"/>
      <c r="T7" s="1"/>
      <c r="U7" s="1"/>
    </row>
    <row r="8" spans="1:21">
      <c r="A8" s="678" t="s">
        <v>304</v>
      </c>
      <c r="B8" s="810"/>
      <c r="C8" s="807" t="s">
        <v>346</v>
      </c>
      <c r="D8" s="808"/>
      <c r="E8" s="809"/>
      <c r="F8" s="807" t="s">
        <v>347</v>
      </c>
      <c r="G8" s="808"/>
      <c r="H8" s="809"/>
      <c r="I8" s="807" t="s">
        <v>47</v>
      </c>
      <c r="J8" s="808"/>
      <c r="K8" s="809"/>
      <c r="L8" s="807" t="s">
        <v>49</v>
      </c>
      <c r="M8" s="808"/>
      <c r="N8" s="809"/>
      <c r="O8" s="65" t="s">
        <v>1</v>
      </c>
      <c r="P8" s="1"/>
      <c r="Q8" s="1"/>
      <c r="R8" s="1"/>
      <c r="S8" s="1"/>
      <c r="T8" s="1"/>
      <c r="U8" s="1"/>
    </row>
    <row r="9" spans="1:21" ht="16.5" thickBot="1">
      <c r="A9" s="811"/>
      <c r="B9" s="812"/>
      <c r="C9" s="303" t="s">
        <v>308</v>
      </c>
      <c r="D9" s="304" t="s">
        <v>54</v>
      </c>
      <c r="E9" s="583" t="s">
        <v>310</v>
      </c>
      <c r="F9" s="303" t="s">
        <v>308</v>
      </c>
      <c r="G9" s="304" t="s">
        <v>54</v>
      </c>
      <c r="H9" s="304" t="s">
        <v>310</v>
      </c>
      <c r="I9" s="569" t="s">
        <v>308</v>
      </c>
      <c r="J9" s="304" t="s">
        <v>54</v>
      </c>
      <c r="K9" s="304" t="s">
        <v>310</v>
      </c>
      <c r="L9" s="303" t="s">
        <v>308</v>
      </c>
      <c r="M9" s="304" t="s">
        <v>54</v>
      </c>
      <c r="N9" s="305" t="s">
        <v>310</v>
      </c>
      <c r="O9" s="65" t="s">
        <v>1</v>
      </c>
      <c r="P9" s="1"/>
      <c r="Q9" s="1"/>
      <c r="R9" s="1"/>
      <c r="S9" s="1"/>
      <c r="T9" s="1"/>
      <c r="U9" s="1"/>
    </row>
    <row r="10" spans="1:21">
      <c r="A10" s="798" t="s">
        <v>386</v>
      </c>
      <c r="B10" s="799"/>
      <c r="C10" s="228"/>
      <c r="D10" s="166"/>
      <c r="E10" s="584">
        <v>742.46048382527897</v>
      </c>
      <c r="F10" s="582"/>
      <c r="G10" s="166"/>
      <c r="H10" s="586">
        <v>810.76860978724585</v>
      </c>
      <c r="I10" s="570"/>
      <c r="J10" s="166"/>
      <c r="K10" s="589">
        <v>457.24669365191448</v>
      </c>
      <c r="L10" s="228">
        <f>I10-C10</f>
        <v>0</v>
      </c>
      <c r="M10" s="166">
        <f>J10-D10</f>
        <v>0</v>
      </c>
      <c r="N10" s="78">
        <f>K10-E10</f>
        <v>-285.21379017336449</v>
      </c>
      <c r="O10" s="65" t="s">
        <v>1</v>
      </c>
      <c r="P10" s="1"/>
      <c r="Q10" s="1"/>
      <c r="R10" s="1"/>
      <c r="S10" s="1"/>
      <c r="T10" s="1"/>
      <c r="U10" s="1"/>
    </row>
    <row r="11" spans="1:21">
      <c r="A11" s="790" t="s">
        <v>387</v>
      </c>
      <c r="B11" s="791"/>
      <c r="C11" s="228"/>
      <c r="D11" s="166"/>
      <c r="E11" s="580">
        <v>474.2807772930712</v>
      </c>
      <c r="F11" s="228"/>
      <c r="G11" s="166"/>
      <c r="H11" s="587">
        <v>519.36055006476249</v>
      </c>
      <c r="I11" s="570"/>
      <c r="J11" s="166"/>
      <c r="K11" s="587">
        <v>292.90218129272222</v>
      </c>
      <c r="L11" s="228">
        <f t="shared" ref="L11:L12" si="0">I11-C11</f>
        <v>0</v>
      </c>
      <c r="M11" s="166">
        <f t="shared" ref="M11:M13" si="1">J11-D11</f>
        <v>0</v>
      </c>
      <c r="N11" s="78">
        <f t="shared" ref="N11:N13" si="2">K11-E11</f>
        <v>-181.37859600034898</v>
      </c>
      <c r="O11" s="65" t="s">
        <v>1</v>
      </c>
      <c r="P11" s="1"/>
      <c r="Q11" s="1"/>
      <c r="R11" s="1"/>
      <c r="S11" s="1"/>
      <c r="T11" s="1"/>
      <c r="U11" s="1"/>
    </row>
    <row r="12" spans="1:21">
      <c r="A12" s="790" t="s">
        <v>388</v>
      </c>
      <c r="B12" s="791"/>
      <c r="C12" s="228"/>
      <c r="D12" s="166"/>
      <c r="E12" s="580">
        <v>8.6910090079882156</v>
      </c>
      <c r="F12" s="228"/>
      <c r="G12" s="166"/>
      <c r="H12" s="587">
        <v>9.443779713228631</v>
      </c>
      <c r="I12" s="570"/>
      <c r="J12" s="166"/>
      <c r="K12" s="587">
        <v>5.3259795671960477</v>
      </c>
      <c r="L12" s="228">
        <f t="shared" si="0"/>
        <v>0</v>
      </c>
      <c r="M12" s="166">
        <f t="shared" si="1"/>
        <v>0</v>
      </c>
      <c r="N12" s="78">
        <f t="shared" si="2"/>
        <v>-3.3650294407921679</v>
      </c>
      <c r="O12" s="65" t="s">
        <v>1</v>
      </c>
      <c r="P12" s="1"/>
      <c r="Q12" s="1"/>
      <c r="R12" s="1"/>
      <c r="S12" s="1"/>
      <c r="T12" s="1"/>
      <c r="U12" s="1"/>
    </row>
    <row r="13" spans="1:21">
      <c r="A13" s="790" t="s">
        <v>389</v>
      </c>
      <c r="B13" s="791"/>
      <c r="C13" s="551"/>
      <c r="D13" s="557"/>
      <c r="E13" s="579">
        <v>2853.1341000509883</v>
      </c>
      <c r="F13" s="551"/>
      <c r="G13" s="561"/>
      <c r="H13" s="587">
        <v>3104.2579687142002</v>
      </c>
      <c r="I13" s="571"/>
      <c r="J13" s="557"/>
      <c r="K13" s="589">
        <v>1750.6988742566696</v>
      </c>
      <c r="L13" s="564">
        <f>I13-C13</f>
        <v>0</v>
      </c>
      <c r="M13" s="565">
        <f t="shared" si="1"/>
        <v>0</v>
      </c>
      <c r="N13" s="566">
        <f t="shared" si="2"/>
        <v>-1102.4352257943187</v>
      </c>
      <c r="O13" s="65" t="s">
        <v>1</v>
      </c>
      <c r="P13" s="8"/>
      <c r="Q13" s="8"/>
      <c r="R13" s="1"/>
      <c r="S13" s="1"/>
      <c r="T13" s="1"/>
      <c r="U13" s="1"/>
    </row>
    <row r="14" spans="1:21" s="533" customFormat="1">
      <c r="A14" s="792" t="s">
        <v>390</v>
      </c>
      <c r="B14" s="694"/>
      <c r="C14" s="228"/>
      <c r="D14" s="560"/>
      <c r="E14" s="580">
        <v>12.415727154268881</v>
      </c>
      <c r="F14" s="228"/>
      <c r="G14" s="166"/>
      <c r="H14" s="587">
        <v>15.491113876040901</v>
      </c>
      <c r="I14" s="572"/>
      <c r="J14" s="560"/>
      <c r="K14" s="590">
        <v>8.736476123149016</v>
      </c>
      <c r="L14" s="562">
        <f>I14-C14</f>
        <v>0</v>
      </c>
      <c r="M14" s="560">
        <f>J14-D14</f>
        <v>0</v>
      </c>
      <c r="N14" s="563">
        <f>K14-E14</f>
        <v>-3.6792510311198647</v>
      </c>
      <c r="O14" s="536" t="s">
        <v>1</v>
      </c>
      <c r="P14" s="532"/>
      <c r="Q14" s="532"/>
      <c r="R14" s="532"/>
      <c r="S14" s="532"/>
      <c r="T14" s="532"/>
      <c r="U14" s="532"/>
    </row>
    <row r="15" spans="1:21" s="533" customFormat="1">
      <c r="A15" s="790" t="s">
        <v>391</v>
      </c>
      <c r="B15" s="791"/>
      <c r="C15" s="228"/>
      <c r="D15" s="166"/>
      <c r="E15" s="580">
        <v>22.348308877683984</v>
      </c>
      <c r="F15" s="228"/>
      <c r="G15" s="166"/>
      <c r="H15" s="587">
        <v>26.2840049768736</v>
      </c>
      <c r="I15" s="570"/>
      <c r="J15" s="166"/>
      <c r="K15" s="587">
        <v>14.823309914230201</v>
      </c>
      <c r="L15" s="228">
        <f t="shared" ref="L15:L16" si="3">I15-C15</f>
        <v>0</v>
      </c>
      <c r="M15" s="166">
        <f t="shared" ref="M15:M17" si="4">J15-D15</f>
        <v>0</v>
      </c>
      <c r="N15" s="78">
        <f t="shared" ref="N15:N17" si="5">K15-E15</f>
        <v>-7.5249989634537826</v>
      </c>
      <c r="O15" s="536" t="s">
        <v>1</v>
      </c>
      <c r="P15" s="532"/>
      <c r="Q15" s="532"/>
      <c r="R15" s="532"/>
      <c r="S15" s="532"/>
      <c r="T15" s="532"/>
      <c r="U15" s="532"/>
    </row>
    <row r="16" spans="1:21" s="533" customFormat="1">
      <c r="A16" s="790" t="s">
        <v>392</v>
      </c>
      <c r="B16" s="791"/>
      <c r="C16" s="228"/>
      <c r="D16" s="166"/>
      <c r="E16" s="578"/>
      <c r="F16" s="228"/>
      <c r="G16" s="166"/>
      <c r="H16" s="588"/>
      <c r="I16" s="570"/>
      <c r="J16" s="166"/>
      <c r="K16" s="588"/>
      <c r="L16" s="228">
        <f t="shared" si="3"/>
        <v>0</v>
      </c>
      <c r="M16" s="166">
        <f t="shared" si="4"/>
        <v>0</v>
      </c>
      <c r="N16" s="78">
        <f t="shared" si="5"/>
        <v>0</v>
      </c>
      <c r="O16" s="536" t="s">
        <v>1</v>
      </c>
      <c r="P16" s="532"/>
      <c r="Q16" s="532"/>
      <c r="R16" s="532"/>
      <c r="S16" s="532"/>
      <c r="T16" s="532"/>
      <c r="U16" s="532"/>
    </row>
    <row r="17" spans="1:21" s="533" customFormat="1">
      <c r="A17" s="793" t="s">
        <v>393</v>
      </c>
      <c r="B17" s="794"/>
      <c r="C17" s="551"/>
      <c r="D17" s="561"/>
      <c r="E17" s="579">
        <v>356</v>
      </c>
      <c r="F17" s="558"/>
      <c r="G17" s="557"/>
      <c r="H17" s="589">
        <v>356</v>
      </c>
      <c r="I17" s="573"/>
      <c r="J17" s="561"/>
      <c r="K17" s="589">
        <v>356</v>
      </c>
      <c r="L17" s="564">
        <f>I17-C17</f>
        <v>0</v>
      </c>
      <c r="M17" s="560">
        <f t="shared" si="4"/>
        <v>0</v>
      </c>
      <c r="N17" s="563">
        <f t="shared" si="5"/>
        <v>0</v>
      </c>
      <c r="O17" s="536" t="s">
        <v>1</v>
      </c>
      <c r="P17" s="8"/>
      <c r="Q17" s="8"/>
      <c r="R17" s="532"/>
      <c r="S17" s="532"/>
      <c r="T17" s="532"/>
      <c r="U17" s="532"/>
    </row>
    <row r="18" spans="1:21" s="533" customFormat="1">
      <c r="A18" s="790" t="s">
        <v>394</v>
      </c>
      <c r="B18" s="791"/>
      <c r="C18" s="228"/>
      <c r="D18" s="166"/>
      <c r="E18" s="580">
        <v>922.48852756217775</v>
      </c>
      <c r="F18" s="562"/>
      <c r="G18" s="560"/>
      <c r="H18" s="587">
        <v>1006.3897609898401</v>
      </c>
      <c r="I18" s="570"/>
      <c r="J18" s="166"/>
      <c r="K18" s="590">
        <v>567.57055611526187</v>
      </c>
      <c r="L18" s="562">
        <f>I18-C18</f>
        <v>0</v>
      </c>
      <c r="M18" s="166">
        <f>J18-D18</f>
        <v>0</v>
      </c>
      <c r="N18" s="78">
        <f>K18-E18</f>
        <v>-354.91797144691589</v>
      </c>
      <c r="O18" s="536" t="s">
        <v>1</v>
      </c>
      <c r="P18" s="532"/>
      <c r="Q18" s="532"/>
      <c r="R18" s="532"/>
      <c r="S18" s="532"/>
      <c r="T18" s="532"/>
      <c r="U18" s="532"/>
    </row>
    <row r="19" spans="1:21" s="533" customFormat="1">
      <c r="A19" s="790" t="s">
        <v>395</v>
      </c>
      <c r="B19" s="791"/>
      <c r="C19" s="228"/>
      <c r="D19" s="166"/>
      <c r="E19" s="578">
        <v>723.83689309387569</v>
      </c>
      <c r="F19" s="228"/>
      <c r="G19" s="166"/>
      <c r="H19" s="587">
        <v>790.53193897318499</v>
      </c>
      <c r="I19" s="570"/>
      <c r="J19" s="166"/>
      <c r="K19" s="590">
        <v>445.83388029363755</v>
      </c>
      <c r="L19" s="228">
        <f t="shared" ref="L19:L20" si="6">I19-C19</f>
        <v>0</v>
      </c>
      <c r="M19" s="166">
        <f t="shared" ref="M19:M21" si="7">J19-D19</f>
        <v>0</v>
      </c>
      <c r="N19" s="78">
        <f t="shared" ref="N19:N21" si="8">K19-E19</f>
        <v>-278.00301280023814</v>
      </c>
      <c r="O19" s="536" t="s">
        <v>1</v>
      </c>
      <c r="P19" s="532"/>
      <c r="Q19" s="532"/>
      <c r="R19" s="532"/>
      <c r="S19" s="532"/>
      <c r="T19" s="532"/>
      <c r="U19" s="532"/>
    </row>
    <row r="20" spans="1:21" s="533" customFormat="1">
      <c r="A20" s="790" t="s">
        <v>396</v>
      </c>
      <c r="B20" s="791"/>
      <c r="C20" s="228"/>
      <c r="D20" s="166"/>
      <c r="E20" s="580">
        <v>4958.8414254149902</v>
      </c>
      <c r="F20" s="228"/>
      <c r="G20" s="166"/>
      <c r="H20" s="589">
        <v>5392.35088209074</v>
      </c>
      <c r="I20" s="570"/>
      <c r="J20" s="166"/>
      <c r="K20" s="587">
        <v>3041.1076379658848</v>
      </c>
      <c r="L20" s="228">
        <f t="shared" si="6"/>
        <v>0</v>
      </c>
      <c r="M20" s="166">
        <f t="shared" si="7"/>
        <v>0</v>
      </c>
      <c r="N20" s="78">
        <f t="shared" si="8"/>
        <v>-1917.7337874491054</v>
      </c>
      <c r="O20" s="536" t="s">
        <v>1</v>
      </c>
      <c r="P20" s="532"/>
      <c r="Q20" s="532"/>
      <c r="R20" s="532"/>
      <c r="S20" s="532"/>
      <c r="T20" s="532"/>
      <c r="U20" s="532"/>
    </row>
    <row r="21" spans="1:21" s="533" customFormat="1">
      <c r="A21" s="793" t="s">
        <v>397</v>
      </c>
      <c r="B21" s="794"/>
      <c r="C21" s="558"/>
      <c r="D21" s="557"/>
      <c r="E21" s="579">
        <v>2151.6455158347967</v>
      </c>
      <c r="F21" s="551"/>
      <c r="G21" s="561"/>
      <c r="H21" s="587">
        <v>2341.01003471789</v>
      </c>
      <c r="I21" s="571"/>
      <c r="J21" s="557"/>
      <c r="K21" s="587">
        <v>1320.2522708194117</v>
      </c>
      <c r="L21" s="564">
        <f>I21-C21</f>
        <v>0</v>
      </c>
      <c r="M21" s="565">
        <f t="shared" si="7"/>
        <v>0</v>
      </c>
      <c r="N21" s="566">
        <f t="shared" si="8"/>
        <v>-831.39324501538499</v>
      </c>
      <c r="O21" s="536" t="s">
        <v>1</v>
      </c>
      <c r="P21" s="8"/>
      <c r="Q21" s="8"/>
      <c r="R21" s="532"/>
      <c r="S21" s="532"/>
      <c r="T21" s="532"/>
      <c r="U21" s="532"/>
    </row>
    <row r="22" spans="1:21" s="533" customFormat="1">
      <c r="A22" s="790" t="s">
        <v>398</v>
      </c>
      <c r="B22" s="791"/>
      <c r="C22" s="562"/>
      <c r="D22" s="560"/>
      <c r="E22" s="580">
        <v>761.08407455668237</v>
      </c>
      <c r="F22" s="228"/>
      <c r="G22" s="166"/>
      <c r="H22" s="587">
        <v>827.00528060130728</v>
      </c>
      <c r="I22" s="572"/>
      <c r="J22" s="560"/>
      <c r="K22" s="589">
        <v>466.40363924159675</v>
      </c>
      <c r="L22" s="562">
        <f>I22-C22</f>
        <v>0</v>
      </c>
      <c r="M22" s="560">
        <f>J22-D22</f>
        <v>0</v>
      </c>
      <c r="N22" s="563">
        <f>K22-E22</f>
        <v>-294.68043531508562</v>
      </c>
      <c r="O22" s="536" t="s">
        <v>1</v>
      </c>
      <c r="P22" s="532"/>
      <c r="Q22" s="532"/>
      <c r="R22" s="532"/>
      <c r="S22" s="532"/>
      <c r="T22" s="532"/>
      <c r="U22" s="532"/>
    </row>
    <row r="23" spans="1:21" s="533" customFormat="1">
      <c r="A23" s="790" t="s">
        <v>399</v>
      </c>
      <c r="B23" s="791"/>
      <c r="C23" s="228"/>
      <c r="D23" s="166"/>
      <c r="E23" s="580">
        <v>119.19098068098126</v>
      </c>
      <c r="F23" s="228"/>
      <c r="G23" s="166"/>
      <c r="H23" s="587">
        <v>129.51469320999266</v>
      </c>
      <c r="I23" s="570"/>
      <c r="J23" s="166"/>
      <c r="K23" s="590">
        <v>73.042005492974369</v>
      </c>
      <c r="L23" s="228">
        <f t="shared" ref="L23:L24" si="9">I23-C23</f>
        <v>0</v>
      </c>
      <c r="M23" s="166">
        <f t="shared" ref="M23:M27" si="10">J23-D23</f>
        <v>0</v>
      </c>
      <c r="N23" s="78">
        <f t="shared" ref="N23:N27" si="11">K23-E23</f>
        <v>-46.148975188006887</v>
      </c>
      <c r="O23" s="536" t="s">
        <v>1</v>
      </c>
      <c r="P23" s="532"/>
      <c r="Q23" s="532"/>
      <c r="R23" s="532"/>
      <c r="S23" s="532"/>
      <c r="T23" s="532"/>
      <c r="U23" s="532"/>
    </row>
    <row r="24" spans="1:21" s="533" customFormat="1">
      <c r="A24" s="790" t="s">
        <v>400</v>
      </c>
      <c r="B24" s="791"/>
      <c r="C24" s="228"/>
      <c r="D24" s="166"/>
      <c r="E24" s="580">
        <v>1623.9771117783694</v>
      </c>
      <c r="F24" s="228"/>
      <c r="G24" s="166"/>
      <c r="H24" s="589">
        <v>1764.6376949861499</v>
      </c>
      <c r="I24" s="570"/>
      <c r="J24" s="166"/>
      <c r="K24" s="587">
        <v>995.19732484177575</v>
      </c>
      <c r="L24" s="228">
        <f t="shared" si="9"/>
        <v>0</v>
      </c>
      <c r="M24" s="166">
        <f t="shared" si="10"/>
        <v>0</v>
      </c>
      <c r="N24" s="78">
        <f t="shared" si="11"/>
        <v>-628.77978693659361</v>
      </c>
      <c r="O24" s="536" t="s">
        <v>1</v>
      </c>
      <c r="P24" s="532"/>
      <c r="Q24" s="532"/>
      <c r="R24" s="532"/>
      <c r="S24" s="532"/>
      <c r="T24" s="532"/>
      <c r="U24" s="532"/>
    </row>
    <row r="25" spans="1:21" s="533" customFormat="1">
      <c r="A25" s="790" t="s">
        <v>401</v>
      </c>
      <c r="B25" s="791"/>
      <c r="C25" s="551"/>
      <c r="D25" s="557"/>
      <c r="E25" s="581">
        <v>24.831454308537761</v>
      </c>
      <c r="F25" s="551"/>
      <c r="G25" s="557"/>
      <c r="H25" s="587">
        <v>26.982227752081805</v>
      </c>
      <c r="I25" s="571"/>
      <c r="J25" s="561"/>
      <c r="K25" s="587">
        <v>15.217084477702993</v>
      </c>
      <c r="L25" s="564">
        <f>I25-C25</f>
        <v>0</v>
      </c>
      <c r="M25" s="565">
        <f t="shared" si="10"/>
        <v>0</v>
      </c>
      <c r="N25" s="563">
        <f t="shared" si="11"/>
        <v>-9.614369830834768</v>
      </c>
      <c r="O25" s="536" t="s">
        <v>1</v>
      </c>
      <c r="P25" s="8"/>
      <c r="Q25" s="8"/>
      <c r="R25" s="532"/>
      <c r="S25" s="532"/>
      <c r="T25" s="532"/>
      <c r="U25" s="532"/>
    </row>
    <row r="26" spans="1:21" s="533" customFormat="1">
      <c r="A26" s="792" t="s">
        <v>402</v>
      </c>
      <c r="B26" s="694"/>
      <c r="C26" s="228"/>
      <c r="D26" s="560"/>
      <c r="E26" s="580">
        <v>26.073027023964649</v>
      </c>
      <c r="F26" s="228"/>
      <c r="G26" s="560"/>
      <c r="H26" s="587">
        <v>28.331339139685895</v>
      </c>
      <c r="I26" s="572"/>
      <c r="J26" s="166"/>
      <c r="K26" s="587">
        <v>15.977938701588144</v>
      </c>
      <c r="L26" s="562">
        <f t="shared" ref="L26" si="12">I26-C26</f>
        <v>0</v>
      </c>
      <c r="M26" s="560">
        <f t="shared" si="10"/>
        <v>0</v>
      </c>
      <c r="N26" s="78">
        <f t="shared" si="11"/>
        <v>-10.095088322376505</v>
      </c>
      <c r="O26" s="536" t="s">
        <v>1</v>
      </c>
      <c r="P26" s="532"/>
      <c r="Q26" s="532"/>
      <c r="R26" s="532"/>
      <c r="S26" s="532"/>
      <c r="T26" s="532"/>
      <c r="U26" s="532"/>
    </row>
    <row r="27" spans="1:21" s="533" customFormat="1">
      <c r="A27" s="793" t="s">
        <v>403</v>
      </c>
      <c r="B27" s="794"/>
      <c r="C27" s="551"/>
      <c r="D27" s="557"/>
      <c r="E27" s="579">
        <v>12.415727154268881</v>
      </c>
      <c r="F27" s="551"/>
      <c r="G27" s="557"/>
      <c r="H27" s="589">
        <v>13.491113876040902</v>
      </c>
      <c r="I27" s="573"/>
      <c r="J27" s="561"/>
      <c r="K27" s="589">
        <v>7.6085422388514967</v>
      </c>
      <c r="L27" s="562">
        <f>I27-C27</f>
        <v>0</v>
      </c>
      <c r="M27" s="565">
        <f t="shared" si="10"/>
        <v>0</v>
      </c>
      <c r="N27" s="566">
        <f t="shared" si="11"/>
        <v>-4.807184915417384</v>
      </c>
      <c r="O27" s="536" t="s">
        <v>1</v>
      </c>
      <c r="P27" s="8"/>
      <c r="Q27" s="8"/>
      <c r="R27" s="532"/>
      <c r="S27" s="532"/>
      <c r="T27" s="532"/>
      <c r="U27" s="532"/>
    </row>
    <row r="28" spans="1:21" s="533" customFormat="1">
      <c r="A28" s="790" t="s">
        <v>404</v>
      </c>
      <c r="B28" s="791"/>
      <c r="C28" s="228"/>
      <c r="D28" s="560"/>
      <c r="E28" s="578">
        <v>63.320208486771286</v>
      </c>
      <c r="F28" s="228"/>
      <c r="G28" s="560"/>
      <c r="H28" s="587">
        <v>68.804680767808591</v>
      </c>
      <c r="I28" s="570"/>
      <c r="J28" s="166"/>
      <c r="K28" s="590">
        <v>38.803565418142625</v>
      </c>
      <c r="L28" s="228">
        <f>I28-C28</f>
        <v>0</v>
      </c>
      <c r="M28" s="560">
        <f>J28-D28</f>
        <v>0</v>
      </c>
      <c r="N28" s="563">
        <f>K28-E28</f>
        <v>-24.51664306862866</v>
      </c>
      <c r="O28" s="536" t="s">
        <v>1</v>
      </c>
      <c r="P28" s="532"/>
      <c r="Q28" s="532"/>
      <c r="R28" s="532"/>
      <c r="S28" s="532"/>
      <c r="T28" s="532"/>
      <c r="U28" s="532"/>
    </row>
    <row r="29" spans="1:21" s="533" customFormat="1">
      <c r="A29" s="790" t="s">
        <v>405</v>
      </c>
      <c r="B29" s="791"/>
      <c r="C29" s="228"/>
      <c r="D29" s="166"/>
      <c r="E29" s="580">
        <v>5570.936774120446</v>
      </c>
      <c r="F29" s="228"/>
      <c r="G29" s="166"/>
      <c r="H29" s="589">
        <v>6053.4627961795522</v>
      </c>
      <c r="I29" s="570"/>
      <c r="J29" s="166"/>
      <c r="K29" s="590">
        <v>3413.9529025726665</v>
      </c>
      <c r="L29" s="228">
        <f t="shared" ref="L29:L30" si="13">I29-C29</f>
        <v>0</v>
      </c>
      <c r="M29" s="166">
        <f t="shared" ref="M29:M31" si="14">J29-D29</f>
        <v>0</v>
      </c>
      <c r="N29" s="78">
        <f t="shared" ref="N29:N31" si="15">K29-E29</f>
        <v>-2156.9838715477795</v>
      </c>
      <c r="O29" s="536" t="s">
        <v>1</v>
      </c>
      <c r="P29" s="532"/>
      <c r="Q29" s="532"/>
      <c r="R29" s="532"/>
      <c r="S29" s="532"/>
      <c r="T29" s="532"/>
      <c r="U29" s="532"/>
    </row>
    <row r="30" spans="1:21" s="533" customFormat="1">
      <c r="A30" s="790" t="s">
        <v>406</v>
      </c>
      <c r="B30" s="791"/>
      <c r="C30" s="228"/>
      <c r="D30" s="166"/>
      <c r="E30" s="578">
        <v>577.33131267350291</v>
      </c>
      <c r="F30" s="228"/>
      <c r="G30" s="166"/>
      <c r="H30" s="587">
        <v>627.33679523590195</v>
      </c>
      <c r="I30" s="570"/>
      <c r="J30" s="166"/>
      <c r="K30" s="587">
        <v>353.79721410659459</v>
      </c>
      <c r="L30" s="228">
        <f t="shared" si="13"/>
        <v>0</v>
      </c>
      <c r="M30" s="166">
        <f t="shared" si="14"/>
        <v>0</v>
      </c>
      <c r="N30" s="78">
        <f t="shared" si="15"/>
        <v>-223.53409856690831</v>
      </c>
      <c r="O30" s="536" t="s">
        <v>1</v>
      </c>
      <c r="P30" s="532"/>
      <c r="Q30" s="532"/>
      <c r="R30" s="532"/>
      <c r="S30" s="532"/>
      <c r="T30" s="532"/>
      <c r="U30" s="532"/>
    </row>
    <row r="31" spans="1:21" s="533" customFormat="1">
      <c r="A31" s="790" t="s">
        <v>407</v>
      </c>
      <c r="B31" s="791"/>
      <c r="C31" s="551"/>
      <c r="D31" s="561"/>
      <c r="E31" s="585">
        <v>13.657299869695768</v>
      </c>
      <c r="F31" s="551"/>
      <c r="G31" s="561"/>
      <c r="H31" s="587">
        <v>14.840225263644992</v>
      </c>
      <c r="I31" s="571"/>
      <c r="J31" s="557"/>
      <c r="K31" s="587">
        <v>8.3693964627366473</v>
      </c>
      <c r="L31" s="564">
        <f>I31-C31</f>
        <v>0</v>
      </c>
      <c r="M31" s="565">
        <f t="shared" si="14"/>
        <v>0</v>
      </c>
      <c r="N31" s="566">
        <f t="shared" si="15"/>
        <v>-5.2879034069591206</v>
      </c>
      <c r="O31" s="536" t="s">
        <v>1</v>
      </c>
      <c r="P31" s="8"/>
      <c r="Q31" s="8"/>
      <c r="R31" s="532"/>
      <c r="S31" s="532"/>
      <c r="T31" s="532"/>
      <c r="U31" s="532"/>
    </row>
    <row r="32" spans="1:21" s="533" customFormat="1">
      <c r="A32" s="800" t="s">
        <v>408</v>
      </c>
      <c r="B32" s="675"/>
      <c r="C32" s="306"/>
      <c r="D32" s="307"/>
      <c r="E32" s="585">
        <v>252.039261231658</v>
      </c>
      <c r="F32" s="306"/>
      <c r="G32" s="307"/>
      <c r="H32" s="589">
        <v>273.8696116836303</v>
      </c>
      <c r="I32" s="574"/>
      <c r="J32" s="567"/>
      <c r="K32" s="591">
        <v>154.45340744868537</v>
      </c>
      <c r="L32" s="502">
        <f>I32-C32</f>
        <v>0</v>
      </c>
      <c r="M32" s="503">
        <f t="shared" ref="M32" si="16">J32-D32</f>
        <v>0</v>
      </c>
      <c r="N32" s="504">
        <f t="shared" ref="N32" si="17">K32-E32</f>
        <v>-97.585853782972634</v>
      </c>
      <c r="O32" s="536" t="s">
        <v>1</v>
      </c>
      <c r="P32" s="8"/>
      <c r="Q32" s="8"/>
      <c r="R32" s="532"/>
      <c r="S32" s="532"/>
      <c r="T32" s="532"/>
      <c r="U32" s="532"/>
    </row>
    <row r="33" spans="1:32">
      <c r="A33" s="795"/>
      <c r="B33" s="673"/>
      <c r="C33" s="390"/>
      <c r="D33" s="391"/>
      <c r="E33" s="568"/>
      <c r="F33" s="390"/>
      <c r="G33" s="393"/>
      <c r="H33" s="568"/>
      <c r="I33" s="575"/>
      <c r="J33" s="393"/>
      <c r="K33" s="393"/>
      <c r="L33" s="390"/>
      <c r="M33" s="393"/>
      <c r="N33" s="392"/>
      <c r="O33" s="65" t="s">
        <v>1</v>
      </c>
      <c r="P33" s="1"/>
      <c r="Q33" s="1"/>
      <c r="R33" s="1"/>
      <c r="S33" s="1"/>
      <c r="T33" s="1"/>
      <c r="U33" s="1"/>
    </row>
    <row r="34" spans="1:32">
      <c r="A34" s="796" t="s">
        <v>305</v>
      </c>
      <c r="B34" s="797"/>
      <c r="C34" s="310">
        <f>SUM(C10:C33)</f>
        <v>0</v>
      </c>
      <c r="D34" s="311">
        <v>97</v>
      </c>
      <c r="E34" s="314">
        <f t="shared" ref="E34:K34" si="18">SUM(E10:E33)</f>
        <v>22270.999999999996</v>
      </c>
      <c r="F34" s="310">
        <f t="shared" si="18"/>
        <v>0</v>
      </c>
      <c r="G34" s="311">
        <v>101</v>
      </c>
      <c r="H34" s="312">
        <f>SUM(H10:H33)</f>
        <v>24200.1651025998</v>
      </c>
      <c r="I34" s="576">
        <f t="shared" si="18"/>
        <v>0</v>
      </c>
      <c r="J34" s="311">
        <v>40</v>
      </c>
      <c r="K34" s="312">
        <f t="shared" si="18"/>
        <v>13803.320881003392</v>
      </c>
      <c r="L34" s="310">
        <f>+I34-F34</f>
        <v>0</v>
      </c>
      <c r="M34" s="311">
        <f>+J34-G34</f>
        <v>-61</v>
      </c>
      <c r="N34" s="314">
        <f>SUM(N10:N33)</f>
        <v>-8467.6791189966061</v>
      </c>
      <c r="O34" s="65" t="s">
        <v>26</v>
      </c>
      <c r="P34" s="1"/>
      <c r="Q34" s="1"/>
      <c r="R34" s="1"/>
      <c r="S34" s="1"/>
      <c r="T34" s="1"/>
      <c r="U34" s="1"/>
    </row>
    <row r="35" spans="1:32">
      <c r="A35" s="325"/>
      <c r="B35" s="325"/>
      <c r="C35" s="326"/>
      <c r="D35" s="326"/>
      <c r="E35" s="327"/>
      <c r="F35" s="326"/>
      <c r="G35" s="326"/>
      <c r="H35" s="327"/>
      <c r="I35" s="577"/>
      <c r="J35" s="326"/>
      <c r="K35" s="327"/>
      <c r="L35" s="326"/>
      <c r="M35" s="326"/>
      <c r="N35" s="327"/>
      <c r="O35" s="65"/>
      <c r="P35" s="1"/>
      <c r="Q35" s="1"/>
      <c r="R35" s="1"/>
      <c r="S35" s="1"/>
      <c r="T35" s="1"/>
      <c r="U35" s="1"/>
    </row>
    <row r="36" spans="1:32">
      <c r="A36" s="325"/>
      <c r="B36" s="325"/>
      <c r="C36" s="326"/>
      <c r="D36" s="326"/>
      <c r="E36" s="327"/>
      <c r="F36" s="326"/>
      <c r="G36" s="326"/>
      <c r="H36" s="327"/>
      <c r="I36" s="577"/>
      <c r="J36" s="326"/>
      <c r="K36" s="327"/>
      <c r="L36" s="326"/>
      <c r="M36" s="326"/>
      <c r="N36" s="327"/>
      <c r="O36" s="65"/>
      <c r="P36" s="1"/>
      <c r="Q36" s="1"/>
      <c r="R36" s="1"/>
      <c r="S36" s="1"/>
      <c r="T36" s="1"/>
      <c r="U36" s="1"/>
    </row>
    <row r="37" spans="1:32">
      <c r="A37" s="788"/>
      <c r="B37" s="789"/>
      <c r="C37" s="789"/>
      <c r="D37" s="789"/>
      <c r="E37" s="789"/>
      <c r="F37" s="789"/>
      <c r="G37" s="789"/>
      <c r="H37" s="789"/>
      <c r="I37" s="789"/>
      <c r="J37" s="789"/>
      <c r="K37" s="789"/>
      <c r="L37" s="789"/>
      <c r="M37" s="789"/>
      <c r="N37" s="789"/>
      <c r="O37" s="65"/>
      <c r="P37" s="18"/>
      <c r="Q37" s="18"/>
      <c r="R37" s="18"/>
      <c r="S37" s="18"/>
      <c r="T37" s="18"/>
      <c r="U37" s="18"/>
      <c r="V37" s="18"/>
      <c r="W37" s="18"/>
      <c r="X37" s="18"/>
      <c r="Y37" s="18"/>
      <c r="Z37" s="18"/>
      <c r="AA37" s="18"/>
      <c r="AB37" s="18"/>
      <c r="AC37" s="18"/>
      <c r="AD37" s="18"/>
      <c r="AE37" s="18"/>
      <c r="AF37" s="18"/>
    </row>
  </sheetData>
  <mergeCells count="36">
    <mergeCell ref="L8:N8"/>
    <mergeCell ref="I8:K8"/>
    <mergeCell ref="A19:B19"/>
    <mergeCell ref="A20:B20"/>
    <mergeCell ref="A21:B21"/>
    <mergeCell ref="F8:H8"/>
    <mergeCell ref="C8:E8"/>
    <mergeCell ref="A13:B13"/>
    <mergeCell ref="A14:B14"/>
    <mergeCell ref="A15:B15"/>
    <mergeCell ref="A8:B9"/>
    <mergeCell ref="A1:N1"/>
    <mergeCell ref="A3:N3"/>
    <mergeCell ref="A4:N4"/>
    <mergeCell ref="A5:N5"/>
    <mergeCell ref="A6:N6"/>
    <mergeCell ref="A18:B18"/>
    <mergeCell ref="A31:B31"/>
    <mergeCell ref="A32:B32"/>
    <mergeCell ref="A29:B29"/>
    <mergeCell ref="A30:B30"/>
    <mergeCell ref="A10:B10"/>
    <mergeCell ref="A11:B11"/>
    <mergeCell ref="A12:B12"/>
    <mergeCell ref="A16:B16"/>
    <mergeCell ref="A17:B17"/>
    <mergeCell ref="A37:N37"/>
    <mergeCell ref="A22:B22"/>
    <mergeCell ref="A23:B23"/>
    <mergeCell ref="A24:B24"/>
    <mergeCell ref="A25:B25"/>
    <mergeCell ref="A26:B26"/>
    <mergeCell ref="A27:B27"/>
    <mergeCell ref="A28:B28"/>
    <mergeCell ref="A33:B33"/>
    <mergeCell ref="A34:B34"/>
  </mergeCells>
  <phoneticPr fontId="0" type="noConversion"/>
  <printOptions horizontalCentered="1"/>
  <pageMargins left="1" right="1" top="0.5" bottom="0.55000000000000004" header="0" footer="0"/>
  <pageSetup scale="69"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L33"/>
  <sheetViews>
    <sheetView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B12" sqref="B12"/>
    </sheetView>
  </sheetViews>
  <sheetFormatPr defaultColWidth="8.88671875" defaultRowHeight="15"/>
  <cols>
    <col min="1" max="1" width="30.44140625" style="10" customWidth="1"/>
    <col min="2" max="2" width="10.77734375" style="10" customWidth="1"/>
    <col min="3" max="3" width="12.6640625" style="10" customWidth="1"/>
    <col min="4" max="4" width="10.88671875" style="10" customWidth="1"/>
    <col min="5" max="5" width="12.5546875" style="10" customWidth="1"/>
    <col min="6" max="6" width="9.77734375" style="10" customWidth="1"/>
    <col min="7" max="7" width="12" style="10" customWidth="1"/>
    <col min="8" max="9" width="9.77734375" style="10" customWidth="1"/>
    <col min="10" max="10" width="10.33203125" style="10" customWidth="1"/>
    <col min="11" max="11" width="13" style="10" customWidth="1"/>
    <col min="12" max="12" width="1.109375" style="69" customWidth="1"/>
    <col min="13" max="16384" width="8.88671875" style="10"/>
  </cols>
  <sheetData>
    <row r="1" spans="1:12" ht="20.25">
      <c r="A1" s="645" t="s">
        <v>33</v>
      </c>
      <c r="B1" s="834"/>
      <c r="C1" s="834"/>
      <c r="D1" s="834"/>
      <c r="E1" s="834"/>
      <c r="F1" s="834"/>
      <c r="G1" s="834"/>
      <c r="H1" s="834"/>
      <c r="I1" s="834"/>
      <c r="J1" s="834"/>
      <c r="K1" s="834"/>
      <c r="L1" s="69" t="s">
        <v>1</v>
      </c>
    </row>
    <row r="2" spans="1:12" ht="20.25">
      <c r="A2" s="722"/>
      <c r="B2" s="722"/>
      <c r="C2" s="722"/>
      <c r="D2" s="722"/>
      <c r="E2" s="722"/>
      <c r="F2" s="722"/>
      <c r="G2" s="722"/>
      <c r="H2" s="722"/>
      <c r="I2" s="722"/>
      <c r="J2" s="722"/>
      <c r="K2" s="836"/>
      <c r="L2" s="69" t="s">
        <v>1</v>
      </c>
    </row>
    <row r="3" spans="1:12" ht="12.6" customHeight="1">
      <c r="A3" s="722"/>
      <c r="B3" s="722"/>
      <c r="C3" s="722"/>
      <c r="D3" s="722"/>
      <c r="E3" s="722"/>
      <c r="F3" s="722"/>
      <c r="G3" s="722"/>
      <c r="H3" s="722"/>
      <c r="I3" s="722"/>
      <c r="J3" s="722"/>
      <c r="K3" s="836"/>
      <c r="L3" s="69" t="s">
        <v>1</v>
      </c>
    </row>
    <row r="4" spans="1:12" ht="18.75">
      <c r="A4" s="802" t="s">
        <v>56</v>
      </c>
      <c r="B4" s="805"/>
      <c r="C4" s="805"/>
      <c r="D4" s="805"/>
      <c r="E4" s="805"/>
      <c r="F4" s="805"/>
      <c r="G4" s="805"/>
      <c r="H4" s="805"/>
      <c r="I4" s="805"/>
      <c r="J4" s="805"/>
      <c r="K4" s="805"/>
      <c r="L4" s="69" t="s">
        <v>1</v>
      </c>
    </row>
    <row r="5" spans="1:12" ht="16.5">
      <c r="A5" s="804" t="str">
        <f>+'B. Summary of Requirements '!A5</f>
        <v>General Administration</v>
      </c>
      <c r="B5" s="805"/>
      <c r="C5" s="805"/>
      <c r="D5" s="805"/>
      <c r="E5" s="805"/>
      <c r="F5" s="805"/>
      <c r="G5" s="805"/>
      <c r="H5" s="805"/>
      <c r="I5" s="805"/>
      <c r="J5" s="805"/>
      <c r="K5" s="805"/>
      <c r="L5" s="69" t="s">
        <v>1</v>
      </c>
    </row>
    <row r="6" spans="1:12" ht="16.5">
      <c r="A6" s="835" t="str">
        <f>+'B. Summary of Requirements '!A6</f>
        <v>Salaries and Expenses</v>
      </c>
      <c r="B6" s="805"/>
      <c r="C6" s="805"/>
      <c r="D6" s="805"/>
      <c r="E6" s="805"/>
      <c r="F6" s="805"/>
      <c r="G6" s="805"/>
      <c r="H6" s="805"/>
      <c r="I6" s="805"/>
      <c r="J6" s="805"/>
      <c r="K6" s="805"/>
      <c r="L6" s="69" t="s">
        <v>1</v>
      </c>
    </row>
    <row r="7" spans="1:12" ht="15.75">
      <c r="A7" s="815"/>
      <c r="B7" s="815"/>
      <c r="C7" s="815"/>
      <c r="D7" s="815"/>
      <c r="E7" s="815"/>
      <c r="F7" s="815"/>
      <c r="G7" s="815"/>
      <c r="H7" s="815"/>
      <c r="I7" s="815"/>
      <c r="J7" s="815"/>
      <c r="K7" s="815"/>
      <c r="L7" s="69" t="s">
        <v>1</v>
      </c>
    </row>
    <row r="8" spans="1:12">
      <c r="A8" s="816"/>
      <c r="B8" s="816"/>
      <c r="C8" s="816"/>
      <c r="D8" s="816"/>
      <c r="E8" s="816"/>
      <c r="F8" s="816"/>
      <c r="G8" s="816"/>
      <c r="H8" s="816"/>
      <c r="I8" s="816"/>
      <c r="J8" s="816"/>
      <c r="K8" s="816"/>
      <c r="L8" s="69" t="s">
        <v>1</v>
      </c>
    </row>
    <row r="9" spans="1:12" ht="40.5" customHeight="1">
      <c r="A9" s="831" t="s">
        <v>57</v>
      </c>
      <c r="B9" s="826" t="s">
        <v>48</v>
      </c>
      <c r="C9" s="827"/>
      <c r="D9" s="826" t="s">
        <v>422</v>
      </c>
      <c r="E9" s="827"/>
      <c r="F9" s="823" t="s">
        <v>47</v>
      </c>
      <c r="G9" s="824"/>
      <c r="H9" s="824"/>
      <c r="I9" s="824"/>
      <c r="J9" s="824"/>
      <c r="K9" s="825"/>
      <c r="L9" s="69" t="s">
        <v>1</v>
      </c>
    </row>
    <row r="10" spans="1:12">
      <c r="A10" s="832"/>
      <c r="B10" s="817" t="s">
        <v>29</v>
      </c>
      <c r="C10" s="819" t="s">
        <v>30</v>
      </c>
      <c r="D10" s="817" t="s">
        <v>29</v>
      </c>
      <c r="E10" s="819" t="s">
        <v>30</v>
      </c>
      <c r="F10" s="821" t="s">
        <v>15</v>
      </c>
      <c r="G10" s="813" t="s">
        <v>255</v>
      </c>
      <c r="H10" s="813" t="s">
        <v>27</v>
      </c>
      <c r="I10" s="813" t="s">
        <v>28</v>
      </c>
      <c r="J10" s="829" t="s">
        <v>29</v>
      </c>
      <c r="K10" s="821" t="s">
        <v>30</v>
      </c>
      <c r="L10" s="69" t="s">
        <v>1</v>
      </c>
    </row>
    <row r="11" spans="1:12" ht="27" customHeight="1">
      <c r="A11" s="833"/>
      <c r="B11" s="818"/>
      <c r="C11" s="820"/>
      <c r="D11" s="818"/>
      <c r="E11" s="820"/>
      <c r="F11" s="822"/>
      <c r="G11" s="814"/>
      <c r="H11" s="814"/>
      <c r="I11" s="814"/>
      <c r="J11" s="830"/>
      <c r="K11" s="828"/>
      <c r="L11" s="69" t="s">
        <v>1</v>
      </c>
    </row>
    <row r="12" spans="1:12">
      <c r="A12" s="174" t="s">
        <v>38</v>
      </c>
      <c r="B12" s="93" t="s">
        <v>309</v>
      </c>
      <c r="C12" s="93"/>
      <c r="D12" s="93"/>
      <c r="E12" s="93"/>
      <c r="F12" s="93"/>
      <c r="G12" s="93"/>
      <c r="H12" s="93"/>
      <c r="I12" s="93"/>
      <c r="J12" s="93"/>
      <c r="K12" s="94"/>
      <c r="L12" s="69" t="s">
        <v>1</v>
      </c>
    </row>
    <row r="13" spans="1:12">
      <c r="A13" s="175" t="s">
        <v>312</v>
      </c>
      <c r="B13" s="93">
        <v>25</v>
      </c>
      <c r="C13" s="93">
        <v>1</v>
      </c>
      <c r="D13" s="93">
        <v>25</v>
      </c>
      <c r="E13" s="93">
        <v>1</v>
      </c>
      <c r="F13" s="93">
        <v>1</v>
      </c>
      <c r="G13" s="93"/>
      <c r="H13" s="93"/>
      <c r="I13" s="93">
        <f>SUM(G13:H13)</f>
        <v>0</v>
      </c>
      <c r="J13" s="93">
        <f>+D13+F13+I13</f>
        <v>26</v>
      </c>
      <c r="K13" s="93">
        <v>1</v>
      </c>
      <c r="L13" s="69" t="s">
        <v>1</v>
      </c>
    </row>
    <row r="14" spans="1:12">
      <c r="A14" s="175" t="s">
        <v>313</v>
      </c>
      <c r="B14" s="93">
        <v>223</v>
      </c>
      <c r="C14" s="93">
        <v>18</v>
      </c>
      <c r="D14" s="93">
        <v>223</v>
      </c>
      <c r="E14" s="93">
        <v>18</v>
      </c>
      <c r="F14" s="93">
        <v>24</v>
      </c>
      <c r="G14" s="93">
        <v>3</v>
      </c>
      <c r="H14" s="93">
        <v>-13</v>
      </c>
      <c r="I14" s="93">
        <f>SUM(G14:H14)</f>
        <v>-10</v>
      </c>
      <c r="J14" s="93">
        <f t="shared" ref="J14:J28" si="0">+D14+F14+I14</f>
        <v>237</v>
      </c>
      <c r="K14" s="93">
        <v>8</v>
      </c>
      <c r="L14" s="69" t="s">
        <v>1</v>
      </c>
    </row>
    <row r="15" spans="1:12">
      <c r="A15" s="175" t="s">
        <v>314</v>
      </c>
      <c r="B15" s="93">
        <v>39</v>
      </c>
      <c r="C15" s="93">
        <v>1</v>
      </c>
      <c r="D15" s="93">
        <v>39</v>
      </c>
      <c r="E15" s="93">
        <v>1</v>
      </c>
      <c r="F15" s="93">
        <v>1</v>
      </c>
      <c r="G15" s="93"/>
      <c r="H15" s="93"/>
      <c r="I15" s="93">
        <f t="shared" ref="I15:I28" si="1">SUM(G15:H15)</f>
        <v>0</v>
      </c>
      <c r="J15" s="93">
        <f t="shared" si="0"/>
        <v>40</v>
      </c>
      <c r="K15" s="93">
        <v>1</v>
      </c>
      <c r="L15" s="69" t="s">
        <v>1</v>
      </c>
    </row>
    <row r="16" spans="1:12">
      <c r="A16" s="175" t="s">
        <v>117</v>
      </c>
      <c r="B16" s="93">
        <v>132</v>
      </c>
      <c r="C16" s="93">
        <v>30</v>
      </c>
      <c r="D16" s="93">
        <v>132</v>
      </c>
      <c r="E16" s="93">
        <v>34</v>
      </c>
      <c r="F16" s="93">
        <v>39</v>
      </c>
      <c r="G16" s="93">
        <v>5</v>
      </c>
      <c r="H16" s="93">
        <v>-1</v>
      </c>
      <c r="I16" s="93">
        <f t="shared" si="1"/>
        <v>4</v>
      </c>
      <c r="J16" s="93">
        <f t="shared" si="0"/>
        <v>175</v>
      </c>
      <c r="K16" s="93">
        <v>10</v>
      </c>
      <c r="L16" s="69" t="s">
        <v>1</v>
      </c>
    </row>
    <row r="17" spans="1:12">
      <c r="A17" s="176" t="s">
        <v>118</v>
      </c>
      <c r="B17" s="93">
        <v>16</v>
      </c>
      <c r="C17" s="93">
        <v>20</v>
      </c>
      <c r="D17" s="93">
        <v>16</v>
      </c>
      <c r="E17" s="93">
        <v>20</v>
      </c>
      <c r="F17" s="93">
        <v>8</v>
      </c>
      <c r="G17" s="93"/>
      <c r="H17" s="93"/>
      <c r="I17" s="93">
        <f t="shared" si="1"/>
        <v>0</v>
      </c>
      <c r="J17" s="93">
        <f t="shared" si="0"/>
        <v>24</v>
      </c>
      <c r="K17" s="93">
        <v>8</v>
      </c>
      <c r="L17" s="69" t="s">
        <v>1</v>
      </c>
    </row>
    <row r="18" spans="1:12">
      <c r="A18" s="175" t="s">
        <v>119</v>
      </c>
      <c r="B18" s="93">
        <v>12</v>
      </c>
      <c r="C18" s="93">
        <v>8</v>
      </c>
      <c r="D18" s="93">
        <v>12</v>
      </c>
      <c r="E18" s="93">
        <v>8</v>
      </c>
      <c r="F18" s="93"/>
      <c r="G18" s="93"/>
      <c r="H18" s="93"/>
      <c r="I18" s="93">
        <f t="shared" si="1"/>
        <v>0</v>
      </c>
      <c r="J18" s="93">
        <f t="shared" si="0"/>
        <v>12</v>
      </c>
      <c r="K18" s="93">
        <v>2</v>
      </c>
      <c r="L18" s="69" t="s">
        <v>1</v>
      </c>
    </row>
    <row r="19" spans="1:12">
      <c r="A19" s="175" t="s">
        <v>120</v>
      </c>
      <c r="B19" s="93">
        <v>26</v>
      </c>
      <c r="C19" s="93"/>
      <c r="D19" s="93">
        <v>26</v>
      </c>
      <c r="E19" s="93"/>
      <c r="F19" s="93"/>
      <c r="G19" s="93"/>
      <c r="H19" s="93"/>
      <c r="I19" s="93">
        <f t="shared" si="1"/>
        <v>0</v>
      </c>
      <c r="J19" s="93">
        <f t="shared" si="0"/>
        <v>26</v>
      </c>
      <c r="K19" s="93"/>
      <c r="L19" s="69" t="s">
        <v>1</v>
      </c>
    </row>
    <row r="20" spans="1:12">
      <c r="A20" s="175" t="s">
        <v>121</v>
      </c>
      <c r="B20" s="93">
        <v>43</v>
      </c>
      <c r="C20" s="93">
        <v>9</v>
      </c>
      <c r="D20" s="93">
        <v>43</v>
      </c>
      <c r="E20" s="93">
        <v>9</v>
      </c>
      <c r="F20" s="93"/>
      <c r="G20" s="93"/>
      <c r="H20" s="93"/>
      <c r="I20" s="93">
        <f t="shared" si="1"/>
        <v>0</v>
      </c>
      <c r="J20" s="93">
        <f t="shared" si="0"/>
        <v>43</v>
      </c>
      <c r="K20" s="93">
        <v>5</v>
      </c>
      <c r="L20" s="69" t="s">
        <v>1</v>
      </c>
    </row>
    <row r="21" spans="1:12">
      <c r="A21" s="177" t="s">
        <v>122</v>
      </c>
      <c r="B21" s="93">
        <v>1</v>
      </c>
      <c r="C21" s="93">
        <v>4</v>
      </c>
      <c r="D21" s="93">
        <v>1</v>
      </c>
      <c r="E21" s="93">
        <v>4</v>
      </c>
      <c r="F21" s="93"/>
      <c r="G21" s="93"/>
      <c r="H21" s="93"/>
      <c r="I21" s="93">
        <f t="shared" si="1"/>
        <v>0</v>
      </c>
      <c r="J21" s="93">
        <f t="shared" si="0"/>
        <v>1</v>
      </c>
      <c r="K21" s="93">
        <v>3</v>
      </c>
      <c r="L21" s="69" t="s">
        <v>1</v>
      </c>
    </row>
    <row r="22" spans="1:12">
      <c r="A22" s="178" t="s">
        <v>432</v>
      </c>
      <c r="B22" s="93"/>
      <c r="C22" s="93"/>
      <c r="D22" s="93"/>
      <c r="E22" s="93"/>
      <c r="F22" s="93"/>
      <c r="G22" s="93"/>
      <c r="H22" s="93"/>
      <c r="I22" s="93">
        <f t="shared" si="1"/>
        <v>0</v>
      </c>
      <c r="J22" s="93">
        <f t="shared" si="0"/>
        <v>0</v>
      </c>
      <c r="K22" s="93"/>
      <c r="L22" s="69" t="s">
        <v>1</v>
      </c>
    </row>
    <row r="23" spans="1:12">
      <c r="A23" s="175" t="s">
        <v>39</v>
      </c>
      <c r="B23" s="93"/>
      <c r="C23" s="93"/>
      <c r="D23" s="93"/>
      <c r="E23" s="93"/>
      <c r="F23" s="93"/>
      <c r="G23" s="93"/>
      <c r="H23" s="93"/>
      <c r="I23" s="93">
        <f t="shared" si="1"/>
        <v>0</v>
      </c>
      <c r="J23" s="93">
        <f t="shared" si="0"/>
        <v>0</v>
      </c>
      <c r="K23" s="93"/>
      <c r="L23" s="69" t="s">
        <v>1</v>
      </c>
    </row>
    <row r="24" spans="1:12">
      <c r="A24" s="175" t="s">
        <v>123</v>
      </c>
      <c r="B24" s="93">
        <v>3</v>
      </c>
      <c r="C24" s="93"/>
      <c r="D24" s="93">
        <v>3</v>
      </c>
      <c r="E24" s="93"/>
      <c r="F24" s="93"/>
      <c r="G24" s="93"/>
      <c r="H24" s="93"/>
      <c r="I24" s="93">
        <f t="shared" si="1"/>
        <v>0</v>
      </c>
      <c r="J24" s="93">
        <f t="shared" si="0"/>
        <v>3</v>
      </c>
      <c r="K24" s="93"/>
      <c r="L24" s="69" t="s">
        <v>1</v>
      </c>
    </row>
    <row r="25" spans="1:12">
      <c r="A25" s="175" t="s">
        <v>125</v>
      </c>
      <c r="B25" s="93"/>
      <c r="C25" s="93"/>
      <c r="D25" s="93"/>
      <c r="E25" s="93"/>
      <c r="F25" s="93"/>
      <c r="G25" s="93"/>
      <c r="H25" s="93"/>
      <c r="I25" s="93">
        <f t="shared" si="1"/>
        <v>0</v>
      </c>
      <c r="J25" s="93">
        <f t="shared" si="0"/>
        <v>0</v>
      </c>
      <c r="K25" s="93"/>
      <c r="L25" s="69" t="s">
        <v>1</v>
      </c>
    </row>
    <row r="26" spans="1:12">
      <c r="A26" s="175" t="s">
        <v>248</v>
      </c>
      <c r="B26" s="93"/>
      <c r="C26" s="93"/>
      <c r="D26" s="93"/>
      <c r="E26" s="93"/>
      <c r="F26" s="93"/>
      <c r="G26" s="93"/>
      <c r="H26" s="93"/>
      <c r="I26" s="93">
        <f t="shared" si="1"/>
        <v>0</v>
      </c>
      <c r="J26" s="93">
        <f t="shared" si="0"/>
        <v>0</v>
      </c>
      <c r="K26" s="93"/>
      <c r="L26" s="69" t="s">
        <v>1</v>
      </c>
    </row>
    <row r="27" spans="1:12">
      <c r="A27" s="175" t="s">
        <v>124</v>
      </c>
      <c r="B27" s="93"/>
      <c r="C27" s="93"/>
      <c r="D27" s="93"/>
      <c r="E27" s="93"/>
      <c r="F27" s="93"/>
      <c r="G27" s="93"/>
      <c r="H27" s="93"/>
      <c r="I27" s="93">
        <f t="shared" si="1"/>
        <v>0</v>
      </c>
      <c r="J27" s="93">
        <f t="shared" si="0"/>
        <v>0</v>
      </c>
      <c r="K27" s="93"/>
      <c r="L27" s="69" t="s">
        <v>1</v>
      </c>
    </row>
    <row r="28" spans="1:12">
      <c r="A28" s="179" t="s">
        <v>126</v>
      </c>
      <c r="B28" s="507">
        <v>41</v>
      </c>
      <c r="C28" s="155">
        <v>6</v>
      </c>
      <c r="D28" s="155">
        <v>41</v>
      </c>
      <c r="E28" s="507">
        <v>6</v>
      </c>
      <c r="F28" s="93"/>
      <c r="G28" s="93"/>
      <c r="H28" s="93"/>
      <c r="I28" s="93">
        <f t="shared" si="1"/>
        <v>0</v>
      </c>
      <c r="J28" s="93">
        <f t="shared" si="0"/>
        <v>41</v>
      </c>
      <c r="K28" s="507">
        <v>2</v>
      </c>
      <c r="L28" s="69" t="s">
        <v>1</v>
      </c>
    </row>
    <row r="29" spans="1:12" ht="15.75" thickBot="1">
      <c r="A29" s="180" t="s">
        <v>51</v>
      </c>
      <c r="B29" s="156">
        <f t="shared" ref="B29:G29" si="2">SUM(B12:B28)</f>
        <v>561</v>
      </c>
      <c r="C29" s="508">
        <f t="shared" si="2"/>
        <v>97</v>
      </c>
      <c r="D29" s="508">
        <f t="shared" si="2"/>
        <v>561</v>
      </c>
      <c r="E29" s="156">
        <f t="shared" si="2"/>
        <v>101</v>
      </c>
      <c r="F29" s="156">
        <f t="shared" si="2"/>
        <v>73</v>
      </c>
      <c r="G29" s="156">
        <f t="shared" si="2"/>
        <v>8</v>
      </c>
      <c r="H29" s="156">
        <f>SUM(H12:H28)</f>
        <v>-14</v>
      </c>
      <c r="I29" s="156">
        <f>SUM(I12:I28)</f>
        <v>-6</v>
      </c>
      <c r="J29" s="156">
        <f>SUM(J12:J28)</f>
        <v>628</v>
      </c>
      <c r="K29" s="162">
        <f>SUM(K12:K28)</f>
        <v>40</v>
      </c>
      <c r="L29" s="70" t="s">
        <v>1</v>
      </c>
    </row>
    <row r="30" spans="1:12">
      <c r="A30" s="289" t="s">
        <v>297</v>
      </c>
      <c r="B30" s="278">
        <f>+B29-B32</f>
        <v>549</v>
      </c>
      <c r="C30" s="281">
        <v>97</v>
      </c>
      <c r="D30" s="278">
        <f>+D29-D32</f>
        <v>549</v>
      </c>
      <c r="E30" s="281">
        <v>101</v>
      </c>
      <c r="F30" s="281">
        <v>73</v>
      </c>
      <c r="G30" s="281">
        <v>8</v>
      </c>
      <c r="H30" s="278">
        <v>-14</v>
      </c>
      <c r="I30" s="285">
        <f>G30+H30</f>
        <v>-6</v>
      </c>
      <c r="J30" s="285">
        <f>D30+F30+I30</f>
        <v>616</v>
      </c>
      <c r="K30" s="95">
        <v>40</v>
      </c>
      <c r="L30" s="69" t="s">
        <v>1</v>
      </c>
    </row>
    <row r="31" spans="1:12">
      <c r="A31" s="290" t="s">
        <v>315</v>
      </c>
      <c r="B31" s="279"/>
      <c r="C31" s="282"/>
      <c r="D31" s="279"/>
      <c r="E31" s="282"/>
      <c r="F31" s="282"/>
      <c r="G31" s="282"/>
      <c r="H31" s="279"/>
      <c r="I31" s="286"/>
      <c r="J31" s="286"/>
      <c r="K31" s="95"/>
      <c r="L31" s="69" t="s">
        <v>1</v>
      </c>
    </row>
    <row r="32" spans="1:12">
      <c r="A32" s="291" t="s">
        <v>316</v>
      </c>
      <c r="B32" s="280">
        <v>12</v>
      </c>
      <c r="C32" s="283"/>
      <c r="D32" s="280">
        <v>12</v>
      </c>
      <c r="E32" s="283"/>
      <c r="F32" s="283"/>
      <c r="G32" s="283"/>
      <c r="H32" s="280"/>
      <c r="I32" s="287">
        <f>G32+H32</f>
        <v>0</v>
      </c>
      <c r="J32" s="287">
        <f>D32+F32+I32</f>
        <v>12</v>
      </c>
      <c r="K32" s="95"/>
      <c r="L32" s="69" t="s">
        <v>1</v>
      </c>
    </row>
    <row r="33" spans="1:12" s="11" customFormat="1">
      <c r="A33" s="292" t="s">
        <v>51</v>
      </c>
      <c r="B33" s="288">
        <f>SUM(B30:B32)</f>
        <v>561</v>
      </c>
      <c r="C33" s="284">
        <f t="shared" ref="C33:J33" si="3">SUM(C30:C32)</f>
        <v>97</v>
      </c>
      <c r="D33" s="284">
        <f t="shared" si="3"/>
        <v>561</v>
      </c>
      <c r="E33" s="284">
        <f t="shared" si="3"/>
        <v>101</v>
      </c>
      <c r="F33" s="284">
        <f t="shared" si="3"/>
        <v>73</v>
      </c>
      <c r="G33" s="284">
        <f t="shared" si="3"/>
        <v>8</v>
      </c>
      <c r="H33" s="288">
        <f t="shared" si="3"/>
        <v>-14</v>
      </c>
      <c r="I33" s="288">
        <f>SUM(I30:I32)</f>
        <v>-6</v>
      </c>
      <c r="J33" s="288">
        <f t="shared" si="3"/>
        <v>628</v>
      </c>
      <c r="K33" s="96">
        <f>SUM(K30:K32)</f>
        <v>40</v>
      </c>
      <c r="L33" s="69" t="s">
        <v>26</v>
      </c>
    </row>
  </sheetData>
  <mergeCells count="22">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24</vt:i4>
      </vt:variant>
    </vt:vector>
  </HeadingPairs>
  <TitlesOfParts>
    <vt:vector size="41" baseType="lpstr">
      <vt:lpstr>A. Organization Chart</vt:lpstr>
      <vt:lpstr>B. Summary of Requirements </vt:lpstr>
      <vt:lpstr>C. Increases Offsets</vt:lpstr>
      <vt:lpstr>D. Strategic Goals &amp; Objectives</vt:lpstr>
      <vt:lpstr>E. ATB Justification</vt:lpstr>
      <vt:lpstr>F. 2010 Crosswalk</vt:lpstr>
      <vt:lpstr>G. 2011 Crosswalk</vt:lpstr>
      <vt:lpstr>H. Reimbursable Resources</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'G. 2011 Crosswalk'!Print_Area</vt:lpstr>
      <vt:lpstr>'H. Reimbursable Resources'!Print_Area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lpstr>'E. ATB Justification'!Print_Titles</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2011-02-08T20:30:45Z</cp:lastPrinted>
  <dcterms:created xsi:type="dcterms:W3CDTF">2003-08-28T20:51:00Z</dcterms:created>
  <dcterms:modified xsi:type="dcterms:W3CDTF">2011-02-09T19:07:07Z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