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0875" yWindow="0" windowWidth="25080" windowHeight="5760" tabRatio="926"/>
  </bookViews>
  <sheets>
    <sheet name="A-1. Organization Chart" sheetId="25" r:id="rId1"/>
    <sheet name="A-2. Map" sheetId="49" r:id="rId2"/>
    <sheet name="B. Summary of Requirements " sheetId="45" r:id="rId3"/>
    <sheet name="C. Increases Offsets" sheetId="21" r:id="rId4"/>
    <sheet name="D. Strategic Goals &amp; Objectives" sheetId="84" r:id="rId5"/>
    <sheet name="E. ATB Justification" sheetId="29" r:id="rId6"/>
    <sheet name="F. 2010 Crosswalk" sheetId="2" r:id="rId7"/>
    <sheet name="G. 2011 Crosswalk " sheetId="114" r:id="rId8"/>
    <sheet name="I. Permanent Positions" sheetId="70" r:id="rId9"/>
    <sheet name="J. Financial Analysis" sheetId="82" r:id="rId10"/>
    <sheet name="K. Summary by Grade " sheetId="52" r:id="rId11"/>
    <sheet name="L. Summary by Object Class" sheetId="14"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P" localSheetId="7">#REF!</definedName>
    <definedName name="\P">#REF!</definedName>
    <definedName name="_11POS_BY_CAT" localSheetId="7">#REF!</definedName>
    <definedName name="_11POS_BY_CAT">#REF!</definedName>
    <definedName name="_12POS_BY_CAT" localSheetId="7">#REF!</definedName>
    <definedName name="_12POS_BY_CAT">#REF!</definedName>
    <definedName name="_14S_E" localSheetId="7">#REF!</definedName>
    <definedName name="_14S_E">#REF!</definedName>
    <definedName name="_1ATTORNEY_SUPP" localSheetId="2">#REF!</definedName>
    <definedName name="_1ATTORNEY_SUPP" localSheetId="7">#REF!</definedName>
    <definedName name="_1ATTORNEY_SUPP">#REF!</definedName>
    <definedName name="_2ANN_INCR" localSheetId="7">#REF!</definedName>
    <definedName name="_2ANN_INCR">#REF!</definedName>
    <definedName name="_2ATTORNEY_SUPP" localSheetId="7">#REF!</definedName>
    <definedName name="_2ATTORNEY_SUPP">#REF!</definedName>
    <definedName name="_3ATTORNEY_SUPP" localSheetId="7">#REF!</definedName>
    <definedName name="_3ATTORNEY_SUPP">#REF!</definedName>
    <definedName name="_3GA_ROLLUP" localSheetId="7">#REF!</definedName>
    <definedName name="_3GA_ROLLUP">#REF!</definedName>
    <definedName name="_4GA_ROLLUP" localSheetId="2">'B. Summary of Requirements '!#REF!</definedName>
    <definedName name="_5ATTORNEY_SUPP" localSheetId="7">#REF!</definedName>
    <definedName name="_5ATTORNEY_SUPP">#REF!</definedName>
    <definedName name="_5GA_ROLLUP" localSheetId="7">#REF!</definedName>
    <definedName name="_5GA_ROLLUP">#REF!</definedName>
    <definedName name="_5POS_BY_CAT" localSheetId="7">#REF!</definedName>
    <definedName name="_5POS_BY_CAT">#REF!</definedName>
    <definedName name="_6GA_ROLLUP" localSheetId="7">#REF!</definedName>
    <definedName name="_6GA_ROLLUP">#REF!</definedName>
    <definedName name="_7GA_ROLLUP" localSheetId="7">#REF!</definedName>
    <definedName name="_7GA_ROLLUP">#REF!</definedName>
    <definedName name="_8POS_BY_CAT" localSheetId="2">#REF!</definedName>
    <definedName name="_98" localSheetId="7">#REF!</definedName>
    <definedName name="_98">#REF!</definedName>
    <definedName name="_99" localSheetId="7">#REF!</definedName>
    <definedName name="_99">#REF!</definedName>
    <definedName name="_9GA_ROLLUP" localSheetId="7">#REF!</definedName>
    <definedName name="_9GA_ROLLUP">#REF!</definedName>
    <definedName name="_9POS_BY_CAT" localSheetId="7">#REF!</definedName>
    <definedName name="_9POS_BY_CAT">#REF!</definedName>
    <definedName name="_ANN1" localSheetId="7">#REF!</definedName>
    <definedName name="_ANN1">#REF!</definedName>
    <definedName name="_BOC1110" localSheetId="7">#REF!</definedName>
    <definedName name="_BOC1110">#REF!</definedName>
    <definedName name="_BOC1130" localSheetId="7">#REF!</definedName>
    <definedName name="_BOC1130">#REF!</definedName>
    <definedName name="_BOC1150" localSheetId="7">#REF!</definedName>
    <definedName name="_BOC1150">#REF!</definedName>
    <definedName name="_BOC1152" localSheetId="7">#REF!</definedName>
    <definedName name="_BOC1152">#REF!</definedName>
    <definedName name="_BOC1154" localSheetId="7">#REF!</definedName>
    <definedName name="_BOC1154">#REF!</definedName>
    <definedName name="_BOC1160" localSheetId="7">#REF!</definedName>
    <definedName name="_BOC1160">#REF!</definedName>
    <definedName name="_BOC1180" localSheetId="7">#REF!</definedName>
    <definedName name="_BOC1180">#REF!</definedName>
    <definedName name="_BOC1200" localSheetId="7">#REF!</definedName>
    <definedName name="_BOC1200">#REF!</definedName>
    <definedName name="_BOC1216" localSheetId="7">#REF!</definedName>
    <definedName name="_BOC1216">#REF!</definedName>
    <definedName name="_BOC1260" localSheetId="7">#REF!</definedName>
    <definedName name="_BOC1260">#REF!</definedName>
    <definedName name="_BOC1270" localSheetId="7">#REF!</definedName>
    <definedName name="_BOC1270">#REF!</definedName>
    <definedName name="_BOC1300" localSheetId="7">#REF!</definedName>
    <definedName name="_BOC1300">#REF!</definedName>
    <definedName name="_BOC1360" localSheetId="7">#REF!</definedName>
    <definedName name="_BOC1360">#REF!</definedName>
    <definedName name="A" localSheetId="7">#REF!</definedName>
    <definedName name="A">#REF!</definedName>
    <definedName name="ALL" localSheetId="7">#REF!</definedName>
    <definedName name="ALL">#REF!</definedName>
    <definedName name="ANNUAL_INCR" localSheetId="7">#REF!</definedName>
    <definedName name="ANNUAL_INCR">#REF!</definedName>
    <definedName name="asdfasdfasd">'[1]Domestic Agent'!$D$66</definedName>
    <definedName name="Base_Fiscal_Year">[2]Named!$C$7</definedName>
    <definedName name="BenefitsRate" localSheetId="7">#REF!</definedName>
    <definedName name="BenefitsRate" localSheetId="9">#REF!</definedName>
    <definedName name="BenefitsRate">#REF!</definedName>
    <definedName name="Buckets" localSheetId="7">#REF!</definedName>
    <definedName name="Buckets">#REF!</definedName>
    <definedName name="CalcDatabase" localSheetId="7">#REF!</definedName>
    <definedName name="CalcDatabase">#REF!</definedName>
    <definedName name="components">[3]lists!$D$4:$D$39</definedName>
    <definedName name="Cost_Agent_BY" localSheetId="7">#REF!</definedName>
    <definedName name="Cost_Agent_BY">#REF!</definedName>
    <definedName name="Cost_Agent_BY1" localSheetId="7">#REF!</definedName>
    <definedName name="Cost_Agent_BY1">#REF!</definedName>
    <definedName name="Cost_Agent_BY2" localSheetId="7">#REF!</definedName>
    <definedName name="Cost_Agent_BY2">#REF!</definedName>
    <definedName name="Cost_Agent_BY3" localSheetId="7">#REF!</definedName>
    <definedName name="Cost_Agent_BY3">#REF!</definedName>
    <definedName name="Cost_Agent_BY4" localSheetId="7">#REF!</definedName>
    <definedName name="Cost_Agent_BY4">#REF!</definedName>
    <definedName name="Cost_Agent_BY5" localSheetId="7">#REF!</definedName>
    <definedName name="Cost_Agent_BY5">#REF!</definedName>
    <definedName name="CSRDF" localSheetId="7">#REF!</definedName>
    <definedName name="CSRDF">#REF!</definedName>
    <definedName name="CSRS" localSheetId="7">#REF!</definedName>
    <definedName name="CSRS">#REF!</definedName>
    <definedName name="D" localSheetId="7">#REF!</definedName>
    <definedName name="D">#REF!</definedName>
    <definedName name="DetailDatabase" localSheetId="7">#REF!</definedName>
    <definedName name="DetailDatabase">#REF!</definedName>
    <definedName name="DL" localSheetId="2">'B. Summary of Requirements '!$A$3:$AF$80</definedName>
    <definedName name="DL" localSheetId="4">#REF!</definedName>
    <definedName name="DL" localSheetId="7">#REF!</definedName>
    <definedName name="DL" localSheetId="9">#REF!</definedName>
    <definedName name="DL">#REF!</definedName>
    <definedName name="E" localSheetId="7">#REF!</definedName>
    <definedName name="E">#REF!</definedName>
    <definedName name="EQUIPMENT" localSheetId="7">#REF!</definedName>
    <definedName name="EQUIPMENT">#REF!</definedName>
    <definedName name="EXECSUPP" localSheetId="2">'B. Summary of Requirements '!#REF!</definedName>
    <definedName name="EXECSUPP" localSheetId="4">#REF!</definedName>
    <definedName name="EXECSUPP" localSheetId="7">#REF!</definedName>
    <definedName name="EXECSUPP" localSheetId="9">'[4]Sum of Req'!#REF!</definedName>
    <definedName name="EXECSUPP">#REF!</definedName>
    <definedName name="F" localSheetId="7">#REF!</definedName>
    <definedName name="F">#REF!</definedName>
    <definedName name="FERS" localSheetId="7">#REF!</definedName>
    <definedName name="FERS">#REF!</definedName>
    <definedName name="FICA" localSheetId="7">#REF!</definedName>
    <definedName name="FICA">#REF!</definedName>
    <definedName name="First11.1" localSheetId="7">#REF!</definedName>
    <definedName name="First11.1" localSheetId="9">#REF!</definedName>
    <definedName name="First11.1">#REF!</definedName>
    <definedName name="First11.5" localSheetId="7">#REF!</definedName>
    <definedName name="First11.5" localSheetId="9">#REF!</definedName>
    <definedName name="First11.5">#REF!</definedName>
    <definedName name="First12.1" localSheetId="7">#REF!</definedName>
    <definedName name="First12.1" localSheetId="9">#REF!</definedName>
    <definedName name="First12.1">#REF!</definedName>
    <definedName name="First21.0" localSheetId="7">#REF!</definedName>
    <definedName name="First21.0" localSheetId="9">#REF!</definedName>
    <definedName name="First21.0">#REF!</definedName>
    <definedName name="First22.0" localSheetId="7">#REF!</definedName>
    <definedName name="First22.0" localSheetId="9">#REF!</definedName>
    <definedName name="First22.0">#REF!</definedName>
    <definedName name="First23.1" localSheetId="7">#REF!</definedName>
    <definedName name="First23.1" localSheetId="9">#REF!</definedName>
    <definedName name="First23.1">#REF!</definedName>
    <definedName name="First23.2" localSheetId="7">#REF!</definedName>
    <definedName name="First23.2" localSheetId="9">#REF!</definedName>
    <definedName name="First23.2">#REF!</definedName>
    <definedName name="First23.3" localSheetId="7">#REF!</definedName>
    <definedName name="First23.3" localSheetId="9">#REF!</definedName>
    <definedName name="First23.3">#REF!</definedName>
    <definedName name="First24.0" localSheetId="7">#REF!</definedName>
    <definedName name="First24.0" localSheetId="9">#REF!</definedName>
    <definedName name="First24.0">#REF!</definedName>
    <definedName name="First25.2" localSheetId="7">#REF!</definedName>
    <definedName name="First25.2" localSheetId="9">#REF!</definedName>
    <definedName name="First25.2">#REF!</definedName>
    <definedName name="First25.3" localSheetId="7">#REF!</definedName>
    <definedName name="First25.3" localSheetId="9">#REF!</definedName>
    <definedName name="First25.3">#REF!</definedName>
    <definedName name="First25.6" localSheetId="7">#REF!</definedName>
    <definedName name="First25.6" localSheetId="9">#REF!</definedName>
    <definedName name="First25.6">#REF!</definedName>
    <definedName name="First26.0" localSheetId="7">#REF!</definedName>
    <definedName name="First26.0" localSheetId="9">#REF!</definedName>
    <definedName name="First26.0">#REF!</definedName>
    <definedName name="First31.0" localSheetId="7">#REF!</definedName>
    <definedName name="First31.0" localSheetId="9">#REF!</definedName>
    <definedName name="First31.0">#REF!</definedName>
    <definedName name="First32.0" localSheetId="7">#REF!</definedName>
    <definedName name="First32.0" localSheetId="9">#REF!</definedName>
    <definedName name="First32.0">#REF!</definedName>
    <definedName name="FirstEnterprise" localSheetId="7">#REF!</definedName>
    <definedName name="FirstEnterprise" localSheetId="9">#REF!</definedName>
    <definedName name="FirstEnterprise">#REF!</definedName>
    <definedName name="FirstLing" localSheetId="7">#REF!</definedName>
    <definedName name="FirstLing" localSheetId="9">#REF!</definedName>
    <definedName name="FirstLing">#REF!</definedName>
    <definedName name="FirstMult" localSheetId="7">#REF!</definedName>
    <definedName name="FirstMult" localSheetId="9">#REF!</definedName>
    <definedName name="FirstMult">#REF!</definedName>
    <definedName name="FirstPCS" localSheetId="7">#REF!</definedName>
    <definedName name="FirstPCS" localSheetId="9">#REF!</definedName>
    <definedName name="FirstPCS">#REF!</definedName>
    <definedName name="FirstPEPI" localSheetId="7">#REF!</definedName>
    <definedName name="FirstPEPI" localSheetId="9">#REF!</definedName>
    <definedName name="FirstPEPI">#REF!</definedName>
    <definedName name="FirstTot" localSheetId="7">#REF!</definedName>
    <definedName name="FirstTot" localSheetId="9">#REF!</definedName>
    <definedName name="FirstTot">#REF!</definedName>
    <definedName name="FirstTrain" localSheetId="7">#REF!</definedName>
    <definedName name="FirstTrain" localSheetId="9">#REF!</definedName>
    <definedName name="FirstTrain">#REF!</definedName>
    <definedName name="FTE_Agent_Hires_BY" localSheetId="7">#REF!</definedName>
    <definedName name="FTE_Agent_Hires_BY">#REF!</definedName>
    <definedName name="FTE_Agent_Hires_BY1">[5]!FTE_Agent_Hires_BY1</definedName>
    <definedName name="FTE_Agent_Hires_BY2" localSheetId="7">#REF!</definedName>
    <definedName name="FTE_Agent_Hires_BY2">#REF!</definedName>
    <definedName name="FTE_Agent_Hires_BY3" localSheetId="7">#REF!</definedName>
    <definedName name="FTE_Agent_Hires_BY3">#REF!</definedName>
    <definedName name="FTE_Agent_Hires_BY4" localSheetId="7">#REF!</definedName>
    <definedName name="FTE_Agent_Hires_BY4">#REF!</definedName>
    <definedName name="FTE_Agent_Hires_BY5" localSheetId="7">#REF!</definedName>
    <definedName name="FTE_Agent_Hires_BY5">#REF!</definedName>
    <definedName name="FTE_Agent_Hires_CY" localSheetId="7">#REF!</definedName>
    <definedName name="FTE_Agent_Hires_CY">#REF!</definedName>
    <definedName name="FTE_Agent_Hires_PY" localSheetId="7">#REF!</definedName>
    <definedName name="FTE_Agent_Hires_PY">#REF!</definedName>
    <definedName name="FTE_Insp_Hires_BY" localSheetId="7">#REF!</definedName>
    <definedName name="FTE_Insp_Hires_BY">#REF!</definedName>
    <definedName name="FTE_Insp_Hires_BY1" localSheetId="7">#REF!</definedName>
    <definedName name="FTE_Insp_Hires_BY1">#REF!</definedName>
    <definedName name="FTE_Insp_Hires_BY2" localSheetId="7">#REF!</definedName>
    <definedName name="FTE_Insp_Hires_BY2">#REF!</definedName>
    <definedName name="FTE_Insp_Hires_BY3" localSheetId="7">#REF!</definedName>
    <definedName name="FTE_Insp_Hires_BY3">#REF!</definedName>
    <definedName name="FTE_Insp_Hires_BY4" localSheetId="7">#REF!</definedName>
    <definedName name="FTE_Insp_Hires_BY4">#REF!</definedName>
    <definedName name="FTE_Insp_Hires_BY5" localSheetId="7">#REF!</definedName>
    <definedName name="FTE_Insp_Hires_BY5">#REF!</definedName>
    <definedName name="FTE_Insp_Hires_CY" localSheetId="7">#REF!</definedName>
    <definedName name="FTE_Insp_Hires_CY">#REF!</definedName>
    <definedName name="FTE_Insp_Hires_PY" localSheetId="7">#REF!</definedName>
    <definedName name="FTE_Insp_Hires_PY">#REF!</definedName>
    <definedName name="FTE_Other_Hires_BY" localSheetId="7">#REF!</definedName>
    <definedName name="FTE_Other_Hires_BY">#REF!</definedName>
    <definedName name="FTE_Other_Hires_BY1" localSheetId="7">#REF!</definedName>
    <definedName name="FTE_Other_Hires_BY1">#REF!</definedName>
    <definedName name="FTE_Other_Hires_BY2" localSheetId="7">#REF!</definedName>
    <definedName name="FTE_Other_Hires_BY2">#REF!</definedName>
    <definedName name="FTE_Other_Hires_BY3" localSheetId="7">#REF!</definedName>
    <definedName name="FTE_Other_Hires_BY3">#REF!</definedName>
    <definedName name="FTE_Other_Hires_BY4" localSheetId="7">#REF!</definedName>
    <definedName name="FTE_Other_Hires_BY4">#REF!</definedName>
    <definedName name="FTE_Other_Hires_BY5" localSheetId="7">#REF!</definedName>
    <definedName name="FTE_Other_Hires_BY5">#REF!</definedName>
    <definedName name="FTE_Other_Hires_CY" localSheetId="7">#REF!</definedName>
    <definedName name="FTE_Other_Hires_CY">#REF!</definedName>
    <definedName name="FTE_Other_Hires_PY" localSheetId="7">#REF!</definedName>
    <definedName name="FTE_Other_Hires_PY">#REF!</definedName>
    <definedName name="FY_1998" localSheetId="7">#REF!</definedName>
    <definedName name="FY_1998">#REF!</definedName>
    <definedName name="FY_1999" localSheetId="7">#REF!</definedName>
    <definedName name="FY_1999">#REF!</definedName>
    <definedName name="FY_2000" localSheetId="7">#REF!</definedName>
    <definedName name="FY_2000">#REF!</definedName>
    <definedName name="FY_2001" localSheetId="7">#REF!</definedName>
    <definedName name="FY_2001">#REF!</definedName>
    <definedName name="FY_2002" localSheetId="7">#REF!</definedName>
    <definedName name="FY_2002">#REF!</definedName>
    <definedName name="FY_2003" localSheetId="7">#REF!</definedName>
    <definedName name="FY_2003">#REF!</definedName>
    <definedName name="FY_2004" localSheetId="7">#REF!</definedName>
    <definedName name="FY_2004">#REF!</definedName>
    <definedName name="FY0711.1" localSheetId="4">#REF!</definedName>
    <definedName name="FY0711.1" localSheetId="7">#REF!</definedName>
    <definedName name="FY0711.1" localSheetId="9">#REF!</definedName>
    <definedName name="FY0711.1">#REF!</definedName>
    <definedName name="FY0711.5" localSheetId="4">#REF!</definedName>
    <definedName name="FY0711.5" localSheetId="7">#REF!</definedName>
    <definedName name="FY0711.5" localSheetId="9">#REF!</definedName>
    <definedName name="FY0711.5">#REF!</definedName>
    <definedName name="FY0712.1" localSheetId="4">#REF!</definedName>
    <definedName name="FY0712.1" localSheetId="7">#REF!</definedName>
    <definedName name="FY0712.1" localSheetId="9">#REF!</definedName>
    <definedName name="FY0712.1">#REF!</definedName>
    <definedName name="FY0721.0" localSheetId="4">#REF!</definedName>
    <definedName name="FY0721.0" localSheetId="7">#REF!</definedName>
    <definedName name="FY0721.0" localSheetId="9">#REF!</definedName>
    <definedName name="FY0721.0">#REF!</definedName>
    <definedName name="FY0722.0" localSheetId="4">#REF!</definedName>
    <definedName name="FY0722.0" localSheetId="7">#REF!</definedName>
    <definedName name="FY0722.0" localSheetId="9">#REF!</definedName>
    <definedName name="FY0722.0">#REF!</definedName>
    <definedName name="FY0723.1" localSheetId="4">#REF!</definedName>
    <definedName name="FY0723.1" localSheetId="7">#REF!</definedName>
    <definedName name="FY0723.1" localSheetId="9">#REF!</definedName>
    <definedName name="FY0723.1">#REF!</definedName>
    <definedName name="FY0723.2" localSheetId="4">#REF!</definedName>
    <definedName name="FY0723.2" localSheetId="7">#REF!</definedName>
    <definedName name="FY0723.2" localSheetId="9">#REF!</definedName>
    <definedName name="FY0723.2">#REF!</definedName>
    <definedName name="FY0723.3" localSheetId="4">#REF!</definedName>
    <definedName name="FY0723.3" localSheetId="7">#REF!</definedName>
    <definedName name="FY0723.3" localSheetId="9">#REF!</definedName>
    <definedName name="FY0723.3">#REF!</definedName>
    <definedName name="FY0724.0" localSheetId="4">#REF!</definedName>
    <definedName name="FY0724.0" localSheetId="7">#REF!</definedName>
    <definedName name="FY0724.0" localSheetId="9">#REF!</definedName>
    <definedName name="FY0724.0">#REF!</definedName>
    <definedName name="FY0725.2" localSheetId="4">#REF!</definedName>
    <definedName name="FY0725.2" localSheetId="7">#REF!</definedName>
    <definedName name="FY0725.2" localSheetId="9">#REF!</definedName>
    <definedName name="FY0725.2">#REF!</definedName>
    <definedName name="FY0725.3" localSheetId="4">#REF!</definedName>
    <definedName name="FY0725.3" localSheetId="7">#REF!</definedName>
    <definedName name="FY0725.3" localSheetId="9">#REF!</definedName>
    <definedName name="FY0725.3">#REF!</definedName>
    <definedName name="FY0725.6" localSheetId="4">#REF!</definedName>
    <definedName name="FY0725.6" localSheetId="7">#REF!</definedName>
    <definedName name="FY0725.6" localSheetId="9">#REF!</definedName>
    <definedName name="FY0725.6">#REF!</definedName>
    <definedName name="FY0726.0" localSheetId="4">#REF!</definedName>
    <definedName name="FY0726.0" localSheetId="7">#REF!</definedName>
    <definedName name="FY0726.0" localSheetId="9">#REF!</definedName>
    <definedName name="FY0726.0">#REF!</definedName>
    <definedName name="FY0731.0" localSheetId="4">#REF!</definedName>
    <definedName name="FY0731.0" localSheetId="7">#REF!</definedName>
    <definedName name="FY0731.0" localSheetId="9">#REF!</definedName>
    <definedName name="FY0731.0">#REF!</definedName>
    <definedName name="FY0732.0" localSheetId="4">#REF!</definedName>
    <definedName name="FY0732.0" localSheetId="7">#REF!</definedName>
    <definedName name="FY0732.0" localSheetId="9">#REF!</definedName>
    <definedName name="FY0732.0">#REF!</definedName>
    <definedName name="FY07Ling" localSheetId="4">#REF!</definedName>
    <definedName name="FY07Ling" localSheetId="7">#REF!</definedName>
    <definedName name="FY07Ling" localSheetId="9">#REF!</definedName>
    <definedName name="FY07Ling">#REF!</definedName>
    <definedName name="FY07Mult" localSheetId="4">#REF!</definedName>
    <definedName name="FY07Mult" localSheetId="7">#REF!</definedName>
    <definedName name="FY07Mult" localSheetId="9">#REF!</definedName>
    <definedName name="FY07Mult">#REF!</definedName>
    <definedName name="FY07PEPI" localSheetId="4">#REF!</definedName>
    <definedName name="FY07PEPI" localSheetId="7">#REF!</definedName>
    <definedName name="FY07PEPI" localSheetId="9">#REF!</definedName>
    <definedName name="FY07PEPI">#REF!</definedName>
    <definedName name="FY07Tot" localSheetId="4">#REF!</definedName>
    <definedName name="FY07Tot" localSheetId="7">#REF!</definedName>
    <definedName name="FY07Tot" localSheetId="9">#REF!</definedName>
    <definedName name="FY07Tot">#REF!</definedName>
    <definedName name="FY07Train" localSheetId="4">#REF!</definedName>
    <definedName name="FY07Train" localSheetId="7">#REF!</definedName>
    <definedName name="FY07Train" localSheetId="9">#REF!</definedName>
    <definedName name="FY07Train">#REF!</definedName>
    <definedName name="FY0811.1" localSheetId="4">#REF!</definedName>
    <definedName name="FY0811.1" localSheetId="7">#REF!</definedName>
    <definedName name="FY0811.1" localSheetId="9">#REF!</definedName>
    <definedName name="FY0811.1">#REF!</definedName>
    <definedName name="FY0811.5" localSheetId="4">#REF!</definedName>
    <definedName name="FY0811.5" localSheetId="7">#REF!</definedName>
    <definedName name="FY0811.5" localSheetId="9">#REF!</definedName>
    <definedName name="FY0811.5">#REF!</definedName>
    <definedName name="FY0812.1" localSheetId="4">#REF!</definedName>
    <definedName name="FY0812.1" localSheetId="7">#REF!</definedName>
    <definedName name="FY0812.1" localSheetId="9">#REF!</definedName>
    <definedName name="FY0812.1">#REF!</definedName>
    <definedName name="FY0821.0" localSheetId="4">#REF!</definedName>
    <definedName name="FY0821.0" localSheetId="7">#REF!</definedName>
    <definedName name="FY0821.0" localSheetId="9">#REF!</definedName>
    <definedName name="FY0821.0">#REF!</definedName>
    <definedName name="FY0822.0" localSheetId="4">#REF!</definedName>
    <definedName name="FY0822.0" localSheetId="7">#REF!</definedName>
    <definedName name="FY0822.0" localSheetId="9">#REF!</definedName>
    <definedName name="FY0822.0">#REF!</definedName>
    <definedName name="FY0823.1" localSheetId="4">#REF!</definedName>
    <definedName name="FY0823.1" localSheetId="7">#REF!</definedName>
    <definedName name="FY0823.1" localSheetId="9">#REF!</definedName>
    <definedName name="FY0823.1">#REF!</definedName>
    <definedName name="FY0823.2" localSheetId="4">#REF!</definedName>
    <definedName name="FY0823.2" localSheetId="7">#REF!</definedName>
    <definedName name="FY0823.2" localSheetId="9">#REF!</definedName>
    <definedName name="FY0823.2">#REF!</definedName>
    <definedName name="FY0823.3" localSheetId="4">#REF!</definedName>
    <definedName name="FY0823.3" localSheetId="7">#REF!</definedName>
    <definedName name="FY0823.3" localSheetId="9">#REF!</definedName>
    <definedName name="FY0823.3">#REF!</definedName>
    <definedName name="FY0824.0" localSheetId="4">#REF!</definedName>
    <definedName name="FY0824.0" localSheetId="7">#REF!</definedName>
    <definedName name="FY0824.0" localSheetId="9">#REF!</definedName>
    <definedName name="FY0824.0">#REF!</definedName>
    <definedName name="FY0825.2" localSheetId="4">#REF!</definedName>
    <definedName name="FY0825.2" localSheetId="7">#REF!</definedName>
    <definedName name="FY0825.2" localSheetId="9">#REF!</definedName>
    <definedName name="FY0825.2">#REF!</definedName>
    <definedName name="FY0825.3" localSheetId="4">#REF!</definedName>
    <definedName name="FY0825.3" localSheetId="7">#REF!</definedName>
    <definedName name="FY0825.3" localSheetId="9">#REF!</definedName>
    <definedName name="FY0825.3">#REF!</definedName>
    <definedName name="FY0825.6" localSheetId="4">#REF!</definedName>
    <definedName name="FY0825.6" localSheetId="7">#REF!</definedName>
    <definedName name="FY0825.6" localSheetId="9">#REF!</definedName>
    <definedName name="FY0825.6">#REF!</definedName>
    <definedName name="FY0826.0" localSheetId="4">#REF!</definedName>
    <definedName name="FY0826.0" localSheetId="7">#REF!</definedName>
    <definedName name="FY0826.0" localSheetId="9">#REF!</definedName>
    <definedName name="FY0826.0">#REF!</definedName>
    <definedName name="FY0831.0" localSheetId="4">#REF!</definedName>
    <definedName name="FY0831.0" localSheetId="7">#REF!</definedName>
    <definedName name="FY0831.0" localSheetId="9">#REF!</definedName>
    <definedName name="FY0831.0">#REF!</definedName>
    <definedName name="FY0832.0" localSheetId="4">#REF!</definedName>
    <definedName name="FY0832.0" localSheetId="7">#REF!</definedName>
    <definedName name="FY0832.0" localSheetId="9">#REF!</definedName>
    <definedName name="FY0832.0">#REF!</definedName>
    <definedName name="FY08Ling" localSheetId="4">#REF!</definedName>
    <definedName name="FY08Ling" localSheetId="7">#REF!</definedName>
    <definedName name="FY08Ling" localSheetId="9">#REF!</definedName>
    <definedName name="FY08Ling">#REF!</definedName>
    <definedName name="FY08Mult" localSheetId="4">#REF!</definedName>
    <definedName name="FY08Mult" localSheetId="7">#REF!</definedName>
    <definedName name="FY08Mult" localSheetId="9">#REF!</definedName>
    <definedName name="FY08Mult">#REF!</definedName>
    <definedName name="FY08PEPI" localSheetId="4">#REF!</definedName>
    <definedName name="FY08PEPI" localSheetId="7">#REF!</definedName>
    <definedName name="FY08PEPI" localSheetId="9">#REF!</definedName>
    <definedName name="FY08PEPI">#REF!</definedName>
    <definedName name="FY08Tot" localSheetId="4">#REF!</definedName>
    <definedName name="FY08Tot" localSheetId="7">#REF!</definedName>
    <definedName name="FY08Tot" localSheetId="9">#REF!</definedName>
    <definedName name="FY08Tot">#REF!</definedName>
    <definedName name="FY08Train" localSheetId="4">#REF!</definedName>
    <definedName name="FY08Train" localSheetId="7">#REF!</definedName>
    <definedName name="FY08Train" localSheetId="9">#REF!</definedName>
    <definedName name="FY08Train">#REF!</definedName>
    <definedName name="FY0911.1" localSheetId="4">#REF!</definedName>
    <definedName name="FY0911.1" localSheetId="7">#REF!</definedName>
    <definedName name="FY0911.1" localSheetId="9">#REF!</definedName>
    <definedName name="FY0911.1">#REF!</definedName>
    <definedName name="FY0911.5" localSheetId="4">#REF!</definedName>
    <definedName name="FY0911.5" localSheetId="7">#REF!</definedName>
    <definedName name="FY0911.5" localSheetId="9">#REF!</definedName>
    <definedName name="FY0911.5">#REF!</definedName>
    <definedName name="FY0912.1" localSheetId="4">#REF!</definedName>
    <definedName name="FY0912.1" localSheetId="7">#REF!</definedName>
    <definedName name="FY0912.1" localSheetId="9">#REF!</definedName>
    <definedName name="FY0912.1">#REF!</definedName>
    <definedName name="FY0921.0" localSheetId="4">#REF!</definedName>
    <definedName name="FY0921.0" localSheetId="7">#REF!</definedName>
    <definedName name="FY0921.0" localSheetId="9">#REF!</definedName>
    <definedName name="FY0921.0">#REF!</definedName>
    <definedName name="FY0922.0" localSheetId="4">#REF!</definedName>
    <definedName name="FY0922.0" localSheetId="7">#REF!</definedName>
    <definedName name="FY0922.0" localSheetId="9">#REF!</definedName>
    <definedName name="FY0922.0">#REF!</definedName>
    <definedName name="FY0923.1" localSheetId="4">#REF!</definedName>
    <definedName name="FY0923.1" localSheetId="7">#REF!</definedName>
    <definedName name="FY0923.1" localSheetId="9">#REF!</definedName>
    <definedName name="FY0923.1">#REF!</definedName>
    <definedName name="FY0923.2" localSheetId="4">#REF!</definedName>
    <definedName name="FY0923.2" localSheetId="7">#REF!</definedName>
    <definedName name="FY0923.2" localSheetId="9">#REF!</definedName>
    <definedName name="FY0923.2">#REF!</definedName>
    <definedName name="FY0923.3" localSheetId="4">#REF!</definedName>
    <definedName name="FY0923.3" localSheetId="7">#REF!</definedName>
    <definedName name="FY0923.3" localSheetId="9">#REF!</definedName>
    <definedName name="FY0923.3">#REF!</definedName>
    <definedName name="FY0924.0" localSheetId="4">#REF!</definedName>
    <definedName name="FY0924.0" localSheetId="7">#REF!</definedName>
    <definedName name="FY0924.0" localSheetId="9">#REF!</definedName>
    <definedName name="FY0924.0">#REF!</definedName>
    <definedName name="FY0925.2" localSheetId="4">#REF!</definedName>
    <definedName name="FY0925.2" localSheetId="7">#REF!</definedName>
    <definedName name="FY0925.2" localSheetId="9">#REF!</definedName>
    <definedName name="FY0925.2">#REF!</definedName>
    <definedName name="FY0925.3" localSheetId="4">#REF!</definedName>
    <definedName name="FY0925.3" localSheetId="7">#REF!</definedName>
    <definedName name="FY0925.3" localSheetId="9">#REF!</definedName>
    <definedName name="FY0925.3">#REF!</definedName>
    <definedName name="FY0925.6" localSheetId="4">#REF!</definedName>
    <definedName name="FY0925.6" localSheetId="7">#REF!</definedName>
    <definedName name="FY0925.6" localSheetId="9">#REF!</definedName>
    <definedName name="FY0925.6">#REF!</definedName>
    <definedName name="FY0926.0" localSheetId="4">#REF!</definedName>
    <definedName name="FY0926.0" localSheetId="7">#REF!</definedName>
    <definedName name="FY0926.0" localSheetId="9">#REF!</definedName>
    <definedName name="FY0926.0">#REF!</definedName>
    <definedName name="FY0931.0" localSheetId="4">#REF!</definedName>
    <definedName name="FY0931.0" localSheetId="7">#REF!</definedName>
    <definedName name="FY0931.0" localSheetId="9">#REF!</definedName>
    <definedName name="FY0931.0">#REF!</definedName>
    <definedName name="FY0932.0" localSheetId="4">#REF!</definedName>
    <definedName name="FY0932.0" localSheetId="7">#REF!</definedName>
    <definedName name="FY0932.0" localSheetId="9">#REF!</definedName>
    <definedName name="FY0932.0">#REF!</definedName>
    <definedName name="FY09Ling" localSheetId="4">#REF!</definedName>
    <definedName name="FY09Ling" localSheetId="7">#REF!</definedName>
    <definedName name="FY09Ling" localSheetId="9">#REF!</definedName>
    <definedName name="FY09Ling">#REF!</definedName>
    <definedName name="FY09Mult" localSheetId="4">#REF!</definedName>
    <definedName name="FY09Mult" localSheetId="7">#REF!</definedName>
    <definedName name="FY09Mult" localSheetId="9">#REF!</definedName>
    <definedName name="FY09Mult">#REF!</definedName>
    <definedName name="FY09PEPI" localSheetId="4">#REF!</definedName>
    <definedName name="FY09PEPI" localSheetId="7">#REF!</definedName>
    <definedName name="FY09PEPI" localSheetId="9">#REF!</definedName>
    <definedName name="FY09PEPI">#REF!</definedName>
    <definedName name="FY09Tot" localSheetId="4">#REF!</definedName>
    <definedName name="FY09Tot" localSheetId="7">#REF!</definedName>
    <definedName name="FY09Tot" localSheetId="9">#REF!</definedName>
    <definedName name="FY09Tot">#REF!</definedName>
    <definedName name="FY09Train" localSheetId="4">#REF!</definedName>
    <definedName name="FY09Train" localSheetId="7">#REF!</definedName>
    <definedName name="FY09Train" localSheetId="9">#REF!</definedName>
    <definedName name="FY09Train">#REF!</definedName>
    <definedName name="FY2001NonPayInflation" localSheetId="7">#REF!</definedName>
    <definedName name="FY2001NonPayInflation">#REF!</definedName>
    <definedName name="G" localSheetId="7">#REF!</definedName>
    <definedName name="G">#REF!</definedName>
    <definedName name="Geo_PayRaisePct_BY" localSheetId="7">#REF!</definedName>
    <definedName name="Geo_PayRaisePct_BY">#REF!</definedName>
    <definedName name="Geo_PayRaisePct_BY1" localSheetId="7">#REF!</definedName>
    <definedName name="Geo_PayRaisePct_BY1">#REF!</definedName>
    <definedName name="Geo_PayRaisePct_BY2" localSheetId="7">#REF!</definedName>
    <definedName name="Geo_PayRaisePct_BY2">#REF!</definedName>
    <definedName name="Geo_PayRaisePct_BY3" localSheetId="7">#REF!</definedName>
    <definedName name="Geo_PayRaisePct_BY3">#REF!</definedName>
    <definedName name="Geo_PayRaisePct_BY4" localSheetId="7">#REF!</definedName>
    <definedName name="Geo_PayRaisePct_BY4">#REF!</definedName>
    <definedName name="Geo_PayRaisePct_BY5" localSheetId="7">#REF!</definedName>
    <definedName name="Geo_PayRaisePct_BY5">#REF!</definedName>
    <definedName name="Geo_PayRaisePct_CY" localSheetId="7">#REF!</definedName>
    <definedName name="Geo_PayRaisePct_CY">#REF!</definedName>
    <definedName name="Geo_PayRaisePct_PY" localSheetId="7">#REF!</definedName>
    <definedName name="Geo_PayRaisePct_PY">#REF!</definedName>
    <definedName name="H" localSheetId="7">#REF!</definedName>
    <definedName name="H">#REF!</definedName>
    <definedName name="hlhl0" localSheetId="5">'E. ATB Justification'!#REF!</definedName>
    <definedName name="I" localSheetId="7">#REF!</definedName>
    <definedName name="I">#REF!</definedName>
    <definedName name="INTEL" localSheetId="2">'B. Summary of Requirements '!#REF!</definedName>
    <definedName name="INTEL" localSheetId="4">#REF!</definedName>
    <definedName name="INTEL" localSheetId="7">#REF!</definedName>
    <definedName name="INTEL" localSheetId="9">'[4]Sum of Req'!#REF!</definedName>
    <definedName name="INTEL">#REF!</definedName>
    <definedName name="Jan2000PayRaise" localSheetId="7">#REF!</definedName>
    <definedName name="Jan2000PayRaise">#REF!</definedName>
    <definedName name="Jan2001PayRaise" localSheetId="7">#REF!</definedName>
    <definedName name="Jan2001PayRaise">#REF!</definedName>
    <definedName name="JMD" localSheetId="2">'B. Summary of Requirements '!#REF!</definedName>
    <definedName name="JMD" localSheetId="4">#REF!</definedName>
    <definedName name="JMD" localSheetId="7">#REF!</definedName>
    <definedName name="JMD" localSheetId="9">'[4]Sum of Req'!#REF!</definedName>
    <definedName name="JMD">#REF!</definedName>
    <definedName name="Lapse_Rate" localSheetId="7">#REF!</definedName>
    <definedName name="Lapse_Rate" localSheetId="9">#REF!</definedName>
    <definedName name="Lapse_Rate">#REF!</definedName>
    <definedName name="measure_direction">[3]lists!$A$6:$A$7</definedName>
    <definedName name="MISC" localSheetId="7">#REF!</definedName>
    <definedName name="MISC">#REF!</definedName>
    <definedName name="ModeFixed" localSheetId="7">#REF!</definedName>
    <definedName name="ModeFixed">#REF!</definedName>
    <definedName name="ModeProrate" localSheetId="7">#REF!</definedName>
    <definedName name="ModeProrate">#REF!</definedName>
    <definedName name="new" localSheetId="7">#REF!</definedName>
    <definedName name="new">#REF!</definedName>
    <definedName name="Nonpay_InflationPct_BY" localSheetId="7">#REF!</definedName>
    <definedName name="Nonpay_InflationPct_BY">#REF!</definedName>
    <definedName name="Nonpay_InflationPct_BY1" localSheetId="7">#REF!</definedName>
    <definedName name="Nonpay_InflationPct_BY1">#REF!</definedName>
    <definedName name="Nonpay_InflationPct_BY2" localSheetId="7">#REF!</definedName>
    <definedName name="Nonpay_InflationPct_BY2">#REF!</definedName>
    <definedName name="Nonpay_InflationPct_BY3" localSheetId="7">#REF!</definedName>
    <definedName name="Nonpay_InflationPct_BY3">#REF!</definedName>
    <definedName name="Nonpay_InflationPct_BY4" localSheetId="7">#REF!</definedName>
    <definedName name="Nonpay_InflationPct_BY4">#REF!</definedName>
    <definedName name="Nonpay_InflationPct_BY5" localSheetId="7">#REF!</definedName>
    <definedName name="Nonpay_InflationPct_BY5">#REF!</definedName>
    <definedName name="Nonpay_InflationPct_CY" localSheetId="7">#REF!</definedName>
    <definedName name="Nonpay_InflationPct_CY">#REF!</definedName>
    <definedName name="Nonpay_InflationPct_PY" localSheetId="7">#REF!</definedName>
    <definedName name="Nonpay_InflationPct_PY">#REF!</definedName>
    <definedName name="OASDI" localSheetId="7">#REF!</definedName>
    <definedName name="OASDI">#REF!</definedName>
    <definedName name="OLE_LINK7" localSheetId="5">'E. ATB Justification'!#REF!</definedName>
    <definedName name="Other_Hires_BY1">[6]Named!$C$28</definedName>
    <definedName name="OtherFY11InflFactor" localSheetId="7">#REF!</definedName>
    <definedName name="OtherFY11InflFactor" localSheetId="9">#REF!</definedName>
    <definedName name="OtherFY11InflFactor">#REF!</definedName>
    <definedName name="OtherFY12InflFactor" localSheetId="7">#REF!</definedName>
    <definedName name="OtherFY12InflFactor" localSheetId="9">#REF!</definedName>
    <definedName name="OtherFY12InflFactor">#REF!</definedName>
    <definedName name="PAGE1" localSheetId="7">#REF!</definedName>
    <definedName name="PAGE1">#REF!</definedName>
    <definedName name="PAGE3" localSheetId="7">#REF!</definedName>
    <definedName name="PAGE3">#REF!</definedName>
    <definedName name="PAGE4" localSheetId="7">#REF!</definedName>
    <definedName name="PAGE4">#REF!</definedName>
    <definedName name="PART" localSheetId="4">#REF!</definedName>
    <definedName name="PART" localSheetId="7">#REF!</definedName>
    <definedName name="PART" localSheetId="9">#REF!</definedName>
    <definedName name="PART">#REF!</definedName>
    <definedName name="PersonnelFY12InflFactor" localSheetId="7">#REF!</definedName>
    <definedName name="PersonnelFY12InflFactor" localSheetId="9">#REF!</definedName>
    <definedName name="PersonnelFY12InflFactor">#REF!</definedName>
    <definedName name="_xlnm.Print_Area" localSheetId="0">'A-1. Organization Chart'!$A$1:$N$29</definedName>
    <definedName name="_xlnm.Print_Area" localSheetId="2">'B. Summary of Requirements '!$A$1:$AG$110</definedName>
    <definedName name="_xlnm.Print_Area" localSheetId="3">'C. Increases Offsets'!$A$1:$K$37</definedName>
    <definedName name="_xlnm.Print_Area" localSheetId="4">'D. Strategic Goals &amp; Objectives'!$A$1:$Q$41</definedName>
    <definedName name="_xlnm.Print_Area" localSheetId="5">'E. ATB Justification'!$A$1:$R$77</definedName>
    <definedName name="_xlnm.Print_Area" localSheetId="6">'F. 2010 Crosswalk'!$A$1:$N$28</definedName>
    <definedName name="_xlnm.Print_Area" localSheetId="7">'G. 2011 Crosswalk '!$A$1:$N$28</definedName>
    <definedName name="_xlnm.Print_Area" localSheetId="8">'I. Permanent Positions'!$A$1:$P$41</definedName>
    <definedName name="_xlnm.Print_Area" localSheetId="9">'J. Financial Analysis'!$A$1:$V$47</definedName>
    <definedName name="_xlnm.Print_Area" localSheetId="10">'K. Summary by Grade '!$A$1:$J$40</definedName>
    <definedName name="_xlnm.Print_Area" localSheetId="11">'L. Summary by Object Class'!$A$1:$T$42</definedName>
    <definedName name="_xlnm.Print_Area">#REF!</definedName>
    <definedName name="Print_Area2" localSheetId="7">#REF!</definedName>
    <definedName name="Print_Area2">#REF!</definedName>
    <definedName name="_xlnm.Print_Titles" localSheetId="7">#REF!</definedName>
    <definedName name="_xlnm.Print_Titles">#REF!</definedName>
    <definedName name="quarters">[3]lists!$B$3:$B$6</definedName>
    <definedName name="REIMPRO" localSheetId="4">#REF!</definedName>
    <definedName name="REIMPRO" localSheetId="7">#REF!</definedName>
    <definedName name="REIMPRO" localSheetId="9">#REF!</definedName>
    <definedName name="REIMPRO">#REF!</definedName>
    <definedName name="REIMSOR" localSheetId="4">#REF!</definedName>
    <definedName name="REIMSOR" localSheetId="7">#REF!</definedName>
    <definedName name="REIMSOR" localSheetId="9">#REF!</definedName>
    <definedName name="REIMSOR">#REF!</definedName>
    <definedName name="SE" localSheetId="7">#REF!</definedName>
    <definedName name="SE">#REF!</definedName>
    <definedName name="Second11.1" localSheetId="7">#REF!</definedName>
    <definedName name="Second11.1" localSheetId="9">#REF!</definedName>
    <definedName name="Second11.1">#REF!</definedName>
    <definedName name="Second11.5" localSheetId="7">#REF!</definedName>
    <definedName name="Second11.5" localSheetId="9">#REF!</definedName>
    <definedName name="Second11.5">#REF!</definedName>
    <definedName name="Second12.1" localSheetId="7">#REF!</definedName>
    <definedName name="Second12.1" localSheetId="9">#REF!</definedName>
    <definedName name="Second12.1">#REF!</definedName>
    <definedName name="Second21.0" localSheetId="7">#REF!</definedName>
    <definedName name="Second21.0" localSheetId="9">#REF!</definedName>
    <definedName name="Second21.0">#REF!</definedName>
    <definedName name="Second22.0" localSheetId="7">#REF!</definedName>
    <definedName name="Second22.0" localSheetId="9">#REF!</definedName>
    <definedName name="Second22.0">#REF!</definedName>
    <definedName name="Second23.1" localSheetId="7">#REF!</definedName>
    <definedName name="Second23.1" localSheetId="9">#REF!</definedName>
    <definedName name="Second23.1">#REF!</definedName>
    <definedName name="Second23.2" localSheetId="7">#REF!</definedName>
    <definedName name="Second23.2" localSheetId="9">#REF!</definedName>
    <definedName name="Second23.2">#REF!</definedName>
    <definedName name="Second23.3" localSheetId="7">#REF!</definedName>
    <definedName name="Second23.3" localSheetId="9">#REF!</definedName>
    <definedName name="Second23.3">#REF!</definedName>
    <definedName name="Second24.0" localSheetId="7">#REF!</definedName>
    <definedName name="Second24.0" localSheetId="9">#REF!</definedName>
    <definedName name="Second24.0">#REF!</definedName>
    <definedName name="Second25.2" localSheetId="7">#REF!</definedName>
    <definedName name="Second25.2" localSheetId="9">#REF!</definedName>
    <definedName name="Second25.2">#REF!</definedName>
    <definedName name="Second25.3" localSheetId="7">#REF!</definedName>
    <definedName name="Second25.3" localSheetId="9">#REF!</definedName>
    <definedName name="Second25.3">#REF!</definedName>
    <definedName name="Second25.6" localSheetId="7">#REF!</definedName>
    <definedName name="Second25.6" localSheetId="9">#REF!</definedName>
    <definedName name="Second25.6">#REF!</definedName>
    <definedName name="Second26.0" localSheetId="7">#REF!</definedName>
    <definedName name="Second26.0" localSheetId="9">#REF!</definedName>
    <definedName name="Second26.0">#REF!</definedName>
    <definedName name="Second31.0" localSheetId="7">#REF!</definedName>
    <definedName name="Second31.0" localSheetId="9">#REF!</definedName>
    <definedName name="Second31.0">#REF!</definedName>
    <definedName name="Second32.0" localSheetId="7">#REF!</definedName>
    <definedName name="Second32.0" localSheetId="9">#REF!</definedName>
    <definedName name="Second32.0">#REF!</definedName>
    <definedName name="SecondEnterprise" localSheetId="7">#REF!</definedName>
    <definedName name="SecondEnterprise" localSheetId="9">#REF!</definedName>
    <definedName name="SecondEnterprise">#REF!</definedName>
    <definedName name="SecondLing" localSheetId="7">#REF!</definedName>
    <definedName name="SecondLing" localSheetId="9">#REF!</definedName>
    <definedName name="SecondLing">#REF!</definedName>
    <definedName name="SecondMult" localSheetId="7">#REF!</definedName>
    <definedName name="SecondMult" localSheetId="9">#REF!</definedName>
    <definedName name="SecondMult">#REF!</definedName>
    <definedName name="SecondPCS" localSheetId="7">#REF!</definedName>
    <definedName name="SecondPCS" localSheetId="9">#REF!</definedName>
    <definedName name="SecondPCS">#REF!</definedName>
    <definedName name="SecondPEPI" localSheetId="7">#REF!</definedName>
    <definedName name="SecondPEPI" localSheetId="9">#REF!</definedName>
    <definedName name="SecondPEPI">#REF!</definedName>
    <definedName name="SecondTot" localSheetId="7">#REF!</definedName>
    <definedName name="SecondTot" localSheetId="9">#REF!</definedName>
    <definedName name="SecondTot">#REF!</definedName>
    <definedName name="SecondTrain" localSheetId="7">#REF!</definedName>
    <definedName name="SecondTrain" localSheetId="9">#REF!</definedName>
    <definedName name="SecondTrain">#REF!</definedName>
    <definedName name="Sub_Buckets" localSheetId="7">#REF!</definedName>
    <definedName name="Sub_Buckets">#REF!</definedName>
    <definedName name="sum_avg">[3]lists!$A$9:$A$10</definedName>
    <definedName name="Third11.1" localSheetId="7">#REF!</definedName>
    <definedName name="Third11.1" localSheetId="9">#REF!</definedName>
    <definedName name="Third11.1">#REF!</definedName>
    <definedName name="Third11.5" localSheetId="7">#REF!</definedName>
    <definedName name="Third11.5" localSheetId="9">#REF!</definedName>
    <definedName name="Third11.5">#REF!</definedName>
    <definedName name="Third12.1" localSheetId="7">#REF!</definedName>
    <definedName name="Third12.1" localSheetId="9">#REF!</definedName>
    <definedName name="Third12.1">#REF!</definedName>
    <definedName name="Third21.0" localSheetId="7">#REF!</definedName>
    <definedName name="Third21.0" localSheetId="9">#REF!</definedName>
    <definedName name="Third21.0">#REF!</definedName>
    <definedName name="Third22.0" localSheetId="7">#REF!</definedName>
    <definedName name="Third22.0" localSheetId="9">#REF!</definedName>
    <definedName name="Third22.0">#REF!</definedName>
    <definedName name="Third23.1" localSheetId="7">#REF!</definedName>
    <definedName name="Third23.1" localSheetId="9">#REF!</definedName>
    <definedName name="Third23.1">#REF!</definedName>
    <definedName name="Third23.2" localSheetId="7">#REF!</definedName>
    <definedName name="Third23.2" localSheetId="9">#REF!</definedName>
    <definedName name="Third23.2">#REF!</definedName>
    <definedName name="Third23.3" localSheetId="7">#REF!</definedName>
    <definedName name="Third23.3" localSheetId="9">#REF!</definedName>
    <definedName name="Third23.3">#REF!</definedName>
    <definedName name="Third24.0" localSheetId="7">#REF!</definedName>
    <definedName name="Third24.0" localSheetId="9">#REF!</definedName>
    <definedName name="Third24.0">#REF!</definedName>
    <definedName name="Third25.2" localSheetId="7">#REF!</definedName>
    <definedName name="Third25.2" localSheetId="9">#REF!</definedName>
    <definedName name="Third25.2">#REF!</definedName>
    <definedName name="Third25.3" localSheetId="7">#REF!</definedName>
    <definedName name="Third25.3" localSheetId="9">#REF!</definedName>
    <definedName name="Third25.3">#REF!</definedName>
    <definedName name="Third25.6" localSheetId="7">#REF!</definedName>
    <definedName name="Third25.6" localSheetId="9">#REF!</definedName>
    <definedName name="Third25.6">#REF!</definedName>
    <definedName name="Third26.0" localSheetId="7">#REF!</definedName>
    <definedName name="Third26.0" localSheetId="9">#REF!</definedName>
    <definedName name="Third26.0">#REF!</definedName>
    <definedName name="Third31.0" localSheetId="7">#REF!</definedName>
    <definedName name="Third31.0" localSheetId="9">#REF!</definedName>
    <definedName name="Third31.0">#REF!</definedName>
    <definedName name="Third32.0" localSheetId="7">#REF!</definedName>
    <definedName name="Third32.0" localSheetId="9">#REF!</definedName>
    <definedName name="Third32.0">#REF!</definedName>
    <definedName name="ThirdEnterprise" localSheetId="7">#REF!</definedName>
    <definedName name="ThirdEnterprise" localSheetId="9">#REF!</definedName>
    <definedName name="ThirdEnterprise">#REF!</definedName>
    <definedName name="ThirdLing" localSheetId="7">#REF!</definedName>
    <definedName name="ThirdLing" localSheetId="9">#REF!</definedName>
    <definedName name="ThirdLing">#REF!</definedName>
    <definedName name="ThirdMult" localSheetId="7">#REF!</definedName>
    <definedName name="ThirdMult" localSheetId="9">#REF!</definedName>
    <definedName name="ThirdMult">#REF!</definedName>
    <definedName name="ThirdPCS" localSheetId="7">#REF!</definedName>
    <definedName name="ThirdPCS" localSheetId="9">#REF!</definedName>
    <definedName name="ThirdPCS">#REF!</definedName>
    <definedName name="ThirdPEPI" localSheetId="7">#REF!</definedName>
    <definedName name="ThirdPEPI" localSheetId="9">#REF!</definedName>
    <definedName name="ThirdPEPI">#REF!</definedName>
    <definedName name="ThirdTot" localSheetId="7">#REF!</definedName>
    <definedName name="ThirdTot" localSheetId="9">#REF!</definedName>
    <definedName name="ThirdTot">#REF!</definedName>
    <definedName name="ThirdTrain" localSheetId="7">#REF!</definedName>
    <definedName name="ThirdTrain" localSheetId="9">#REF!</definedName>
    <definedName name="ThirdTrain">#REF!</definedName>
    <definedName name="TOTAL" localSheetId="7">#REF!</definedName>
    <definedName name="TOTAL">#REF!</definedName>
    <definedName name="TRANSPORTATION" localSheetId="7">#REF!</definedName>
    <definedName name="TRANSPORTATION">#REF!</definedName>
    <definedName name="TSP" localSheetId="7">#REF!</definedName>
    <definedName name="TSP">#REF!</definedName>
    <definedName name="TURNOVER" localSheetId="7">#REF!</definedName>
    <definedName name="TURNOVER">#REF!</definedName>
    <definedName name="Weight_PayRaisePct_BY" localSheetId="7">#REF!</definedName>
    <definedName name="Weight_PayRaisePct_BY">#REF!</definedName>
    <definedName name="Weight_PayRaisePct_BY1" localSheetId="7">#REF!</definedName>
    <definedName name="Weight_PayRaisePct_BY1">#REF!</definedName>
    <definedName name="Weight_PayRaisePct_BY2" localSheetId="7">#REF!</definedName>
    <definedName name="Weight_PayRaisePct_BY2">#REF!</definedName>
    <definedName name="Weight_PayRaisePct_BY3" localSheetId="7">#REF!</definedName>
    <definedName name="Weight_PayRaisePct_BY3">#REF!</definedName>
    <definedName name="Weight_PayRaisePct_BY4" localSheetId="7">#REF!</definedName>
    <definedName name="Weight_PayRaisePct_BY4">#REF!</definedName>
    <definedName name="Weight_PayRaisePct_BY5" localSheetId="7">#REF!</definedName>
    <definedName name="Weight_PayRaisePct_BY5">#REF!</definedName>
    <definedName name="Weight_PayRaisePct_CY" localSheetId="7">#REF!</definedName>
    <definedName name="Weight_PayRaisePct_CY">#REF!</definedName>
    <definedName name="Weight_PayRaisePct_PY" localSheetId="7">#REF!</definedName>
    <definedName name="Weight_PayRaisePct_PY">#REF!</definedName>
    <definedName name="WIG" localSheetId="7">#REF!</definedName>
    <definedName name="WIG">#REF!</definedName>
    <definedName name="WIGBACKUP" localSheetId="7">#REF!</definedName>
    <definedName name="WIGBACKUP">#REF!</definedName>
    <definedName name="WIGSCAL" localSheetId="7">#REF!</definedName>
    <definedName name="WIGSCAL">#REF!</definedName>
    <definedName name="WIGSMODEL" localSheetId="7">#REF!</definedName>
    <definedName name="WIGSMODEL">#REF!</definedName>
    <definedName name="yes_no">[3]lists!$A$3:$A$4</definedName>
  </definedNames>
  <calcPr calcId="125725"/>
</workbook>
</file>

<file path=xl/calcChain.xml><?xml version="1.0" encoding="utf-8"?>
<calcChain xmlns="http://schemas.openxmlformats.org/spreadsheetml/2006/main">
  <c r="B23" i="52"/>
  <c r="B18"/>
  <c r="B17"/>
  <c r="C35" i="70"/>
  <c r="C19"/>
  <c r="C18"/>
  <c r="F26" i="14"/>
  <c r="H16" l="1"/>
  <c r="F28"/>
  <c r="F10"/>
  <c r="F18"/>
  <c r="E37" i="70"/>
  <c r="F23" i="52"/>
  <c r="F17"/>
  <c r="F19"/>
  <c r="H28" i="14"/>
  <c r="J12" l="1"/>
  <c r="Q70" i="29"/>
  <c r="Q74"/>
  <c r="Q77" l="1"/>
  <c r="A4" i="82" l="1"/>
  <c r="B5"/>
  <c r="L35" i="52"/>
  <c r="AB63" i="45"/>
  <c r="AB28"/>
  <c r="R80" l="1"/>
  <c r="J81" l="1"/>
  <c r="K49" i="29" l="1"/>
  <c r="J49"/>
  <c r="I49"/>
  <c r="AB40" i="45" l="1"/>
  <c r="G34" i="29"/>
  <c r="E34" l="1"/>
  <c r="U29" i="82" l="1"/>
  <c r="V29"/>
  <c r="V37"/>
  <c r="D43"/>
  <c r="C43"/>
  <c r="D24"/>
  <c r="D25" s="1"/>
  <c r="C24"/>
  <c r="C25" s="1"/>
  <c r="E16" i="70"/>
  <c r="F16"/>
  <c r="F18"/>
  <c r="E18"/>
  <c r="F25"/>
  <c r="E25"/>
  <c r="D13" i="114"/>
  <c r="E35" i="29" l="1"/>
  <c r="S79" i="45" l="1"/>
  <c r="AB79" s="1"/>
  <c r="L29" i="14"/>
  <c r="P9"/>
  <c r="P8" s="1"/>
  <c r="H14"/>
  <c r="H11"/>
  <c r="U10"/>
  <c r="L18" l="1"/>
  <c r="Q8"/>
  <c r="S8"/>
  <c r="F32" i="52" l="1"/>
  <c r="F18"/>
  <c r="F20"/>
  <c r="F21"/>
  <c r="F22"/>
  <c r="F24"/>
  <c r="F25"/>
  <c r="F26"/>
  <c r="F27"/>
  <c r="F28"/>
  <c r="F29"/>
  <c r="F30"/>
  <c r="F31"/>
  <c r="T32" i="82"/>
  <c r="V32" s="1"/>
  <c r="U32"/>
  <c r="U33"/>
  <c r="V33"/>
  <c r="U34"/>
  <c r="V34"/>
  <c r="U35"/>
  <c r="V35"/>
  <c r="U36"/>
  <c r="V36"/>
  <c r="U37"/>
  <c r="U38"/>
  <c r="V38"/>
  <c r="U39"/>
  <c r="V39"/>
  <c r="U40"/>
  <c r="V40"/>
  <c r="U41"/>
  <c r="V41"/>
  <c r="U42"/>
  <c r="V42"/>
  <c r="V31"/>
  <c r="U31"/>
  <c r="U12"/>
  <c r="V12"/>
  <c r="U13"/>
  <c r="V13"/>
  <c r="U14"/>
  <c r="V14"/>
  <c r="U15"/>
  <c r="V15"/>
  <c r="U16"/>
  <c r="V16"/>
  <c r="U17"/>
  <c r="V17"/>
  <c r="U18"/>
  <c r="V18"/>
  <c r="U19"/>
  <c r="V19"/>
  <c r="U20"/>
  <c r="V20"/>
  <c r="U21"/>
  <c r="V21"/>
  <c r="U22"/>
  <c r="V22"/>
  <c r="V11"/>
  <c r="U11"/>
  <c r="M22" i="114" l="1"/>
  <c r="M21"/>
  <c r="M20"/>
  <c r="Q21"/>
  <c r="G19"/>
  <c r="G23" s="1"/>
  <c r="M18"/>
  <c r="J17"/>
  <c r="J19" s="1"/>
  <c r="J23" s="1"/>
  <c r="I17"/>
  <c r="H17"/>
  <c r="G17"/>
  <c r="F17"/>
  <c r="E17"/>
  <c r="D17"/>
  <c r="D19" s="1"/>
  <c r="D23" s="1"/>
  <c r="C17"/>
  <c r="N16"/>
  <c r="M14"/>
  <c r="M17" s="1"/>
  <c r="M19" s="1"/>
  <c r="L14"/>
  <c r="M13"/>
  <c r="L13"/>
  <c r="L17" s="1"/>
  <c r="A5"/>
  <c r="A4"/>
  <c r="Q20" l="1"/>
  <c r="P17"/>
  <c r="P16"/>
  <c r="K14" s="1"/>
  <c r="N14" s="1"/>
  <c r="M23"/>
  <c r="AB55" i="45"/>
  <c r="K13" i="114" l="1"/>
  <c r="K17" s="1"/>
  <c r="N13" l="1"/>
  <c r="N17" s="1"/>
  <c r="F16" i="52"/>
  <c r="D33"/>
  <c r="E24" i="82"/>
  <c r="E25" s="1"/>
  <c r="F24"/>
  <c r="F25" s="1"/>
  <c r="G24"/>
  <c r="G25" s="1"/>
  <c r="G29" s="1"/>
  <c r="G43" s="1"/>
  <c r="H24"/>
  <c r="H25" s="1"/>
  <c r="H29" s="1"/>
  <c r="H43" s="1"/>
  <c r="E43"/>
  <c r="F43"/>
  <c r="F35" i="70"/>
  <c r="M18"/>
  <c r="N18" s="1"/>
  <c r="M25"/>
  <c r="K33"/>
  <c r="K35" s="1"/>
  <c r="F33" i="52" l="1"/>
  <c r="H16"/>
  <c r="R79" i="45"/>
  <c r="Q79"/>
  <c r="Z79" s="1"/>
  <c r="Q80"/>
  <c r="K11" i="21" l="1"/>
  <c r="P74" i="29" l="1"/>
  <c r="O74"/>
  <c r="Q63"/>
  <c r="Q66" s="1"/>
  <c r="P63"/>
  <c r="P66" s="1"/>
  <c r="O63"/>
  <c r="O66" s="1"/>
  <c r="P57"/>
  <c r="O57"/>
  <c r="O70" s="1"/>
  <c r="D24" i="84"/>
  <c r="Z44" i="45"/>
  <c r="AA44"/>
  <c r="AB44"/>
  <c r="AD44"/>
  <c r="AE44"/>
  <c r="AF44"/>
  <c r="P70" i="29" l="1"/>
  <c r="P77" s="1"/>
  <c r="O77"/>
  <c r="A4" i="84" l="1"/>
  <c r="O14"/>
  <c r="O18" s="1"/>
  <c r="P14"/>
  <c r="O15"/>
  <c r="P15"/>
  <c r="O16"/>
  <c r="P16"/>
  <c r="O17"/>
  <c r="P17"/>
  <c r="C18"/>
  <c r="D18"/>
  <c r="F18"/>
  <c r="G18"/>
  <c r="I18"/>
  <c r="J18"/>
  <c r="K18"/>
  <c r="L18"/>
  <c r="L41" s="1"/>
  <c r="M18"/>
  <c r="M41" s="1"/>
  <c r="N18"/>
  <c r="P18"/>
  <c r="O21"/>
  <c r="O29" s="1"/>
  <c r="P21"/>
  <c r="O22"/>
  <c r="P22"/>
  <c r="O23"/>
  <c r="P23"/>
  <c r="O24"/>
  <c r="P24"/>
  <c r="O25"/>
  <c r="P25"/>
  <c r="O26"/>
  <c r="P26"/>
  <c r="O27"/>
  <c r="P27"/>
  <c r="O28"/>
  <c r="P28"/>
  <c r="C29"/>
  <c r="C41" s="1"/>
  <c r="D29"/>
  <c r="F29"/>
  <c r="G29"/>
  <c r="I29"/>
  <c r="I41" s="1"/>
  <c r="J29"/>
  <c r="K29"/>
  <c r="L29"/>
  <c r="M29"/>
  <c r="N29"/>
  <c r="P29"/>
  <c r="O32"/>
  <c r="P32"/>
  <c r="O33"/>
  <c r="P33"/>
  <c r="P39" s="1"/>
  <c r="O34"/>
  <c r="P34"/>
  <c r="O35"/>
  <c r="P35"/>
  <c r="O36"/>
  <c r="P36"/>
  <c r="O37"/>
  <c r="P37"/>
  <c r="O38"/>
  <c r="P38"/>
  <c r="C39"/>
  <c r="D39"/>
  <c r="D41" s="1"/>
  <c r="F39"/>
  <c r="G39"/>
  <c r="I39"/>
  <c r="J39"/>
  <c r="K39"/>
  <c r="L39"/>
  <c r="M39"/>
  <c r="N39"/>
  <c r="O39"/>
  <c r="G41"/>
  <c r="K41"/>
  <c r="N41"/>
  <c r="A44"/>
  <c r="C48"/>
  <c r="F48"/>
  <c r="I48"/>
  <c r="K48"/>
  <c r="O48"/>
  <c r="C49"/>
  <c r="F49"/>
  <c r="I49"/>
  <c r="O49"/>
  <c r="O54"/>
  <c r="O56" s="1"/>
  <c r="P54"/>
  <c r="P56" s="1"/>
  <c r="C56"/>
  <c r="D56"/>
  <c r="F56"/>
  <c r="F82" s="1"/>
  <c r="G56"/>
  <c r="G82" s="1"/>
  <c r="I56"/>
  <c r="J56"/>
  <c r="K56"/>
  <c r="K82" s="1"/>
  <c r="N56"/>
  <c r="N82" s="1"/>
  <c r="O59"/>
  <c r="O65" s="1"/>
  <c r="P59"/>
  <c r="P65" s="1"/>
  <c r="C65"/>
  <c r="D65"/>
  <c r="F65"/>
  <c r="G65"/>
  <c r="I65"/>
  <c r="J65"/>
  <c r="K65"/>
  <c r="N65"/>
  <c r="O68"/>
  <c r="O71" s="1"/>
  <c r="P68"/>
  <c r="P71" s="1"/>
  <c r="C71"/>
  <c r="D71"/>
  <c r="F71"/>
  <c r="G71"/>
  <c r="I71"/>
  <c r="J71"/>
  <c r="K71"/>
  <c r="N71"/>
  <c r="O74"/>
  <c r="O80" s="1"/>
  <c r="P74"/>
  <c r="P80" s="1"/>
  <c r="C80"/>
  <c r="D80"/>
  <c r="F80"/>
  <c r="G80"/>
  <c r="I80"/>
  <c r="J80"/>
  <c r="K80"/>
  <c r="N80"/>
  <c r="C82"/>
  <c r="D82"/>
  <c r="I82"/>
  <c r="J82"/>
  <c r="P82" l="1"/>
  <c r="O41"/>
  <c r="O82"/>
  <c r="P41"/>
  <c r="J41"/>
  <c r="F41"/>
  <c r="G35" i="29"/>
  <c r="AF59" i="45"/>
  <c r="AE59"/>
  <c r="AD59"/>
  <c r="AB59"/>
  <c r="AA59"/>
  <c r="Z59"/>
  <c r="P32" i="82" l="1"/>
  <c r="P24"/>
  <c r="T24"/>
  <c r="S24"/>
  <c r="R24"/>
  <c r="Q24"/>
  <c r="O24"/>
  <c r="M24"/>
  <c r="L24"/>
  <c r="K24"/>
  <c r="N24"/>
  <c r="N25" l="1"/>
  <c r="N29" s="1"/>
  <c r="N43" s="1"/>
  <c r="J25"/>
  <c r="J29" s="1"/>
  <c r="J43" s="1"/>
  <c r="I25"/>
  <c r="I43" s="1"/>
  <c r="M43"/>
  <c r="U24"/>
  <c r="K25"/>
  <c r="K29" s="1"/>
  <c r="K43" s="1"/>
  <c r="O25"/>
  <c r="S25"/>
  <c r="O26"/>
  <c r="S26"/>
  <c r="U26" s="1"/>
  <c r="L25"/>
  <c r="L29" s="1"/>
  <c r="L43" s="1"/>
  <c r="P25"/>
  <c r="T25"/>
  <c r="P26"/>
  <c r="T26"/>
  <c r="V26" s="1"/>
  <c r="V25" l="1"/>
  <c r="S29"/>
  <c r="S43" s="1"/>
  <c r="P29"/>
  <c r="P43" s="1"/>
  <c r="T29"/>
  <c r="T43" s="1"/>
  <c r="O29"/>
  <c r="O43" s="1"/>
  <c r="R29"/>
  <c r="R43" s="1"/>
  <c r="U43"/>
  <c r="Q29"/>
  <c r="Q43" s="1"/>
  <c r="V43" l="1"/>
  <c r="K31" i="21"/>
  <c r="E36" i="29" l="1"/>
  <c r="E49" s="1"/>
  <c r="G36"/>
  <c r="G49" s="1"/>
  <c r="L4" i="52" l="1"/>
  <c r="S10" i="14" l="1"/>
  <c r="J11"/>
  <c r="H12"/>
  <c r="H38" s="1"/>
  <c r="G12"/>
  <c r="F12"/>
  <c r="E12"/>
  <c r="E33" i="70"/>
  <c r="F33"/>
  <c r="J16" i="14" l="1"/>
  <c r="S9"/>
  <c r="S16"/>
  <c r="AB23" i="45"/>
  <c r="AB19"/>
  <c r="AA19"/>
  <c r="Z19"/>
  <c r="A4" i="14"/>
  <c r="A5"/>
  <c r="K10"/>
  <c r="L10"/>
  <c r="K11"/>
  <c r="L11"/>
  <c r="E16"/>
  <c r="G16"/>
  <c r="I12"/>
  <c r="I16" s="1"/>
  <c r="L12"/>
  <c r="K13"/>
  <c r="L13"/>
  <c r="K14"/>
  <c r="L14"/>
  <c r="K15"/>
  <c r="L15"/>
  <c r="F16"/>
  <c r="M16"/>
  <c r="N16"/>
  <c r="N18"/>
  <c r="S18"/>
  <c r="L19"/>
  <c r="L20"/>
  <c r="S20"/>
  <c r="L21"/>
  <c r="S21"/>
  <c r="L22"/>
  <c r="M22"/>
  <c r="S22"/>
  <c r="L23"/>
  <c r="S23"/>
  <c r="L24"/>
  <c r="S24"/>
  <c r="L25"/>
  <c r="S25"/>
  <c r="L26"/>
  <c r="S26"/>
  <c r="L27"/>
  <c r="S27"/>
  <c r="L28"/>
  <c r="S28"/>
  <c r="S29"/>
  <c r="L30"/>
  <c r="S30"/>
  <c r="L31"/>
  <c r="S31"/>
  <c r="L32"/>
  <c r="S32"/>
  <c r="L33"/>
  <c r="S33"/>
  <c r="L34"/>
  <c r="S34"/>
  <c r="L35"/>
  <c r="S35"/>
  <c r="L36"/>
  <c r="S36"/>
  <c r="L37"/>
  <c r="S37"/>
  <c r="M38"/>
  <c r="L40"/>
  <c r="L41"/>
  <c r="L42"/>
  <c r="H12" i="52"/>
  <c r="H13"/>
  <c r="H14"/>
  <c r="H15"/>
  <c r="H17"/>
  <c r="H18"/>
  <c r="H19"/>
  <c r="H20"/>
  <c r="B33"/>
  <c r="H21"/>
  <c r="H22"/>
  <c r="H23"/>
  <c r="H24"/>
  <c r="H25"/>
  <c r="H26"/>
  <c r="H27"/>
  <c r="H28"/>
  <c r="H29"/>
  <c r="H30"/>
  <c r="H31"/>
  <c r="H32"/>
  <c r="M14" i="70"/>
  <c r="N14" s="1"/>
  <c r="O14" s="1"/>
  <c r="M15"/>
  <c r="N15" s="1"/>
  <c r="O15" s="1"/>
  <c r="M16"/>
  <c r="N16" s="1"/>
  <c r="O16" s="1"/>
  <c r="M17"/>
  <c r="N17" s="1"/>
  <c r="O17" s="1"/>
  <c r="O18"/>
  <c r="M19"/>
  <c r="M20"/>
  <c r="N20" s="1"/>
  <c r="O20" s="1"/>
  <c r="M21"/>
  <c r="N21" s="1"/>
  <c r="O21" s="1"/>
  <c r="M22"/>
  <c r="N22" s="1"/>
  <c r="O22" s="1"/>
  <c r="M23"/>
  <c r="N23" s="1"/>
  <c r="O23" s="1"/>
  <c r="M24"/>
  <c r="N24" s="1"/>
  <c r="O24" s="1"/>
  <c r="N25"/>
  <c r="O25" s="1"/>
  <c r="M26"/>
  <c r="N26" s="1"/>
  <c r="O26" s="1"/>
  <c r="M27"/>
  <c r="N27" s="1"/>
  <c r="O27" s="1"/>
  <c r="M28"/>
  <c r="N28" s="1"/>
  <c r="O28" s="1"/>
  <c r="M29"/>
  <c r="N29" s="1"/>
  <c r="O29" s="1"/>
  <c r="M30"/>
  <c r="N30" s="1"/>
  <c r="O30" s="1"/>
  <c r="M31"/>
  <c r="N31" s="1"/>
  <c r="O31" s="1"/>
  <c r="M32"/>
  <c r="N32" s="1"/>
  <c r="O32" s="1"/>
  <c r="C33"/>
  <c r="D33"/>
  <c r="G33"/>
  <c r="I33"/>
  <c r="J33"/>
  <c r="L33"/>
  <c r="M34"/>
  <c r="N34" s="1"/>
  <c r="O34" s="1"/>
  <c r="N36"/>
  <c r="O36" s="1"/>
  <c r="C37"/>
  <c r="D37"/>
  <c r="F37"/>
  <c r="G37"/>
  <c r="I37"/>
  <c r="J37"/>
  <c r="L37"/>
  <c r="A4" i="2"/>
  <c r="A5"/>
  <c r="L13"/>
  <c r="M13"/>
  <c r="N13"/>
  <c r="L14"/>
  <c r="M14"/>
  <c r="N14"/>
  <c r="N16"/>
  <c r="C17"/>
  <c r="D17"/>
  <c r="D19" s="1"/>
  <c r="D23" s="1"/>
  <c r="E17"/>
  <c r="F17"/>
  <c r="G17"/>
  <c r="H17"/>
  <c r="I17"/>
  <c r="J17"/>
  <c r="J19" s="1"/>
  <c r="J23" s="1"/>
  <c r="K17"/>
  <c r="M18"/>
  <c r="G19"/>
  <c r="G23" s="1"/>
  <c r="M20"/>
  <c r="M21"/>
  <c r="M22"/>
  <c r="A4" i="29"/>
  <c r="I81" i="45"/>
  <c r="I84" s="1"/>
  <c r="I89" s="1"/>
  <c r="L81"/>
  <c r="L84" s="1"/>
  <c r="L89" s="1"/>
  <c r="AA79"/>
  <c r="AE79" s="1"/>
  <c r="U81"/>
  <c r="U84" s="1"/>
  <c r="U89" s="1"/>
  <c r="X81"/>
  <c r="X84" s="1"/>
  <c r="X89" s="1"/>
  <c r="AB60"/>
  <c r="AB61" s="1"/>
  <c r="AA80"/>
  <c r="S80"/>
  <c r="K12" i="21"/>
  <c r="C12"/>
  <c r="D12"/>
  <c r="E12"/>
  <c r="F12"/>
  <c r="G12"/>
  <c r="H12"/>
  <c r="H25" s="1"/>
  <c r="I12"/>
  <c r="J12"/>
  <c r="K18"/>
  <c r="K23" s="1"/>
  <c r="K19"/>
  <c r="K20"/>
  <c r="K21"/>
  <c r="K22"/>
  <c r="C23"/>
  <c r="D23"/>
  <c r="E23"/>
  <c r="F23"/>
  <c r="G23"/>
  <c r="H23"/>
  <c r="I23"/>
  <c r="J23"/>
  <c r="D25"/>
  <c r="V81" i="45"/>
  <c r="Y81"/>
  <c r="Z15"/>
  <c r="AA15"/>
  <c r="AB15"/>
  <c r="AD15"/>
  <c r="AE15"/>
  <c r="AF15"/>
  <c r="Z23"/>
  <c r="AA23"/>
  <c r="Z40"/>
  <c r="Z45" s="1"/>
  <c r="Z47" s="1"/>
  <c r="AA40"/>
  <c r="AD40"/>
  <c r="AE40"/>
  <c r="AF40"/>
  <c r="AF45" s="1"/>
  <c r="Z55"/>
  <c r="AA55"/>
  <c r="Z60"/>
  <c r="AA60"/>
  <c r="Z61"/>
  <c r="AA61"/>
  <c r="AD61"/>
  <c r="AE61"/>
  <c r="AF61"/>
  <c r="AD63"/>
  <c r="AE63"/>
  <c r="AF63"/>
  <c r="AD79"/>
  <c r="Z80"/>
  <c r="H81"/>
  <c r="K81"/>
  <c r="M81"/>
  <c r="N81"/>
  <c r="O81"/>
  <c r="O84" s="1"/>
  <c r="O89" s="1"/>
  <c r="P81"/>
  <c r="T81"/>
  <c r="W81"/>
  <c r="R82"/>
  <c r="AA82" s="1"/>
  <c r="AE83" s="1"/>
  <c r="AE87"/>
  <c r="AE88"/>
  <c r="Q95"/>
  <c r="Z95" s="1"/>
  <c r="AD95" s="1"/>
  <c r="R95"/>
  <c r="AA95" s="1"/>
  <c r="S95"/>
  <c r="AB95" s="1"/>
  <c r="AF95" s="1"/>
  <c r="Q96"/>
  <c r="Z96" s="1"/>
  <c r="AD96" s="1"/>
  <c r="R96"/>
  <c r="S96"/>
  <c r="AB96" s="1"/>
  <c r="AF96" s="1"/>
  <c r="AA96"/>
  <c r="AE96" s="1"/>
  <c r="Q97"/>
  <c r="Z97" s="1"/>
  <c r="AD97" s="1"/>
  <c r="R97"/>
  <c r="AA97" s="1"/>
  <c r="AE97" s="1"/>
  <c r="S97"/>
  <c r="AB97" s="1"/>
  <c r="AF97" s="1"/>
  <c r="Q98"/>
  <c r="Z98" s="1"/>
  <c r="AD98" s="1"/>
  <c r="R98"/>
  <c r="S98"/>
  <c r="AB98" s="1"/>
  <c r="AF98" s="1"/>
  <c r="AA98"/>
  <c r="AE98" s="1"/>
  <c r="H99"/>
  <c r="I99"/>
  <c r="I102" s="1"/>
  <c r="I107" s="1"/>
  <c r="J99"/>
  <c r="K99"/>
  <c r="L99"/>
  <c r="L102" s="1"/>
  <c r="L107" s="1"/>
  <c r="M99"/>
  <c r="N99"/>
  <c r="O99"/>
  <c r="O102" s="1"/>
  <c r="O107" s="1"/>
  <c r="P99"/>
  <c r="T99"/>
  <c r="U99"/>
  <c r="U102" s="1"/>
  <c r="U107" s="1"/>
  <c r="V99"/>
  <c r="W99"/>
  <c r="X99"/>
  <c r="X102" s="1"/>
  <c r="X107" s="1"/>
  <c r="Y99"/>
  <c r="R101"/>
  <c r="AA101" s="1"/>
  <c r="AE101" s="1"/>
  <c r="AE105"/>
  <c r="AE106"/>
  <c r="N19" i="70" l="1"/>
  <c r="O19" s="1"/>
  <c r="F38" i="14"/>
  <c r="M17" i="2"/>
  <c r="J38" i="14"/>
  <c r="N9"/>
  <c r="M19" i="2"/>
  <c r="M23" s="1"/>
  <c r="S99" i="45"/>
  <c r="AE45"/>
  <c r="AB80"/>
  <c r="AF80" s="1"/>
  <c r="AD45"/>
  <c r="AB45"/>
  <c r="AB47" s="1"/>
  <c r="AB62" s="1"/>
  <c r="J25" i="21"/>
  <c r="I25"/>
  <c r="G25"/>
  <c r="F25"/>
  <c r="C25"/>
  <c r="E25"/>
  <c r="K25"/>
  <c r="N17" i="2"/>
  <c r="L17"/>
  <c r="H33" i="70"/>
  <c r="H33" i="52"/>
  <c r="N38" i="14"/>
  <c r="K12"/>
  <c r="K16" s="1"/>
  <c r="L16"/>
  <c r="L38" s="1"/>
  <c r="AA81" i="45"/>
  <c r="AA84" s="1"/>
  <c r="AA89" s="1"/>
  <c r="R81"/>
  <c r="R84" s="1"/>
  <c r="R89" s="1"/>
  <c r="Q81"/>
  <c r="Q99"/>
  <c r="Z62"/>
  <c r="Z63" s="1"/>
  <c r="AA45"/>
  <c r="AA47" s="1"/>
  <c r="AA62" s="1"/>
  <c r="AA63" s="1"/>
  <c r="AE95"/>
  <c r="AE99" s="1"/>
  <c r="AE102" s="1"/>
  <c r="AE107" s="1"/>
  <c r="AA99"/>
  <c r="AA102" s="1"/>
  <c r="AA107" s="1"/>
  <c r="AD80"/>
  <c r="AD81" s="1"/>
  <c r="Z81"/>
  <c r="AF79"/>
  <c r="N33" i="70"/>
  <c r="O33" s="1"/>
  <c r="AD99" i="45"/>
  <c r="AF99"/>
  <c r="AB99"/>
  <c r="Z99"/>
  <c r="R99"/>
  <c r="R102" s="1"/>
  <c r="R107" s="1"/>
  <c r="S81"/>
  <c r="AE80"/>
  <c r="AE81" s="1"/>
  <c r="AE84" s="1"/>
  <c r="AE89" s="1"/>
  <c r="M33" i="70"/>
  <c r="H35" l="1"/>
  <c r="H37" s="1"/>
  <c r="S38" i="14"/>
  <c r="AB81" i="45"/>
  <c r="AF81"/>
  <c r="M35" i="70"/>
  <c r="N35" s="1"/>
  <c r="K37"/>
  <c r="N37" l="1"/>
  <c r="O35"/>
  <c r="M37"/>
  <c r="O37" l="1"/>
</calcChain>
</file>

<file path=xl/sharedStrings.xml><?xml version="1.0" encoding="utf-8"?>
<sst xmlns="http://schemas.openxmlformats.org/spreadsheetml/2006/main" count="1059" uniqueCount="372">
  <si>
    <t>Attorneys (905)</t>
  </si>
  <si>
    <t>Paralegals / Other Law (900-998)</t>
  </si>
  <si>
    <t>Information &amp; Arts (1000-1099)</t>
  </si>
  <si>
    <t>Business &amp; Industry (1100-1199)</t>
  </si>
  <si>
    <t>Library (1400-1499)</t>
  </si>
  <si>
    <t>Equipment/Facilities Services (1600-1699)</t>
  </si>
  <si>
    <t>Supply Services (2000-2099)</t>
  </si>
  <si>
    <t>Security Specialists (080)</t>
  </si>
  <si>
    <t>Motor Vehicle Operations (5703)</t>
  </si>
  <si>
    <t>Miscellaneous Operations (010-099)</t>
  </si>
  <si>
    <t>Information Technology Mgmt  (2210)</t>
  </si>
  <si>
    <t>23.1  GSA rent</t>
  </si>
  <si>
    <t>25.4  Operation and maintenance of facilities</t>
  </si>
  <si>
    <t>2005 Enacted</t>
  </si>
  <si>
    <t>2006 President's</t>
  </si>
  <si>
    <t>2006-2007</t>
  </si>
  <si>
    <t>L: Summary of Requirements by Object Class</t>
  </si>
  <si>
    <t>K: Summary of Requirements by Grade</t>
  </si>
  <si>
    <t>Program Increases</t>
  </si>
  <si>
    <t>Interagency Crime and Drug Enforcement</t>
  </si>
  <si>
    <t>Investigations</t>
  </si>
  <si>
    <t>Prosecution</t>
  </si>
  <si>
    <t>None</t>
  </si>
  <si>
    <t xml:space="preserve">Increases </t>
  </si>
  <si>
    <t>25.5 Research and development contracts</t>
  </si>
  <si>
    <t>25.7 Operation and maintenance of equipment</t>
  </si>
  <si>
    <t>Justification for Base Adjustments</t>
  </si>
  <si>
    <t>Decreases</t>
  </si>
  <si>
    <t>(Dollars in Thousands)</t>
  </si>
  <si>
    <t>Salaries and Expenses</t>
  </si>
  <si>
    <t>A: Organizational Chart</t>
  </si>
  <si>
    <t>Total Offsets</t>
  </si>
  <si>
    <t xml:space="preserve">     Reimbursable FTE</t>
  </si>
  <si>
    <t>Other FTE:</t>
  </si>
  <si>
    <t>Total Comp. FTE</t>
  </si>
  <si>
    <t>Total FTE</t>
  </si>
  <si>
    <t>Reimbursable FTE</t>
  </si>
  <si>
    <t>Other FTE</t>
  </si>
  <si>
    <t>Total Compensable FTE</t>
  </si>
  <si>
    <t>Headquarters (Washington, D.C.)</t>
  </si>
  <si>
    <t>Summary of Requirements</t>
  </si>
  <si>
    <t>95% Budget</t>
  </si>
  <si>
    <t>95% BUDGET</t>
  </si>
  <si>
    <t xml:space="preserve">Program Offsets </t>
  </si>
  <si>
    <t>104 % Budget Level</t>
  </si>
  <si>
    <t>Budget</t>
  </si>
  <si>
    <t>Reimbursable FTE:</t>
  </si>
  <si>
    <t>w/Rescissions</t>
  </si>
  <si>
    <t>Total Program Increases</t>
  </si>
  <si>
    <t xml:space="preserve">     Subtotal Increases</t>
  </si>
  <si>
    <t xml:space="preserve">    Subtotal Decreases</t>
  </si>
  <si>
    <t>Request</t>
  </si>
  <si>
    <t>Estimates by budget activity</t>
  </si>
  <si>
    <t>Pos.</t>
  </si>
  <si>
    <t xml:space="preserve"> </t>
  </si>
  <si>
    <t>Amount</t>
  </si>
  <si>
    <t>Perm.</t>
  </si>
  <si>
    <t>Total Change</t>
  </si>
  <si>
    <t>Current Services</t>
  </si>
  <si>
    <t>Increases</t>
  </si>
  <si>
    <t>Personnel Management (200-299)</t>
  </si>
  <si>
    <t>Clerical and Office Services (300-399)</t>
  </si>
  <si>
    <t>Accounting and Budget (500-599)</t>
  </si>
  <si>
    <t>U.S. Field</t>
  </si>
  <si>
    <t>Foreign Field</t>
  </si>
  <si>
    <t>Improvements</t>
  </si>
  <si>
    <t>Offsets</t>
  </si>
  <si>
    <t>TOTAL</t>
  </si>
  <si>
    <t>Summary of Requirements by Grade</t>
  </si>
  <si>
    <t>Annualization of 2005 pay raise................................................................................................................................................................................................................................</t>
  </si>
  <si>
    <t>25.3 Purchases of goods &amp; services from Government accounts (Antennas, DHS Sec. Etc..)</t>
  </si>
  <si>
    <t>Government-wide reduction (0.59%)…………………………………………………………………………………………………………………………………………………………………………………..</t>
  </si>
  <si>
    <t>D………………………………………………………………………………………………………………………………………………………………………………………………………………………………………</t>
  </si>
  <si>
    <t>end of line</t>
  </si>
  <si>
    <t>23.1  GSA rent (Reimbursable)</t>
  </si>
  <si>
    <t>25.3 DHS Security (Reimbursable)</t>
  </si>
  <si>
    <t>end of page</t>
  </si>
  <si>
    <t>E………………………………………………………………………………………………………………………………………………………………………………………………………………………………………………………………</t>
  </si>
  <si>
    <t>F……………………………………………………………………………………………………………………………………………………………………………………………</t>
  </si>
  <si>
    <t>Agt./Atty.</t>
  </si>
  <si>
    <t>Program Offsets</t>
  </si>
  <si>
    <t>Offset 1</t>
  </si>
  <si>
    <t>Offset 2</t>
  </si>
  <si>
    <t>Offset 3</t>
  </si>
  <si>
    <t>Offset 4</t>
  </si>
  <si>
    <t>Offset 5</t>
  </si>
  <si>
    <t>Total Program Offsets</t>
  </si>
  <si>
    <t>Employee Performance………………………………………………………………………………………………………………………………………………………………………….</t>
  </si>
  <si>
    <t>Reduction applied to commerce Justice State appropriation (0.465%)…………………………………………………………………………………………………………………………………………………………………..</t>
  </si>
  <si>
    <t>Adjustments to Base</t>
  </si>
  <si>
    <t xml:space="preserve">Decision </t>
  </si>
  <si>
    <t>Unit(s)</t>
  </si>
  <si>
    <t>GRAND TOTAL</t>
  </si>
  <si>
    <t>ATBs</t>
  </si>
  <si>
    <t>11.1  Direct FTE &amp; personnel compensation</t>
  </si>
  <si>
    <t xml:space="preserve">       Total </t>
  </si>
  <si>
    <t>Average SES Salary</t>
  </si>
  <si>
    <t>Perm. Pos.</t>
  </si>
  <si>
    <t>Location of Description by Decision Unit</t>
  </si>
  <si>
    <t>Reprogrammings / Transfers</t>
  </si>
  <si>
    <t>end of sheet</t>
  </si>
  <si>
    <t>I: Detail of Permanent Positions by Category</t>
  </si>
  <si>
    <t>E.  Justification for Base Adjustments</t>
  </si>
  <si>
    <t>C: Program Increases/Offsets By Decision Unit</t>
  </si>
  <si>
    <t>B: Summary of Requirements</t>
  </si>
  <si>
    <t>Intelligence Series (132)</t>
  </si>
  <si>
    <t>Miscellaeous Inspectors Series (1802)</t>
  </si>
  <si>
    <t>Criminal Investigative Series (1811)</t>
  </si>
  <si>
    <t>23.2 Moving/Lease Expirations/Contract Parking</t>
  </si>
  <si>
    <t xml:space="preserve">Total Adjustments to Base </t>
  </si>
  <si>
    <t>Increases:</t>
  </si>
  <si>
    <t>Decreases:</t>
  </si>
  <si>
    <t>Increase/Decrease</t>
  </si>
  <si>
    <t>Decision Unit</t>
  </si>
  <si>
    <t xml:space="preserve">     Total</t>
  </si>
  <si>
    <t>atb</t>
  </si>
  <si>
    <t>enhance</t>
  </si>
  <si>
    <t>FTE</t>
  </si>
  <si>
    <t>Total</t>
  </si>
  <si>
    <t>Detail of Permanent Positions by Category</t>
  </si>
  <si>
    <t>Category</t>
  </si>
  <si>
    <t>Program</t>
  </si>
  <si>
    <t>Transfers</t>
  </si>
  <si>
    <t>Grades and Salary Ranges</t>
  </si>
  <si>
    <t>Executive Level I, $161,200...........................................................................</t>
  </si>
  <si>
    <t>Executive Level II, $145,100.............................................................</t>
  </si>
  <si>
    <t>Executive Level III, $133,700..........................................................</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</si>
  <si>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</si>
  <si>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</si>
  <si>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</si>
  <si>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</si>
  <si>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</si>
  <si>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</si>
  <si>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</si>
  <si>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</si>
  <si>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</si>
  <si>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</si>
  <si>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</si>
  <si>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</si>
  <si>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</si>
  <si>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</si>
  <si>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</si>
  <si>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</si>
  <si>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11.3  Other than full-time permanent</t>
  </si>
  <si>
    <t xml:space="preserve">     Total, appropriated positions</t>
  </si>
  <si>
    <t>Executive Level IV, $125,700..........................................................</t>
  </si>
  <si>
    <t>Average GS Salary</t>
  </si>
  <si>
    <t>Average GS Grade</t>
  </si>
  <si>
    <t>Object Classes</t>
  </si>
  <si>
    <t>Other Object Classes:</t>
  </si>
  <si>
    <t>FY 2005 Appropriation Enacted……………………………………………………………………………………………………………………………………………………………………………………………………………………………………………………………………………………………………………………………………………………………………………………..</t>
  </si>
  <si>
    <t>Decision Unit 1</t>
  </si>
  <si>
    <t>Decision Unit 2</t>
  </si>
  <si>
    <t>Decision Unit 3</t>
  </si>
  <si>
    <t>Decision Unit 4</t>
  </si>
  <si>
    <t>Summary of Requirements by Object Class</t>
  </si>
  <si>
    <t>Overtime</t>
  </si>
  <si>
    <t>Program Changes</t>
  </si>
  <si>
    <t>Total Program Changes</t>
  </si>
  <si>
    <t>Subtotal Offsets</t>
  </si>
  <si>
    <t>Ungraded Positions</t>
  </si>
  <si>
    <t>13.0 Benefits to former personnel</t>
  </si>
  <si>
    <t>25.6 Medical Care</t>
  </si>
  <si>
    <t>25.8 Subsistence and support of persons</t>
  </si>
  <si>
    <t>32.0 Lands and structures</t>
  </si>
  <si>
    <t>25.0 Other services</t>
  </si>
  <si>
    <t xml:space="preserve">Note: The FTE and position numbers in this Budget Submission have not been adjusted to reflect the reduction of OCDETF base funding. </t>
  </si>
  <si>
    <t>Subtotal Increases</t>
  </si>
  <si>
    <t>Undistributed</t>
  </si>
  <si>
    <t xml:space="preserve">Investigations/Prosecution </t>
  </si>
  <si>
    <t>Industry Operations Investigators (1801)</t>
  </si>
  <si>
    <t xml:space="preserve">Buildout </t>
  </si>
  <si>
    <t>Southwest Border Enforcement Initiative</t>
  </si>
  <si>
    <t>ATF</t>
  </si>
  <si>
    <t>Total Authorized</t>
  </si>
  <si>
    <t>Total Reimbursable</t>
  </si>
  <si>
    <t>Program Decreases</t>
  </si>
  <si>
    <t>Total Pr. Changes</t>
  </si>
  <si>
    <t>Investigative Analyst (1801)</t>
  </si>
  <si>
    <t xml:space="preserve">Southwest Border Violence Initiative </t>
  </si>
  <si>
    <t xml:space="preserve">Program Increases </t>
  </si>
  <si>
    <t xml:space="preserve">Program Decreaes </t>
  </si>
  <si>
    <t>Prosecutions</t>
  </si>
  <si>
    <t xml:space="preserve">Investigations </t>
  </si>
  <si>
    <t xml:space="preserve">Program Decreases </t>
  </si>
  <si>
    <t>Crosswalk of FY 2010 Availability</t>
  </si>
  <si>
    <t>FY 2010 Availability</t>
  </si>
  <si>
    <t>Carryover/Recoveries/  Offsetiing Collections</t>
  </si>
  <si>
    <t>FY 2010 Enacted (with rescissions,direct only)</t>
  </si>
  <si>
    <t>FY 2010 Supplementals</t>
  </si>
  <si>
    <t xml:space="preserve">2011 Supplementals </t>
  </si>
  <si>
    <t>FY 2012 Current Services</t>
  </si>
  <si>
    <t xml:space="preserve"> 2012 Total Request</t>
  </si>
  <si>
    <t>FY 2011 - FY 2012 Total Change</t>
  </si>
  <si>
    <t>FY 2010 Appropriation  Enacted w/Rescissions and Supplementals</t>
  </si>
  <si>
    <t>2012 Adjustments to Base and Technical Adjustments</t>
  </si>
  <si>
    <t>FY 2012 Increases</t>
  </si>
  <si>
    <t>FY 2012 Offsets</t>
  </si>
  <si>
    <t>FY 2012 Request</t>
  </si>
  <si>
    <t>F: Crosswalk of FY 2010 Availability</t>
  </si>
  <si>
    <t xml:space="preserve">FY 2010 Enacted without Rescissions </t>
  </si>
  <si>
    <t xml:space="preserve">Transfer. The amount reflects the  transfer of $601,975 from the ICDE Account to the Department of Justice Law Enforcement Wireless Communications (LEWC) Account. </t>
  </si>
  <si>
    <t xml:space="preserve">FY 2010 Enacted w/Rescissions and Supplementals </t>
  </si>
  <si>
    <t>2010 Enacted w/Rescissions and Supplementals</t>
  </si>
  <si>
    <t>Health Insurance:  Effective January 2009, this component's contribution to Federal employees' health insurance premiums increased by 6.7 percent.  Applied against the FY 2011 estimate of $21,075,000, the additional amount required is $1,161,000.</t>
  </si>
  <si>
    <t>FY 2012Request</t>
  </si>
  <si>
    <t xml:space="preserve">Total 2011 President's Budget with Recissions and Supplementals) </t>
  </si>
  <si>
    <t>FY 2012 Program Increases/Offsets By Decision Unit</t>
  </si>
  <si>
    <t xml:space="preserve">GSA Rent </t>
  </si>
  <si>
    <r>
      <t>Change in Compensible Days:</t>
    </r>
    <r>
      <rPr>
        <sz val="9"/>
        <color indexed="8"/>
        <rFont val="Times New Roman"/>
        <family val="1"/>
      </rPr>
      <t xml:space="preserve">  $1,702,000 for a one day deduction of compensible days. </t>
    </r>
  </si>
  <si>
    <t>Less lapse (50 %)</t>
  </si>
  <si>
    <t>Net Compensation</t>
  </si>
  <si>
    <t>Associated employee benefits</t>
  </si>
  <si>
    <t>Travel</t>
  </si>
  <si>
    <t>Transportation of Things</t>
  </si>
  <si>
    <t>Communications/Utilities</t>
  </si>
  <si>
    <t>Printing/Reproduction</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</si>
  <si>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</si>
  <si>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</si>
  <si>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</si>
  <si>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</si>
  <si>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</si>
  <si>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</si>
  <si>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Equipment</t>
  </si>
  <si>
    <t>TOTAL COSTS SUBJECT TO ANNUALIZATION</t>
  </si>
  <si>
    <t>Annualization Required for 2012 ($000)</t>
  </si>
  <si>
    <t>Administrative Efficiencies</t>
  </si>
  <si>
    <t xml:space="preserve">            Extend Tech Refresh</t>
  </si>
  <si>
    <t>.</t>
  </si>
  <si>
    <t xml:space="preserve">   J: Financial Analysis of Program Changes</t>
  </si>
  <si>
    <t>Financial Analysis of Program Changes</t>
  </si>
  <si>
    <t>Grades:</t>
  </si>
  <si>
    <t>Investigations/SWB</t>
  </si>
  <si>
    <t>Prosecution /SWB</t>
  </si>
  <si>
    <t>DEA</t>
  </si>
  <si>
    <t>FBI</t>
  </si>
  <si>
    <t>OFC</t>
  </si>
  <si>
    <t>USMS</t>
  </si>
  <si>
    <t>Offset</t>
  </si>
  <si>
    <t xml:space="preserve">EOUSA </t>
  </si>
  <si>
    <t xml:space="preserve">Amount  </t>
  </si>
  <si>
    <t>SES</t>
  </si>
  <si>
    <t>GS-15</t>
  </si>
  <si>
    <t>GS-14</t>
  </si>
  <si>
    <t>GS-13</t>
  </si>
  <si>
    <t>GS-12</t>
  </si>
  <si>
    <t>GS-11</t>
  </si>
  <si>
    <t>GS-10</t>
  </si>
  <si>
    <t>GS-9</t>
  </si>
  <si>
    <t>GS-8</t>
  </si>
  <si>
    <t>GS-7</t>
  </si>
  <si>
    <t xml:space="preserve">GS-5 </t>
  </si>
  <si>
    <t>Ungraded</t>
  </si>
  <si>
    <t>Total positions &amp; annual amount</t>
  </si>
  <si>
    <t xml:space="preserve">      Lapse (-)</t>
  </si>
  <si>
    <t xml:space="preserve">     Other personnel compensation</t>
  </si>
  <si>
    <t>Total FTE &amp; personnel compensation</t>
  </si>
  <si>
    <t>Personnel benefits</t>
  </si>
  <si>
    <t>Travel and transportation of persons</t>
  </si>
  <si>
    <t>Transportation of things</t>
  </si>
  <si>
    <t>GSA rent</t>
  </si>
  <si>
    <t>Communication, rents, and utilities</t>
  </si>
  <si>
    <t>Printing</t>
  </si>
  <si>
    <t>Other services</t>
  </si>
  <si>
    <t>Purchase of goods &amp; services from Government accounts</t>
  </si>
  <si>
    <t>Supplies and materials</t>
  </si>
  <si>
    <t>Land &amp; Structures</t>
  </si>
  <si>
    <r>
      <t xml:space="preserve">Note: </t>
    </r>
    <r>
      <rPr>
        <sz val="12"/>
        <color indexed="8"/>
        <rFont val="Times New Roman"/>
        <family val="1"/>
      </rPr>
      <t>Because of the reimbursable nature of this program and the senior-level expertise required, the OCDETF staffing increases are generally coasted at the mid-ranges of the grade scales.  The Attorney General has placed OCDETF  at the center of the supply reduction strategy.  In order to  mount a coordinated, comprehensive attack on the major drug trafficking and money  laundering organizations, an experienced cadre is essential.</t>
    </r>
  </si>
  <si>
    <r>
      <t>FERS Regular/Law Enforcement Retirement Contribution.</t>
    </r>
    <r>
      <rPr>
        <sz val="9"/>
        <color indexed="8"/>
        <rFont val="Times New Roman"/>
        <family val="1"/>
      </rPr>
      <t xml:space="preserve">  Agency retirement contributions increase as employees under CSRS retire and are replaced by FERS employees. Based on OPM government-wide estimates, we project that the DOJ workforce will convert from CSRS to FERS at a rate of 1.3 percent per year. The requested increase of  $425,000 is necessary to meet our increased retirement obligations as a result of this conversion.</t>
    </r>
  </si>
  <si>
    <t>2010 Increases ($000)</t>
  </si>
  <si>
    <r>
      <t xml:space="preserve">WCF Rate Increase: </t>
    </r>
    <r>
      <rPr>
        <sz val="9"/>
        <rFont val="Times New Roman"/>
        <family val="1"/>
      </rPr>
      <t>Components in the DC metropolitan area use and rely on the Department's Working Capital Fund (WCF) for support services including telecommunications services, computer services, finance services, as well as internet services. The WCF continues to invest in the infrastructure supporting the telecommunications services, computer services and internet services. Concurrently, several security initiatives are being implemented and additional resources are being directed to financial management in an effort to maintain a clean audit status. Funding of $1,000 is required for this account.</t>
    </r>
  </si>
  <si>
    <t>Subtotal, Goal 4</t>
  </si>
  <si>
    <t>4.6: Immigration</t>
  </si>
  <si>
    <t>4.5: Inmate Programs and Services</t>
  </si>
  <si>
    <t>4.4: Federal Prison System</t>
  </si>
  <si>
    <t>4.3: Treatment of Detainees</t>
  </si>
  <si>
    <t>4.2: Apprehension of Fugitives</t>
  </si>
  <si>
    <t xml:space="preserve">4.1: </t>
  </si>
  <si>
    <t>Goal 4: Ensure the Fair and Efficient Operation of the 
                 Federal Justice System</t>
  </si>
  <si>
    <t>Subtotal, Goal 3</t>
  </si>
  <si>
    <t>3.3: Crime Victim Services</t>
  </si>
  <si>
    <t>3.2: Drug Prevention and Treatment</t>
  </si>
  <si>
    <t xml:space="preserve">3.1: </t>
  </si>
  <si>
    <t>Goal 3: Assist State, Local, and Tribal Efforts to Prevent or
                 Crime and Violence</t>
  </si>
  <si>
    <t>Subtotal, Goal 2</t>
  </si>
  <si>
    <t>2.6: Bankruptcy</t>
  </si>
  <si>
    <t>2.5: Federal Statutes</t>
  </si>
  <si>
    <t>2.4: Civil Rights/Exploitation Crimes</t>
  </si>
  <si>
    <t>2.3: White Collar Crime</t>
  </si>
  <si>
    <t>2.2: Drugs</t>
  </si>
  <si>
    <t>Goal 2: Enforce Federal Laws and Represent the Rights and
                 Interests of the American People</t>
  </si>
  <si>
    <t>Subtotal, Goal 1</t>
  </si>
  <si>
    <t xml:space="preserve">1.2: </t>
  </si>
  <si>
    <t>1.1:</t>
  </si>
  <si>
    <t>Goal 1: Prevent Terrorism and Promote the Nation's Security</t>
  </si>
  <si>
    <t>$000s</t>
  </si>
  <si>
    <t>Strategic Goal/Objective</t>
  </si>
  <si>
    <t>Increases/Offsets</t>
  </si>
  <si>
    <t>Resources by Department of Justice Strategic Goal/Objective</t>
  </si>
  <si>
    <t xml:space="preserve">   3.7  Uphold the rights and improve services to America’s crime victims </t>
  </si>
  <si>
    <t xml:space="preserve">   3.6  Promote and strengthen innovative strategies in the administration of State and local justice systems </t>
  </si>
  <si>
    <t xml:space="preserve">   3.5  Adjudicate all immigration cases promptly and impartially in accordance with due process </t>
  </si>
  <si>
    <t xml:space="preserve">   3.4  Provide services and programs to facilitate inmates’ successful reintegration into society, consistent with community expectations and standards </t>
  </si>
  <si>
    <t xml:space="preserve">   3.3  Provide for the safe, secure, and humane confinement of detained persons awaiting trial and/or sentencing, and those in the custody of the Federal Prison System </t>
  </si>
  <si>
    <r>
      <t xml:space="preserve">   3.2 Ensure the apprehension of fugitives from justice</t>
    </r>
    <r>
      <rPr>
        <b/>
        <sz val="10"/>
        <rFont val="Times New Roman"/>
        <family val="1"/>
      </rPr>
      <t xml:space="preserve"> </t>
    </r>
  </si>
  <si>
    <t xml:space="preserve">   3.1 Protect judges, witnesses, and other participants in federal proceedings, and ensure the appearance of criminal defendants for judicial proceedings or confinement </t>
  </si>
  <si>
    <t xml:space="preserve">Goal 3: Ensure the Fair and Efficient Administration of Justice
           </t>
  </si>
  <si>
    <t xml:space="preserve">   2.8 Protect the integrity and ensure the effective operation of the Nation’s bankruptcy system </t>
  </si>
  <si>
    <t xml:space="preserve">   2.7 Vigorously enforce and represent the interests of the United States in all matters over which the Department has jurisdiction </t>
  </si>
  <si>
    <t xml:space="preserve">   2.6 Uphold the civil and Constitutional rights of all Americans </t>
  </si>
  <si>
    <r>
      <t xml:space="preserve">   2.5 Combat public and corporate corruption, fraud, economic crime, and cybercrime</t>
    </r>
    <r>
      <rPr>
        <b/>
        <sz val="10"/>
        <rFont val="Times New Roman"/>
        <family val="1"/>
      </rPr>
      <t xml:space="preserve"> </t>
    </r>
  </si>
  <si>
    <t xml:space="preserve">   2.4  Reduce the threat, trafficking, use, and related violence of illegal drugs </t>
  </si>
  <si>
    <r>
      <t xml:space="preserve">   2.3  Prevent, suppress, and intervene in crimes against children</t>
    </r>
    <r>
      <rPr>
        <b/>
        <sz val="10"/>
        <rFont val="Times New Roman"/>
        <family val="1"/>
      </rPr>
      <t xml:space="preserve"> </t>
    </r>
  </si>
  <si>
    <t xml:space="preserve">   2.2  Reduce the threat, incidence, and prevalence of violent crime </t>
  </si>
  <si>
    <t xml:space="preserve">   2.1  Strengthen partnerships for safer communities and enhance the Nation’s capacity to prevent, solve, and control crime </t>
  </si>
  <si>
    <t>Goal 2: Prevent Crime, Enforce Federal Laws and Represent the 
              Rights and Interests of the American People</t>
  </si>
  <si>
    <t xml:space="preserve">    1.4  Combat espionage against the United States </t>
  </si>
  <si>
    <t xml:space="preserve">   1.3  Prosecute those who have committed, or intend to commit, terrorist acts in                                                                                                                                                                                                                                                                                                                             the United States  </t>
  </si>
  <si>
    <t xml:space="preserve">   1.2  Strengthen partnerships to prevent, deter, and respond to terrorist incidents </t>
  </si>
  <si>
    <r>
      <t xml:space="preserve">   1.1 Prevent, disrupt, and defeat terrorist operations before they occur</t>
    </r>
    <r>
      <rPr>
        <b/>
        <sz val="10"/>
        <rFont val="Times New Roman"/>
        <family val="1"/>
      </rPr>
      <t xml:space="preserve"> </t>
    </r>
  </si>
  <si>
    <t>Direct Amount $000s</t>
  </si>
  <si>
    <t>Direct, Reimb. Other FTE</t>
  </si>
  <si>
    <t>Strategic Goal and Strategic Objective</t>
  </si>
  <si>
    <t>2012 Request</t>
  </si>
  <si>
    <t>2012 Current Services</t>
  </si>
  <si>
    <t>2010 Appropriation Enacted w/ Rescissions and Supplementals</t>
  </si>
  <si>
    <t>D: Resources by DOJ Strategic Goal and Strategic Objective</t>
  </si>
  <si>
    <t xml:space="preserve">          Total 2010 Enacted (with Rescissions and Supplementals)</t>
  </si>
  <si>
    <t>Pay and Benefits</t>
  </si>
  <si>
    <t xml:space="preserve">               Technical Refresh</t>
  </si>
  <si>
    <r>
      <t>Rental Payments to GSA.</t>
    </r>
    <r>
      <rPr>
        <sz val="9"/>
        <color indexed="8"/>
        <rFont val="Times New Roman"/>
        <family val="1"/>
      </rPr>
      <t xml:space="preserve">  OCDETF's adjusted rental payment would require an additional $226,000.</t>
    </r>
  </si>
  <si>
    <r>
      <t>Annualization of Supplemental 2010 SWB Positions.</t>
    </r>
    <r>
      <rPr>
        <sz val="9"/>
        <color indexed="8"/>
        <rFont val="Times New Roman"/>
        <family val="1"/>
      </rPr>
      <t xml:space="preserve">  In order to continue funding for the nine positions which were funded in the FY 2010 and FY 2011 Supplemental Appropriation the OCDETF program would need $1,796,000.</t>
    </r>
  </si>
  <si>
    <t>POS</t>
  </si>
  <si>
    <t>Total Increase:</t>
  </si>
  <si>
    <t>Total Decrease:</t>
  </si>
  <si>
    <t>Total ATB:</t>
  </si>
  <si>
    <t xml:space="preserve">FY 2011 Continuing Resolution </t>
  </si>
  <si>
    <t xml:space="preserve">2011 Continuing Resolution </t>
  </si>
  <si>
    <t xml:space="preserve">  Total, FY 2012 program changes requested</t>
  </si>
  <si>
    <t>2011 Continuing Resolution (with Recissions, direct only)</t>
  </si>
  <si>
    <t>Administrative Salary Increases for AUSAs</t>
  </si>
  <si>
    <t>G: Crosswalk of FY 2011 Availability</t>
  </si>
  <si>
    <t>Crosswalk of FY 2011 Availability</t>
  </si>
  <si>
    <t>FY 2011 Availability</t>
  </si>
  <si>
    <t>2011 Continuing Resolution</t>
  </si>
  <si>
    <t>Annual salary rate of 109 new positions</t>
  </si>
  <si>
    <r>
      <t>Southwest Border Enforcement Initiative:</t>
    </r>
    <r>
      <rPr>
        <sz val="9"/>
        <rFont val="Times New Roman"/>
        <family val="1"/>
      </rPr>
      <t xml:space="preserve"> $9,300,000 for U.S. Attorney positions as well as operational funds for OCDETF Components</t>
    </r>
  </si>
  <si>
    <t>2011 Increases ($000)</t>
  </si>
  <si>
    <t>SES, $119,554 - 179,700</t>
  </si>
  <si>
    <t>GS-15, $123,758 - 155,500</t>
  </si>
  <si>
    <t>GS-14, $105,211 - 136,771</t>
  </si>
  <si>
    <t>GS-13, $89,033 - 115,742</t>
  </si>
  <si>
    <t>GS-12, $74,872 - 97,333</t>
  </si>
  <si>
    <t>GS-11, $62,467 - 81,204</t>
  </si>
  <si>
    <t>GS-10, $56,857 - 73,917</t>
  </si>
  <si>
    <t>GS-9, $51,630 - 67,114</t>
  </si>
  <si>
    <t>GS-8, $46,745 - 60,765</t>
  </si>
  <si>
    <t>GS-7, $42,209 - 54,875</t>
  </si>
  <si>
    <t>GS-6, $37,983 - 49,375</t>
  </si>
  <si>
    <t>GS-5, $34,075 - 44,293</t>
  </si>
  <si>
    <t>GS-4, $30,456 - 39,590</t>
  </si>
  <si>
    <t>GS-3, $27,130 - 35,269</t>
  </si>
  <si>
    <t>GS-2, $24,865 - 31,292</t>
  </si>
  <si>
    <t>GS-1, $22,115 - 27,663</t>
  </si>
  <si>
    <t>$2,207,267 was brought forward from fiscal year 2010.</t>
  </si>
  <si>
    <t xml:space="preserve">Carryover/Recoveries/Offsetting Collections.  Funds were carried over from FY 2010 from the Interagency Crime and Drug Enforcement X account.  </t>
  </si>
  <si>
    <t>$8,836,523 was brought forward from fiscal year 2009.</t>
  </si>
  <si>
    <t>In addition, $21,000,000 was received from the Southwest Border Supplemental.</t>
  </si>
  <si>
    <r>
      <t xml:space="preserve">Annualization of 2010 pay raise.  This annualization represents the first quarter ammount (October through December) of the 2010 pay increase of 2.0 percent, for which funds were not provided under the FY 2011 CR.  Together with the resources provided in 2010 for the pay raise, the $1,727,000 requested represents the pay requirement for the full year of the 2010 enacted pay raise. </t>
    </r>
    <r>
      <rPr>
        <b/>
        <u/>
        <sz val="9"/>
        <rFont val="Times New Roman"/>
        <family val="1"/>
      </rPr>
      <t xml:space="preserve"> ($__1209__ for pay and $_518__for benefits)</t>
    </r>
  </si>
  <si>
    <t>Total Program  Increases</t>
  </si>
  <si>
    <t xml:space="preserve">Carryover/Recoveries/Offsetting Collections.  Funds were carried over from FY 2009 from the Interagency Crime and Drug Enforcement  no year account.  </t>
  </si>
  <si>
    <t>FY 2011 Continuing Resolution</t>
  </si>
</sst>
</file>

<file path=xl/styles.xml><?xml version="1.0" encoding="utf-8"?>
<styleSheet xmlns="http://schemas.openxmlformats.org/spreadsheetml/2006/main">
  <numFmts count="14">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6" formatCode="_(* #,##0_);_(* \(#,##0\);_(* &quot;-&quot;??_);_(@_)"/>
    <numFmt numFmtId="167" formatCode="0_);\(0\)"/>
    <numFmt numFmtId="168" formatCode="&quot;$&quot;#,##0.00"/>
    <numFmt numFmtId="169" formatCode="0.00000"/>
    <numFmt numFmtId="172" formatCode="0.00000%"/>
    <numFmt numFmtId="173" formatCode="_(&quot;$&quot;* #,##0_);_(&quot;$&quot;* \(#,##0\);_(&quot;$&quot;* &quot;-&quot;??_);_(@_)"/>
    <numFmt numFmtId="174" formatCode="#,##0;\-#,##0;&quot;-&quot;"/>
    <numFmt numFmtId="175" formatCode="_-&quot;F&quot;\ * #,##0_-;_-&quot;F&quot;\ * #,##0\-;_-&quot;F&quot;\ * &quot;-&quot;_-;_-@_-"/>
    <numFmt numFmtId="176" formatCode="mm/dd/yy"/>
  </numFmts>
  <fonts count="102">
    <font>
      <sz val="12"/>
      <name val="Arial"/>
    </font>
    <font>
      <u/>
      <sz val="12"/>
      <name val="TimesNewRomanPS"/>
    </font>
    <font>
      <sz val="12"/>
      <name val="TimesNewRomanPS"/>
    </font>
    <font>
      <sz val="12"/>
      <name val="Times New Roman"/>
      <family val="1"/>
    </font>
    <font>
      <sz val="12"/>
      <name val="Arial MT"/>
    </font>
    <font>
      <sz val="10"/>
      <color indexed="8"/>
      <name val="TMS"/>
    </font>
    <font>
      <b/>
      <sz val="14"/>
      <name val="TimesNewRomanPS"/>
    </font>
    <font>
      <sz val="13"/>
      <name val="TimesNewRomanP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u/>
      <sz val="12"/>
      <name val="Times New Roman"/>
      <family val="1"/>
    </font>
    <font>
      <sz val="12"/>
      <name val="Arial"/>
      <family val="2"/>
    </font>
    <font>
      <sz val="10"/>
      <name val="Arial"/>
      <family val="2"/>
    </font>
    <font>
      <u val="singleAccounting"/>
      <sz val="12"/>
      <name val="Times New Roman"/>
      <family val="1"/>
    </font>
    <font>
      <b/>
      <sz val="12"/>
      <name val="Times New Roman"/>
      <family val="1"/>
    </font>
    <font>
      <b/>
      <sz val="16"/>
      <name val="Times New Roman"/>
      <family val="1"/>
    </font>
    <font>
      <sz val="10"/>
      <name val="TimesNewRomanPS"/>
    </font>
    <font>
      <sz val="10"/>
      <name val="Arial"/>
      <family val="2"/>
    </font>
    <font>
      <b/>
      <sz val="10"/>
      <name val="Times New Roman"/>
      <family val="1"/>
    </font>
    <font>
      <b/>
      <sz val="10"/>
      <name val="Arial"/>
      <family val="2"/>
    </font>
    <font>
      <sz val="14"/>
      <name val="Times New Roman"/>
      <family val="1"/>
    </font>
    <font>
      <i/>
      <sz val="10"/>
      <name val="Times New Roman"/>
      <family val="1"/>
    </font>
    <font>
      <sz val="12"/>
      <color indexed="8"/>
      <name val="Times New Roman"/>
      <family val="1"/>
    </font>
    <font>
      <b/>
      <sz val="12"/>
      <color indexed="8"/>
      <name val="Times New Roman"/>
      <family val="1"/>
    </font>
    <font>
      <b/>
      <sz val="12"/>
      <name val="TimesNewRomanPS"/>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sz val="9"/>
      <name val="Times New Roman"/>
      <family val="1"/>
    </font>
    <font>
      <b/>
      <i/>
      <sz val="10"/>
      <name val="Arial"/>
      <family val="2"/>
    </font>
    <font>
      <i/>
      <sz val="10"/>
      <name val="Arial"/>
      <family val="2"/>
    </font>
    <font>
      <u/>
      <sz val="9"/>
      <color indexed="8"/>
      <name val="Times New Roman"/>
      <family val="1"/>
    </font>
    <font>
      <sz val="8"/>
      <name val="Arial"/>
      <family val="2"/>
    </font>
    <font>
      <sz val="12"/>
      <color indexed="12"/>
      <name val="Arial"/>
      <family val="2"/>
    </font>
    <font>
      <sz val="12"/>
      <color indexed="8"/>
      <name val="Arial"/>
      <family val="2"/>
    </font>
    <font>
      <sz val="12"/>
      <color indexed="9"/>
      <name val="Arial"/>
      <family val="2"/>
    </font>
    <font>
      <sz val="9"/>
      <color indexed="9"/>
      <name val="Times New Roman"/>
      <family val="1"/>
    </font>
    <font>
      <sz val="12"/>
      <color indexed="9"/>
      <name val="Times New Roman"/>
      <family val="1"/>
    </font>
    <font>
      <sz val="10"/>
      <color indexed="9"/>
      <name val="Times New Roman"/>
      <family val="1"/>
    </font>
    <font>
      <sz val="10"/>
      <color indexed="9"/>
      <name val="Arial"/>
      <family val="2"/>
    </font>
    <font>
      <sz val="8"/>
      <color indexed="9"/>
      <name val="Arial"/>
      <family val="2"/>
    </font>
    <font>
      <sz val="8"/>
      <color indexed="9"/>
      <name val="Arial"/>
      <family val="2"/>
    </font>
    <font>
      <sz val="8"/>
      <name val="Times New Roman"/>
      <family val="1"/>
    </font>
    <font>
      <sz val="8"/>
      <color indexed="9"/>
      <name val="Times New Roman"/>
      <family val="1"/>
    </font>
    <font>
      <sz val="8"/>
      <color indexed="9"/>
      <name val="Times New Roman"/>
      <family val="1"/>
    </font>
    <font>
      <sz val="8"/>
      <name val="Times New Roman"/>
      <family val="1"/>
    </font>
    <font>
      <sz val="12"/>
      <name val="Arial"/>
      <family val="2"/>
    </font>
    <font>
      <b/>
      <sz val="12"/>
      <name val="Arial"/>
      <family val="2"/>
    </font>
    <font>
      <sz val="11"/>
      <name val="Times New Roman"/>
      <family val="1"/>
    </font>
    <font>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NewRomanPS"/>
    </font>
    <font>
      <b/>
      <sz val="24"/>
      <name val="Times New Roman"/>
      <family val="1"/>
    </font>
    <font>
      <sz val="16"/>
      <color indexed="8"/>
      <name val="Times New Roman"/>
      <family val="1"/>
    </font>
    <font>
      <sz val="10"/>
      <color indexed="9"/>
      <name val="TMS"/>
    </font>
    <font>
      <sz val="8"/>
      <color indexed="8"/>
      <name val="Arial"/>
      <family val="2"/>
    </font>
    <font>
      <vertAlign val="superscript"/>
      <sz val="12"/>
      <color indexed="8"/>
      <name val="Times New Roman"/>
      <family val="1"/>
    </font>
    <font>
      <u/>
      <sz val="10"/>
      <name val="Times New Roman"/>
      <family val="1"/>
    </font>
    <font>
      <sz val="16"/>
      <name val="Times New Roman"/>
      <family val="1"/>
    </font>
    <font>
      <b/>
      <u/>
      <sz val="9"/>
      <name val="Times New Roman"/>
      <family val="1"/>
    </font>
    <font>
      <sz val="9"/>
      <name val="Arial"/>
      <family val="2"/>
    </font>
    <font>
      <sz val="11"/>
      <color theme="1"/>
      <name val="Calibri"/>
      <family val="2"/>
      <scheme val="minor"/>
    </font>
    <font>
      <sz val="11"/>
      <color theme="1"/>
      <name val="Times New Roman"/>
      <family val="2"/>
    </font>
    <font>
      <sz val="12"/>
      <name val="Tms Rmn"/>
    </font>
    <font>
      <sz val="10"/>
      <color indexed="8"/>
      <name val="Arial"/>
      <family val="2"/>
    </font>
    <font>
      <sz val="10"/>
      <name val="MS Serif"/>
      <family val="1"/>
    </font>
    <font>
      <sz val="10"/>
      <color indexed="16"/>
      <name val="MS Serif"/>
      <family val="1"/>
    </font>
    <font>
      <sz val="10"/>
      <name val="Geneva"/>
    </font>
    <font>
      <sz val="8"/>
      <name val="Helv"/>
    </font>
    <font>
      <b/>
      <sz val="8"/>
      <color indexed="8"/>
      <name val="Helv"/>
    </font>
    <font>
      <sz val="12"/>
      <name val="Arial"/>
      <family val="2"/>
    </font>
    <font>
      <sz val="8"/>
      <color theme="0"/>
      <name val="Times New Roman"/>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1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23"/>
      </bottom>
      <diagonal/>
    </border>
    <border>
      <left/>
      <right style="thin">
        <color indexed="64"/>
      </right>
      <top style="thin">
        <color indexed="23"/>
      </top>
      <bottom style="thin">
        <color indexed="23"/>
      </bottom>
      <diagonal/>
    </border>
    <border>
      <left style="thin">
        <color indexed="64"/>
      </left>
      <right style="thin">
        <color indexed="64"/>
      </right>
      <top style="thin">
        <color indexed="23"/>
      </top>
      <bottom style="thin">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8"/>
      </top>
      <bottom/>
      <diagonal/>
    </border>
    <border>
      <left/>
      <right/>
      <top/>
      <bottom style="thin">
        <color indexed="8"/>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top/>
      <bottom style="thin">
        <color indexed="8"/>
      </bottom>
      <diagonal/>
    </border>
    <border>
      <left/>
      <right style="thin">
        <color indexed="64"/>
      </right>
      <top style="thin">
        <color indexed="8"/>
      </top>
      <bottom/>
      <diagonal/>
    </border>
    <border>
      <left style="thin">
        <color indexed="8"/>
      </left>
      <right/>
      <top/>
      <bottom/>
      <diagonal/>
    </border>
    <border>
      <left/>
      <right style="thin">
        <color indexed="64"/>
      </right>
      <top/>
      <bottom style="thin">
        <color indexed="8"/>
      </bottom>
      <diagonal/>
    </border>
    <border>
      <left style="thin">
        <color indexed="23"/>
      </left>
      <right style="thin">
        <color indexed="64"/>
      </right>
      <top style="thin">
        <color indexed="23"/>
      </top>
      <bottom style="thin">
        <color indexed="23"/>
      </bottom>
      <diagonal/>
    </border>
    <border>
      <left style="thin">
        <color indexed="23"/>
      </left>
      <right style="thin">
        <color indexed="23"/>
      </right>
      <top style="thin">
        <color indexed="23"/>
      </top>
      <bottom style="hair">
        <color indexed="64"/>
      </bottom>
      <diagonal/>
    </border>
    <border>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style="thin">
        <color indexed="64"/>
      </right>
      <top style="thin">
        <color indexed="23"/>
      </top>
      <bottom style="medium">
        <color indexed="64"/>
      </bottom>
      <diagonal/>
    </border>
    <border>
      <left style="thin">
        <color indexed="64"/>
      </left>
      <right style="thin">
        <color indexed="8"/>
      </right>
      <top style="thin">
        <color indexed="64"/>
      </top>
      <bottom style="thin">
        <color indexed="64"/>
      </bottom>
      <diagonal/>
    </border>
    <border>
      <left style="thin">
        <color indexed="23"/>
      </left>
      <right/>
      <top style="thin">
        <color indexed="23"/>
      </top>
      <bottom style="thin">
        <color indexed="23"/>
      </bottom>
      <diagonal/>
    </border>
    <border>
      <left style="thin">
        <color indexed="23"/>
      </left>
      <right/>
      <top style="thin">
        <color indexed="23"/>
      </top>
      <bottom style="hair">
        <color indexed="64"/>
      </bottom>
      <diagonal/>
    </border>
    <border>
      <left style="thin">
        <color indexed="64"/>
      </left>
      <right style="thin">
        <color indexed="23"/>
      </right>
      <top style="thin">
        <color indexed="23"/>
      </top>
      <bottom style="thin">
        <color indexed="23"/>
      </bottom>
      <diagonal/>
    </border>
    <border>
      <left style="thin">
        <color indexed="64"/>
      </left>
      <right style="thin">
        <color indexed="23"/>
      </right>
      <top style="thin">
        <color indexed="23"/>
      </top>
      <bottom style="hair">
        <color indexed="64"/>
      </bottom>
      <diagonal/>
    </border>
    <border>
      <left style="thin">
        <color indexed="23"/>
      </left>
      <right style="thin">
        <color indexed="64"/>
      </right>
      <top style="thin">
        <color indexed="23"/>
      </top>
      <bottom style="hair">
        <color indexed="64"/>
      </bottom>
      <diagonal/>
    </border>
    <border>
      <left/>
      <right/>
      <top style="thin">
        <color indexed="8"/>
      </top>
      <bottom style="medium">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hair">
        <color indexed="64"/>
      </bottom>
      <diagonal/>
    </border>
    <border>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8"/>
      </right>
      <top style="hair">
        <color indexed="64"/>
      </top>
      <bottom style="medium">
        <color indexed="64"/>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diagonal/>
    </border>
    <border>
      <left style="thin">
        <color indexed="8"/>
      </left>
      <right/>
      <top style="thin">
        <color indexed="64"/>
      </top>
      <bottom/>
      <diagonal/>
    </border>
    <border>
      <left style="thin">
        <color indexed="8"/>
      </left>
      <right/>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indexed="64"/>
      </left>
      <right/>
      <top style="thin">
        <color indexed="23"/>
      </top>
      <bottom style="hair">
        <color indexed="64"/>
      </bottom>
      <diagonal/>
    </border>
    <border>
      <left/>
      <right style="thin">
        <color indexed="23"/>
      </right>
      <top style="thin">
        <color indexed="23"/>
      </top>
      <bottom style="hair">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8"/>
      </left>
      <right/>
      <top/>
      <bottom style="medium">
        <color indexed="64"/>
      </bottom>
      <diagonal/>
    </border>
    <border>
      <left style="double">
        <color indexed="64"/>
      </left>
      <right/>
      <top style="double">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double">
        <color indexed="64"/>
      </top>
      <bottom style="medium">
        <color indexed="64"/>
      </bottom>
      <diagonal/>
    </border>
    <border>
      <left style="thin">
        <color indexed="8"/>
      </left>
      <right/>
      <top/>
      <bottom style="hair">
        <color indexed="8"/>
      </bottom>
      <diagonal/>
    </border>
    <border>
      <left style="thin">
        <color indexed="64"/>
      </left>
      <right/>
      <top/>
      <bottom style="hair">
        <color indexed="8"/>
      </bottom>
      <diagonal/>
    </border>
    <border>
      <left/>
      <right style="thin">
        <color indexed="64"/>
      </right>
      <top/>
      <bottom style="hair">
        <color indexed="8"/>
      </bottom>
      <diagonal/>
    </border>
    <border>
      <left/>
      <right/>
      <top/>
      <bottom style="hair">
        <color indexed="8"/>
      </bottom>
      <diagonal/>
    </border>
    <border>
      <left style="double">
        <color indexed="64"/>
      </left>
      <right/>
      <top/>
      <bottom style="hair">
        <color indexed="8"/>
      </bottom>
      <diagonal/>
    </border>
    <border>
      <left/>
      <right style="double">
        <color indexed="64"/>
      </right>
      <top/>
      <bottom style="hair">
        <color indexed="8"/>
      </bottom>
      <diagonal/>
    </border>
    <border>
      <left/>
      <right style="thin">
        <color indexed="64"/>
      </right>
      <top style="medium">
        <color indexed="64"/>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diagonal/>
    </border>
    <border>
      <left style="thin">
        <color indexed="8"/>
      </left>
      <right/>
      <top style="hair">
        <color indexed="8"/>
      </top>
      <bottom style="thin">
        <color indexed="64"/>
      </bottom>
      <diagonal/>
    </border>
    <border>
      <left style="thin">
        <color indexed="64"/>
      </left>
      <right/>
      <top style="hair">
        <color indexed="8"/>
      </top>
      <bottom style="hair">
        <color indexed="8"/>
      </bottom>
      <diagonal/>
    </border>
    <border>
      <left/>
      <right style="thin">
        <color indexed="64"/>
      </right>
      <top style="hair">
        <color indexed="8"/>
      </top>
      <bottom style="thin">
        <color indexed="8"/>
      </bottom>
      <diagonal/>
    </border>
    <border>
      <left style="thin">
        <color indexed="64"/>
      </left>
      <right/>
      <top style="hair">
        <color indexed="8"/>
      </top>
      <bottom/>
      <diagonal/>
    </border>
    <border>
      <left style="double">
        <color indexed="64"/>
      </left>
      <right/>
      <top style="hair">
        <color indexed="8"/>
      </top>
      <bottom style="hair">
        <color indexed="8"/>
      </bottom>
      <diagonal/>
    </border>
    <border>
      <left/>
      <right style="double">
        <color indexed="64"/>
      </right>
      <top style="hair">
        <color indexed="8"/>
      </top>
      <bottom style="hair">
        <color indexed="8"/>
      </bottom>
      <diagonal/>
    </border>
    <border>
      <left/>
      <right/>
      <top style="hair">
        <color indexed="8"/>
      </top>
      <bottom style="thin">
        <color indexed="8"/>
      </bottom>
      <diagonal/>
    </border>
    <border>
      <left style="thin">
        <color indexed="64"/>
      </left>
      <right/>
      <top style="thin">
        <color indexed="8"/>
      </top>
      <bottom/>
      <diagonal/>
    </border>
    <border>
      <left style="double">
        <color indexed="64"/>
      </left>
      <right/>
      <top style="thin">
        <color indexed="8"/>
      </top>
      <bottom/>
      <diagonal/>
    </border>
    <border>
      <left/>
      <right style="double">
        <color indexed="64"/>
      </right>
      <top style="thin">
        <color indexed="8"/>
      </top>
      <bottom/>
      <diagonal/>
    </border>
    <border>
      <left style="double">
        <color indexed="64"/>
      </left>
      <right/>
      <top/>
      <bottom style="thin">
        <color indexed="8"/>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right/>
      <top style="hair">
        <color indexed="8"/>
      </top>
      <bottom style="thin">
        <color indexed="64"/>
      </bottom>
      <diagonal/>
    </border>
    <border>
      <left style="double">
        <color indexed="64"/>
      </left>
      <right/>
      <top style="hair">
        <color indexed="8"/>
      </top>
      <bottom style="thin">
        <color indexed="64"/>
      </bottom>
      <diagonal/>
    </border>
    <border>
      <left/>
      <right style="double">
        <color indexed="64"/>
      </right>
      <top style="hair">
        <color indexed="8"/>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23"/>
      </bottom>
      <diagonal/>
    </border>
    <border>
      <left style="thin">
        <color indexed="8"/>
      </left>
      <right/>
      <top style="hair">
        <color indexed="8"/>
      </top>
      <bottom style="hair">
        <color indexed="8"/>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double">
        <color indexed="64"/>
      </bottom>
      <diagonal/>
    </border>
    <border>
      <left/>
      <right style="thick">
        <color indexed="64"/>
      </right>
      <top style="double">
        <color indexed="64"/>
      </top>
      <bottom style="medium">
        <color indexed="64"/>
      </bottom>
      <diagonal/>
    </border>
    <border>
      <left/>
      <right style="thick">
        <color indexed="64"/>
      </right>
      <top/>
      <bottom style="hair">
        <color indexed="8"/>
      </bottom>
      <diagonal/>
    </border>
    <border>
      <left/>
      <right style="thick">
        <color indexed="64"/>
      </right>
      <top style="double">
        <color indexed="64"/>
      </top>
      <bottom style="double">
        <color indexed="64"/>
      </bottom>
      <diagonal/>
    </border>
    <border>
      <left/>
      <right style="thick">
        <color indexed="64"/>
      </right>
      <top style="hair">
        <color indexed="8"/>
      </top>
      <bottom style="hair">
        <color indexed="8"/>
      </bottom>
      <diagonal/>
    </border>
    <border>
      <left/>
      <right style="thick">
        <color indexed="64"/>
      </right>
      <top/>
      <bottom/>
      <diagonal/>
    </border>
    <border>
      <left/>
      <right style="thick">
        <color indexed="64"/>
      </right>
      <top style="thin">
        <color indexed="8"/>
      </top>
      <bottom/>
      <diagonal/>
    </border>
    <border>
      <left/>
      <right style="thick">
        <color indexed="64"/>
      </right>
      <top style="hair">
        <color indexed="8"/>
      </top>
      <bottom style="thin">
        <color indexed="64"/>
      </bottom>
      <diagonal/>
    </border>
    <border>
      <left/>
      <right style="thick">
        <color indexed="64"/>
      </right>
      <top/>
      <bottom style="thin">
        <color indexed="64"/>
      </bottom>
      <diagonal/>
    </border>
    <border>
      <left/>
      <right style="thick">
        <color indexed="64"/>
      </right>
      <top/>
      <bottom style="medium">
        <color indexed="64"/>
      </bottom>
      <diagonal/>
    </border>
    <border>
      <left style="thin">
        <color indexed="8"/>
      </left>
      <right style="thin">
        <color indexed="64"/>
      </right>
      <top/>
      <bottom/>
      <diagonal/>
    </border>
    <border>
      <left style="thin">
        <color indexed="8"/>
      </left>
      <right style="thin">
        <color indexed="64"/>
      </right>
      <top/>
      <bottom style="thin">
        <color indexed="23"/>
      </bottom>
      <diagonal/>
    </border>
    <border>
      <left style="thin">
        <color indexed="8"/>
      </left>
      <right/>
      <top style="double">
        <color indexed="64"/>
      </top>
      <bottom style="double">
        <color indexed="64"/>
      </bottom>
      <diagonal/>
    </border>
    <border>
      <left/>
      <right style="thin">
        <color indexed="8"/>
      </right>
      <top style="double">
        <color indexed="64"/>
      </top>
      <bottom style="double">
        <color indexed="64"/>
      </bottom>
      <diagonal/>
    </border>
  </borders>
  <cellStyleXfs count="78">
    <xf numFmtId="0" fontId="0" fillId="0" borderId="0"/>
    <xf numFmtId="0" fontId="64" fillId="2" borderId="0" applyNumberFormat="0" applyBorder="0" applyAlignment="0" applyProtection="0"/>
    <xf numFmtId="0" fontId="64" fillId="3" borderId="0" applyNumberFormat="0" applyBorder="0" applyAlignment="0" applyProtection="0"/>
    <xf numFmtId="0" fontId="64" fillId="4"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5" borderId="0" applyNumberFormat="0" applyBorder="0" applyAlignment="0" applyProtection="0"/>
    <xf numFmtId="0" fontId="64" fillId="8" borderId="0" applyNumberFormat="0" applyBorder="0" applyAlignment="0" applyProtection="0"/>
    <xf numFmtId="0" fontId="64" fillId="11" borderId="0" applyNumberFormat="0" applyBorder="0" applyAlignment="0" applyProtection="0"/>
    <xf numFmtId="0" fontId="65" fillId="12"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9" borderId="0" applyNumberFormat="0" applyBorder="0" applyAlignment="0" applyProtection="0"/>
    <xf numFmtId="0" fontId="66" fillId="3" borderId="0" applyNumberFormat="0" applyBorder="0" applyAlignment="0" applyProtection="0"/>
    <xf numFmtId="0" fontId="67" fillId="20" borderId="1" applyNumberFormat="0" applyAlignment="0" applyProtection="0"/>
    <xf numFmtId="0" fontId="68" fillId="21" borderId="2" applyNumberFormat="0" applyAlignment="0" applyProtection="0"/>
    <xf numFmtId="0" fontId="69" fillId="0" borderId="0" applyNumberFormat="0" applyFill="0" applyBorder="0" applyAlignment="0" applyProtection="0"/>
    <xf numFmtId="0" fontId="70" fillId="4" borderId="0" applyNumberFormat="0" applyBorder="0" applyAlignment="0" applyProtection="0"/>
    <xf numFmtId="0" fontId="71" fillId="0" borderId="3" applyNumberFormat="0" applyFill="0" applyAlignment="0" applyProtection="0"/>
    <xf numFmtId="0" fontId="72" fillId="0" borderId="4" applyNumberFormat="0" applyFill="0" applyAlignment="0" applyProtection="0"/>
    <xf numFmtId="0" fontId="73" fillId="0" borderId="5" applyNumberFormat="0" applyFill="0" applyAlignment="0" applyProtection="0"/>
    <xf numFmtId="0" fontId="73" fillId="0" borderId="0" applyNumberFormat="0" applyFill="0" applyBorder="0" applyAlignment="0" applyProtection="0"/>
    <xf numFmtId="0" fontId="74" fillId="7" borderId="1" applyNumberFormat="0" applyAlignment="0" applyProtection="0"/>
    <xf numFmtId="0" fontId="75" fillId="0" borderId="6" applyNumberFormat="0" applyFill="0" applyAlignment="0" applyProtection="0"/>
    <xf numFmtId="0" fontId="76" fillId="22" borderId="0" applyNumberFormat="0" applyBorder="0" applyAlignment="0" applyProtection="0"/>
    <xf numFmtId="0" fontId="23" fillId="0" borderId="0"/>
    <xf numFmtId="0" fontId="23" fillId="0" borderId="0"/>
    <xf numFmtId="0" fontId="23" fillId="23" borderId="7" applyNumberFormat="0" applyFont="0" applyAlignment="0" applyProtection="0"/>
    <xf numFmtId="0" fontId="77" fillId="20" borderId="8" applyNumberFormat="0" applyAlignment="0" applyProtection="0"/>
    <xf numFmtId="0" fontId="78" fillId="0" borderId="0" applyNumberFormat="0" applyFill="0" applyBorder="0" applyAlignment="0" applyProtection="0"/>
    <xf numFmtId="0" fontId="79" fillId="0" borderId="9" applyNumberFormat="0" applyFill="0" applyAlignment="0" applyProtection="0"/>
    <xf numFmtId="0" fontId="80" fillId="0" borderId="0" applyNumberFormat="0" applyFill="0" applyBorder="0" applyAlignment="0" applyProtection="0"/>
    <xf numFmtId="43" fontId="18" fillId="0" borderId="0" applyFont="0" applyFill="0" applyBorder="0" applyAlignment="0" applyProtection="0"/>
    <xf numFmtId="0" fontId="17" fillId="0" borderId="0"/>
    <xf numFmtId="9" fontId="18" fillId="0" borderId="0" applyFont="0" applyFill="0" applyBorder="0" applyAlignment="0" applyProtection="0"/>
    <xf numFmtId="0" fontId="18" fillId="0" borderId="0"/>
    <xf numFmtId="44" fontId="18" fillId="0" borderId="0" applyFont="0" applyFill="0" applyBorder="0" applyAlignment="0" applyProtection="0"/>
    <xf numFmtId="0" fontId="18" fillId="0" borderId="0"/>
    <xf numFmtId="0" fontId="91" fillId="0" borderId="0"/>
    <xf numFmtId="43" fontId="91" fillId="0" borderId="0" applyFont="0" applyFill="0" applyBorder="0" applyAlignment="0" applyProtection="0"/>
    <xf numFmtId="0" fontId="18" fillId="0" borderId="0"/>
    <xf numFmtId="0" fontId="92" fillId="0" borderId="0"/>
    <xf numFmtId="43" fontId="92" fillId="0" borderId="0" applyFont="0" applyFill="0" applyBorder="0" applyAlignment="0" applyProtection="0"/>
    <xf numFmtId="44" fontId="92" fillId="0" borderId="0" applyFont="0" applyFill="0" applyBorder="0" applyAlignment="0" applyProtection="0"/>
    <xf numFmtId="0" fontId="93" fillId="0" borderId="0" applyNumberFormat="0" applyFill="0" applyBorder="0" applyAlignment="0" applyProtection="0"/>
    <xf numFmtId="174" fontId="94" fillId="0" borderId="0" applyFill="0" applyBorder="0" applyAlignment="0"/>
    <xf numFmtId="0" fontId="95" fillId="0" borderId="0" applyNumberFormat="0" applyAlignment="0">
      <alignment horizontal="left"/>
    </xf>
    <xf numFmtId="0" fontId="96" fillId="0" borderId="0" applyNumberFormat="0" applyAlignment="0">
      <alignment horizontal="left"/>
    </xf>
    <xf numFmtId="38" fontId="34" fillId="25" borderId="0" applyNumberFormat="0" applyBorder="0" applyAlignment="0" applyProtection="0"/>
    <xf numFmtId="0" fontId="61" fillId="0" borderId="156" applyNumberFormat="0" applyAlignment="0" applyProtection="0">
      <alignment horizontal="left" vertical="center"/>
    </xf>
    <xf numFmtId="0" fontId="61" fillId="0" borderId="14">
      <alignment horizontal="left" vertical="center"/>
    </xf>
    <xf numFmtId="10" fontId="34" fillId="26" borderId="37" applyNumberFormat="0" applyBorder="0" applyAlignment="0" applyProtection="0"/>
    <xf numFmtId="175" fontId="97" fillId="0" borderId="0"/>
    <xf numFmtId="10" fontId="18" fillId="0" borderId="0" applyFont="0" applyFill="0" applyBorder="0" applyAlignment="0" applyProtection="0"/>
    <xf numFmtId="176" fontId="98" fillId="0" borderId="0" applyNumberFormat="0" applyFill="0" applyBorder="0" applyAlignment="0" applyProtection="0">
      <alignment horizontal="left"/>
    </xf>
    <xf numFmtId="0" fontId="17" fillId="27" borderId="0"/>
    <xf numFmtId="0" fontId="17" fillId="27" borderId="0"/>
    <xf numFmtId="0" fontId="17" fillId="27" borderId="0"/>
    <xf numFmtId="0" fontId="17" fillId="27" borderId="0"/>
    <xf numFmtId="0" fontId="17" fillId="27" borderId="0"/>
    <xf numFmtId="0" fontId="17" fillId="27" borderId="0"/>
    <xf numFmtId="0" fontId="17" fillId="27" borderId="0"/>
    <xf numFmtId="0" fontId="17" fillId="27" borderId="0"/>
    <xf numFmtId="40" fontId="99" fillId="0" borderId="0" applyBorder="0">
      <alignment horizontal="right"/>
    </xf>
    <xf numFmtId="43" fontId="100" fillId="0" borderId="0" applyFont="0" applyFill="0" applyBorder="0" applyAlignment="0" applyProtection="0"/>
    <xf numFmtId="9" fontId="100" fillId="0" borderId="0" applyFont="0" applyFill="0" applyBorder="0" applyAlignment="0" applyProtection="0"/>
  </cellStyleXfs>
  <cellXfs count="1111">
    <xf numFmtId="0" fontId="0" fillId="0" borderId="0" xfId="0"/>
    <xf numFmtId="165" fontId="2" fillId="0" borderId="0" xfId="0" applyNumberFormat="1" applyFont="1" applyAlignment="1"/>
    <xf numFmtId="165" fontId="2" fillId="0" borderId="0" xfId="0" applyNumberFormat="1" applyFont="1" applyBorder="1" applyAlignment="1"/>
    <xf numFmtId="165" fontId="8" fillId="0" borderId="0" xfId="0" applyNumberFormat="1" applyFont="1"/>
    <xf numFmtId="165" fontId="8" fillId="0" borderId="0" xfId="0" applyNumberFormat="1" applyFont="1" applyBorder="1"/>
    <xf numFmtId="3" fontId="8" fillId="0" borderId="0" xfId="0" applyNumberFormat="1" applyFont="1" applyAlignment="1"/>
    <xf numFmtId="3" fontId="11" fillId="0" borderId="0" xfId="0" applyNumberFormat="1" applyFont="1" applyAlignment="1"/>
    <xf numFmtId="3" fontId="8" fillId="0" borderId="0" xfId="0" applyNumberFormat="1" applyFont="1" applyAlignment="1">
      <alignment horizontal="centerContinuous"/>
    </xf>
    <xf numFmtId="3" fontId="8" fillId="0" borderId="0" xfId="0" applyNumberFormat="1" applyFont="1" applyAlignment="1">
      <alignment horizontal="fill"/>
    </xf>
    <xf numFmtId="3" fontId="8" fillId="0" borderId="0" xfId="0" applyNumberFormat="1" applyFont="1" applyBorder="1" applyAlignment="1"/>
    <xf numFmtId="165" fontId="11" fillId="0" borderId="0" xfId="0" applyNumberFormat="1" applyFont="1" applyAlignment="1"/>
    <xf numFmtId="165" fontId="8" fillId="0" borderId="0" xfId="0" applyNumberFormat="1" applyFont="1" applyAlignment="1"/>
    <xf numFmtId="165" fontId="8" fillId="0" borderId="0" xfId="0" applyNumberFormat="1" applyFont="1" applyAlignment="1">
      <alignment horizontal="centerContinuous"/>
    </xf>
    <xf numFmtId="165" fontId="14" fillId="0" borderId="0" xfId="0" applyNumberFormat="1" applyFont="1" applyAlignment="1">
      <alignment horizontal="centerContinuous"/>
    </xf>
    <xf numFmtId="165" fontId="8" fillId="0" borderId="0" xfId="0" applyNumberFormat="1" applyFont="1" applyAlignment="1">
      <alignment horizontal="fill"/>
    </xf>
    <xf numFmtId="165" fontId="3" fillId="0" borderId="0" xfId="0" applyNumberFormat="1" applyFont="1" applyAlignment="1"/>
    <xf numFmtId="165" fontId="2" fillId="0" borderId="0" xfId="0" applyNumberFormat="1" applyFont="1" applyAlignment="1">
      <alignment horizontal="centerContinuous"/>
    </xf>
    <xf numFmtId="165" fontId="4" fillId="0" borderId="0" xfId="0" applyNumberFormat="1" applyFont="1" applyAlignment="1"/>
    <xf numFmtId="165" fontId="3" fillId="0" borderId="0" xfId="0" applyNumberFormat="1" applyFont="1" applyBorder="1" applyAlignment="1"/>
    <xf numFmtId="165" fontId="0" fillId="0" borderId="0" xfId="0" applyNumberFormat="1"/>
    <xf numFmtId="165" fontId="5" fillId="24" borderId="0" xfId="0" applyNumberFormat="1" applyFont="1" applyFill="1" applyAlignment="1"/>
    <xf numFmtId="165" fontId="0" fillId="0" borderId="0" xfId="0" applyNumberFormat="1" applyBorder="1"/>
    <xf numFmtId="165" fontId="9" fillId="24" borderId="0" xfId="0" applyNumberFormat="1" applyFont="1" applyFill="1" applyAlignment="1"/>
    <xf numFmtId="165" fontId="9" fillId="24" borderId="0" xfId="0" applyNumberFormat="1" applyFont="1" applyFill="1" applyBorder="1" applyAlignment="1"/>
    <xf numFmtId="165" fontId="9" fillId="24" borderId="0" xfId="0" applyNumberFormat="1" applyFont="1" applyFill="1" applyAlignment="1">
      <alignment horizontal="centerContinuous"/>
    </xf>
    <xf numFmtId="165" fontId="8" fillId="0" borderId="0" xfId="0" applyNumberFormat="1" applyFont="1" applyBorder="1" applyAlignment="1">
      <alignment horizontal="centerContinuous"/>
    </xf>
    <xf numFmtId="165" fontId="15" fillId="24" borderId="0" xfId="0" applyNumberFormat="1" applyFont="1" applyFill="1" applyAlignment="1"/>
    <xf numFmtId="3" fontId="21" fillId="0" borderId="0" xfId="0" applyNumberFormat="1" applyFont="1" applyAlignment="1"/>
    <xf numFmtId="0" fontId="23" fillId="0" borderId="0" xfId="37"/>
    <xf numFmtId="0" fontId="23" fillId="0" borderId="10" xfId="37" applyBorder="1"/>
    <xf numFmtId="0" fontId="23" fillId="0" borderId="11" xfId="37" applyBorder="1"/>
    <xf numFmtId="0" fontId="23" fillId="0" borderId="0" xfId="37" applyAlignment="1">
      <alignment horizontal="centerContinuous"/>
    </xf>
    <xf numFmtId="0" fontId="24" fillId="0" borderId="12" xfId="37" applyFont="1" applyBorder="1" applyAlignment="1">
      <alignment horizontal="center"/>
    </xf>
    <xf numFmtId="0" fontId="24" fillId="0" borderId="13" xfId="37" applyFont="1" applyBorder="1" applyAlignment="1">
      <alignment horizontal="centerContinuous"/>
    </xf>
    <xf numFmtId="0" fontId="24" fillId="0" borderId="14" xfId="37" applyFont="1" applyBorder="1" applyAlignment="1">
      <alignment horizontal="centerContinuous"/>
    </xf>
    <xf numFmtId="0" fontId="24" fillId="0" borderId="15" xfId="37" applyFont="1" applyBorder="1" applyAlignment="1">
      <alignment horizontal="centerContinuous"/>
    </xf>
    <xf numFmtId="0" fontId="24" fillId="0" borderId="16" xfId="37" applyFont="1" applyBorder="1" applyAlignment="1">
      <alignment horizontal="center"/>
    </xf>
    <xf numFmtId="0" fontId="24" fillId="0" borderId="10" xfId="37" applyFont="1" applyBorder="1" applyAlignment="1">
      <alignment horizontal="center"/>
    </xf>
    <xf numFmtId="0" fontId="24" fillId="0" borderId="11" xfId="37" applyFont="1" applyBorder="1" applyAlignment="1">
      <alignment horizontal="center"/>
    </xf>
    <xf numFmtId="0" fontId="11" fillId="0" borderId="17" xfId="37" applyFont="1" applyBorder="1"/>
    <xf numFmtId="0" fontId="11" fillId="0" borderId="0" xfId="37" applyFont="1" applyBorder="1"/>
    <xf numFmtId="0" fontId="11" fillId="0" borderId="18" xfId="37" applyFont="1" applyBorder="1"/>
    <xf numFmtId="0" fontId="11" fillId="0" borderId="16" xfId="37" applyFont="1" applyBorder="1"/>
    <xf numFmtId="0" fontId="11" fillId="0" borderId="10" xfId="37" applyFont="1" applyBorder="1"/>
    <xf numFmtId="0" fontId="24" fillId="0" borderId="0" xfId="37" applyFont="1" applyBorder="1" applyAlignment="1">
      <alignment horizontal="center"/>
    </xf>
    <xf numFmtId="0" fontId="24" fillId="0" borderId="19" xfId="37" applyFont="1" applyBorder="1"/>
    <xf numFmtId="0" fontId="24" fillId="0" borderId="0" xfId="37" applyFont="1" applyBorder="1"/>
    <xf numFmtId="5" fontId="24" fillId="0" borderId="0" xfId="37" applyNumberFormat="1" applyFont="1" applyBorder="1"/>
    <xf numFmtId="0" fontId="11" fillId="0" borderId="20" xfId="37" applyFont="1" applyBorder="1"/>
    <xf numFmtId="0" fontId="11" fillId="0" borderId="11" xfId="37" applyFont="1" applyBorder="1"/>
    <xf numFmtId="37" fontId="24" fillId="0" borderId="0" xfId="37" applyNumberFormat="1" applyFont="1" applyFill="1" applyBorder="1"/>
    <xf numFmtId="5" fontId="24" fillId="0" borderId="18" xfId="37" applyNumberFormat="1" applyFont="1" applyFill="1" applyBorder="1"/>
    <xf numFmtId="165" fontId="31" fillId="24" borderId="21" xfId="0" applyNumberFormat="1" applyFont="1" applyFill="1" applyBorder="1" applyAlignment="1">
      <alignment horizontal="center"/>
    </xf>
    <xf numFmtId="165" fontId="31" fillId="24" borderId="17" xfId="0" applyNumberFormat="1" applyFont="1" applyFill="1" applyBorder="1" applyAlignment="1">
      <alignment horizontal="center"/>
    </xf>
    <xf numFmtId="165" fontId="28" fillId="24" borderId="0" xfId="0" applyNumberFormat="1" applyFont="1" applyFill="1" applyAlignment="1"/>
    <xf numFmtId="165" fontId="28" fillId="24" borderId="18" xfId="0" applyNumberFormat="1" applyFont="1" applyFill="1" applyBorder="1" applyAlignment="1"/>
    <xf numFmtId="3" fontId="11" fillId="0" borderId="0" xfId="0" applyNumberFormat="1" applyFont="1" applyAlignment="1">
      <alignment horizontal="centerContinuous"/>
    </xf>
    <xf numFmtId="0" fontId="35" fillId="0" borderId="0" xfId="0" applyFont="1"/>
    <xf numFmtId="165" fontId="2" fillId="0" borderId="0" xfId="0" applyNumberFormat="1" applyFont="1" applyFill="1" applyAlignment="1"/>
    <xf numFmtId="165" fontId="2" fillId="0" borderId="18" xfId="0" applyNumberFormat="1" applyFont="1" applyBorder="1" applyAlignment="1"/>
    <xf numFmtId="165" fontId="2" fillId="0" borderId="19" xfId="0" applyNumberFormat="1" applyFont="1" applyBorder="1" applyAlignment="1"/>
    <xf numFmtId="165" fontId="2" fillId="0" borderId="22" xfId="0" applyNumberFormat="1" applyFont="1" applyBorder="1" applyAlignment="1"/>
    <xf numFmtId="165" fontId="2" fillId="0" borderId="23" xfId="0" applyNumberFormat="1" applyFont="1" applyBorder="1" applyAlignment="1"/>
    <xf numFmtId="165" fontId="30" fillId="0" borderId="24" xfId="0" applyNumberFormat="1" applyFont="1" applyBorder="1" applyAlignment="1">
      <alignment horizontal="right"/>
    </xf>
    <xf numFmtId="165" fontId="30" fillId="0" borderId="25" xfId="0" applyNumberFormat="1" applyFont="1" applyBorder="1" applyAlignment="1"/>
    <xf numFmtId="0" fontId="11" fillId="0" borderId="26" xfId="37" applyFont="1" applyBorder="1"/>
    <xf numFmtId="0" fontId="11" fillId="0" borderId="26" xfId="37" applyFont="1" applyBorder="1" applyAlignment="1">
      <alignment horizontal="center"/>
    </xf>
    <xf numFmtId="0" fontId="11" fillId="0" borderId="27" xfId="37" applyFont="1" applyBorder="1"/>
    <xf numFmtId="0" fontId="11" fillId="0" borderId="28" xfId="37" applyFont="1" applyBorder="1"/>
    <xf numFmtId="0" fontId="11" fillId="0" borderId="28" xfId="37" applyFont="1" applyBorder="1" applyAlignment="1">
      <alignment horizontal="center"/>
    </xf>
    <xf numFmtId="0" fontId="11" fillId="0" borderId="29" xfId="37" applyFont="1" applyBorder="1"/>
    <xf numFmtId="165" fontId="8" fillId="0" borderId="18" xfId="0" applyNumberFormat="1" applyFont="1" applyBorder="1" applyAlignment="1"/>
    <xf numFmtId="165" fontId="19" fillId="0" borderId="18" xfId="0" applyNumberFormat="1" applyFont="1" applyBorder="1" applyAlignment="1"/>
    <xf numFmtId="165" fontId="8" fillId="0" borderId="11" xfId="0" applyNumberFormat="1" applyFont="1" applyBorder="1" applyAlignment="1"/>
    <xf numFmtId="165" fontId="8" fillId="0" borderId="30" xfId="0" applyNumberFormat="1" applyFont="1" applyBorder="1" applyAlignment="1"/>
    <xf numFmtId="165" fontId="8" fillId="0" borderId="10" xfId="0" applyNumberFormat="1" applyFont="1" applyBorder="1" applyAlignment="1">
      <alignment horizontal="fill"/>
    </xf>
    <xf numFmtId="3" fontId="8" fillId="0" borderId="19" xfId="0" applyNumberFormat="1" applyFont="1" applyBorder="1" applyAlignment="1"/>
    <xf numFmtId="3" fontId="8" fillId="0" borderId="31" xfId="0" applyNumberFormat="1" applyFont="1" applyBorder="1" applyAlignment="1"/>
    <xf numFmtId="3" fontId="8" fillId="0" borderId="27" xfId="0" applyNumberFormat="1" applyFont="1" applyBorder="1" applyAlignment="1"/>
    <xf numFmtId="165" fontId="8" fillId="0" borderId="27" xfId="0" applyNumberFormat="1" applyFont="1" applyBorder="1" applyAlignment="1">
      <alignment horizontal="fill"/>
    </xf>
    <xf numFmtId="165" fontId="8" fillId="0" borderId="27" xfId="0" applyNumberFormat="1" applyFont="1" applyBorder="1" applyAlignment="1"/>
    <xf numFmtId="165" fontId="8" fillId="0" borderId="32" xfId="0" applyNumberFormat="1" applyFont="1" applyBorder="1" applyAlignment="1"/>
    <xf numFmtId="3" fontId="8" fillId="0" borderId="24" xfId="0" applyNumberFormat="1" applyFont="1" applyBorder="1" applyAlignment="1"/>
    <xf numFmtId="165" fontId="8" fillId="0" borderId="24" xfId="0" applyNumberFormat="1" applyFont="1" applyBorder="1" applyAlignment="1"/>
    <xf numFmtId="165" fontId="16" fillId="0" borderId="24" xfId="0" applyNumberFormat="1" applyFont="1" applyBorder="1" applyAlignment="1"/>
    <xf numFmtId="165" fontId="20" fillId="0" borderId="30" xfId="0" applyNumberFormat="1" applyFont="1" applyBorder="1" applyAlignment="1"/>
    <xf numFmtId="165" fontId="20" fillId="0" borderId="33" xfId="0" applyNumberFormat="1" applyFont="1" applyBorder="1" applyAlignment="1">
      <alignment horizontal="right"/>
    </xf>
    <xf numFmtId="165" fontId="20" fillId="0" borderId="12" xfId="0" applyNumberFormat="1" applyFont="1" applyBorder="1" applyAlignment="1">
      <alignment horizontal="center"/>
    </xf>
    <xf numFmtId="165" fontId="20" fillId="0" borderId="34" xfId="0" applyNumberFormat="1" applyFont="1" applyBorder="1" applyAlignment="1">
      <alignment horizontal="center"/>
    </xf>
    <xf numFmtId="165" fontId="8" fillId="0" borderId="17" xfId="0" applyNumberFormat="1" applyFont="1" applyBorder="1" applyAlignment="1"/>
    <xf numFmtId="165" fontId="8" fillId="0" borderId="26" xfId="0" applyNumberFormat="1" applyFont="1" applyBorder="1" applyAlignment="1"/>
    <xf numFmtId="165" fontId="19" fillId="0" borderId="17" xfId="0" applyNumberFormat="1" applyFont="1" applyBorder="1" applyAlignment="1"/>
    <xf numFmtId="165" fontId="8" fillId="0" borderId="16" xfId="0" applyNumberFormat="1" applyFont="1" applyBorder="1" applyAlignment="1"/>
    <xf numFmtId="165" fontId="20" fillId="0" borderId="12" xfId="0" applyNumberFormat="1" applyFont="1" applyBorder="1" applyAlignment="1"/>
    <xf numFmtId="3" fontId="37" fillId="0" borderId="0" xfId="0" applyNumberFormat="1" applyFont="1" applyAlignment="1">
      <alignment horizontal="centerContinuous"/>
    </xf>
    <xf numFmtId="165" fontId="20" fillId="0" borderId="11" xfId="0" applyNumberFormat="1" applyFont="1" applyBorder="1" applyAlignment="1"/>
    <xf numFmtId="165" fontId="20" fillId="0" borderId="10" xfId="0" applyNumberFormat="1" applyFont="1" applyBorder="1" applyAlignment="1">
      <alignment horizontal="fill"/>
    </xf>
    <xf numFmtId="165" fontId="20" fillId="0" borderId="16" xfId="0" applyNumberFormat="1" applyFont="1" applyBorder="1" applyAlignment="1"/>
    <xf numFmtId="164" fontId="20" fillId="0" borderId="11" xfId="0" applyNumberFormat="1" applyFont="1" applyBorder="1" applyAlignment="1"/>
    <xf numFmtId="165" fontId="31" fillId="24" borderId="25" xfId="0" applyNumberFormat="1" applyFont="1" applyFill="1" applyBorder="1" applyAlignment="1">
      <alignment horizontal="right"/>
    </xf>
    <xf numFmtId="165" fontId="31" fillId="24" borderId="24" xfId="0" applyNumberFormat="1" applyFont="1" applyFill="1" applyBorder="1" applyAlignment="1">
      <alignment horizontal="right"/>
    </xf>
    <xf numFmtId="165" fontId="31" fillId="24" borderId="33" xfId="0" applyNumberFormat="1" applyFont="1" applyFill="1" applyBorder="1" applyAlignment="1">
      <alignment horizontal="right"/>
    </xf>
    <xf numFmtId="165" fontId="30" fillId="0" borderId="25" xfId="0" applyNumberFormat="1" applyFont="1" applyBorder="1" applyAlignment="1">
      <alignment horizontal="right"/>
    </xf>
    <xf numFmtId="165" fontId="30" fillId="0" borderId="33" xfId="0" applyNumberFormat="1" applyFont="1" applyBorder="1" applyAlignment="1">
      <alignment horizontal="right"/>
    </xf>
    <xf numFmtId="165" fontId="28" fillId="24" borderId="19" xfId="0" applyNumberFormat="1" applyFont="1" applyFill="1" applyBorder="1" applyAlignment="1"/>
    <xf numFmtId="165" fontId="29" fillId="24" borderId="24" xfId="0" applyNumberFormat="1" applyFont="1" applyFill="1" applyBorder="1" applyAlignment="1">
      <alignment horizontal="right"/>
    </xf>
    <xf numFmtId="165" fontId="29" fillId="24" borderId="25" xfId="0" applyNumberFormat="1" applyFont="1" applyFill="1" applyBorder="1" applyAlignment="1">
      <alignment horizontal="right"/>
    </xf>
    <xf numFmtId="165" fontId="29" fillId="24" borderId="33" xfId="0" applyNumberFormat="1" applyFont="1" applyFill="1" applyBorder="1" applyAlignment="1">
      <alignment horizontal="right"/>
    </xf>
    <xf numFmtId="165" fontId="28" fillId="24" borderId="19" xfId="0" applyNumberFormat="1" applyFont="1" applyFill="1" applyBorder="1" applyAlignment="1">
      <alignment horizontal="left"/>
    </xf>
    <xf numFmtId="165" fontId="38" fillId="24" borderId="0" xfId="0" applyNumberFormat="1" applyFont="1" applyFill="1" applyAlignment="1"/>
    <xf numFmtId="0" fontId="23" fillId="0" borderId="0" xfId="37" applyBorder="1"/>
    <xf numFmtId="3" fontId="8" fillId="0" borderId="0" xfId="0" applyNumberFormat="1" applyFont="1" applyFill="1" applyAlignment="1"/>
    <xf numFmtId="165" fontId="8" fillId="0" borderId="0" xfId="0" applyNumberFormat="1" applyFont="1" applyFill="1" applyAlignment="1"/>
    <xf numFmtId="165" fontId="1" fillId="0" borderId="24" xfId="0" applyNumberFormat="1" applyFont="1" applyBorder="1" applyAlignment="1"/>
    <xf numFmtId="0" fontId="12" fillId="0" borderId="0" xfId="0" applyFont="1"/>
    <xf numFmtId="165" fontId="29" fillId="24" borderId="13" xfId="0" applyNumberFormat="1" applyFont="1" applyFill="1" applyBorder="1" applyAlignment="1">
      <alignment horizontal="left"/>
    </xf>
    <xf numFmtId="165" fontId="29" fillId="24" borderId="31" xfId="0" applyNumberFormat="1" applyFont="1" applyFill="1" applyBorder="1" applyAlignment="1">
      <alignment horizontal="left"/>
    </xf>
    <xf numFmtId="3" fontId="35" fillId="0" borderId="22" xfId="0" applyNumberFormat="1" applyFont="1" applyBorder="1" applyAlignment="1"/>
    <xf numFmtId="3" fontId="35" fillId="0" borderId="23" xfId="0" applyNumberFormat="1" applyFont="1" applyBorder="1" applyAlignment="1"/>
    <xf numFmtId="165" fontId="35" fillId="0" borderId="22" xfId="0" applyNumberFormat="1" applyFont="1" applyBorder="1" applyAlignment="1">
      <alignment horizontal="centerContinuous"/>
    </xf>
    <xf numFmtId="165" fontId="35" fillId="0" borderId="23" xfId="0" applyNumberFormat="1" applyFont="1" applyBorder="1" applyAlignment="1">
      <alignment horizontal="centerContinuous"/>
    </xf>
    <xf numFmtId="165" fontId="35" fillId="0" borderId="23" xfId="0" applyNumberFormat="1" applyFont="1" applyBorder="1" applyAlignment="1"/>
    <xf numFmtId="1" fontId="35" fillId="0" borderId="22" xfId="0" applyNumberFormat="1" applyFont="1" applyBorder="1" applyAlignment="1">
      <alignment horizontal="centerContinuous"/>
    </xf>
    <xf numFmtId="1" fontId="35" fillId="0" borderId="23" xfId="0" applyNumberFormat="1" applyFont="1" applyBorder="1" applyAlignment="1">
      <alignment horizontal="centerContinuous"/>
    </xf>
    <xf numFmtId="165" fontId="35" fillId="0" borderId="30" xfId="0" applyNumberFormat="1" applyFont="1" applyBorder="1" applyAlignment="1">
      <alignment horizontal="centerContinuous"/>
    </xf>
    <xf numFmtId="3" fontId="35" fillId="0" borderId="19" xfId="0" applyNumberFormat="1" applyFont="1" applyBorder="1" applyAlignment="1"/>
    <xf numFmtId="3" fontId="41" fillId="0" borderId="0" xfId="0" applyNumberFormat="1" applyFont="1" applyAlignment="1">
      <alignment horizontal="centerContinuous"/>
    </xf>
    <xf numFmtId="3" fontId="35" fillId="0" borderId="0" xfId="0" applyNumberFormat="1" applyFont="1" applyAlignment="1">
      <alignment horizontal="centerContinuous"/>
    </xf>
    <xf numFmtId="3" fontId="35" fillId="0" borderId="0" xfId="0" applyNumberFormat="1" applyFont="1" applyAlignment="1"/>
    <xf numFmtId="165" fontId="35" fillId="0" borderId="20" xfId="0" applyNumberFormat="1" applyFont="1" applyBorder="1" applyAlignment="1">
      <alignment horizontal="centerContinuous"/>
    </xf>
    <xf numFmtId="165" fontId="35" fillId="0" borderId="10" xfId="0" applyNumberFormat="1" applyFont="1" applyBorder="1" applyAlignment="1">
      <alignment horizontal="centerContinuous"/>
    </xf>
    <xf numFmtId="165" fontId="35" fillId="0" borderId="10" xfId="0" applyNumberFormat="1" applyFont="1" applyBorder="1" applyAlignment="1"/>
    <xf numFmtId="165" fontId="41" fillId="0" borderId="10" xfId="0" applyNumberFormat="1" applyFont="1" applyBorder="1" applyAlignment="1">
      <alignment horizontal="centerContinuous"/>
    </xf>
    <xf numFmtId="165" fontId="35" fillId="0" borderId="11" xfId="0" applyNumberFormat="1" applyFont="1" applyBorder="1" applyAlignment="1">
      <alignment horizontal="centerContinuous"/>
    </xf>
    <xf numFmtId="3" fontId="42" fillId="0" borderId="25" xfId="0" applyNumberFormat="1" applyFont="1" applyBorder="1" applyAlignment="1"/>
    <xf numFmtId="3" fontId="35" fillId="0" borderId="24" xfId="0" applyNumberFormat="1" applyFont="1" applyBorder="1" applyAlignment="1"/>
    <xf numFmtId="165" fontId="35" fillId="0" borderId="25" xfId="0" applyNumberFormat="1" applyFont="1" applyBorder="1" applyAlignment="1">
      <alignment horizontal="right"/>
    </xf>
    <xf numFmtId="165" fontId="35" fillId="0" borderId="24" xfId="0" applyNumberFormat="1" applyFont="1" applyBorder="1" applyAlignment="1">
      <alignment horizontal="center"/>
    </xf>
    <xf numFmtId="165" fontId="35" fillId="0" borderId="24" xfId="0" applyNumberFormat="1" applyFont="1" applyBorder="1" applyAlignment="1">
      <alignment horizontal="right"/>
    </xf>
    <xf numFmtId="165" fontId="35" fillId="0" borderId="24" xfId="0" applyNumberFormat="1" applyFont="1" applyBorder="1" applyAlignment="1"/>
    <xf numFmtId="165" fontId="35" fillId="0" borderId="33" xfId="0" applyNumberFormat="1" applyFont="1" applyBorder="1" applyAlignment="1">
      <alignment horizontal="right"/>
    </xf>
    <xf numFmtId="3" fontId="35" fillId="0" borderId="31" xfId="0" applyNumberFormat="1" applyFont="1" applyBorder="1" applyAlignment="1"/>
    <xf numFmtId="3" fontId="35" fillId="0" borderId="27" xfId="0" applyNumberFormat="1" applyFont="1" applyBorder="1" applyAlignment="1"/>
    <xf numFmtId="3" fontId="35" fillId="0" borderId="27" xfId="0" applyNumberFormat="1" applyFont="1" applyBorder="1" applyAlignment="1">
      <alignment horizontal="fill"/>
    </xf>
    <xf numFmtId="165" fontId="35" fillId="0" borderId="31" xfId="0" applyNumberFormat="1" applyFont="1" applyBorder="1" applyAlignment="1"/>
    <xf numFmtId="165" fontId="35" fillId="0" borderId="27" xfId="0" applyNumberFormat="1" applyFont="1" applyBorder="1" applyAlignment="1"/>
    <xf numFmtId="164" fontId="35" fillId="0" borderId="27" xfId="0" applyNumberFormat="1" applyFont="1" applyBorder="1" applyAlignment="1"/>
    <xf numFmtId="164" fontId="35" fillId="0" borderId="32" xfId="0" applyNumberFormat="1" applyFont="1" applyBorder="1" applyAlignment="1"/>
    <xf numFmtId="165" fontId="35" fillId="0" borderId="32" xfId="0" applyNumberFormat="1" applyFont="1" applyBorder="1" applyAlignment="1"/>
    <xf numFmtId="3" fontId="35" fillId="0" borderId="20" xfId="0" applyNumberFormat="1" applyFont="1" applyFill="1" applyBorder="1" applyAlignment="1"/>
    <xf numFmtId="3" fontId="35" fillId="0" borderId="10" xfId="0" applyNumberFormat="1" applyFont="1" applyBorder="1" applyAlignment="1"/>
    <xf numFmtId="3" fontId="35" fillId="0" borderId="10" xfId="0" applyNumberFormat="1" applyFont="1" applyBorder="1" applyAlignment="1">
      <alignment horizontal="fill"/>
    </xf>
    <xf numFmtId="165" fontId="35" fillId="0" borderId="20" xfId="0" applyNumberFormat="1" applyFont="1" applyBorder="1" applyAlignment="1"/>
    <xf numFmtId="165" fontId="35" fillId="0" borderId="11" xfId="0" applyNumberFormat="1" applyFont="1" applyBorder="1" applyAlignment="1"/>
    <xf numFmtId="3" fontId="35" fillId="0" borderId="20" xfId="0" applyNumberFormat="1" applyFont="1" applyBorder="1" applyAlignment="1"/>
    <xf numFmtId="3" fontId="42" fillId="0" borderId="10" xfId="0" applyNumberFormat="1" applyFont="1" applyBorder="1" applyAlignment="1"/>
    <xf numFmtId="3" fontId="42" fillId="0" borderId="10" xfId="0" applyNumberFormat="1" applyFont="1" applyBorder="1" applyAlignment="1">
      <alignment horizontal="fill"/>
    </xf>
    <xf numFmtId="165" fontId="42" fillId="0" borderId="20" xfId="0" applyNumberFormat="1" applyFont="1" applyBorder="1" applyAlignment="1"/>
    <xf numFmtId="165" fontId="42" fillId="0" borderId="10" xfId="0" applyNumberFormat="1" applyFont="1" applyBorder="1" applyAlignment="1"/>
    <xf numFmtId="165" fontId="42" fillId="0" borderId="11" xfId="0" applyNumberFormat="1" applyFont="1" applyBorder="1" applyAlignment="1"/>
    <xf numFmtId="165" fontId="35" fillId="0" borderId="19" xfId="0" applyNumberFormat="1" applyFont="1" applyBorder="1" applyAlignment="1"/>
    <xf numFmtId="165" fontId="35" fillId="0" borderId="0" xfId="0" applyNumberFormat="1" applyFont="1" applyAlignment="1"/>
    <xf numFmtId="165" fontId="35" fillId="0" borderId="18" xfId="0" applyNumberFormat="1" applyFont="1" applyBorder="1" applyAlignment="1"/>
    <xf numFmtId="0" fontId="18" fillId="0" borderId="0" xfId="37" applyFont="1" applyAlignment="1">
      <alignment horizontal="left"/>
    </xf>
    <xf numFmtId="0" fontId="23" fillId="0" borderId="0" xfId="37" applyFont="1" applyBorder="1"/>
    <xf numFmtId="0" fontId="0" fillId="0" borderId="0" xfId="0" applyBorder="1" applyAlignment="1">
      <alignment horizontal="center"/>
    </xf>
    <xf numFmtId="0" fontId="35" fillId="0" borderId="0" xfId="38" applyFont="1" applyBorder="1" applyAlignment="1">
      <alignment horizontal="center"/>
    </xf>
    <xf numFmtId="0" fontId="35" fillId="0" borderId="0" xfId="0" applyFont="1" applyBorder="1" applyAlignment="1">
      <alignment horizontal="center"/>
    </xf>
    <xf numFmtId="0" fontId="35" fillId="0" borderId="0" xfId="0" applyFont="1" applyBorder="1" applyAlignment="1">
      <alignment wrapText="1"/>
    </xf>
    <xf numFmtId="0" fontId="0" fillId="0" borderId="0" xfId="0" applyBorder="1" applyAlignment="1">
      <alignment wrapText="1"/>
    </xf>
    <xf numFmtId="0" fontId="0" fillId="0" borderId="0" xfId="0" applyAlignment="1">
      <alignment horizontal="center"/>
    </xf>
    <xf numFmtId="0" fontId="41" fillId="0" borderId="0" xfId="0" applyFont="1" applyBorder="1" applyAlignment="1">
      <alignment wrapText="1"/>
    </xf>
    <xf numFmtId="0" fontId="24" fillId="0" borderId="17" xfId="37" applyFont="1" applyBorder="1"/>
    <xf numFmtId="0" fontId="24" fillId="0" borderId="12" xfId="37" applyFont="1" applyBorder="1"/>
    <xf numFmtId="0" fontId="25" fillId="0" borderId="16" xfId="37" applyFont="1" applyBorder="1"/>
    <xf numFmtId="0" fontId="24" fillId="0" borderId="12" xfId="37" applyFont="1" applyBorder="1" applyAlignment="1">
      <alignment horizontal="left"/>
    </xf>
    <xf numFmtId="168" fontId="11" fillId="0" borderId="32" xfId="37" applyNumberFormat="1" applyFont="1" applyBorder="1"/>
    <xf numFmtId="168" fontId="11" fillId="0" borderId="35" xfId="37" applyNumberFormat="1" applyFont="1" applyBorder="1"/>
    <xf numFmtId="164" fontId="24" fillId="0" borderId="17" xfId="37" applyNumberFormat="1" applyFont="1" applyBorder="1"/>
    <xf numFmtId="164" fontId="24" fillId="0" borderId="0" xfId="37" applyNumberFormat="1" applyFont="1" applyBorder="1"/>
    <xf numFmtId="165" fontId="29" fillId="24" borderId="36" xfId="0" applyNumberFormat="1" applyFont="1" applyFill="1" applyBorder="1" applyAlignment="1">
      <alignment horizontal="left"/>
    </xf>
    <xf numFmtId="165" fontId="20" fillId="0" borderId="37" xfId="0" applyNumberFormat="1" applyFont="1" applyBorder="1" applyAlignment="1">
      <alignment horizontal="centerContinuous"/>
    </xf>
    <xf numFmtId="3" fontId="20" fillId="0" borderId="0" xfId="0" applyNumberFormat="1" applyFont="1" applyAlignment="1">
      <alignment horizontal="centerContinuous"/>
    </xf>
    <xf numFmtId="165" fontId="20" fillId="0" borderId="0" xfId="0" applyNumberFormat="1" applyFont="1" applyAlignment="1">
      <alignment horizontal="centerContinuous"/>
    </xf>
    <xf numFmtId="165" fontId="9" fillId="0" borderId="0" xfId="0" applyNumberFormat="1" applyFont="1" applyFill="1" applyBorder="1" applyAlignment="1"/>
    <xf numFmtId="0" fontId="44" fillId="0" borderId="0" xfId="37" applyFont="1" applyFill="1" applyAlignment="1"/>
    <xf numFmtId="0" fontId="43" fillId="0" borderId="0" xfId="37" applyFont="1" applyFill="1" applyAlignment="1"/>
    <xf numFmtId="165" fontId="8" fillId="0" borderId="0" xfId="0" applyNumberFormat="1" applyFont="1" applyBorder="1" applyAlignment="1">
      <alignment horizontal="fill"/>
    </xf>
    <xf numFmtId="165" fontId="20" fillId="0" borderId="0" xfId="0" applyNumberFormat="1" applyFont="1" applyBorder="1" applyAlignment="1">
      <alignment horizontal="fill"/>
    </xf>
    <xf numFmtId="165" fontId="20" fillId="0" borderId="17" xfId="0" applyNumberFormat="1" applyFont="1" applyBorder="1" applyAlignment="1"/>
    <xf numFmtId="165" fontId="20" fillId="0" borderId="18" xfId="0" applyNumberFormat="1" applyFont="1" applyBorder="1" applyAlignment="1"/>
    <xf numFmtId="165" fontId="8" fillId="0" borderId="0" xfId="0" applyNumberFormat="1" applyFont="1" applyBorder="1" applyAlignment="1"/>
    <xf numFmtId="3" fontId="16" fillId="0" borderId="24" xfId="0" applyNumberFormat="1" applyFont="1" applyBorder="1" applyAlignment="1"/>
    <xf numFmtId="0" fontId="8" fillId="0" borderId="0" xfId="38" applyFont="1"/>
    <xf numFmtId="165" fontId="9" fillId="24" borderId="38" xfId="0" applyNumberFormat="1" applyFont="1" applyFill="1" applyBorder="1" applyAlignment="1">
      <alignment horizontal="left"/>
    </xf>
    <xf numFmtId="165" fontId="9" fillId="24" borderId="39" xfId="0" applyNumberFormat="1" applyFont="1" applyFill="1" applyBorder="1" applyAlignment="1"/>
    <xf numFmtId="165" fontId="9" fillId="0" borderId="0" xfId="0" applyNumberFormat="1" applyFont="1" applyFill="1" applyBorder="1" applyAlignment="1">
      <alignment horizontal="left"/>
    </xf>
    <xf numFmtId="3" fontId="20" fillId="0" borderId="40" xfId="0" applyNumberFormat="1" applyFont="1" applyBorder="1" applyAlignment="1"/>
    <xf numFmtId="0" fontId="0" fillId="0" borderId="41" xfId="0" applyBorder="1" applyAlignment="1"/>
    <xf numFmtId="165" fontId="51" fillId="0" borderId="0" xfId="0" applyNumberFormat="1" applyFont="1" applyAlignment="1"/>
    <xf numFmtId="165" fontId="51" fillId="0" borderId="0" xfId="0" applyNumberFormat="1" applyFont="1" applyFill="1" applyAlignment="1"/>
    <xf numFmtId="0" fontId="53" fillId="0" borderId="0" xfId="37" applyFont="1"/>
    <xf numFmtId="0" fontId="55" fillId="0" borderId="0" xfId="0" applyFont="1"/>
    <xf numFmtId="165" fontId="54" fillId="0" borderId="0" xfId="0" applyNumberFormat="1" applyFont="1"/>
    <xf numFmtId="165" fontId="34" fillId="0" borderId="0" xfId="0" applyNumberFormat="1" applyFont="1"/>
    <xf numFmtId="165" fontId="54" fillId="0" borderId="0" xfId="0" applyNumberFormat="1" applyFont="1" applyAlignment="1"/>
    <xf numFmtId="165" fontId="34" fillId="0" borderId="0" xfId="0" applyNumberFormat="1" applyFont="1" applyAlignment="1"/>
    <xf numFmtId="165" fontId="55" fillId="0" borderId="0" xfId="0" applyNumberFormat="1" applyFont="1"/>
    <xf numFmtId="165" fontId="58" fillId="0" borderId="0" xfId="0" applyNumberFormat="1" applyFont="1" applyAlignment="1"/>
    <xf numFmtId="165" fontId="59" fillId="0" borderId="0" xfId="0" applyNumberFormat="1" applyFont="1" applyAlignment="1"/>
    <xf numFmtId="0" fontId="57" fillId="0" borderId="0" xfId="0" applyFont="1"/>
    <xf numFmtId="3" fontId="57" fillId="0" borderId="0" xfId="0" applyNumberFormat="1" applyFont="1" applyAlignment="1"/>
    <xf numFmtId="3" fontId="57" fillId="0" borderId="0" xfId="0" applyNumberFormat="1" applyFont="1"/>
    <xf numFmtId="3" fontId="57" fillId="0" borderId="0" xfId="0" applyNumberFormat="1" applyFont="1" applyBorder="1" applyAlignment="1"/>
    <xf numFmtId="3" fontId="56" fillId="0" borderId="0" xfId="0" applyNumberFormat="1" applyFont="1" applyAlignment="1"/>
    <xf numFmtId="3" fontId="56" fillId="0" borderId="0" xfId="0" applyNumberFormat="1" applyFont="1" applyFill="1" applyAlignment="1"/>
    <xf numFmtId="0" fontId="55" fillId="0" borderId="0" xfId="37" applyFont="1"/>
    <xf numFmtId="0" fontId="46" fillId="0" borderId="0" xfId="37" applyFont="1"/>
    <xf numFmtId="0" fontId="50" fillId="0" borderId="0" xfId="0" applyFont="1" applyBorder="1" applyAlignment="1">
      <alignment horizontal="center"/>
    </xf>
    <xf numFmtId="165" fontId="20" fillId="0" borderId="0" xfId="0" applyNumberFormat="1" applyFont="1" applyAlignment="1"/>
    <xf numFmtId="37" fontId="8" fillId="0" borderId="26" xfId="0" applyNumberFormat="1" applyFont="1" applyBorder="1" applyAlignment="1"/>
    <xf numFmtId="37" fontId="8" fillId="0" borderId="32" xfId="0" applyNumberFormat="1" applyFont="1" applyBorder="1" applyAlignment="1"/>
    <xf numFmtId="37" fontId="8" fillId="0" borderId="17" xfId="0" applyNumberFormat="1" applyFont="1" applyBorder="1" applyAlignment="1"/>
    <xf numFmtId="37" fontId="8" fillId="0" borderId="18" xfId="0" applyNumberFormat="1" applyFont="1" applyBorder="1" applyAlignment="1"/>
    <xf numFmtId="37" fontId="19" fillId="0" borderId="17" xfId="0" applyNumberFormat="1" applyFont="1" applyBorder="1" applyAlignment="1"/>
    <xf numFmtId="37" fontId="19" fillId="0" borderId="18" xfId="0" applyNumberFormat="1" applyFont="1" applyBorder="1" applyAlignment="1"/>
    <xf numFmtId="37" fontId="8" fillId="0" borderId="42" xfId="0" applyNumberFormat="1" applyFont="1" applyBorder="1" applyAlignment="1"/>
    <xf numFmtId="37" fontId="20" fillId="0" borderId="43" xfId="0" applyNumberFormat="1" applyFont="1" applyBorder="1" applyAlignment="1"/>
    <xf numFmtId="37" fontId="20" fillId="0" borderId="44" xfId="0" applyNumberFormat="1" applyFont="1" applyBorder="1" applyAlignment="1"/>
    <xf numFmtId="37" fontId="20" fillId="0" borderId="45" xfId="0" applyNumberFormat="1" applyFont="1" applyBorder="1" applyAlignment="1"/>
    <xf numFmtId="37" fontId="8" fillId="0" borderId="16" xfId="0" applyNumberFormat="1" applyFont="1" applyBorder="1" applyAlignment="1"/>
    <xf numFmtId="37" fontId="8" fillId="0" borderId="11" xfId="0" applyNumberFormat="1" applyFont="1" applyBorder="1" applyAlignment="1"/>
    <xf numFmtId="37" fontId="8" fillId="0" borderId="28" xfId="0" applyNumberFormat="1" applyFont="1" applyBorder="1" applyAlignment="1"/>
    <xf numFmtId="37" fontId="20" fillId="0" borderId="16" xfId="0" applyNumberFormat="1" applyFont="1" applyBorder="1" applyAlignment="1"/>
    <xf numFmtId="37" fontId="2" fillId="0" borderId="31" xfId="0" applyNumberFormat="1" applyFont="1" applyBorder="1" applyAlignment="1"/>
    <xf numFmtId="37" fontId="2" fillId="0" borderId="27" xfId="0" applyNumberFormat="1" applyFont="1" applyBorder="1" applyAlignment="1"/>
    <xf numFmtId="37" fontId="2" fillId="0" borderId="32" xfId="0" applyNumberFormat="1" applyFont="1" applyBorder="1" applyAlignment="1"/>
    <xf numFmtId="37" fontId="2" fillId="0" borderId="20" xfId="0" applyNumberFormat="1" applyFont="1" applyBorder="1" applyAlignment="1"/>
    <xf numFmtId="37" fontId="2" fillId="0" borderId="10" xfId="0" applyNumberFormat="1" applyFont="1" applyBorder="1" applyAlignment="1"/>
    <xf numFmtId="37" fontId="2" fillId="0" borderId="11" xfId="0" applyNumberFormat="1" applyFont="1" applyBorder="1" applyAlignment="1"/>
    <xf numFmtId="37" fontId="2" fillId="0" borderId="13" xfId="0" applyNumberFormat="1" applyFont="1" applyBorder="1" applyAlignment="1"/>
    <xf numFmtId="37" fontId="2" fillId="0" borderId="14" xfId="0" applyNumberFormat="1" applyFont="1" applyBorder="1" applyAlignment="1"/>
    <xf numFmtId="37" fontId="2" fillId="0" borderId="15" xfId="0" applyNumberFormat="1" applyFont="1" applyBorder="1" applyAlignment="1"/>
    <xf numFmtId="5" fontId="2" fillId="0" borderId="11" xfId="0" applyNumberFormat="1" applyFont="1" applyBorder="1" applyAlignment="1"/>
    <xf numFmtId="37" fontId="9" fillId="24" borderId="32" xfId="0" applyNumberFormat="1" applyFont="1" applyFill="1" applyBorder="1" applyAlignment="1"/>
    <xf numFmtId="37" fontId="28" fillId="24" borderId="31" xfId="0" applyNumberFormat="1" applyFont="1" applyFill="1" applyBorder="1" applyAlignment="1"/>
    <xf numFmtId="37" fontId="28" fillId="24" borderId="27" xfId="0" applyNumberFormat="1" applyFont="1" applyFill="1" applyBorder="1" applyAlignment="1"/>
    <xf numFmtId="37" fontId="28" fillId="24" borderId="32" xfId="0" applyNumberFormat="1" applyFont="1" applyFill="1" applyBorder="1" applyAlignment="1"/>
    <xf numFmtId="37" fontId="28" fillId="24" borderId="20" xfId="0" applyNumberFormat="1" applyFont="1" applyFill="1" applyBorder="1" applyAlignment="1"/>
    <xf numFmtId="37" fontId="28" fillId="24" borderId="10" xfId="0" applyNumberFormat="1" applyFont="1" applyFill="1" applyBorder="1" applyAlignment="1"/>
    <xf numFmtId="37" fontId="28" fillId="24" borderId="11" xfId="0" applyNumberFormat="1" applyFont="1" applyFill="1" applyBorder="1" applyAlignment="1"/>
    <xf numFmtId="37" fontId="29" fillId="24" borderId="13" xfId="0" applyNumberFormat="1" applyFont="1" applyFill="1" applyBorder="1" applyAlignment="1"/>
    <xf numFmtId="37" fontId="28" fillId="24" borderId="14" xfId="0" applyNumberFormat="1" applyFont="1" applyFill="1" applyBorder="1" applyAlignment="1"/>
    <xf numFmtId="37" fontId="28" fillId="24" borderId="15" xfId="0" applyNumberFormat="1" applyFont="1" applyFill="1" applyBorder="1" applyAlignment="1"/>
    <xf numFmtId="4" fontId="28" fillId="24" borderId="31" xfId="0" applyNumberFormat="1" applyFont="1" applyFill="1" applyBorder="1" applyAlignment="1"/>
    <xf numFmtId="4" fontId="28" fillId="24" borderId="36" xfId="0" applyNumberFormat="1" applyFont="1" applyFill="1" applyBorder="1" applyAlignment="1"/>
    <xf numFmtId="4" fontId="28" fillId="24" borderId="32" xfId="0" applyNumberFormat="1" applyFont="1" applyFill="1" applyBorder="1" applyAlignment="1"/>
    <xf numFmtId="4" fontId="28" fillId="24" borderId="46" xfId="0" applyNumberFormat="1" applyFont="1" applyFill="1" applyBorder="1" applyAlignment="1"/>
    <xf numFmtId="37" fontId="9" fillId="24" borderId="31" xfId="0" applyNumberFormat="1" applyFont="1" applyFill="1" applyBorder="1" applyAlignment="1"/>
    <xf numFmtId="37" fontId="9" fillId="24" borderId="27" xfId="0" applyNumberFormat="1" applyFont="1" applyFill="1" applyBorder="1" applyAlignment="1"/>
    <xf numFmtId="37" fontId="9" fillId="24" borderId="31" xfId="0" applyNumberFormat="1" applyFont="1" applyFill="1" applyBorder="1" applyAlignment="1">
      <alignment horizontal="right"/>
    </xf>
    <xf numFmtId="37" fontId="9" fillId="0" borderId="31" xfId="0" applyNumberFormat="1" applyFont="1" applyFill="1" applyBorder="1" applyAlignment="1"/>
    <xf numFmtId="37" fontId="9" fillId="0" borderId="27" xfId="0" applyNumberFormat="1" applyFont="1" applyFill="1" applyBorder="1" applyAlignment="1"/>
    <xf numFmtId="37" fontId="10" fillId="24" borderId="31" xfId="0" applyNumberFormat="1" applyFont="1" applyFill="1" applyBorder="1" applyAlignment="1"/>
    <xf numFmtId="37" fontId="10" fillId="24" borderId="27" xfId="0" applyNumberFormat="1" applyFont="1" applyFill="1" applyBorder="1" applyAlignment="1"/>
    <xf numFmtId="37" fontId="9" fillId="24" borderId="19" xfId="0" applyNumberFormat="1" applyFont="1" applyFill="1" applyBorder="1" applyAlignment="1"/>
    <xf numFmtId="37" fontId="9" fillId="24" borderId="0" xfId="0" applyNumberFormat="1" applyFont="1" applyFill="1" applyBorder="1" applyAlignment="1"/>
    <xf numFmtId="37" fontId="9" fillId="24" borderId="13" xfId="0" applyNumberFormat="1" applyFont="1" applyFill="1" applyBorder="1" applyAlignment="1"/>
    <xf numFmtId="37" fontId="9" fillId="24" borderId="14" xfId="0" applyNumberFormat="1" applyFont="1" applyFill="1" applyBorder="1" applyAlignment="1"/>
    <xf numFmtId="5" fontId="42" fillId="0" borderId="10" xfId="0" applyNumberFormat="1" applyFont="1" applyBorder="1" applyAlignment="1"/>
    <xf numFmtId="37" fontId="35" fillId="0" borderId="31" xfId="0" applyNumberFormat="1" applyFont="1" applyBorder="1" applyAlignment="1"/>
    <xf numFmtId="37" fontId="35" fillId="0" borderId="27" xfId="0" applyNumberFormat="1" applyFont="1" applyBorder="1" applyAlignment="1"/>
    <xf numFmtId="37" fontId="35" fillId="0" borderId="32" xfId="0" applyNumberFormat="1" applyFont="1" applyBorder="1" applyAlignment="1"/>
    <xf numFmtId="37" fontId="35" fillId="0" borderId="10" xfId="0" applyNumberFormat="1" applyFont="1" applyBorder="1" applyAlignment="1"/>
    <xf numFmtId="37" fontId="42" fillId="0" borderId="20" xfId="0" applyNumberFormat="1" applyFont="1" applyBorder="1" applyAlignment="1"/>
    <xf numFmtId="37" fontId="42" fillId="0" borderId="10" xfId="0" applyNumberFormat="1" applyFont="1" applyBorder="1" applyAlignment="1"/>
    <xf numFmtId="37" fontId="20" fillId="0" borderId="49" xfId="0" applyNumberFormat="1" applyFont="1" applyBorder="1" applyAlignment="1"/>
    <xf numFmtId="37" fontId="2" fillId="0" borderId="50" xfId="0" applyNumberFormat="1" applyFont="1" applyBorder="1" applyAlignment="1"/>
    <xf numFmtId="165" fontId="2" fillId="0" borderId="0" xfId="0" applyNumberFormat="1" applyFont="1" applyFill="1" applyAlignment="1">
      <alignment wrapText="1"/>
    </xf>
    <xf numFmtId="165" fontId="58" fillId="0" borderId="0" xfId="0" applyNumberFormat="1" applyFont="1" applyFill="1" applyAlignment="1">
      <alignment wrapText="1"/>
    </xf>
    <xf numFmtId="37" fontId="35" fillId="0" borderId="31" xfId="0" applyNumberFormat="1" applyFont="1" applyFill="1" applyBorder="1" applyAlignment="1"/>
    <xf numFmtId="37" fontId="35" fillId="0" borderId="27" xfId="0" applyNumberFormat="1" applyFont="1" applyFill="1" applyBorder="1" applyAlignment="1"/>
    <xf numFmtId="37" fontId="42" fillId="0" borderId="20" xfId="0" applyNumberFormat="1" applyFont="1" applyFill="1" applyBorder="1" applyAlignment="1"/>
    <xf numFmtId="37" fontId="42" fillId="0" borderId="10" xfId="0" applyNumberFormat="1" applyFont="1" applyFill="1" applyBorder="1" applyAlignment="1"/>
    <xf numFmtId="5" fontId="42" fillId="0" borderId="10" xfId="0" applyNumberFormat="1" applyFont="1" applyFill="1" applyBorder="1" applyAlignment="1"/>
    <xf numFmtId="37" fontId="35" fillId="0" borderId="32" xfId="0" applyNumberFormat="1" applyFont="1" applyFill="1" applyBorder="1" applyAlignment="1"/>
    <xf numFmtId="5" fontId="42" fillId="0" borderId="11" xfId="0" applyNumberFormat="1" applyFont="1" applyFill="1" applyBorder="1" applyAlignment="1"/>
    <xf numFmtId="37" fontId="35" fillId="0" borderId="20" xfId="0" applyNumberFormat="1" applyFont="1" applyFill="1" applyBorder="1" applyAlignment="1"/>
    <xf numFmtId="37" fontId="35" fillId="0" borderId="10" xfId="0" applyNumberFormat="1" applyFont="1" applyFill="1" applyBorder="1" applyAlignment="1"/>
    <xf numFmtId="0" fontId="24" fillId="0" borderId="37" xfId="37" applyFont="1" applyBorder="1"/>
    <xf numFmtId="37" fontId="24" fillId="0" borderId="13" xfId="37" applyNumberFormat="1" applyFont="1" applyBorder="1"/>
    <xf numFmtId="37" fontId="24" fillId="0" borderId="14" xfId="37" applyNumberFormat="1" applyFont="1" applyBorder="1"/>
    <xf numFmtId="5" fontId="24" fillId="0" borderId="14" xfId="37" applyNumberFormat="1" applyFont="1" applyBorder="1"/>
    <xf numFmtId="5" fontId="24" fillId="0" borderId="37" xfId="37" applyNumberFormat="1" applyFont="1" applyBorder="1"/>
    <xf numFmtId="37" fontId="35" fillId="0" borderId="11" xfId="0" applyNumberFormat="1" applyFont="1" applyFill="1" applyBorder="1" applyAlignment="1"/>
    <xf numFmtId="0" fontId="45" fillId="0" borderId="0" xfId="0" applyFont="1" applyBorder="1" applyAlignment="1">
      <alignment wrapText="1"/>
    </xf>
    <xf numFmtId="0" fontId="48" fillId="0" borderId="0" xfId="0" applyFont="1" applyBorder="1" applyAlignment="1">
      <alignment wrapText="1"/>
    </xf>
    <xf numFmtId="0" fontId="60" fillId="0" borderId="0" xfId="0" applyFont="1"/>
    <xf numFmtId="0" fontId="0" fillId="0" borderId="51" xfId="0" applyBorder="1" applyAlignment="1">
      <alignment horizontal="left" indent="2"/>
    </xf>
    <xf numFmtId="165" fontId="9" fillId="24" borderId="52" xfId="0" applyNumberFormat="1" applyFont="1" applyFill="1" applyBorder="1" applyAlignment="1">
      <alignment horizontal="left" indent="2"/>
    </xf>
    <xf numFmtId="0" fontId="0" fillId="0" borderId="53" xfId="0" applyBorder="1" applyAlignment="1">
      <alignment horizontal="left" indent="2"/>
    </xf>
    <xf numFmtId="0" fontId="0" fillId="0" borderId="0" xfId="0" applyBorder="1" applyAlignment="1"/>
    <xf numFmtId="0" fontId="0" fillId="0" borderId="0" xfId="0" applyFill="1"/>
    <xf numFmtId="0" fontId="0" fillId="0" borderId="0" xfId="0" applyBorder="1" applyAlignment="1">
      <alignment readingOrder="1"/>
    </xf>
    <xf numFmtId="0" fontId="63" fillId="0" borderId="0" xfId="0" applyFont="1" applyBorder="1" applyAlignment="1">
      <alignment wrapText="1"/>
    </xf>
    <xf numFmtId="4" fontId="28" fillId="24" borderId="24" xfId="0" applyNumberFormat="1" applyFont="1" applyFill="1" applyBorder="1" applyAlignment="1"/>
    <xf numFmtId="165" fontId="20" fillId="0" borderId="22" xfId="0" applyNumberFormat="1" applyFont="1" applyBorder="1" applyAlignment="1"/>
    <xf numFmtId="0" fontId="0" fillId="0" borderId="41" xfId="0" applyBorder="1" applyAlignment="1">
      <alignment horizontal="left" indent="2"/>
    </xf>
    <xf numFmtId="0" fontId="47" fillId="0" borderId="0" xfId="0" applyFont="1" applyBorder="1" applyAlignment="1">
      <alignment wrapText="1"/>
    </xf>
    <xf numFmtId="0" fontId="8" fillId="0" borderId="40" xfId="0" applyFont="1" applyBorder="1" applyAlignment="1">
      <alignment horizontal="left" indent="2"/>
    </xf>
    <xf numFmtId="3" fontId="8" fillId="0" borderId="31" xfId="0" applyNumberFormat="1" applyFont="1" applyBorder="1" applyAlignment="1">
      <alignment horizontal="left" indent="4"/>
    </xf>
    <xf numFmtId="0" fontId="0" fillId="0" borderId="27" xfId="0" applyBorder="1" applyAlignment="1">
      <alignment horizontal="left" indent="4"/>
    </xf>
    <xf numFmtId="0" fontId="0" fillId="0" borderId="27" xfId="0" applyBorder="1" applyAlignment="1"/>
    <xf numFmtId="0" fontId="8" fillId="0" borderId="27" xfId="0" applyFont="1" applyBorder="1" applyAlignment="1">
      <alignment horizontal="left" indent="4"/>
    </xf>
    <xf numFmtId="37" fontId="2" fillId="0" borderId="32" xfId="0" applyNumberFormat="1" applyFont="1" applyFill="1" applyBorder="1" applyAlignment="1"/>
    <xf numFmtId="37" fontId="30" fillId="0" borderId="0" xfId="0" applyNumberFormat="1" applyFont="1" applyBorder="1" applyAlignment="1"/>
    <xf numFmtId="37" fontId="30" fillId="0" borderId="19" xfId="0" applyNumberFormat="1" applyFont="1" applyBorder="1" applyAlignment="1"/>
    <xf numFmtId="165" fontId="30" fillId="0" borderId="56" xfId="0" applyNumberFormat="1" applyFont="1" applyBorder="1" applyAlignment="1">
      <alignment horizontal="right"/>
    </xf>
    <xf numFmtId="165" fontId="30" fillId="0" borderId="48" xfId="0" applyNumberFormat="1" applyFont="1" applyBorder="1" applyAlignment="1">
      <alignment horizontal="right"/>
    </xf>
    <xf numFmtId="165" fontId="30" fillId="0" borderId="57" xfId="0" applyNumberFormat="1" applyFont="1" applyBorder="1" applyAlignment="1">
      <alignment horizontal="right"/>
    </xf>
    <xf numFmtId="37" fontId="30" fillId="0" borderId="18" xfId="0" applyNumberFormat="1" applyFont="1" applyBorder="1" applyAlignment="1"/>
    <xf numFmtId="165" fontId="54" fillId="0" borderId="0" xfId="0" applyNumberFormat="1" applyFont="1" applyBorder="1"/>
    <xf numFmtId="37" fontId="0" fillId="0" borderId="0" xfId="0" applyNumberFormat="1" applyFill="1" applyBorder="1"/>
    <xf numFmtId="37" fontId="8" fillId="0" borderId="45" xfId="0" applyNumberFormat="1" applyFont="1" applyBorder="1" applyAlignment="1"/>
    <xf numFmtId="37" fontId="20" fillId="0" borderId="42" xfId="0" applyNumberFormat="1" applyFont="1" applyBorder="1" applyAlignment="1"/>
    <xf numFmtId="0" fontId="11" fillId="0" borderId="19" xfId="37" applyFont="1" applyBorder="1"/>
    <xf numFmtId="0" fontId="23" fillId="0" borderId="16" xfId="37" applyBorder="1"/>
    <xf numFmtId="0" fontId="23" fillId="0" borderId="12" xfId="37" applyBorder="1"/>
    <xf numFmtId="0" fontId="24" fillId="0" borderId="13" xfId="37" applyFont="1" applyBorder="1" applyAlignment="1">
      <alignment horizontal="left"/>
    </xf>
    <xf numFmtId="0" fontId="24" fillId="0" borderId="37" xfId="37" applyFont="1" applyBorder="1" applyAlignment="1">
      <alignment horizontal="center"/>
    </xf>
    <xf numFmtId="0" fontId="11" fillId="0" borderId="16" xfId="37" applyFont="1" applyBorder="1" applyAlignment="1">
      <alignment wrapText="1"/>
    </xf>
    <xf numFmtId="5" fontId="11" fillId="0" borderId="27" xfId="37" applyNumberFormat="1" applyFont="1" applyBorder="1"/>
    <xf numFmtId="5" fontId="11" fillId="0" borderId="29" xfId="37" applyNumberFormat="1" applyFont="1" applyBorder="1"/>
    <xf numFmtId="5" fontId="24" fillId="0" borderId="0" xfId="37" applyNumberFormat="1" applyFont="1" applyFill="1" applyBorder="1"/>
    <xf numFmtId="164" fontId="24" fillId="0" borderId="26" xfId="37" applyNumberFormat="1" applyFont="1" applyBorder="1"/>
    <xf numFmtId="164" fontId="24" fillId="0" borderId="28" xfId="37" applyNumberFormat="1" applyFont="1" applyBorder="1"/>
    <xf numFmtId="5" fontId="24" fillId="0" borderId="17" xfId="37" applyNumberFormat="1" applyFont="1" applyFill="1" applyBorder="1"/>
    <xf numFmtId="0" fontId="23" fillId="0" borderId="17" xfId="37" applyBorder="1"/>
    <xf numFmtId="3" fontId="11" fillId="0" borderId="0" xfId="37" applyNumberFormat="1" applyFont="1" applyBorder="1" applyAlignment="1">
      <alignment horizontal="center"/>
    </xf>
    <xf numFmtId="3" fontId="11" fillId="0" borderId="18" xfId="37" applyNumberFormat="1" applyFont="1" applyBorder="1" applyAlignment="1">
      <alignment horizontal="center"/>
    </xf>
    <xf numFmtId="3" fontId="11" fillId="0" borderId="17" xfId="0" applyNumberFormat="1" applyFont="1" applyBorder="1" applyAlignment="1">
      <alignment horizontal="center" wrapText="1"/>
    </xf>
    <xf numFmtId="3" fontId="24" fillId="0" borderId="13" xfId="37" applyNumberFormat="1" applyFont="1" applyBorder="1" applyAlignment="1">
      <alignment horizontal="center"/>
    </xf>
    <xf numFmtId="3" fontId="24" fillId="0" borderId="14" xfId="37" applyNumberFormat="1" applyFont="1" applyBorder="1" applyAlignment="1">
      <alignment horizontal="center"/>
    </xf>
    <xf numFmtId="3" fontId="24" fillId="0" borderId="15" xfId="37" applyNumberFormat="1" applyFont="1" applyBorder="1" applyAlignment="1">
      <alignment horizontal="center"/>
    </xf>
    <xf numFmtId="3" fontId="24" fillId="0" borderId="37" xfId="37" applyNumberFormat="1" applyFont="1" applyBorder="1" applyAlignment="1">
      <alignment horizontal="center"/>
    </xf>
    <xf numFmtId="37" fontId="9" fillId="24" borderId="1" xfId="0" applyNumberFormat="1" applyFont="1" applyFill="1" applyBorder="1" applyAlignment="1"/>
    <xf numFmtId="37" fontId="9" fillId="24" borderId="62" xfId="0" applyNumberFormat="1" applyFont="1" applyFill="1" applyBorder="1" applyAlignment="1"/>
    <xf numFmtId="0" fontId="0" fillId="0" borderId="39" xfId="0" applyBorder="1" applyAlignment="1"/>
    <xf numFmtId="37" fontId="9" fillId="24" borderId="63" xfId="0" applyNumberFormat="1" applyFont="1" applyFill="1" applyBorder="1" applyAlignment="1"/>
    <xf numFmtId="37" fontId="32" fillId="24" borderId="64" xfId="0" applyNumberFormat="1" applyFont="1" applyFill="1" applyBorder="1" applyAlignment="1"/>
    <xf numFmtId="37" fontId="32" fillId="24" borderId="65" xfId="0" applyNumberFormat="1" applyFont="1" applyFill="1" applyBorder="1" applyAlignment="1"/>
    <xf numFmtId="37" fontId="32" fillId="24" borderId="66" xfId="0" applyNumberFormat="1" applyFont="1" applyFill="1" applyBorder="1" applyAlignment="1"/>
    <xf numFmtId="37" fontId="31" fillId="24" borderId="67" xfId="0" applyNumberFormat="1" applyFont="1" applyFill="1" applyBorder="1" applyAlignment="1"/>
    <xf numFmtId="37" fontId="11" fillId="0" borderId="32" xfId="0" applyNumberFormat="1" applyFont="1" applyBorder="1"/>
    <xf numFmtId="37" fontId="11" fillId="0" borderId="26" xfId="0" applyNumberFormat="1" applyFont="1" applyBorder="1"/>
    <xf numFmtId="37" fontId="33" fillId="0" borderId="37" xfId="0" applyNumberFormat="1" applyFont="1" applyBorder="1"/>
    <xf numFmtId="37" fontId="33" fillId="0" borderId="68" xfId="0" applyNumberFormat="1" applyFont="1" applyBorder="1"/>
    <xf numFmtId="37" fontId="33" fillId="0" borderId="15" xfId="0" applyNumberFormat="1" applyFont="1" applyBorder="1"/>
    <xf numFmtId="165" fontId="55" fillId="0" borderId="0" xfId="0" applyNumberFormat="1" applyFont="1" applyBorder="1"/>
    <xf numFmtId="165" fontId="17" fillId="0" borderId="0" xfId="0" applyNumberFormat="1" applyFont="1" applyFill="1"/>
    <xf numFmtId="0" fontId="17" fillId="0" borderId="0" xfId="0" applyFont="1" applyFill="1"/>
    <xf numFmtId="165" fontId="49" fillId="0" borderId="0" xfId="0" applyNumberFormat="1" applyFont="1"/>
    <xf numFmtId="0" fontId="0" fillId="0" borderId="30" xfId="0" applyBorder="1" applyAlignment="1">
      <alignment horizontal="center" wrapText="1"/>
    </xf>
    <xf numFmtId="0" fontId="0" fillId="0" borderId="11" xfId="0" applyBorder="1" applyAlignment="1">
      <alignment horizontal="center" wrapText="1"/>
    </xf>
    <xf numFmtId="37" fontId="9" fillId="24" borderId="69" xfId="0" applyNumberFormat="1" applyFont="1" applyFill="1" applyBorder="1" applyAlignment="1"/>
    <xf numFmtId="37" fontId="9" fillId="24" borderId="70" xfId="0" applyNumberFormat="1" applyFont="1" applyFill="1" applyBorder="1" applyAlignment="1"/>
    <xf numFmtId="37" fontId="33" fillId="0" borderId="13" xfId="0" applyNumberFormat="1" applyFont="1" applyBorder="1"/>
    <xf numFmtId="37" fontId="9" fillId="24" borderId="39" xfId="0" applyNumberFormat="1" applyFont="1" applyFill="1" applyBorder="1" applyAlignment="1"/>
    <xf numFmtId="37" fontId="9" fillId="24" borderId="71" xfId="0" applyNumberFormat="1" applyFont="1" applyFill="1" applyBorder="1" applyAlignment="1"/>
    <xf numFmtId="37" fontId="9" fillId="24" borderId="73" xfId="0" applyNumberFormat="1" applyFont="1" applyFill="1" applyBorder="1" applyAlignment="1"/>
    <xf numFmtId="37" fontId="32" fillId="24" borderId="74" xfId="0" applyNumberFormat="1" applyFont="1" applyFill="1" applyBorder="1" applyAlignment="1"/>
    <xf numFmtId="37" fontId="11" fillId="0" borderId="27" xfId="0" applyNumberFormat="1" applyFont="1" applyBorder="1"/>
    <xf numFmtId="1" fontId="31" fillId="24" borderId="20" xfId="0" applyNumberFormat="1" applyFont="1" applyFill="1" applyBorder="1" applyAlignment="1">
      <alignment horizontal="center" wrapText="1"/>
    </xf>
    <xf numFmtId="1" fontId="31" fillId="24" borderId="23" xfId="0" applyNumberFormat="1" applyFont="1" applyFill="1" applyBorder="1" applyAlignment="1">
      <alignment horizontal="center" wrapText="1"/>
    </xf>
    <xf numFmtId="1" fontId="31" fillId="24" borderId="10" xfId="0" applyNumberFormat="1" applyFont="1" applyFill="1" applyBorder="1" applyAlignment="1">
      <alignment horizontal="center" wrapText="1"/>
    </xf>
    <xf numFmtId="165" fontId="9" fillId="24" borderId="75" xfId="0" applyNumberFormat="1" applyFont="1" applyFill="1" applyBorder="1" applyAlignment="1"/>
    <xf numFmtId="165" fontId="9" fillId="24" borderId="76" xfId="0" applyNumberFormat="1" applyFont="1" applyFill="1" applyBorder="1" applyAlignment="1"/>
    <xf numFmtId="1" fontId="31" fillId="24" borderId="0" xfId="0" applyNumberFormat="1" applyFont="1" applyFill="1" applyBorder="1" applyAlignment="1">
      <alignment horizontal="center"/>
    </xf>
    <xf numFmtId="1" fontId="31" fillId="24" borderId="18" xfId="0" applyNumberFormat="1" applyFont="1" applyFill="1" applyBorder="1" applyAlignment="1">
      <alignment horizontal="center"/>
    </xf>
    <xf numFmtId="4" fontId="28" fillId="24" borderId="56" xfId="0" applyNumberFormat="1" applyFont="1" applyFill="1" applyBorder="1" applyAlignment="1"/>
    <xf numFmtId="4" fontId="29" fillId="24" borderId="57" xfId="0" applyNumberFormat="1" applyFont="1" applyFill="1" applyBorder="1" applyAlignment="1"/>
    <xf numFmtId="37" fontId="29" fillId="24" borderId="14" xfId="0" applyNumberFormat="1" applyFont="1" applyFill="1" applyBorder="1" applyAlignment="1"/>
    <xf numFmtId="37" fontId="28" fillId="24" borderId="53" xfId="0" applyNumberFormat="1" applyFont="1" applyFill="1" applyBorder="1" applyAlignment="1"/>
    <xf numFmtId="164" fontId="20" fillId="0" borderId="18" xfId="0" applyNumberFormat="1" applyFont="1" applyBorder="1" applyAlignment="1"/>
    <xf numFmtId="4" fontId="29" fillId="24" borderId="33" xfId="0" applyNumberFormat="1" applyFont="1" applyFill="1" applyBorder="1" applyAlignment="1"/>
    <xf numFmtId="3" fontId="0" fillId="0" borderId="0" xfId="0" applyNumberFormat="1" applyBorder="1" applyAlignment="1">
      <alignment wrapText="1"/>
    </xf>
    <xf numFmtId="3" fontId="35" fillId="0" borderId="0" xfId="0" applyNumberFormat="1" applyFont="1"/>
    <xf numFmtId="169" fontId="2" fillId="0" borderId="0" xfId="0" applyNumberFormat="1" applyFont="1" applyFill="1" applyAlignment="1">
      <alignment wrapText="1"/>
    </xf>
    <xf numFmtId="165" fontId="81" fillId="0" borderId="0" xfId="0" applyNumberFormat="1" applyFont="1" applyFill="1" applyAlignment="1"/>
    <xf numFmtId="37" fontId="9" fillId="0" borderId="72" xfId="0" applyNumberFormat="1" applyFont="1" applyFill="1" applyBorder="1" applyAlignment="1"/>
    <xf numFmtId="37" fontId="10" fillId="0" borderId="27" xfId="0" applyNumberFormat="1" applyFont="1" applyFill="1" applyBorder="1" applyAlignment="1"/>
    <xf numFmtId="37" fontId="9" fillId="0" borderId="0" xfId="0" applyNumberFormat="1" applyFont="1" applyFill="1" applyBorder="1" applyAlignment="1"/>
    <xf numFmtId="37" fontId="9" fillId="0" borderId="14" xfId="0" applyNumberFormat="1" applyFont="1" applyFill="1" applyBorder="1" applyAlignment="1"/>
    <xf numFmtId="37" fontId="8" fillId="0" borderId="32" xfId="0" applyNumberFormat="1" applyFont="1" applyFill="1" applyBorder="1" applyAlignment="1"/>
    <xf numFmtId="37" fontId="8" fillId="0" borderId="18" xfId="0" applyNumberFormat="1" applyFont="1" applyFill="1" applyBorder="1" applyAlignment="1"/>
    <xf numFmtId="37" fontId="35" fillId="0" borderId="77" xfId="0" applyNumberFormat="1" applyFont="1" applyFill="1" applyBorder="1" applyAlignment="1"/>
    <xf numFmtId="165" fontId="2" fillId="0" borderId="18" xfId="0" applyNumberFormat="1" applyFont="1" applyFill="1" applyBorder="1" applyAlignment="1"/>
    <xf numFmtId="37" fontId="30" fillId="0" borderId="18" xfId="0" applyNumberFormat="1" applyFont="1" applyFill="1" applyBorder="1" applyAlignment="1"/>
    <xf numFmtId="37" fontId="9" fillId="0" borderId="1" xfId="0" applyNumberFormat="1" applyFont="1" applyFill="1" applyBorder="1" applyAlignment="1"/>
    <xf numFmtId="37" fontId="9" fillId="0" borderId="63" xfId="0" applyNumberFormat="1" applyFont="1" applyFill="1" applyBorder="1" applyAlignment="1"/>
    <xf numFmtId="37" fontId="32" fillId="0" borderId="64" xfId="0" applyNumberFormat="1" applyFont="1" applyFill="1" applyBorder="1" applyAlignment="1"/>
    <xf numFmtId="37" fontId="32" fillId="0" borderId="65" xfId="0" applyNumberFormat="1" applyFont="1" applyFill="1" applyBorder="1" applyAlignment="1"/>
    <xf numFmtId="37" fontId="11" fillId="0" borderId="32" xfId="0" applyNumberFormat="1" applyFont="1" applyFill="1" applyBorder="1"/>
    <xf numFmtId="37" fontId="11" fillId="0" borderId="26" xfId="0" applyNumberFormat="1" applyFont="1" applyFill="1" applyBorder="1"/>
    <xf numFmtId="165" fontId="28" fillId="24" borderId="37" xfId="0" applyNumberFormat="1" applyFont="1" applyFill="1" applyBorder="1" applyAlignment="1">
      <alignment horizontal="left"/>
    </xf>
    <xf numFmtId="165" fontId="2" fillId="0" borderId="0" xfId="0" applyNumberFormat="1" applyFont="1" applyFill="1" applyAlignment="1"/>
    <xf numFmtId="3" fontId="8" fillId="0" borderId="19" xfId="0" applyNumberFormat="1" applyFont="1" applyBorder="1" applyAlignment="1">
      <alignment horizontal="left"/>
    </xf>
    <xf numFmtId="3" fontId="8" fillId="0" borderId="0" xfId="0" applyNumberFormat="1" applyFont="1" applyBorder="1" applyAlignment="1">
      <alignment horizontal="left"/>
    </xf>
    <xf numFmtId="9" fontId="3" fillId="0" borderId="0" xfId="0" applyNumberFormat="1" applyFont="1" applyAlignment="1"/>
    <xf numFmtId="0" fontId="45" fillId="0" borderId="0" xfId="0" applyFont="1" applyBorder="1" applyAlignment="1">
      <alignment wrapText="1"/>
    </xf>
    <xf numFmtId="37" fontId="27" fillId="0" borderId="27" xfId="0" applyNumberFormat="1" applyFont="1" applyFill="1" applyBorder="1" applyAlignment="1"/>
    <xf numFmtId="0" fontId="25" fillId="0" borderId="0" xfId="37" applyFont="1" applyFill="1" applyAlignment="1"/>
    <xf numFmtId="0" fontId="18" fillId="0" borderId="0" xfId="37" applyFont="1"/>
    <xf numFmtId="37" fontId="9" fillId="24" borderId="15" xfId="0" applyNumberFormat="1" applyFont="1" applyFill="1" applyBorder="1" applyAlignment="1"/>
    <xf numFmtId="9" fontId="8" fillId="0" borderId="0" xfId="0" applyNumberFormat="1" applyFont="1"/>
    <xf numFmtId="9" fontId="8" fillId="0" borderId="0" xfId="0" applyNumberFormat="1" applyFont="1" applyBorder="1"/>
    <xf numFmtId="172" fontId="8" fillId="0" borderId="0" xfId="0" applyNumberFormat="1" applyFont="1" applyAlignment="1"/>
    <xf numFmtId="4" fontId="20" fillId="24" borderId="24" xfId="0" applyNumberFormat="1" applyFont="1" applyFill="1" applyBorder="1" applyAlignment="1"/>
    <xf numFmtId="0" fontId="45" fillId="0" borderId="0" xfId="0" applyFont="1" applyBorder="1" applyAlignment="1">
      <alignment horizontal="left" wrapText="1"/>
    </xf>
    <xf numFmtId="0" fontId="17" fillId="0" borderId="0" xfId="45" applyBorder="1" applyAlignment="1">
      <alignment wrapText="1"/>
    </xf>
    <xf numFmtId="0" fontId="35" fillId="0" borderId="0" xfId="0" applyFont="1" applyBorder="1"/>
    <xf numFmtId="0" fontId="35" fillId="0" borderId="10" xfId="0" applyFont="1" applyBorder="1"/>
    <xf numFmtId="3" fontId="35" fillId="0" borderId="0" xfId="0" applyNumberFormat="1" applyFont="1" applyBorder="1"/>
    <xf numFmtId="3" fontId="35" fillId="0" borderId="10" xfId="0" applyNumberFormat="1" applyFont="1" applyBorder="1"/>
    <xf numFmtId="0" fontId="0" fillId="0" borderId="51" xfId="0" applyBorder="1" applyAlignment="1">
      <alignment horizontal="left" indent="4"/>
    </xf>
    <xf numFmtId="0" fontId="8" fillId="0" borderId="52" xfId="0" applyFont="1" applyBorder="1" applyAlignment="1"/>
    <xf numFmtId="0" fontId="8" fillId="0" borderId="51" xfId="0" applyFont="1" applyBorder="1" applyAlignment="1"/>
    <xf numFmtId="0" fontId="45" fillId="0" borderId="0" xfId="0" applyFont="1" applyBorder="1" applyAlignment="1">
      <alignment horizontal="left" wrapText="1"/>
    </xf>
    <xf numFmtId="0" fontId="17" fillId="0" borderId="0" xfId="45" applyBorder="1" applyAlignment="1">
      <alignment horizontal="center"/>
    </xf>
    <xf numFmtId="0" fontId="0" fillId="0" borderId="51" xfId="0" applyBorder="1" applyAlignment="1">
      <alignment horizontal="left" indent="4"/>
    </xf>
    <xf numFmtId="0" fontId="45" fillId="0" borderId="0" xfId="0" applyFont="1" applyBorder="1" applyAlignment="1">
      <alignment horizontal="left" wrapText="1"/>
    </xf>
    <xf numFmtId="0" fontId="17" fillId="0" borderId="51" xfId="0" applyFont="1" applyBorder="1" applyAlignment="1">
      <alignment horizontal="left" indent="2"/>
    </xf>
    <xf numFmtId="3" fontId="82" fillId="0" borderId="0" xfId="45" applyNumberFormat="1" applyFont="1" applyAlignment="1"/>
    <xf numFmtId="3" fontId="83" fillId="24" borderId="0" xfId="45" applyNumberFormat="1" applyFont="1" applyFill="1" applyAlignment="1"/>
    <xf numFmtId="3" fontId="5" fillId="24" borderId="0" xfId="45" applyNumberFormat="1" applyFont="1" applyFill="1" applyAlignment="1"/>
    <xf numFmtId="3" fontId="5" fillId="24" borderId="0" xfId="45" applyNumberFormat="1" applyFont="1" applyFill="1" applyBorder="1" applyAlignment="1"/>
    <xf numFmtId="3" fontId="54" fillId="24" borderId="0" xfId="45" applyNumberFormat="1" applyFont="1" applyFill="1" applyAlignment="1"/>
    <xf numFmtId="0" fontId="17" fillId="0" borderId="0" xfId="45"/>
    <xf numFmtId="3" fontId="21" fillId="0" borderId="0" xfId="45" applyNumberFormat="1" applyFont="1" applyAlignment="1"/>
    <xf numFmtId="0" fontId="3" fillId="0" borderId="0" xfId="45" applyNumberFormat="1" applyFont="1" applyAlignment="1"/>
    <xf numFmtId="3" fontId="5" fillId="24" borderId="0" xfId="45" applyNumberFormat="1" applyFont="1" applyFill="1" applyAlignment="1">
      <alignment horizontal="centerContinuous"/>
    </xf>
    <xf numFmtId="3" fontId="5" fillId="24" borderId="0" xfId="45" applyNumberFormat="1" applyFont="1" applyFill="1" applyBorder="1" applyAlignment="1">
      <alignment horizontal="centerContinuous"/>
    </xf>
    <xf numFmtId="0" fontId="17" fillId="0" borderId="0" xfId="45" applyBorder="1"/>
    <xf numFmtId="3" fontId="29" fillId="24" borderId="0" xfId="45" applyNumberFormat="1" applyFont="1" applyFill="1" applyBorder="1" applyAlignment="1">
      <alignment horizontal="center" wrapText="1"/>
    </xf>
    <xf numFmtId="3" fontId="54" fillId="24" borderId="0" xfId="45" applyNumberFormat="1" applyFont="1" applyFill="1" applyBorder="1" applyAlignment="1"/>
    <xf numFmtId="3" fontId="29" fillId="24" borderId="25" xfId="45" applyNumberFormat="1" applyFont="1" applyFill="1" applyBorder="1" applyAlignment="1">
      <alignment horizontal="right"/>
    </xf>
    <xf numFmtId="3" fontId="29" fillId="24" borderId="33" xfId="45" applyNumberFormat="1" applyFont="1" applyFill="1" applyBorder="1" applyAlignment="1">
      <alignment horizontal="right"/>
    </xf>
    <xf numFmtId="3" fontId="29" fillId="24" borderId="24" xfId="45" applyNumberFormat="1" applyFont="1" applyFill="1" applyBorder="1" applyAlignment="1">
      <alignment horizontal="right"/>
    </xf>
    <xf numFmtId="3" fontId="29" fillId="24" borderId="56" xfId="45" applyNumberFormat="1" applyFont="1" applyFill="1" applyBorder="1" applyAlignment="1">
      <alignment horizontal="right"/>
    </xf>
    <xf numFmtId="3" fontId="29" fillId="0" borderId="120" xfId="45" applyNumberFormat="1" applyFont="1" applyFill="1" applyBorder="1" applyAlignment="1">
      <alignment horizontal="right"/>
    </xf>
    <xf numFmtId="3" fontId="29" fillId="0" borderId="24" xfId="45" applyNumberFormat="1" applyFont="1" applyFill="1" applyBorder="1" applyAlignment="1">
      <alignment horizontal="right"/>
    </xf>
    <xf numFmtId="3" fontId="29" fillId="0" borderId="121" xfId="45" applyNumberFormat="1" applyFont="1" applyFill="1" applyBorder="1" applyAlignment="1">
      <alignment horizontal="right"/>
    </xf>
    <xf numFmtId="3" fontId="29" fillId="0" borderId="122" xfId="45" applyNumberFormat="1" applyFont="1" applyFill="1" applyBorder="1" applyAlignment="1">
      <alignment horizontal="right"/>
    </xf>
    <xf numFmtId="3" fontId="29" fillId="0" borderId="123" xfId="45" applyNumberFormat="1" applyFont="1" applyFill="1" applyBorder="1" applyAlignment="1">
      <alignment horizontal="right"/>
    </xf>
    <xf numFmtId="3" fontId="28" fillId="24" borderId="124" xfId="45" applyNumberFormat="1" applyFont="1" applyFill="1" applyBorder="1" applyAlignment="1">
      <alignment horizontal="left"/>
    </xf>
    <xf numFmtId="37" fontId="28" fillId="24" borderId="125" xfId="45" applyNumberFormat="1" applyFont="1" applyFill="1" applyBorder="1" applyAlignment="1"/>
    <xf numFmtId="37" fontId="28" fillId="24" borderId="126" xfId="45" applyNumberFormat="1" applyFont="1" applyFill="1" applyBorder="1" applyAlignment="1"/>
    <xf numFmtId="37" fontId="28" fillId="24" borderId="127" xfId="45" applyNumberFormat="1" applyFont="1" applyFill="1" applyBorder="1" applyAlignment="1"/>
    <xf numFmtId="37" fontId="28" fillId="0" borderId="128" xfId="45" applyNumberFormat="1" applyFont="1" applyFill="1" applyBorder="1" applyAlignment="1"/>
    <xf numFmtId="37" fontId="28" fillId="0" borderId="129" xfId="45" applyNumberFormat="1" applyFont="1" applyFill="1" applyBorder="1" applyAlignment="1"/>
    <xf numFmtId="37" fontId="28" fillId="0" borderId="127" xfId="45" applyNumberFormat="1" applyFont="1" applyFill="1" applyBorder="1" applyAlignment="1"/>
    <xf numFmtId="37" fontId="28" fillId="0" borderId="126" xfId="45" applyNumberFormat="1" applyFont="1" applyFill="1" applyBorder="1" applyAlignment="1"/>
    <xf numFmtId="37" fontId="28" fillId="0" borderId="130" xfId="45" applyNumberFormat="1" applyFont="1" applyFill="1" applyBorder="1" applyAlignment="1"/>
    <xf numFmtId="37" fontId="28" fillId="24" borderId="131" xfId="45" applyNumberFormat="1" applyFont="1" applyFill="1" applyBorder="1" applyAlignment="1"/>
    <xf numFmtId="37" fontId="28" fillId="24" borderId="132" xfId="45" applyNumberFormat="1" applyFont="1" applyFill="1" applyBorder="1" applyAlignment="1"/>
    <xf numFmtId="37" fontId="28" fillId="24" borderId="18" xfId="45" applyNumberFormat="1" applyFont="1" applyFill="1" applyBorder="1" applyAlignment="1"/>
    <xf numFmtId="3" fontId="28" fillId="24" borderId="133" xfId="45" applyNumberFormat="1" applyFont="1" applyFill="1" applyBorder="1" applyAlignment="1">
      <alignment horizontal="left"/>
    </xf>
    <xf numFmtId="37" fontId="28" fillId="24" borderId="19" xfId="45" applyNumberFormat="1" applyFont="1" applyFill="1" applyBorder="1" applyAlignment="1"/>
    <xf numFmtId="37" fontId="28" fillId="24" borderId="0" xfId="45" applyNumberFormat="1" applyFont="1" applyFill="1" applyBorder="1" applyAlignment="1"/>
    <xf numFmtId="37" fontId="28" fillId="0" borderId="115" xfId="45" applyNumberFormat="1" applyFont="1" applyFill="1" applyBorder="1" applyAlignment="1"/>
    <xf numFmtId="37" fontId="28" fillId="0" borderId="116" xfId="45" applyNumberFormat="1" applyFont="1" applyFill="1" applyBorder="1" applyAlignment="1"/>
    <xf numFmtId="37" fontId="28" fillId="0" borderId="0" xfId="45" applyNumberFormat="1" applyFont="1" applyFill="1" applyBorder="1" applyAlignment="1"/>
    <xf numFmtId="37" fontId="28" fillId="0" borderId="18" xfId="45" applyNumberFormat="1" applyFont="1" applyFill="1" applyBorder="1" applyAlignment="1"/>
    <xf numFmtId="3" fontId="28" fillId="24" borderId="134" xfId="45" applyNumberFormat="1" applyFont="1" applyFill="1" applyBorder="1" applyAlignment="1">
      <alignment horizontal="left"/>
    </xf>
    <xf numFmtId="37" fontId="28" fillId="24" borderId="135" xfId="45" applyNumberFormat="1" applyFont="1" applyFill="1" applyBorder="1" applyAlignment="1"/>
    <xf numFmtId="37" fontId="28" fillId="24" borderId="136" xfId="45" applyNumberFormat="1" applyFont="1" applyFill="1" applyBorder="1" applyAlignment="1"/>
    <xf numFmtId="37" fontId="28" fillId="24" borderId="137" xfId="45" applyNumberFormat="1" applyFont="1" applyFill="1" applyBorder="1" applyAlignment="1"/>
    <xf numFmtId="37" fontId="28" fillId="0" borderId="138" xfId="45" applyNumberFormat="1" applyFont="1" applyFill="1" applyBorder="1" applyAlignment="1"/>
    <xf numFmtId="37" fontId="28" fillId="0" borderId="139" xfId="45" applyNumberFormat="1" applyFont="1" applyFill="1" applyBorder="1" applyAlignment="1"/>
    <xf numFmtId="37" fontId="28" fillId="0" borderId="140" xfId="45" applyNumberFormat="1" applyFont="1" applyFill="1" applyBorder="1" applyAlignment="1"/>
    <xf numFmtId="3" fontId="28" fillId="24" borderId="60" xfId="45" applyNumberFormat="1" applyFont="1" applyFill="1" applyBorder="1" applyAlignment="1">
      <alignment horizontal="left"/>
    </xf>
    <xf numFmtId="37" fontId="28" fillId="24" borderId="141" xfId="45" applyNumberFormat="1" applyFont="1" applyFill="1" applyBorder="1" applyAlignment="1"/>
    <xf numFmtId="37" fontId="28" fillId="24" borderId="59" xfId="45" applyNumberFormat="1" applyFont="1" applyFill="1" applyBorder="1" applyAlignment="1"/>
    <xf numFmtId="37" fontId="28" fillId="24" borderId="54" xfId="45" applyNumberFormat="1" applyFont="1" applyFill="1" applyBorder="1" applyAlignment="1"/>
    <xf numFmtId="37" fontId="28" fillId="0" borderId="142" xfId="45" applyNumberFormat="1" applyFont="1" applyFill="1" applyBorder="1" applyAlignment="1"/>
    <xf numFmtId="37" fontId="28" fillId="0" borderId="143" xfId="45" applyNumberFormat="1" applyFont="1" applyFill="1" applyBorder="1" applyAlignment="1"/>
    <xf numFmtId="37" fontId="28" fillId="0" borderId="54" xfId="45" applyNumberFormat="1" applyFont="1" applyFill="1" applyBorder="1" applyAlignment="1"/>
    <xf numFmtId="37" fontId="28" fillId="0" borderId="59" xfId="45" applyNumberFormat="1" applyFont="1" applyFill="1" applyBorder="1" applyAlignment="1"/>
    <xf numFmtId="165" fontId="28" fillId="24" borderId="126" xfId="45" applyNumberFormat="1" applyFont="1" applyFill="1" applyBorder="1" applyAlignment="1"/>
    <xf numFmtId="37" fontId="28" fillId="0" borderId="144" xfId="45" applyNumberFormat="1" applyFont="1" applyFill="1" applyBorder="1" applyAlignment="1"/>
    <xf numFmtId="37" fontId="28" fillId="0" borderId="61" xfId="45" applyNumberFormat="1" applyFont="1" applyFill="1" applyBorder="1" applyAlignment="1"/>
    <xf numFmtId="37" fontId="28" fillId="24" borderId="145" xfId="45" applyNumberFormat="1" applyFont="1" applyFill="1" applyBorder="1" applyAlignment="1"/>
    <xf numFmtId="37" fontId="28" fillId="24" borderId="146" xfId="45" applyNumberFormat="1" applyFont="1" applyFill="1" applyBorder="1" applyAlignment="1"/>
    <xf numFmtId="37" fontId="28" fillId="24" borderId="147" xfId="45" applyNumberFormat="1" applyFont="1" applyFill="1" applyBorder="1" applyAlignment="1"/>
    <xf numFmtId="37" fontId="28" fillId="24" borderId="55" xfId="45" applyNumberFormat="1" applyFont="1" applyFill="1" applyBorder="1" applyAlignment="1"/>
    <xf numFmtId="37" fontId="28" fillId="24" borderId="61" xfId="45" applyNumberFormat="1" applyFont="1" applyFill="1" applyBorder="1" applyAlignment="1"/>
    <xf numFmtId="37" fontId="28" fillId="0" borderId="148" xfId="45" applyNumberFormat="1" applyFont="1" applyFill="1" applyBorder="1" applyAlignment="1"/>
    <xf numFmtId="37" fontId="28" fillId="0" borderId="149" xfId="45" applyNumberFormat="1" applyFont="1" applyFill="1" applyBorder="1" applyAlignment="1"/>
    <xf numFmtId="37" fontId="28" fillId="0" borderId="147" xfId="45" applyNumberFormat="1" applyFont="1" applyFill="1" applyBorder="1" applyAlignment="1"/>
    <xf numFmtId="37" fontId="28" fillId="0" borderId="55" xfId="45" applyNumberFormat="1" applyFont="1" applyFill="1" applyBorder="1" applyAlignment="1"/>
    <xf numFmtId="0" fontId="17" fillId="0" borderId="19" xfId="45" applyBorder="1"/>
    <xf numFmtId="3" fontId="28" fillId="24" borderId="58" xfId="45" applyNumberFormat="1" applyFont="1" applyFill="1" applyBorder="1" applyAlignment="1">
      <alignment horizontal="left"/>
    </xf>
    <xf numFmtId="37" fontId="28" fillId="24" borderId="20" xfId="45" applyNumberFormat="1" applyFont="1" applyFill="1" applyBorder="1" applyAlignment="1"/>
    <xf numFmtId="37" fontId="28" fillId="24" borderId="11" xfId="45" applyNumberFormat="1" applyFont="1" applyFill="1" applyBorder="1" applyAlignment="1"/>
    <xf numFmtId="37" fontId="28" fillId="24" borderId="10" xfId="45" applyNumberFormat="1" applyFont="1" applyFill="1" applyBorder="1" applyAlignment="1"/>
    <xf numFmtId="37" fontId="28" fillId="0" borderId="150" xfId="45" applyNumberFormat="1" applyFont="1" applyFill="1" applyBorder="1" applyAlignment="1"/>
    <xf numFmtId="37" fontId="28" fillId="0" borderId="151" xfId="45" applyNumberFormat="1" applyFont="1" applyFill="1" applyBorder="1" applyAlignment="1"/>
    <xf numFmtId="37" fontId="28" fillId="0" borderId="10" xfId="45" applyNumberFormat="1" applyFont="1" applyFill="1" applyBorder="1" applyAlignment="1"/>
    <xf numFmtId="37" fontId="28" fillId="0" borderId="11" xfId="45" applyNumberFormat="1" applyFont="1" applyFill="1" applyBorder="1" applyAlignment="1"/>
    <xf numFmtId="37" fontId="28" fillId="24" borderId="30" xfId="45" applyNumberFormat="1" applyFont="1" applyFill="1" applyBorder="1" applyAlignment="1"/>
    <xf numFmtId="37" fontId="28" fillId="24" borderId="152" xfId="45" applyNumberFormat="1" applyFont="1" applyFill="1" applyBorder="1" applyAlignment="1"/>
    <xf numFmtId="3" fontId="28" fillId="0" borderId="124" xfId="45" applyNumberFormat="1" applyFont="1" applyFill="1" applyBorder="1" applyAlignment="1">
      <alignment horizontal="left"/>
    </xf>
    <xf numFmtId="3" fontId="28" fillId="24" borderId="153" xfId="45" applyNumberFormat="1" applyFont="1" applyFill="1" applyBorder="1" applyAlignment="1">
      <alignment horizontal="left"/>
    </xf>
    <xf numFmtId="37" fontId="28" fillId="0" borderId="131" xfId="45" applyNumberFormat="1" applyFont="1" applyFill="1" applyBorder="1" applyAlignment="1"/>
    <xf numFmtId="3" fontId="29" fillId="24" borderId="119" xfId="45" applyNumberFormat="1" applyFont="1" applyFill="1" applyBorder="1" applyAlignment="1">
      <alignment horizontal="left"/>
    </xf>
    <xf numFmtId="37" fontId="29" fillId="24" borderId="25" xfId="45" applyNumberFormat="1" applyFont="1" applyFill="1" applyBorder="1" applyAlignment="1"/>
    <xf numFmtId="5" fontId="29" fillId="24" borderId="33" xfId="45" applyNumberFormat="1" applyFont="1" applyFill="1" applyBorder="1" applyAlignment="1"/>
    <xf numFmtId="167" fontId="29" fillId="24" borderId="24" xfId="45" applyNumberFormat="1" applyFont="1" applyFill="1" applyBorder="1" applyAlignment="1"/>
    <xf numFmtId="5" fontId="29" fillId="24" borderId="24" xfId="45" applyNumberFormat="1" applyFont="1" applyFill="1" applyBorder="1" applyAlignment="1"/>
    <xf numFmtId="1" fontId="29" fillId="24" borderId="25" xfId="45" applyNumberFormat="1" applyFont="1" applyFill="1" applyBorder="1" applyAlignment="1"/>
    <xf numFmtId="167" fontId="29" fillId="24" borderId="25" xfId="45" applyNumberFormat="1" applyFont="1" applyFill="1" applyBorder="1" applyAlignment="1"/>
    <xf numFmtId="37" fontId="29" fillId="0" borderId="121" xfId="45" applyNumberFormat="1" applyFont="1" applyFill="1" applyBorder="1" applyAlignment="1"/>
    <xf numFmtId="5" fontId="29" fillId="0" borderId="122" xfId="45" applyNumberFormat="1" applyFont="1" applyFill="1" applyBorder="1" applyAlignment="1"/>
    <xf numFmtId="167" fontId="29" fillId="0" borderId="24" xfId="45" applyNumberFormat="1" applyFont="1" applyFill="1" applyBorder="1" applyAlignment="1"/>
    <xf numFmtId="5" fontId="29" fillId="0" borderId="24" xfId="45" applyNumberFormat="1" applyFont="1" applyFill="1" applyBorder="1" applyAlignment="1"/>
    <xf numFmtId="5" fontId="29" fillId="0" borderId="33" xfId="45" applyNumberFormat="1" applyFont="1" applyFill="1" applyBorder="1" applyAlignment="1"/>
    <xf numFmtId="37" fontId="29" fillId="0" borderId="24" xfId="45" applyNumberFormat="1" applyFont="1" applyFill="1" applyBorder="1" applyAlignment="1"/>
    <xf numFmtId="5" fontId="54" fillId="0" borderId="0" xfId="45" applyNumberFormat="1" applyFont="1" applyFill="1" applyBorder="1" applyAlignment="1"/>
    <xf numFmtId="5" fontId="29" fillId="0" borderId="0" xfId="45" applyNumberFormat="1" applyFont="1" applyFill="1" applyBorder="1" applyAlignment="1"/>
    <xf numFmtId="3" fontId="85" fillId="24" borderId="0" xfId="45" applyNumberFormat="1" applyFont="1" applyFill="1" applyBorder="1" applyAlignment="1"/>
    <xf numFmtId="0" fontId="34" fillId="0" borderId="0" xfId="45" applyFont="1" applyBorder="1"/>
    <xf numFmtId="0" fontId="26" fillId="0" borderId="0" xfId="45" applyFont="1" applyFill="1" applyBorder="1" applyAlignment="1">
      <alignment horizontal="centerContinuous"/>
    </xf>
    <xf numFmtId="0" fontId="17" fillId="0" borderId="0" xfId="45" applyFill="1" applyBorder="1" applyAlignment="1">
      <alignment vertical="top" wrapText="1"/>
    </xf>
    <xf numFmtId="0" fontId="34" fillId="0" borderId="0" xfId="45" applyFont="1"/>
    <xf numFmtId="0" fontId="49" fillId="0" borderId="0" xfId="45" applyFont="1"/>
    <xf numFmtId="5" fontId="20" fillId="0" borderId="16" xfId="0" applyNumberFormat="1" applyFont="1" applyFill="1" applyBorder="1" applyAlignment="1"/>
    <xf numFmtId="0" fontId="18" fillId="0" borderId="0" xfId="47"/>
    <xf numFmtId="0" fontId="53" fillId="0" borderId="0" xfId="47" applyFont="1"/>
    <xf numFmtId="0" fontId="25" fillId="0" borderId="0" xfId="47" applyFont="1" applyBorder="1" applyAlignment="1">
      <alignment horizontal="left"/>
    </xf>
    <xf numFmtId="0" fontId="25" fillId="0" borderId="0" xfId="47" applyFont="1" applyAlignment="1">
      <alignment horizontal="left"/>
    </xf>
    <xf numFmtId="173" fontId="24" fillId="0" borderId="0" xfId="48" applyNumberFormat="1" applyFont="1" applyBorder="1" applyAlignment="1">
      <alignment horizontal="left"/>
    </xf>
    <xf numFmtId="166" fontId="24" fillId="0" borderId="0" xfId="47" applyNumberFormat="1" applyFont="1" applyBorder="1" applyAlignment="1">
      <alignment horizontal="left"/>
    </xf>
    <xf numFmtId="0" fontId="24" fillId="0" borderId="0" xfId="47" applyFont="1" applyBorder="1" applyAlignment="1">
      <alignment horizontal="left"/>
    </xf>
    <xf numFmtId="173" fontId="24" fillId="0" borderId="154" xfId="48" applyNumberFormat="1" applyFont="1" applyBorder="1" applyAlignment="1">
      <alignment horizontal="left"/>
    </xf>
    <xf numFmtId="166" fontId="24" fillId="0" borderId="155" xfId="47" applyNumberFormat="1" applyFont="1" applyBorder="1" applyAlignment="1">
      <alignment horizontal="left"/>
    </xf>
    <xf numFmtId="166" fontId="24" fillId="0" borderId="156" xfId="47" applyNumberFormat="1" applyFont="1" applyBorder="1" applyAlignment="1">
      <alignment horizontal="left"/>
    </xf>
    <xf numFmtId="0" fontId="24" fillId="0" borderId="157" xfId="47" applyFont="1" applyBorder="1" applyAlignment="1">
      <alignment horizontal="left"/>
    </xf>
    <xf numFmtId="0" fontId="24" fillId="0" borderId="158" xfId="47" applyFont="1" applyBorder="1" applyAlignment="1">
      <alignment horizontal="left"/>
    </xf>
    <xf numFmtId="0" fontId="11" fillId="0" borderId="0" xfId="47" applyFont="1" applyBorder="1"/>
    <xf numFmtId="0" fontId="11" fillId="0" borderId="0" xfId="47" applyFont="1"/>
    <xf numFmtId="166" fontId="24" fillId="0" borderId="0" xfId="44" applyNumberFormat="1" applyFont="1" applyBorder="1"/>
    <xf numFmtId="166" fontId="24" fillId="0" borderId="11" xfId="44" applyNumberFormat="1" applyFont="1" applyBorder="1"/>
    <xf numFmtId="166" fontId="24" fillId="0" borderId="20" xfId="44" applyNumberFormat="1" applyFont="1" applyBorder="1"/>
    <xf numFmtId="166" fontId="24" fillId="0" borderId="10" xfId="44" applyNumberFormat="1" applyFont="1" applyBorder="1"/>
    <xf numFmtId="166" fontId="24" fillId="0" borderId="17" xfId="44" applyNumberFormat="1" applyFont="1" applyBorder="1"/>
    <xf numFmtId="166" fontId="24" fillId="0" borderId="0" xfId="44" applyNumberFormat="1" applyFont="1"/>
    <xf numFmtId="0" fontId="24" fillId="0" borderId="17" xfId="47" applyFont="1" applyBorder="1"/>
    <xf numFmtId="0" fontId="24" fillId="0" borderId="16" xfId="47" applyFont="1" applyBorder="1"/>
    <xf numFmtId="166" fontId="87" fillId="0" borderId="0" xfId="44" applyNumberFormat="1" applyFont="1" applyBorder="1"/>
    <xf numFmtId="166" fontId="87" fillId="0" borderId="18" xfId="44" applyNumberFormat="1" applyFont="1" applyBorder="1"/>
    <xf numFmtId="166" fontId="87" fillId="0" borderId="19" xfId="44" applyNumberFormat="1" applyFont="1" applyBorder="1"/>
    <xf numFmtId="166" fontId="11" fillId="0" borderId="0" xfId="44" applyNumberFormat="1" applyFont="1"/>
    <xf numFmtId="0" fontId="11" fillId="0" borderId="17" xfId="47" applyFont="1" applyBorder="1" applyAlignment="1">
      <alignment horizontal="left" indent="1"/>
    </xf>
    <xf numFmtId="166" fontId="11" fillId="0" borderId="0" xfId="44" applyNumberFormat="1" applyFont="1" applyBorder="1"/>
    <xf numFmtId="166" fontId="11" fillId="0" borderId="18" xfId="44" applyNumberFormat="1" applyFont="1" applyBorder="1"/>
    <xf numFmtId="166" fontId="11" fillId="0" borderId="19" xfId="44" applyNumberFormat="1" applyFont="1" applyBorder="1"/>
    <xf numFmtId="166" fontId="11" fillId="0" borderId="11" xfId="44" applyNumberFormat="1" applyFont="1" applyBorder="1"/>
    <xf numFmtId="166" fontId="11" fillId="0" borderId="20" xfId="44" applyNumberFormat="1" applyFont="1" applyBorder="1"/>
    <xf numFmtId="166" fontId="11" fillId="0" borderId="10" xfId="44" applyNumberFormat="1" applyFont="1" applyBorder="1"/>
    <xf numFmtId="166" fontId="11" fillId="0" borderId="17" xfId="44" applyNumberFormat="1" applyFont="1" applyBorder="1"/>
    <xf numFmtId="0" fontId="11" fillId="0" borderId="17" xfId="47" applyFont="1" applyBorder="1"/>
    <xf numFmtId="0" fontId="11" fillId="0" borderId="16" xfId="47" applyFont="1" applyBorder="1" applyAlignment="1">
      <alignment horizontal="left" indent="1"/>
    </xf>
    <xf numFmtId="0" fontId="11" fillId="0" borderId="18" xfId="47" applyFont="1" applyBorder="1"/>
    <xf numFmtId="0" fontId="11" fillId="0" borderId="19" xfId="47" applyFont="1" applyBorder="1"/>
    <xf numFmtId="0" fontId="24" fillId="0" borderId="17" xfId="47" applyFont="1" applyBorder="1" applyAlignment="1">
      <alignment wrapText="1"/>
    </xf>
    <xf numFmtId="0" fontId="25" fillId="0" borderId="0" xfId="47" applyFont="1"/>
    <xf numFmtId="173" fontId="24" fillId="0" borderId="0" xfId="48" applyNumberFormat="1" applyFont="1" applyBorder="1"/>
    <xf numFmtId="166" fontId="24" fillId="0" borderId="0" xfId="47" applyNumberFormat="1" applyFont="1" applyBorder="1"/>
    <xf numFmtId="173" fontId="24" fillId="0" borderId="18" xfId="48" applyNumberFormat="1" applyFont="1" applyBorder="1"/>
    <xf numFmtId="166" fontId="24" fillId="0" borderId="19" xfId="47" applyNumberFormat="1" applyFont="1" applyBorder="1"/>
    <xf numFmtId="0" fontId="87" fillId="0" borderId="0" xfId="47" applyFont="1" applyFill="1" applyBorder="1" applyAlignment="1">
      <alignment horizontal="center"/>
    </xf>
    <xf numFmtId="0" fontId="18" fillId="0" borderId="0" xfId="47" applyFill="1"/>
    <xf numFmtId="0" fontId="87" fillId="0" borderId="11" xfId="47" applyFont="1" applyFill="1" applyBorder="1" applyAlignment="1">
      <alignment horizontal="center"/>
    </xf>
    <xf numFmtId="0" fontId="87" fillId="0" borderId="20" xfId="47" applyFont="1" applyFill="1" applyBorder="1" applyAlignment="1">
      <alignment horizontal="center"/>
    </xf>
    <xf numFmtId="0" fontId="87" fillId="0" borderId="10" xfId="47" applyFont="1" applyFill="1" applyBorder="1" applyAlignment="1">
      <alignment horizontal="center"/>
    </xf>
    <xf numFmtId="0" fontId="11" fillId="0" borderId="0" xfId="47" applyFont="1" applyFill="1"/>
    <xf numFmtId="0" fontId="11" fillId="0" borderId="0" xfId="47" applyFont="1" applyFill="1" applyBorder="1" applyAlignment="1">
      <alignment horizontal="center"/>
    </xf>
    <xf numFmtId="0" fontId="11" fillId="0" borderId="18" xfId="47" applyFont="1" applyFill="1" applyBorder="1" applyAlignment="1">
      <alignment horizontal="center"/>
    </xf>
    <xf numFmtId="0" fontId="11" fillId="0" borderId="19" xfId="47" applyFont="1" applyFill="1" applyBorder="1" applyAlignment="1">
      <alignment horizontal="center"/>
    </xf>
    <xf numFmtId="0" fontId="24" fillId="0" borderId="0" xfId="47" applyFont="1" applyFill="1" applyBorder="1" applyAlignment="1">
      <alignment horizontal="centerContinuous"/>
    </xf>
    <xf numFmtId="0" fontId="24" fillId="0" borderId="11" xfId="47" applyFont="1" applyFill="1" applyBorder="1" applyAlignment="1">
      <alignment horizontal="centerContinuous"/>
    </xf>
    <xf numFmtId="0" fontId="24" fillId="0" borderId="20" xfId="47" applyFont="1" applyFill="1" applyBorder="1" applyAlignment="1">
      <alignment horizontal="centerContinuous"/>
    </xf>
    <xf numFmtId="0" fontId="24" fillId="0" borderId="10" xfId="47" applyFont="1" applyFill="1" applyBorder="1" applyAlignment="1">
      <alignment horizontal="centerContinuous"/>
    </xf>
    <xf numFmtId="0" fontId="11" fillId="0" borderId="11" xfId="47" applyFont="1" applyFill="1" applyBorder="1" applyAlignment="1">
      <alignment horizontal="centerContinuous"/>
    </xf>
    <xf numFmtId="1" fontId="24" fillId="0" borderId="0" xfId="47" applyNumberFormat="1" applyFont="1" applyFill="1" applyBorder="1" applyAlignment="1">
      <alignment horizontal="centerContinuous"/>
    </xf>
    <xf numFmtId="0" fontId="24" fillId="0" borderId="30" xfId="47" applyFont="1" applyFill="1" applyBorder="1" applyAlignment="1">
      <alignment horizontal="centerContinuous"/>
    </xf>
    <xf numFmtId="1" fontId="24" fillId="0" borderId="22" xfId="47" applyNumberFormat="1" applyFont="1" applyFill="1" applyBorder="1" applyAlignment="1">
      <alignment horizontal="centerContinuous"/>
    </xf>
    <xf numFmtId="1" fontId="24" fillId="0" borderId="23" xfId="47" applyNumberFormat="1" applyFont="1" applyFill="1" applyBorder="1" applyAlignment="1">
      <alignment horizontal="centerContinuous"/>
    </xf>
    <xf numFmtId="0" fontId="24" fillId="0" borderId="22" xfId="47" applyFont="1" applyFill="1" applyBorder="1" applyAlignment="1">
      <alignment horizontal="centerContinuous"/>
    </xf>
    <xf numFmtId="0" fontId="24" fillId="0" borderId="0" xfId="47" applyFont="1"/>
    <xf numFmtId="0" fontId="18" fillId="0" borderId="0" xfId="47" applyBorder="1"/>
    <xf numFmtId="0" fontId="18" fillId="0" borderId="0" xfId="47" applyBorder="1" applyAlignment="1">
      <alignment horizontal="centerContinuous"/>
    </xf>
    <xf numFmtId="0" fontId="18" fillId="0" borderId="0" xfId="47" applyAlignment="1">
      <alignment horizontal="centerContinuous"/>
    </xf>
    <xf numFmtId="0" fontId="11" fillId="0" borderId="0" xfId="47" applyFont="1" applyAlignment="1">
      <alignment horizontal="centerContinuous"/>
    </xf>
    <xf numFmtId="3" fontId="20" fillId="0" borderId="0" xfId="47" applyNumberFormat="1" applyFont="1" applyAlignment="1">
      <alignment horizontal="centerContinuous"/>
    </xf>
    <xf numFmtId="0" fontId="20" fillId="0" borderId="0" xfId="47" applyFont="1" applyAlignment="1">
      <alignment horizontal="centerContinuous"/>
    </xf>
    <xf numFmtId="0" fontId="52" fillId="0" borderId="0" xfId="47" applyFont="1" applyAlignment="1">
      <alignment horizontal="left"/>
    </xf>
    <xf numFmtId="5" fontId="24" fillId="0" borderId="154" xfId="48" applyNumberFormat="1" applyFont="1" applyBorder="1" applyAlignment="1">
      <alignment horizontal="left"/>
    </xf>
    <xf numFmtId="37" fontId="24" fillId="0" borderId="155" xfId="47" applyNumberFormat="1" applyFont="1" applyBorder="1" applyAlignment="1">
      <alignment horizontal="left"/>
    </xf>
    <xf numFmtId="37" fontId="11" fillId="0" borderId="48" xfId="47" applyNumberFormat="1" applyFont="1" applyBorder="1"/>
    <xf numFmtId="0" fontId="11" fillId="0" borderId="0" xfId="47" applyNumberFormat="1" applyFont="1"/>
    <xf numFmtId="37" fontId="24" fillId="0" borderId="11" xfId="44" applyNumberFormat="1" applyFont="1" applyBorder="1"/>
    <xf numFmtId="37" fontId="24" fillId="0" borderId="20" xfId="44" applyNumberFormat="1" applyFont="1" applyBorder="1"/>
    <xf numFmtId="37" fontId="24" fillId="0" borderId="10" xfId="44" applyNumberFormat="1" applyFont="1" applyBorder="1"/>
    <xf numFmtId="3" fontId="24" fillId="0" borderId="17" xfId="44" applyNumberFormat="1" applyFont="1" applyBorder="1"/>
    <xf numFmtId="3" fontId="24" fillId="0" borderId="19" xfId="44" applyNumberFormat="1" applyFont="1" applyBorder="1"/>
    <xf numFmtId="37" fontId="11" fillId="0" borderId="18" xfId="47" applyNumberFormat="1" applyFont="1" applyBorder="1"/>
    <xf numFmtId="37" fontId="11" fillId="0" borderId="19" xfId="47" applyNumberFormat="1" applyFont="1" applyBorder="1"/>
    <xf numFmtId="37" fontId="11" fillId="0" borderId="0" xfId="47" applyNumberFormat="1" applyFont="1" applyBorder="1"/>
    <xf numFmtId="3" fontId="11" fillId="0" borderId="0" xfId="47" applyNumberFormat="1" applyFont="1"/>
    <xf numFmtId="0" fontId="11" fillId="0" borderId="17" xfId="45" applyFont="1" applyBorder="1"/>
    <xf numFmtId="0" fontId="11" fillId="0" borderId="17" xfId="45" applyFont="1" applyBorder="1" applyAlignment="1">
      <alignment wrapText="1"/>
    </xf>
    <xf numFmtId="37" fontId="24" fillId="0" borderId="13" xfId="44" applyNumberFormat="1" applyFont="1" applyBorder="1"/>
    <xf numFmtId="37" fontId="24" fillId="0" borderId="17" xfId="44" applyNumberFormat="1" applyFont="1" applyBorder="1"/>
    <xf numFmtId="37" fontId="24" fillId="0" borderId="19" xfId="44" applyNumberFormat="1" applyFont="1" applyBorder="1"/>
    <xf numFmtId="37" fontId="11" fillId="0" borderId="11" xfId="47" applyNumberFormat="1" applyFont="1" applyBorder="1"/>
    <xf numFmtId="37" fontId="11" fillId="0" borderId="11" xfId="44" applyNumberFormat="1" applyFont="1" applyBorder="1"/>
    <xf numFmtId="37" fontId="11" fillId="0" borderId="20" xfId="44" applyNumberFormat="1" applyFont="1" applyBorder="1"/>
    <xf numFmtId="37" fontId="11" fillId="0" borderId="10" xfId="44" applyNumberFormat="1" applyFont="1" applyBorder="1"/>
    <xf numFmtId="37" fontId="11" fillId="0" borderId="17" xfId="44" applyNumberFormat="1" applyFont="1" applyBorder="1"/>
    <xf numFmtId="37" fontId="11" fillId="0" borderId="19" xfId="44" applyNumberFormat="1" applyFont="1" applyBorder="1"/>
    <xf numFmtId="37" fontId="11" fillId="0" borderId="0" xfId="47" applyNumberFormat="1" applyFont="1"/>
    <xf numFmtId="37" fontId="11" fillId="0" borderId="18" xfId="47" applyNumberFormat="1" applyFont="1" applyBorder="1" applyAlignment="1"/>
    <xf numFmtId="37" fontId="11" fillId="0" borderId="19" xfId="47" applyNumberFormat="1" applyFont="1" applyBorder="1" applyAlignment="1"/>
    <xf numFmtId="167" fontId="11" fillId="0" borderId="0" xfId="47" applyNumberFormat="1" applyFont="1"/>
    <xf numFmtId="3" fontId="11" fillId="0" borderId="17" xfId="44" applyNumberFormat="1" applyFont="1" applyBorder="1"/>
    <xf numFmtId="3" fontId="11" fillId="0" borderId="19" xfId="44" applyNumberFormat="1" applyFont="1" applyBorder="1"/>
    <xf numFmtId="37" fontId="11" fillId="0" borderId="18" xfId="48" applyNumberFormat="1" applyFont="1" applyBorder="1"/>
    <xf numFmtId="37" fontId="11" fillId="0" borderId="22" xfId="47" applyNumberFormat="1" applyFont="1" applyBorder="1"/>
    <xf numFmtId="0" fontId="11" fillId="0" borderId="12" xfId="47" applyFont="1" applyBorder="1"/>
    <xf numFmtId="0" fontId="11" fillId="0" borderId="11" xfId="47" applyFont="1" applyFill="1" applyBorder="1" applyAlignment="1">
      <alignment horizontal="center" wrapText="1"/>
    </xf>
    <xf numFmtId="0" fontId="11" fillId="0" borderId="20" xfId="47" applyFont="1" applyFill="1" applyBorder="1" applyAlignment="1">
      <alignment horizontal="center" wrapText="1"/>
    </xf>
    <xf numFmtId="0" fontId="11" fillId="0" borderId="0" xfId="47" applyFont="1" applyFill="1" applyAlignment="1">
      <alignment vertical="center"/>
    </xf>
    <xf numFmtId="0" fontId="17" fillId="0" borderId="0" xfId="45" applyAlignment="1">
      <alignment horizontal="center"/>
    </xf>
    <xf numFmtId="0" fontId="20" fillId="0" borderId="0" xfId="47" applyFont="1"/>
    <xf numFmtId="0" fontId="17" fillId="0" borderId="0" xfId="45" applyAlignment="1"/>
    <xf numFmtId="3" fontId="8" fillId="0" borderId="52" xfId="0" applyNumberFormat="1" applyFont="1" applyBorder="1" applyAlignment="1">
      <alignment horizontal="left" indent="2"/>
    </xf>
    <xf numFmtId="0" fontId="0" fillId="0" borderId="51" xfId="0" applyBorder="1" applyAlignment="1">
      <alignment horizontal="left" indent="2"/>
    </xf>
    <xf numFmtId="0" fontId="45" fillId="0" borderId="0" xfId="0" applyFont="1" applyBorder="1" applyAlignment="1">
      <alignment wrapText="1"/>
    </xf>
    <xf numFmtId="0" fontId="45" fillId="0" borderId="0" xfId="0" applyFont="1" applyBorder="1" applyAlignment="1">
      <alignment horizontal="left" wrapText="1"/>
    </xf>
    <xf numFmtId="0" fontId="41" fillId="0" borderId="0" xfId="0" applyFont="1" applyBorder="1" applyAlignment="1">
      <alignment wrapText="1"/>
    </xf>
    <xf numFmtId="0" fontId="41" fillId="0" borderId="0" xfId="0" applyFont="1" applyBorder="1" applyAlignment="1">
      <alignment horizontal="center"/>
    </xf>
    <xf numFmtId="0" fontId="35" fillId="0" borderId="0" xfId="0" applyFont="1" applyBorder="1" applyAlignment="1">
      <alignment horizontal="center" vertical="top" wrapText="1"/>
    </xf>
    <xf numFmtId="0" fontId="35" fillId="0" borderId="0" xfId="0" applyFont="1" applyBorder="1" applyAlignment="1">
      <alignment horizontal="center" wrapText="1"/>
    </xf>
    <xf numFmtId="0" fontId="20" fillId="0" borderId="0" xfId="38" applyFont="1" applyBorder="1" applyAlignment="1"/>
    <xf numFmtId="0" fontId="20" fillId="0" borderId="0" xfId="38" applyFont="1" applyBorder="1" applyAlignment="1">
      <alignment horizontal="center"/>
    </xf>
    <xf numFmtId="3" fontId="20" fillId="0" borderId="0" xfId="38" applyNumberFormat="1" applyFont="1" applyBorder="1" applyAlignment="1">
      <alignment horizontal="center"/>
    </xf>
    <xf numFmtId="3" fontId="3" fillId="0" borderId="0" xfId="0" applyNumberFormat="1" applyFont="1" applyBorder="1" applyAlignment="1">
      <alignment horizontal="left"/>
    </xf>
    <xf numFmtId="0" fontId="3" fillId="0" borderId="52" xfId="0" applyFont="1" applyBorder="1" applyAlignment="1"/>
    <xf numFmtId="0" fontId="45" fillId="0" borderId="0" xfId="0" applyFont="1" applyBorder="1" applyAlignment="1">
      <alignment vertical="top" wrapText="1"/>
    </xf>
    <xf numFmtId="0" fontId="45" fillId="0" borderId="0" xfId="0" applyFont="1" applyBorder="1" applyAlignment="1">
      <alignment horizontal="left" vertical="top" wrapText="1"/>
    </xf>
    <xf numFmtId="164" fontId="20" fillId="0" borderId="0" xfId="0" applyNumberFormat="1" applyFont="1" applyFill="1" applyAlignment="1"/>
    <xf numFmtId="0" fontId="89" fillId="0" borderId="0" xfId="0" applyFont="1" applyBorder="1" applyAlignment="1">
      <alignment horizontal="center"/>
    </xf>
    <xf numFmtId="0" fontId="35" fillId="0" borderId="0" xfId="0" applyFont="1" applyBorder="1" applyAlignment="1">
      <alignment horizontal="center" vertical="top"/>
    </xf>
    <xf numFmtId="0" fontId="35" fillId="0" borderId="0" xfId="0" applyFont="1" applyBorder="1" applyAlignment="1">
      <alignment vertical="top" wrapText="1"/>
    </xf>
    <xf numFmtId="3" fontId="35" fillId="0" borderId="0" xfId="0" applyNumberFormat="1" applyFont="1" applyBorder="1" applyAlignment="1">
      <alignment vertical="top" wrapText="1"/>
    </xf>
    <xf numFmtId="0" fontId="41" fillId="0" borderId="0" xfId="0" applyFont="1" applyBorder="1" applyAlignment="1">
      <alignment horizontal="center" vertical="top" wrapText="1"/>
    </xf>
    <xf numFmtId="0" fontId="35" fillId="0" borderId="0" xfId="0" applyFont="1" applyBorder="1" applyAlignment="1">
      <alignment vertical="top"/>
    </xf>
    <xf numFmtId="0" fontId="35" fillId="0" borderId="0" xfId="0" applyFont="1" applyAlignment="1">
      <alignment vertical="top"/>
    </xf>
    <xf numFmtId="0" fontId="41" fillId="0" borderId="0" xfId="0" applyFont="1" applyBorder="1" applyAlignment="1">
      <alignment vertical="top" wrapText="1"/>
    </xf>
    <xf numFmtId="0" fontId="35" fillId="0" borderId="0" xfId="0" applyFont="1" applyBorder="1" applyAlignment="1">
      <alignment horizontal="left" vertical="top" wrapText="1"/>
    </xf>
    <xf numFmtId="0" fontId="35" fillId="0" borderId="0" xfId="0" applyFont="1" applyBorder="1" applyAlignment="1">
      <alignment horizontal="right" vertical="top" wrapText="1"/>
    </xf>
    <xf numFmtId="0" fontId="42" fillId="0" borderId="0" xfId="0" applyFont="1" applyBorder="1" applyAlignment="1">
      <alignment vertical="top" wrapText="1"/>
    </xf>
    <xf numFmtId="0" fontId="0" fillId="0" borderId="0" xfId="0" applyBorder="1" applyAlignment="1">
      <alignment horizontal="center" vertical="top"/>
    </xf>
    <xf numFmtId="0" fontId="90" fillId="0" borderId="0" xfId="0" applyFont="1" applyBorder="1" applyAlignment="1">
      <alignment vertical="top" wrapText="1"/>
    </xf>
    <xf numFmtId="0" fontId="0" fillId="0" borderId="0" xfId="0" applyAlignment="1">
      <alignment vertical="top"/>
    </xf>
    <xf numFmtId="0" fontId="13" fillId="0" borderId="0" xfId="0" applyFont="1" applyBorder="1" applyAlignment="1">
      <alignment wrapText="1"/>
    </xf>
    <xf numFmtId="0" fontId="13" fillId="0" borderId="0" xfId="0" applyFont="1" applyBorder="1" applyAlignment="1">
      <alignment horizontal="left" vertical="top" wrapText="1"/>
    </xf>
    <xf numFmtId="0" fontId="13" fillId="0" borderId="0" xfId="0" applyFont="1" applyBorder="1" applyAlignment="1">
      <alignment vertical="top" wrapText="1"/>
    </xf>
    <xf numFmtId="0" fontId="41" fillId="0" borderId="0" xfId="0" applyFont="1"/>
    <xf numFmtId="3" fontId="35" fillId="0" borderId="0" xfId="0" applyNumberFormat="1" applyFont="1" applyBorder="1" applyAlignment="1">
      <alignment horizontal="center" vertical="top"/>
    </xf>
    <xf numFmtId="3" fontId="35" fillId="0" borderId="0" xfId="0" applyNumberFormat="1" applyFont="1" applyBorder="1" applyAlignment="1">
      <alignment horizontal="center" vertical="top" wrapText="1"/>
    </xf>
    <xf numFmtId="3" fontId="35" fillId="0" borderId="0" xfId="0" applyNumberFormat="1" applyFont="1" applyBorder="1" applyAlignment="1">
      <alignment horizontal="right" vertical="top" wrapText="1"/>
    </xf>
    <xf numFmtId="3" fontId="35" fillId="0" borderId="0" xfId="0" applyNumberFormat="1" applyFont="1" applyBorder="1" applyAlignment="1">
      <alignment vertical="top"/>
    </xf>
    <xf numFmtId="3" fontId="35" fillId="0" borderId="0" xfId="0" applyNumberFormat="1" applyFont="1" applyAlignment="1">
      <alignment vertical="top"/>
    </xf>
    <xf numFmtId="3" fontId="89" fillId="0" borderId="0" xfId="0" applyNumberFormat="1" applyFont="1" applyBorder="1" applyAlignment="1">
      <alignment horizontal="center"/>
    </xf>
    <xf numFmtId="3" fontId="41" fillId="0" borderId="0" xfId="0" applyNumberFormat="1" applyFont="1" applyBorder="1" applyAlignment="1">
      <alignment vertical="top" wrapText="1"/>
    </xf>
    <xf numFmtId="3" fontId="41" fillId="0" borderId="0" xfId="0" applyNumberFormat="1" applyFont="1" applyBorder="1" applyAlignment="1">
      <alignment horizontal="center" vertical="top" wrapText="1"/>
    </xf>
    <xf numFmtId="3" fontId="35" fillId="0" borderId="0" xfId="0" applyNumberFormat="1" applyFont="1" applyBorder="1" applyAlignment="1">
      <alignment horizontal="left" vertical="top" wrapText="1"/>
    </xf>
    <xf numFmtId="3" fontId="35" fillId="0" borderId="0" xfId="0" applyNumberFormat="1" applyFont="1" applyBorder="1" applyAlignment="1">
      <alignment horizontal="right"/>
    </xf>
    <xf numFmtId="3" fontId="35" fillId="0" borderId="0" xfId="0" applyNumberFormat="1" applyFont="1" applyBorder="1" applyAlignment="1">
      <alignment horizontal="right" vertical="top"/>
    </xf>
    <xf numFmtId="164" fontId="35" fillId="0" borderId="0" xfId="0" applyNumberFormat="1" applyFont="1" applyBorder="1" applyAlignment="1">
      <alignment wrapText="1"/>
    </xf>
    <xf numFmtId="165" fontId="2" fillId="0" borderId="0" xfId="0" applyNumberFormat="1" applyFont="1" applyFill="1" applyAlignment="1"/>
    <xf numFmtId="0" fontId="63" fillId="0" borderId="0" xfId="0" applyFont="1" applyBorder="1" applyAlignment="1">
      <alignment wrapText="1"/>
    </xf>
    <xf numFmtId="9" fontId="3" fillId="0" borderId="0" xfId="77" applyFont="1" applyAlignment="1"/>
    <xf numFmtId="9" fontId="3" fillId="0" borderId="0" xfId="77" applyFont="1"/>
    <xf numFmtId="1" fontId="3" fillId="0" borderId="0" xfId="76" applyNumberFormat="1" applyFont="1"/>
    <xf numFmtId="9" fontId="8" fillId="0" borderId="0" xfId="77" applyFont="1" applyAlignment="1"/>
    <xf numFmtId="9" fontId="8" fillId="0" borderId="0" xfId="77" applyFont="1"/>
    <xf numFmtId="165" fontId="3" fillId="0" borderId="0" xfId="0" applyNumberFormat="1" applyFont="1" applyAlignment="1">
      <alignment horizontal="right"/>
    </xf>
    <xf numFmtId="3" fontId="35" fillId="0" borderId="23" xfId="0" applyNumberFormat="1" applyFont="1" applyBorder="1"/>
    <xf numFmtId="0" fontId="11" fillId="0" borderId="14" xfId="37" applyFont="1" applyBorder="1"/>
    <xf numFmtId="0" fontId="11" fillId="0" borderId="12" xfId="37" applyFont="1" applyBorder="1" applyAlignment="1"/>
    <xf numFmtId="0" fontId="3" fillId="0" borderId="51" xfId="0" applyFont="1" applyBorder="1" applyAlignment="1">
      <alignment horizontal="left" indent="2"/>
    </xf>
    <xf numFmtId="0" fontId="28" fillId="0" borderId="31" xfId="0" applyNumberFormat="1" applyFont="1" applyFill="1" applyBorder="1" applyAlignment="1">
      <alignment horizontal="left"/>
    </xf>
    <xf numFmtId="0" fontId="28" fillId="24" borderId="31" xfId="0" applyNumberFormat="1" applyFont="1" applyFill="1" applyBorder="1" applyAlignment="1">
      <alignment horizontal="left"/>
    </xf>
    <xf numFmtId="10" fontId="8" fillId="0" borderId="0" xfId="0" applyNumberFormat="1" applyFont="1" applyAlignment="1"/>
    <xf numFmtId="165" fontId="2" fillId="0" borderId="0" xfId="0" applyNumberFormat="1" applyFont="1" applyFill="1" applyAlignment="1"/>
    <xf numFmtId="0" fontId="0" fillId="0" borderId="0" xfId="0" applyFill="1" applyAlignment="1"/>
    <xf numFmtId="0" fontId="0" fillId="0" borderId="18" xfId="0" applyBorder="1" applyAlignment="1">
      <alignment horizontal="center" wrapText="1"/>
    </xf>
    <xf numFmtId="0" fontId="0" fillId="0" borderId="10" xfId="0" applyBorder="1" applyAlignment="1">
      <alignment horizontal="center" wrapText="1"/>
    </xf>
    <xf numFmtId="0" fontId="17" fillId="0" borderId="162" xfId="45" applyBorder="1"/>
    <xf numFmtId="3" fontId="5" fillId="24" borderId="162" xfId="45" applyNumberFormat="1" applyFont="1" applyFill="1" applyBorder="1" applyAlignment="1">
      <alignment horizontal="centerContinuous"/>
    </xf>
    <xf numFmtId="3" fontId="29" fillId="0" borderId="163" xfId="45" applyNumberFormat="1" applyFont="1" applyFill="1" applyBorder="1" applyAlignment="1">
      <alignment horizontal="right"/>
    </xf>
    <xf numFmtId="37" fontId="28" fillId="0" borderId="164" xfId="45" applyNumberFormat="1" applyFont="1" applyFill="1" applyBorder="1" applyAlignment="1"/>
    <xf numFmtId="37" fontId="28" fillId="0" borderId="166" xfId="45" applyNumberFormat="1" applyFont="1" applyFill="1" applyBorder="1" applyAlignment="1"/>
    <xf numFmtId="37" fontId="28" fillId="0" borderId="167" xfId="45" applyNumberFormat="1" applyFont="1" applyFill="1" applyBorder="1" applyAlignment="1"/>
    <xf numFmtId="37" fontId="28" fillId="0" borderId="168" xfId="45" applyNumberFormat="1" applyFont="1" applyFill="1" applyBorder="1" applyAlignment="1"/>
    <xf numFmtId="37" fontId="28" fillId="0" borderId="169" xfId="45" applyNumberFormat="1" applyFont="1" applyFill="1" applyBorder="1" applyAlignment="1"/>
    <xf numFmtId="37" fontId="28" fillId="0" borderId="170" xfId="45" applyNumberFormat="1" applyFont="1" applyFill="1" applyBorder="1" applyAlignment="1"/>
    <xf numFmtId="5" fontId="29" fillId="0" borderId="171" xfId="45" applyNumberFormat="1" applyFont="1" applyFill="1" applyBorder="1" applyAlignment="1"/>
    <xf numFmtId="165" fontId="31" fillId="24" borderId="0" xfId="0" applyNumberFormat="1" applyFont="1" applyFill="1" applyBorder="1" applyAlignment="1">
      <alignment wrapText="1"/>
    </xf>
    <xf numFmtId="1" fontId="31" fillId="24" borderId="19" xfId="0" applyNumberFormat="1" applyFont="1" applyFill="1" applyBorder="1" applyAlignment="1">
      <alignment horizontal="center" wrapText="1"/>
    </xf>
    <xf numFmtId="165" fontId="31" fillId="24" borderId="11" xfId="0" applyNumberFormat="1" applyFont="1" applyFill="1" applyBorder="1" applyAlignment="1">
      <alignment wrapText="1"/>
    </xf>
    <xf numFmtId="167" fontId="31" fillId="24" borderId="36" xfId="0" applyNumberFormat="1" applyFont="1" applyFill="1" applyBorder="1" applyAlignment="1"/>
    <xf numFmtId="5" fontId="31" fillId="24" borderId="47" xfId="0" applyNumberFormat="1" applyFont="1" applyFill="1" applyBorder="1" applyAlignment="1"/>
    <xf numFmtId="5" fontId="31" fillId="0" borderId="47" xfId="0" applyNumberFormat="1" applyFont="1" applyFill="1" applyBorder="1" applyAlignment="1"/>
    <xf numFmtId="5" fontId="31" fillId="24" borderId="46" xfId="0" applyNumberFormat="1" applyFont="1" applyFill="1" applyBorder="1" applyAlignment="1"/>
    <xf numFmtId="4" fontId="28" fillId="0" borderId="13" xfId="0" applyNumberFormat="1" applyFont="1" applyFill="1" applyBorder="1" applyAlignment="1"/>
    <xf numFmtId="164" fontId="29" fillId="0" borderId="15" xfId="0" applyNumberFormat="1" applyFont="1" applyFill="1" applyBorder="1" applyAlignment="1"/>
    <xf numFmtId="4" fontId="8" fillId="0" borderId="14" xfId="0" applyNumberFormat="1" applyFont="1" applyFill="1" applyBorder="1" applyAlignment="1"/>
    <xf numFmtId="164" fontId="20" fillId="0" borderId="15" xfId="0" applyNumberFormat="1" applyFont="1" applyFill="1" applyBorder="1" applyAlignment="1"/>
    <xf numFmtId="37" fontId="28" fillId="24" borderId="19" xfId="0" applyNumberFormat="1" applyFont="1" applyFill="1" applyBorder="1" applyAlignment="1"/>
    <xf numFmtId="37" fontId="28" fillId="24" borderId="13" xfId="0" applyNumberFormat="1" applyFont="1" applyFill="1" applyBorder="1" applyAlignment="1"/>
    <xf numFmtId="9" fontId="9" fillId="24" borderId="31" xfId="0" applyNumberFormat="1" applyFont="1" applyFill="1" applyBorder="1" applyAlignment="1"/>
    <xf numFmtId="165" fontId="3" fillId="0" borderId="0" xfId="0" applyNumberFormat="1" applyFont="1" applyFill="1" applyAlignment="1"/>
    <xf numFmtId="165" fontId="2" fillId="0" borderId="0" xfId="0" applyNumberFormat="1" applyFont="1" applyFill="1" applyAlignment="1"/>
    <xf numFmtId="165" fontId="3" fillId="0" borderId="0" xfId="0" applyNumberFormat="1" applyFont="1" applyFill="1" applyBorder="1" applyAlignment="1"/>
    <xf numFmtId="37" fontId="35" fillId="0" borderId="51" xfId="0" applyNumberFormat="1" applyFont="1" applyFill="1" applyBorder="1" applyAlignment="1"/>
    <xf numFmtId="37" fontId="8" fillId="0" borderId="42" xfId="0" applyNumberFormat="1" applyFont="1" applyFill="1" applyBorder="1" applyAlignment="1"/>
    <xf numFmtId="37" fontId="2" fillId="0" borderId="31" xfId="0" applyNumberFormat="1" applyFont="1" applyFill="1" applyBorder="1" applyAlignment="1"/>
    <xf numFmtId="37" fontId="2" fillId="0" borderId="27" xfId="0" applyNumberFormat="1" applyFont="1" applyFill="1" applyBorder="1" applyAlignment="1"/>
    <xf numFmtId="37" fontId="33" fillId="0" borderId="37" xfId="0" applyNumberFormat="1" applyFont="1" applyFill="1" applyBorder="1"/>
    <xf numFmtId="37" fontId="29" fillId="0" borderId="13" xfId="0" applyNumberFormat="1" applyFont="1" applyFill="1" applyBorder="1" applyAlignment="1"/>
    <xf numFmtId="0" fontId="52" fillId="0" borderId="0" xfId="0" applyFont="1" applyBorder="1" applyAlignment="1"/>
    <xf numFmtId="0" fontId="60" fillId="0" borderId="0" xfId="0" applyFont="1" applyBorder="1" applyAlignment="1"/>
    <xf numFmtId="3" fontId="35" fillId="0" borderId="22" xfId="0" applyNumberFormat="1" applyFont="1" applyBorder="1" applyAlignment="1">
      <alignment horizontal="left" wrapText="1" indent="1"/>
    </xf>
    <xf numFmtId="0" fontId="0" fillId="0" borderId="23" xfId="0" applyBorder="1" applyAlignment="1">
      <alignment horizontal="left" wrapText="1" indent="1"/>
    </xf>
    <xf numFmtId="0" fontId="0" fillId="0" borderId="30" xfId="0" applyBorder="1" applyAlignment="1">
      <alignment horizontal="left" wrapText="1" indent="1"/>
    </xf>
    <xf numFmtId="0" fontId="0" fillId="0" borderId="20" xfId="0" applyBorder="1" applyAlignment="1">
      <alignment horizontal="left" wrapText="1" indent="1"/>
    </xf>
    <xf numFmtId="0" fontId="0" fillId="0" borderId="10" xfId="0" applyBorder="1" applyAlignment="1">
      <alignment horizontal="left" wrapText="1" indent="1"/>
    </xf>
    <xf numFmtId="0" fontId="0" fillId="0" borderId="11" xfId="0" applyBorder="1" applyAlignment="1">
      <alignment horizontal="left" wrapText="1" indent="1"/>
    </xf>
    <xf numFmtId="3" fontId="35" fillId="0" borderId="30" xfId="0" applyNumberFormat="1" applyFont="1" applyBorder="1" applyAlignment="1"/>
    <xf numFmtId="0" fontId="0" fillId="0" borderId="11" xfId="0" applyBorder="1" applyAlignment="1"/>
    <xf numFmtId="37" fontId="35" fillId="0" borderId="40" xfId="0" applyNumberFormat="1" applyFont="1" applyFill="1" applyBorder="1" applyAlignment="1"/>
    <xf numFmtId="37" fontId="0" fillId="0" borderId="31" xfId="0" applyNumberFormat="1" applyFill="1" applyBorder="1" applyAlignment="1"/>
    <xf numFmtId="37" fontId="35" fillId="0" borderId="41" xfId="0" applyNumberFormat="1" applyFont="1" applyFill="1" applyBorder="1" applyAlignment="1"/>
    <xf numFmtId="37" fontId="0" fillId="0" borderId="27" xfId="0" applyNumberFormat="1" applyFill="1" applyBorder="1" applyAlignment="1"/>
    <xf numFmtId="37" fontId="35" fillId="0" borderId="78" xfId="0" applyNumberFormat="1" applyFont="1" applyFill="1" applyBorder="1" applyAlignment="1"/>
    <xf numFmtId="37" fontId="0" fillId="0" borderId="32" xfId="0" applyNumberFormat="1" applyFill="1" applyBorder="1" applyAlignment="1"/>
    <xf numFmtId="3" fontId="8" fillId="0" borderId="52" xfId="0" applyNumberFormat="1" applyFont="1" applyBorder="1" applyAlignment="1">
      <alignment horizontal="left" indent="2"/>
    </xf>
    <xf numFmtId="3" fontId="8" fillId="0" borderId="51" xfId="0" applyNumberFormat="1" applyFont="1" applyBorder="1" applyAlignment="1">
      <alignment horizontal="left" indent="2"/>
    </xf>
    <xf numFmtId="3" fontId="8" fillId="0" borderId="53" xfId="0" applyNumberFormat="1" applyFont="1" applyBorder="1" applyAlignment="1">
      <alignment horizontal="left" indent="2"/>
    </xf>
    <xf numFmtId="0" fontId="8" fillId="0" borderId="52" xfId="0" applyFont="1" applyBorder="1" applyAlignment="1">
      <alignment horizontal="left" indent="4"/>
    </xf>
    <xf numFmtId="0" fontId="8" fillId="0" borderId="51" xfId="0" applyFont="1" applyBorder="1" applyAlignment="1">
      <alignment horizontal="left" indent="4"/>
    </xf>
    <xf numFmtId="0" fontId="8" fillId="0" borderId="53" xfId="0" applyFont="1" applyBorder="1" applyAlignment="1">
      <alignment horizontal="left" indent="4"/>
    </xf>
    <xf numFmtId="3" fontId="8" fillId="0" borderId="52" xfId="0" applyNumberFormat="1" applyFont="1" applyBorder="1" applyAlignment="1">
      <alignment horizontal="left" indent="4"/>
    </xf>
    <xf numFmtId="0" fontId="0" fillId="0" borderId="51" xfId="0" applyBorder="1" applyAlignment="1">
      <alignment horizontal="left" indent="4"/>
    </xf>
    <xf numFmtId="3" fontId="8" fillId="0" borderId="13" xfId="0" applyNumberFormat="1" applyFont="1" applyBorder="1" applyAlignment="1"/>
    <xf numFmtId="0" fontId="0" fillId="0" borderId="14" xfId="0" applyBorder="1" applyAlignment="1"/>
    <xf numFmtId="3" fontId="20" fillId="0" borderId="13" xfId="0" applyNumberFormat="1" applyFont="1" applyBorder="1" applyAlignment="1"/>
    <xf numFmtId="0" fontId="8" fillId="0" borderId="52" xfId="0" applyFont="1" applyBorder="1" applyAlignment="1">
      <alignment horizontal="left" indent="2"/>
    </xf>
    <xf numFmtId="0" fontId="0" fillId="0" borderId="51" xfId="0" applyBorder="1" applyAlignment="1">
      <alignment horizontal="left" indent="2"/>
    </xf>
    <xf numFmtId="3" fontId="8" fillId="0" borderId="52" xfId="0" applyNumberFormat="1" applyFont="1" applyBorder="1" applyAlignment="1"/>
    <xf numFmtId="0" fontId="0" fillId="0" borderId="51" xfId="0" applyBorder="1" applyAlignment="1"/>
    <xf numFmtId="3" fontId="36" fillId="0" borderId="0" xfId="0" applyNumberFormat="1" applyFont="1" applyAlignment="1">
      <alignment horizontal="center"/>
    </xf>
    <xf numFmtId="0" fontId="0" fillId="0" borderId="0" xfId="0" applyAlignment="1">
      <alignment horizontal="center"/>
    </xf>
    <xf numFmtId="3" fontId="37" fillId="0" borderId="0" xfId="0" applyNumberFormat="1" applyFont="1" applyAlignment="1">
      <alignment horizontal="center"/>
    </xf>
    <xf numFmtId="0" fontId="0" fillId="0" borderId="0" xfId="0" applyBorder="1" applyAlignment="1">
      <alignment horizontal="center"/>
    </xf>
    <xf numFmtId="3" fontId="35" fillId="0" borderId="77" xfId="0" applyNumberFormat="1" applyFont="1" applyBorder="1" applyAlignment="1"/>
    <xf numFmtId="3" fontId="35" fillId="0" borderId="80" xfId="0" applyNumberFormat="1" applyFont="1" applyBorder="1" applyAlignment="1"/>
    <xf numFmtId="3" fontId="8" fillId="0" borderId="51" xfId="0" applyNumberFormat="1" applyFont="1" applyBorder="1" applyAlignment="1">
      <alignment horizontal="left" indent="4"/>
    </xf>
    <xf numFmtId="3" fontId="8" fillId="0" borderId="53" xfId="0" applyNumberFormat="1" applyFont="1" applyBorder="1" applyAlignment="1">
      <alignment horizontal="left" indent="4"/>
    </xf>
    <xf numFmtId="3" fontId="35" fillId="0" borderId="40" xfId="0" applyNumberFormat="1" applyFont="1" applyBorder="1" applyAlignment="1"/>
    <xf numFmtId="0" fontId="0" fillId="0" borderId="31" xfId="0" applyBorder="1" applyAlignment="1"/>
    <xf numFmtId="37" fontId="35" fillId="0" borderId="41" xfId="0" applyNumberFormat="1" applyFont="1" applyBorder="1" applyAlignment="1"/>
    <xf numFmtId="37" fontId="0" fillId="0" borderId="27" xfId="0" applyNumberFormat="1" applyBorder="1" applyAlignment="1"/>
    <xf numFmtId="37" fontId="35" fillId="0" borderId="78" xfId="0" applyNumberFormat="1" applyFont="1" applyBorder="1" applyAlignment="1"/>
    <xf numFmtId="37" fontId="0" fillId="0" borderId="32" xfId="0" applyNumberFormat="1" applyBorder="1" applyAlignment="1"/>
    <xf numFmtId="3" fontId="35" fillId="0" borderId="22" xfId="0" applyNumberFormat="1" applyFont="1" applyBorder="1" applyAlignment="1"/>
    <xf numFmtId="0" fontId="0" fillId="0" borderId="20" xfId="0" applyBorder="1" applyAlignment="1"/>
    <xf numFmtId="3" fontId="8" fillId="0" borderId="31" xfId="0" applyNumberFormat="1" applyFont="1" applyBorder="1" applyAlignment="1"/>
    <xf numFmtId="0" fontId="0" fillId="0" borderId="27" xfId="0" applyBorder="1" applyAlignment="1"/>
    <xf numFmtId="3" fontId="8" fillId="0" borderId="19" xfId="0" applyNumberFormat="1" applyFont="1" applyBorder="1" applyAlignment="1">
      <alignment horizontal="left" indent="4"/>
    </xf>
    <xf numFmtId="0" fontId="60" fillId="0" borderId="0" xfId="0" applyFont="1" applyBorder="1" applyAlignment="1">
      <alignment horizontal="left" indent="4"/>
    </xf>
    <xf numFmtId="0" fontId="60" fillId="0" borderId="18" xfId="0" applyFont="1" applyBorder="1" applyAlignment="1">
      <alignment horizontal="left" indent="4"/>
    </xf>
    <xf numFmtId="3" fontId="35" fillId="0" borderId="84" xfId="0" applyNumberFormat="1" applyFont="1" applyBorder="1" applyAlignment="1">
      <alignment horizontal="left" indent="2"/>
    </xf>
    <xf numFmtId="0" fontId="0" fillId="0" borderId="50" xfId="0" applyBorder="1" applyAlignment="1">
      <alignment horizontal="left" indent="2"/>
    </xf>
    <xf numFmtId="0" fontId="0" fillId="0" borderId="85" xfId="0" applyBorder="1" applyAlignment="1">
      <alignment horizontal="left" indent="2"/>
    </xf>
    <xf numFmtId="3" fontId="35" fillId="0" borderId="40" xfId="0" applyNumberFormat="1" applyFont="1" applyBorder="1" applyAlignment="1">
      <alignment horizontal="left" indent="2"/>
    </xf>
    <xf numFmtId="0" fontId="0" fillId="0" borderId="41" xfId="0" applyBorder="1" applyAlignment="1">
      <alignment horizontal="left" indent="2"/>
    </xf>
    <xf numFmtId="0" fontId="0" fillId="0" borderId="78" xfId="0" applyBorder="1" applyAlignment="1">
      <alignment horizontal="left" indent="2"/>
    </xf>
    <xf numFmtId="0" fontId="0" fillId="0" borderId="31" xfId="0" applyBorder="1" applyAlignment="1">
      <alignment horizontal="left" indent="2"/>
    </xf>
    <xf numFmtId="0" fontId="0" fillId="0" borderId="27" xfId="0" applyBorder="1" applyAlignment="1">
      <alignment horizontal="left" indent="2"/>
    </xf>
    <xf numFmtId="0" fontId="0" fillId="0" borderId="32" xfId="0" applyBorder="1" applyAlignment="1">
      <alignment horizontal="left" indent="2"/>
    </xf>
    <xf numFmtId="3" fontId="35" fillId="0" borderId="86" xfId="0" applyNumberFormat="1" applyFont="1" applyBorder="1" applyAlignment="1">
      <alignment horizontal="left" indent="2"/>
    </xf>
    <xf numFmtId="0" fontId="0" fillId="0" borderId="87" xfId="0" applyBorder="1" applyAlignment="1">
      <alignment horizontal="left" indent="2"/>
    </xf>
    <xf numFmtId="0" fontId="0" fillId="0" borderId="88" xfId="0" applyBorder="1" applyAlignment="1">
      <alignment horizontal="left" indent="2"/>
    </xf>
    <xf numFmtId="3" fontId="35" fillId="0" borderId="19" xfId="0" applyNumberFormat="1" applyFont="1" applyBorder="1" applyAlignment="1">
      <alignment horizontal="left" indent="2"/>
    </xf>
    <xf numFmtId="0" fontId="0" fillId="0" borderId="0" xfId="0" applyBorder="1" applyAlignment="1">
      <alignment horizontal="left" indent="2"/>
    </xf>
    <xf numFmtId="0" fontId="0" fillId="0" borderId="18" xfId="0" applyBorder="1" applyAlignment="1">
      <alignment horizontal="left" indent="2"/>
    </xf>
    <xf numFmtId="165" fontId="35" fillId="0" borderId="22" xfId="0" applyNumberFormat="1" applyFont="1" applyBorder="1" applyAlignment="1">
      <alignment horizontal="center" vertical="center" wrapText="1"/>
    </xf>
    <xf numFmtId="0" fontId="0" fillId="0" borderId="23" xfId="0" applyBorder="1" applyAlignment="1">
      <alignment horizontal="center" vertical="center"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3" fontId="51" fillId="0" borderId="0" xfId="0" applyNumberFormat="1" applyFont="1" applyAlignment="1">
      <alignment horizontal="center"/>
    </xf>
    <xf numFmtId="0" fontId="49" fillId="0" borderId="0" xfId="0" applyFont="1" applyBorder="1" applyAlignment="1">
      <alignment horizontal="center"/>
    </xf>
    <xf numFmtId="3" fontId="35" fillId="0" borderId="79" xfId="0" applyNumberFormat="1" applyFont="1" applyBorder="1" applyAlignment="1">
      <alignment horizontal="left" indent="4"/>
    </xf>
    <xf numFmtId="0" fontId="0" fillId="0" borderId="29" xfId="0" applyBorder="1" applyAlignment="1">
      <alignment horizontal="left" indent="4"/>
    </xf>
    <xf numFmtId="0" fontId="0" fillId="0" borderId="35" xfId="0" applyBorder="1" applyAlignment="1">
      <alignment horizontal="left" indent="4"/>
    </xf>
    <xf numFmtId="3" fontId="36" fillId="0" borderId="0" xfId="0" applyNumberFormat="1" applyFont="1" applyAlignment="1"/>
    <xf numFmtId="0" fontId="0" fillId="0" borderId="0" xfId="0" applyAlignment="1"/>
    <xf numFmtId="3" fontId="20" fillId="0" borderId="82" xfId="0" applyNumberFormat="1" applyFont="1" applyBorder="1" applyAlignment="1"/>
    <xf numFmtId="0" fontId="0" fillId="0" borderId="83" xfId="0" applyBorder="1" applyAlignment="1"/>
    <xf numFmtId="3" fontId="8" fillId="0" borderId="82" xfId="0" applyNumberFormat="1" applyFont="1" applyFill="1" applyBorder="1" applyAlignment="1"/>
    <xf numFmtId="0" fontId="60" fillId="0" borderId="83" xfId="0" applyFont="1" applyFill="1" applyBorder="1" applyAlignment="1"/>
    <xf numFmtId="3" fontId="35" fillId="0" borderId="23" xfId="0" applyNumberFormat="1" applyFont="1" applyBorder="1" applyAlignment="1"/>
    <xf numFmtId="0" fontId="0" fillId="0" borderId="10" xfId="0" applyBorder="1" applyAlignment="1"/>
    <xf numFmtId="165" fontId="20" fillId="0" borderId="13" xfId="0" applyNumberFormat="1" applyFont="1" applyBorder="1" applyAlignment="1">
      <alignment horizontal="center"/>
    </xf>
    <xf numFmtId="165" fontId="20" fillId="0" borderId="14" xfId="0" applyNumberFormat="1" applyFont="1" applyBorder="1" applyAlignment="1">
      <alignment horizontal="center"/>
    </xf>
    <xf numFmtId="165" fontId="20" fillId="0" borderId="15" xfId="0" applyNumberFormat="1" applyFont="1" applyBorder="1" applyAlignment="1">
      <alignment horizontal="center"/>
    </xf>
    <xf numFmtId="3" fontId="3" fillId="0" borderId="52" xfId="0" applyNumberFormat="1" applyFont="1" applyFill="1" applyBorder="1" applyAlignment="1">
      <alignment horizontal="left" indent="4"/>
    </xf>
    <xf numFmtId="3" fontId="8" fillId="0" borderId="51" xfId="0" applyNumberFormat="1" applyFont="1" applyFill="1" applyBorder="1" applyAlignment="1">
      <alignment horizontal="left" indent="4"/>
    </xf>
    <xf numFmtId="3" fontId="8" fillId="0" borderId="53" xfId="0" applyNumberFormat="1" applyFont="1" applyFill="1" applyBorder="1" applyAlignment="1">
      <alignment horizontal="left" indent="4"/>
    </xf>
    <xf numFmtId="165" fontId="20" fillId="0" borderId="12" xfId="0" applyNumberFormat="1" applyFont="1" applyBorder="1" applyAlignment="1">
      <alignment horizontal="right"/>
    </xf>
    <xf numFmtId="0" fontId="0" fillId="0" borderId="34" xfId="0" applyBorder="1" applyAlignment="1"/>
    <xf numFmtId="165" fontId="20" fillId="0" borderId="12" xfId="0" applyNumberFormat="1" applyFont="1" applyBorder="1" applyAlignment="1">
      <alignment horizontal="center"/>
    </xf>
    <xf numFmtId="165" fontId="20" fillId="0" borderId="12" xfId="0" applyNumberFormat="1" applyFont="1" applyBorder="1" applyAlignment="1">
      <alignment horizontal="center" wrapText="1"/>
    </xf>
    <xf numFmtId="0" fontId="0" fillId="0" borderId="34" xfId="0" applyBorder="1" applyAlignment="1">
      <alignment horizontal="center" wrapText="1"/>
    </xf>
    <xf numFmtId="3" fontId="3" fillId="0" borderId="31" xfId="0" applyNumberFormat="1" applyFont="1" applyBorder="1" applyAlignment="1">
      <alignment horizontal="left" indent="4"/>
    </xf>
    <xf numFmtId="3" fontId="8" fillId="0" borderId="27" xfId="0" applyNumberFormat="1" applyFont="1" applyBorder="1" applyAlignment="1">
      <alignment horizontal="left" indent="4"/>
    </xf>
    <xf numFmtId="3" fontId="8" fillId="0" borderId="32" xfId="0" applyNumberFormat="1" applyFont="1" applyBorder="1" applyAlignment="1">
      <alignment horizontal="left" indent="4"/>
    </xf>
    <xf numFmtId="3" fontId="8" fillId="0" borderId="13" xfId="0" applyNumberFormat="1" applyFont="1" applyFill="1" applyBorder="1" applyAlignment="1"/>
    <xf numFmtId="3" fontId="8" fillId="0" borderId="14" xfId="0" applyNumberFormat="1" applyFont="1" applyFill="1" applyBorder="1" applyAlignment="1"/>
    <xf numFmtId="3" fontId="20" fillId="0" borderId="89" xfId="0" applyNumberFormat="1" applyFont="1" applyFill="1" applyBorder="1" applyAlignment="1">
      <alignment horizontal="left" indent="2"/>
    </xf>
    <xf numFmtId="3" fontId="20" fillId="0" borderId="90" xfId="0" applyNumberFormat="1" applyFont="1" applyFill="1" applyBorder="1" applyAlignment="1">
      <alignment horizontal="left" indent="2"/>
    </xf>
    <xf numFmtId="0" fontId="8" fillId="0" borderId="84" xfId="0" applyFont="1" applyFill="1" applyBorder="1" applyAlignment="1">
      <alignment horizontal="left" indent="4"/>
    </xf>
    <xf numFmtId="0" fontId="8" fillId="0" borderId="50" xfId="0" applyFont="1" applyFill="1" applyBorder="1" applyAlignment="1">
      <alignment horizontal="left" indent="4"/>
    </xf>
    <xf numFmtId="3" fontId="20" fillId="0" borderId="89" xfId="0" applyNumberFormat="1" applyFont="1" applyFill="1" applyBorder="1" applyAlignment="1"/>
    <xf numFmtId="3" fontId="20" fillId="0" borderId="90" xfId="0" applyNumberFormat="1" applyFont="1" applyFill="1" applyBorder="1" applyAlignment="1"/>
    <xf numFmtId="165" fontId="35" fillId="0" borderId="22" xfId="0" applyNumberFormat="1" applyFont="1" applyFill="1" applyBorder="1" applyAlignment="1">
      <alignment horizontal="center" vertical="center" wrapText="1"/>
    </xf>
    <xf numFmtId="0" fontId="0" fillId="0" borderId="23" xfId="0" applyFill="1" applyBorder="1" applyAlignment="1">
      <alignment vertical="center" wrapText="1"/>
    </xf>
    <xf numFmtId="0" fontId="0" fillId="0" borderId="30" xfId="0" applyFill="1" applyBorder="1" applyAlignment="1">
      <alignment vertical="center" wrapText="1"/>
    </xf>
    <xf numFmtId="0" fontId="0" fillId="0" borderId="20"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vertical="center" wrapText="1"/>
    </xf>
    <xf numFmtId="3" fontId="20" fillId="0" borderId="38" xfId="0" applyNumberFormat="1" applyFont="1" applyFill="1" applyBorder="1" applyAlignment="1"/>
    <xf numFmtId="3" fontId="20" fillId="0" borderId="81" xfId="0" applyNumberFormat="1" applyFont="1" applyFill="1" applyBorder="1" applyAlignment="1"/>
    <xf numFmtId="0" fontId="0" fillId="0" borderId="23" xfId="0" applyBorder="1" applyAlignment="1">
      <alignment vertical="center" wrapText="1"/>
    </xf>
    <xf numFmtId="0" fontId="0" fillId="0" borderId="20" xfId="0" applyBorder="1" applyAlignment="1">
      <alignment vertical="center" wrapText="1"/>
    </xf>
    <xf numFmtId="0" fontId="0" fillId="0" borderId="10" xfId="0" applyBorder="1" applyAlignment="1">
      <alignment vertical="center" wrapText="1"/>
    </xf>
    <xf numFmtId="3" fontId="3" fillId="0" borderId="40" xfId="0" applyNumberFormat="1" applyFont="1" applyBorder="1" applyAlignment="1">
      <alignment horizontal="left" indent="4"/>
    </xf>
    <xf numFmtId="3" fontId="3" fillId="0" borderId="41" xfId="0" applyNumberFormat="1" applyFont="1" applyBorder="1" applyAlignment="1">
      <alignment horizontal="left" indent="4"/>
    </xf>
    <xf numFmtId="3" fontId="3" fillId="0" borderId="78" xfId="0" applyNumberFormat="1" applyFont="1" applyBorder="1" applyAlignment="1">
      <alignment horizontal="left" indent="4"/>
    </xf>
    <xf numFmtId="3" fontId="42" fillId="0" borderId="22" xfId="0" applyNumberFormat="1" applyFont="1" applyBorder="1" applyAlignment="1"/>
    <xf numFmtId="0" fontId="0" fillId="0" borderId="23" xfId="0" applyBorder="1" applyAlignment="1"/>
    <xf numFmtId="0" fontId="0" fillId="0" borderId="30" xfId="0" applyBorder="1" applyAlignment="1"/>
    <xf numFmtId="0" fontId="0" fillId="0" borderId="19" xfId="0" applyBorder="1" applyAlignment="1"/>
    <xf numFmtId="0" fontId="0" fillId="0" borderId="0" xfId="0" applyBorder="1" applyAlignment="1"/>
    <xf numFmtId="0" fontId="0" fillId="0" borderId="18" xfId="0" applyBorder="1" applyAlignment="1"/>
    <xf numFmtId="0" fontId="0" fillId="0" borderId="25" xfId="0" applyBorder="1" applyAlignment="1"/>
    <xf numFmtId="0" fontId="0" fillId="0" borderId="24" xfId="0" applyBorder="1" applyAlignment="1"/>
    <xf numFmtId="0" fontId="0" fillId="0" borderId="33" xfId="0" applyBorder="1" applyAlignment="1"/>
    <xf numFmtId="3" fontId="42" fillId="0" borderId="20" xfId="0" applyNumberFormat="1" applyFont="1" applyBorder="1" applyAlignment="1">
      <alignment horizontal="left" indent="4"/>
    </xf>
    <xf numFmtId="0" fontId="0" fillId="0" borderId="10" xfId="0" applyBorder="1" applyAlignment="1">
      <alignment horizontal="left" indent="4"/>
    </xf>
    <xf numFmtId="0" fontId="0" fillId="0" borderId="11" xfId="0" applyBorder="1" applyAlignment="1">
      <alignment horizontal="left" indent="4"/>
    </xf>
    <xf numFmtId="0" fontId="11" fillId="0" borderId="0" xfId="0" applyFont="1" applyBorder="1" applyAlignment="1">
      <alignment wrapText="1"/>
    </xf>
    <xf numFmtId="0" fontId="23" fillId="0" borderId="0" xfId="0" applyFont="1" applyBorder="1" applyAlignment="1">
      <alignment wrapText="1"/>
    </xf>
    <xf numFmtId="3" fontId="35" fillId="0" borderId="29" xfId="0" applyNumberFormat="1" applyFont="1" applyBorder="1" applyAlignment="1"/>
    <xf numFmtId="3" fontId="35" fillId="0" borderId="35" xfId="0" applyNumberFormat="1" applyFont="1" applyBorder="1" applyAlignment="1"/>
    <xf numFmtId="3" fontId="35" fillId="0" borderId="51" xfId="0" applyNumberFormat="1" applyFont="1" applyBorder="1" applyAlignment="1"/>
    <xf numFmtId="3" fontId="35" fillId="0" borderId="53" xfId="0" applyNumberFormat="1" applyFont="1" applyBorder="1" applyAlignment="1"/>
    <xf numFmtId="3" fontId="35" fillId="0" borderId="13" xfId="0" applyNumberFormat="1" applyFont="1" applyBorder="1" applyAlignment="1">
      <alignment horizontal="left" indent="2"/>
    </xf>
    <xf numFmtId="0" fontId="0" fillId="0" borderId="14" xfId="0" applyBorder="1" applyAlignment="1">
      <alignment horizontal="left" indent="2"/>
    </xf>
    <xf numFmtId="0" fontId="0" fillId="0" borderId="15" xfId="0" applyBorder="1" applyAlignment="1">
      <alignment horizontal="left" indent="2"/>
    </xf>
    <xf numFmtId="3" fontId="35" fillId="0" borderId="52" xfId="0" applyNumberFormat="1" applyFont="1" applyBorder="1" applyAlignment="1">
      <alignment horizontal="left" indent="4"/>
    </xf>
    <xf numFmtId="0" fontId="0" fillId="0" borderId="53" xfId="0" applyBorder="1" applyAlignment="1">
      <alignment horizontal="left" indent="4"/>
    </xf>
    <xf numFmtId="3" fontId="20" fillId="0" borderId="0" xfId="0" applyNumberFormat="1" applyFont="1" applyAlignment="1"/>
    <xf numFmtId="0" fontId="20" fillId="0" borderId="0" xfId="37" applyFont="1" applyAlignment="1">
      <alignment horizontal="center"/>
    </xf>
    <xf numFmtId="3" fontId="8" fillId="0" borderId="0" xfId="37" applyNumberFormat="1" applyFont="1" applyAlignment="1">
      <alignment horizontal="center"/>
    </xf>
    <xf numFmtId="0" fontId="11" fillId="0" borderId="0" xfId="37" applyFont="1" applyAlignment="1">
      <alignment horizontal="center"/>
    </xf>
    <xf numFmtId="0" fontId="24" fillId="0" borderId="12" xfId="37" applyFont="1" applyBorder="1" applyAlignment="1"/>
    <xf numFmtId="0" fontId="24" fillId="0" borderId="16" xfId="37" applyFont="1" applyBorder="1" applyAlignment="1"/>
    <xf numFmtId="0" fontId="24" fillId="0" borderId="13" xfId="37" applyFont="1" applyBorder="1" applyAlignment="1">
      <alignment horizontal="center"/>
    </xf>
    <xf numFmtId="0" fontId="24" fillId="0" borderId="14" xfId="37" applyFont="1" applyBorder="1" applyAlignment="1">
      <alignment horizontal="center"/>
    </xf>
    <xf numFmtId="0" fontId="24" fillId="0" borderId="12" xfId="37" applyFont="1" applyBorder="1" applyAlignment="1">
      <alignment horizontal="center" wrapText="1"/>
    </xf>
    <xf numFmtId="0" fontId="24" fillId="0" borderId="16" xfId="37" applyFont="1" applyBorder="1" applyAlignment="1">
      <alignment horizontal="center" wrapText="1"/>
    </xf>
    <xf numFmtId="0" fontId="24" fillId="0" borderId="12" xfId="37" applyFont="1" applyFill="1" applyBorder="1" applyAlignment="1">
      <alignment horizontal="center" wrapText="1"/>
    </xf>
    <xf numFmtId="0" fontId="0" fillId="0" borderId="16" xfId="0" applyFill="1" applyBorder="1" applyAlignment="1">
      <alignment horizontal="center" wrapText="1"/>
    </xf>
    <xf numFmtId="0" fontId="24" fillId="0" borderId="12" xfId="37" applyFont="1" applyBorder="1" applyAlignment="1">
      <alignment wrapText="1"/>
    </xf>
    <xf numFmtId="0" fontId="0" fillId="0" borderId="16" xfId="0" applyBorder="1" applyAlignment="1">
      <alignment wrapText="1"/>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wrapText="1"/>
    </xf>
    <xf numFmtId="0" fontId="24" fillId="0" borderId="15" xfId="37" applyFont="1" applyBorder="1" applyAlignment="1">
      <alignment horizontal="center"/>
    </xf>
    <xf numFmtId="0" fontId="21" fillId="0" borderId="0" xfId="47" applyFont="1" applyAlignment="1"/>
    <xf numFmtId="0" fontId="88" fillId="0" borderId="0" xfId="45" applyFont="1" applyBorder="1" applyAlignment="1"/>
    <xf numFmtId="0" fontId="20" fillId="0" borderId="0" xfId="47" applyFont="1" applyAlignment="1">
      <alignment horizontal="center"/>
    </xf>
    <xf numFmtId="0" fontId="17" fillId="0" borderId="0" xfId="45" applyBorder="1" applyAlignment="1">
      <alignment horizontal="center"/>
    </xf>
    <xf numFmtId="3" fontId="20" fillId="0" borderId="0" xfId="47" applyNumberFormat="1" applyFont="1" applyAlignment="1">
      <alignment horizontal="center"/>
    </xf>
    <xf numFmtId="0" fontId="11" fillId="0" borderId="0" xfId="47" applyFont="1" applyAlignment="1">
      <alignment horizontal="center"/>
    </xf>
    <xf numFmtId="0" fontId="42" fillId="0" borderId="86" xfId="47" applyFont="1" applyFill="1" applyBorder="1" applyAlignment="1">
      <alignment horizontal="center" vertical="center" wrapText="1"/>
    </xf>
    <xf numFmtId="0" fontId="17" fillId="0" borderId="88" xfId="45" applyBorder="1" applyAlignment="1">
      <alignment horizontal="center" vertical="center" wrapText="1"/>
    </xf>
    <xf numFmtId="0" fontId="17" fillId="0" borderId="20" xfId="45" applyBorder="1" applyAlignment="1">
      <alignment vertical="center" wrapText="1"/>
    </xf>
    <xf numFmtId="0" fontId="17" fillId="0" borderId="11" xfId="45" applyBorder="1" applyAlignment="1">
      <alignment vertical="center" wrapText="1"/>
    </xf>
    <xf numFmtId="1" fontId="24" fillId="0" borderId="86" xfId="47" applyNumberFormat="1" applyFont="1" applyFill="1" applyBorder="1" applyAlignment="1">
      <alignment horizontal="center" vertical="center" wrapText="1"/>
    </xf>
    <xf numFmtId="0" fontId="17" fillId="0" borderId="20" xfId="45" applyBorder="1" applyAlignment="1">
      <alignment horizontal="center" vertical="center" wrapText="1"/>
    </xf>
    <xf numFmtId="0" fontId="17" fillId="0" borderId="11" xfId="45" applyBorder="1" applyAlignment="1">
      <alignment horizontal="center" vertical="center" wrapText="1"/>
    </xf>
    <xf numFmtId="1" fontId="24" fillId="0" borderId="161" xfId="47" applyNumberFormat="1" applyFont="1" applyFill="1" applyBorder="1" applyAlignment="1">
      <alignment horizontal="center" vertical="center" wrapText="1"/>
    </xf>
    <xf numFmtId="0" fontId="17" fillId="0" borderId="160" xfId="45" applyBorder="1" applyAlignment="1">
      <alignment horizontal="center" vertical="center" wrapText="1"/>
    </xf>
    <xf numFmtId="0" fontId="17" fillId="0" borderId="159" xfId="45" applyBorder="1" applyAlignment="1">
      <alignment horizontal="center" vertical="center" wrapText="1"/>
    </xf>
    <xf numFmtId="0" fontId="27" fillId="0" borderId="0" xfId="45" applyFont="1" applyFill="1" applyBorder="1" applyAlignment="1">
      <alignment vertical="top" wrapText="1"/>
    </xf>
    <xf numFmtId="0" fontId="17" fillId="0" borderId="0" xfId="45" applyFill="1" applyBorder="1" applyAlignment="1">
      <alignment vertical="top" wrapText="1"/>
    </xf>
    <xf numFmtId="0" fontId="17" fillId="0" borderId="0" xfId="45" applyFill="1" applyBorder="1" applyAlignment="1">
      <alignment wrapText="1"/>
    </xf>
    <xf numFmtId="0" fontId="24" fillId="0" borderId="13" xfId="47" applyFont="1" applyFill="1" applyBorder="1" applyAlignment="1">
      <alignment horizontal="center"/>
    </xf>
    <xf numFmtId="0" fontId="17" fillId="0" borderId="15" xfId="45" applyBorder="1" applyAlignment="1">
      <alignment horizontal="center"/>
    </xf>
    <xf numFmtId="0" fontId="24" fillId="0" borderId="23" xfId="47" applyFont="1" applyFill="1" applyBorder="1" applyAlignment="1"/>
    <xf numFmtId="0" fontId="11" fillId="0" borderId="10" xfId="47" applyFont="1" applyFill="1" applyBorder="1" applyAlignment="1"/>
    <xf numFmtId="0" fontId="52" fillId="0" borderId="0" xfId="47" applyFont="1" applyBorder="1" applyAlignment="1">
      <alignment horizontal="center"/>
    </xf>
    <xf numFmtId="0" fontId="49" fillId="0" borderId="0" xfId="45" applyFont="1" applyBorder="1" applyAlignment="1">
      <alignment horizontal="center"/>
    </xf>
    <xf numFmtId="0" fontId="24" fillId="0" borderId="12" xfId="47" applyFont="1" applyFill="1" applyBorder="1" applyAlignment="1"/>
    <xf numFmtId="0" fontId="11" fillId="0" borderId="16" xfId="47" applyFont="1" applyFill="1" applyBorder="1" applyAlignment="1"/>
    <xf numFmtId="0" fontId="24" fillId="0" borderId="20" xfId="47" applyFont="1" applyFill="1" applyBorder="1" applyAlignment="1">
      <alignment horizontal="center"/>
    </xf>
    <xf numFmtId="0" fontId="24" fillId="0" borderId="11" xfId="47" applyFont="1" applyFill="1" applyBorder="1" applyAlignment="1">
      <alignment horizontal="center"/>
    </xf>
    <xf numFmtId="0" fontId="41" fillId="0" borderId="0" xfId="0" applyFont="1" applyBorder="1" applyAlignment="1">
      <alignment horizontal="left" vertical="center" wrapText="1"/>
    </xf>
    <xf numFmtId="0" fontId="41" fillId="0" borderId="0" xfId="0" applyFont="1" applyBorder="1" applyAlignment="1">
      <alignment wrapText="1"/>
    </xf>
    <xf numFmtId="0" fontId="41" fillId="0" borderId="0" xfId="0" applyFont="1" applyFill="1" applyBorder="1" applyAlignment="1">
      <alignment wrapText="1"/>
    </xf>
    <xf numFmtId="0" fontId="17" fillId="0" borderId="0" xfId="0" applyFont="1" applyFill="1" applyBorder="1" applyAlignment="1">
      <alignment vertical="top" wrapText="1"/>
    </xf>
    <xf numFmtId="0" fontId="0" fillId="0" borderId="0" xfId="0" applyFill="1" applyBorder="1" applyAlignment="1">
      <alignment horizontal="center"/>
    </xf>
    <xf numFmtId="0" fontId="41" fillId="0" borderId="0" xfId="0" applyFont="1" applyBorder="1" applyAlignment="1">
      <alignment horizontal="center"/>
    </xf>
    <xf numFmtId="0" fontId="45" fillId="0" borderId="0" xfId="0" applyFont="1" applyBorder="1" applyAlignment="1">
      <alignment wrapText="1"/>
    </xf>
    <xf numFmtId="0" fontId="45" fillId="0" borderId="0" xfId="0" applyFont="1" applyBorder="1" applyAlignment="1">
      <alignment horizontal="left" wrapText="1"/>
    </xf>
    <xf numFmtId="0" fontId="35" fillId="0" borderId="0" xfId="0" applyFont="1" applyBorder="1" applyAlignment="1">
      <alignment horizontal="center" vertical="top" wrapText="1"/>
    </xf>
    <xf numFmtId="0" fontId="35" fillId="0" borderId="10" xfId="0" applyFont="1" applyBorder="1" applyAlignment="1">
      <alignment horizontal="center" vertical="top" wrapText="1"/>
    </xf>
    <xf numFmtId="0" fontId="35" fillId="0" borderId="0" xfId="0" applyFont="1" applyBorder="1" applyAlignment="1">
      <alignment horizontal="center" wrapText="1"/>
    </xf>
    <xf numFmtId="0" fontId="35" fillId="0" borderId="10" xfId="0" applyFont="1" applyBorder="1" applyAlignment="1">
      <alignment horizontal="center" wrapText="1"/>
    </xf>
    <xf numFmtId="0" fontId="35" fillId="0" borderId="0" xfId="0" applyFont="1" applyBorder="1" applyAlignment="1">
      <alignment horizontal="center"/>
    </xf>
    <xf numFmtId="0" fontId="20" fillId="0" borderId="0" xfId="38" applyFont="1" applyAlignment="1"/>
    <xf numFmtId="0" fontId="20" fillId="0" borderId="0" xfId="38" applyFont="1" applyBorder="1" applyAlignment="1"/>
    <xf numFmtId="0" fontId="20" fillId="0" borderId="0" xfId="38" applyFont="1" applyAlignment="1">
      <alignment horizontal="center"/>
    </xf>
    <xf numFmtId="0" fontId="20" fillId="0" borderId="0" xfId="38" applyFont="1" applyBorder="1" applyAlignment="1">
      <alignment horizontal="center"/>
    </xf>
    <xf numFmtId="3" fontId="20" fillId="0" borderId="0" xfId="38" applyNumberFormat="1" applyFont="1" applyAlignment="1">
      <alignment horizontal="center"/>
    </xf>
    <xf numFmtId="3" fontId="20" fillId="0" borderId="0" xfId="38" applyNumberFormat="1" applyFont="1" applyBorder="1" applyAlignment="1">
      <alignment horizontal="center"/>
    </xf>
    <xf numFmtId="0" fontId="45" fillId="0" borderId="0" xfId="0" applyFont="1" applyBorder="1" applyAlignment="1">
      <alignment horizontal="left" vertical="top" wrapText="1"/>
    </xf>
    <xf numFmtId="3" fontId="21" fillId="0" borderId="0" xfId="0" applyNumberFormat="1" applyFont="1" applyAlignment="1"/>
    <xf numFmtId="165" fontId="6" fillId="0" borderId="0" xfId="0" applyNumberFormat="1" applyFont="1" applyAlignment="1">
      <alignment horizontal="center"/>
    </xf>
    <xf numFmtId="165" fontId="7" fillId="0" borderId="0" xfId="0" applyNumberFormat="1" applyFont="1" applyAlignment="1">
      <alignment horizontal="center"/>
    </xf>
    <xf numFmtId="165" fontId="22" fillId="0" borderId="0" xfId="0" applyNumberFormat="1" applyFont="1" applyAlignment="1">
      <alignment horizontal="center"/>
    </xf>
    <xf numFmtId="0" fontId="8" fillId="0" borderId="0" xfId="0" applyFont="1" applyFill="1" applyBorder="1" applyAlignment="1">
      <alignment wrapText="1"/>
    </xf>
    <xf numFmtId="0" fontId="0" fillId="0" borderId="0" xfId="0" applyFill="1" applyBorder="1" applyAlignment="1">
      <alignment wrapText="1"/>
    </xf>
    <xf numFmtId="165" fontId="3" fillId="0" borderId="13" xfId="0" applyNumberFormat="1" applyFont="1" applyBorder="1" applyAlignment="1"/>
    <xf numFmtId="165" fontId="2" fillId="0" borderId="79" xfId="0" applyNumberFormat="1" applyFont="1" applyBorder="1" applyAlignment="1">
      <alignment horizontal="left" indent="3"/>
    </xf>
    <xf numFmtId="0" fontId="0" fillId="0" borderId="29" xfId="0" applyBorder="1" applyAlignment="1">
      <alignment horizontal="left" indent="3"/>
    </xf>
    <xf numFmtId="165" fontId="30" fillId="0" borderId="22" xfId="0" applyNumberFormat="1" applyFont="1" applyBorder="1" applyAlignment="1">
      <alignment horizontal="center" wrapText="1"/>
    </xf>
    <xf numFmtId="0" fontId="0" fillId="0" borderId="23" xfId="0" applyBorder="1" applyAlignment="1">
      <alignment horizontal="center" wrapText="1"/>
    </xf>
    <xf numFmtId="0" fontId="0" fillId="0" borderId="30" xfId="0" applyBorder="1" applyAlignment="1">
      <alignment horizontal="center" wrapText="1"/>
    </xf>
    <xf numFmtId="0" fontId="0" fillId="0" borderId="19" xfId="0" applyBorder="1" applyAlignment="1">
      <alignment horizontal="center" wrapText="1"/>
    </xf>
    <xf numFmtId="0" fontId="0" fillId="0" borderId="0" xfId="0" applyBorder="1" applyAlignment="1">
      <alignment horizontal="center" wrapText="1"/>
    </xf>
    <xf numFmtId="0" fontId="0" fillId="0" borderId="18" xfId="0" applyBorder="1" applyAlignment="1">
      <alignment horizontal="center" wrapText="1"/>
    </xf>
    <xf numFmtId="165" fontId="2" fillId="0" borderId="91" xfId="0" applyNumberFormat="1" applyFont="1" applyBorder="1" applyAlignment="1"/>
    <xf numFmtId="0" fontId="0" fillId="0" borderId="77" xfId="0" applyBorder="1" applyAlignment="1"/>
    <xf numFmtId="165" fontId="2" fillId="0" borderId="52" xfId="0" applyNumberFormat="1" applyFont="1" applyBorder="1" applyAlignment="1"/>
    <xf numFmtId="165" fontId="3" fillId="0" borderId="84" xfId="0" applyNumberFormat="1" applyFont="1" applyBorder="1" applyAlignment="1"/>
    <xf numFmtId="0" fontId="0" fillId="0" borderId="50" xfId="0" applyBorder="1" applyAlignment="1"/>
    <xf numFmtId="165" fontId="2" fillId="0" borderId="52" xfId="0" applyNumberFormat="1" applyFont="1" applyBorder="1" applyAlignment="1">
      <alignment horizontal="left" indent="3"/>
    </xf>
    <xf numFmtId="0" fontId="0" fillId="0" borderId="51" xfId="0" applyBorder="1" applyAlignment="1">
      <alignment horizontal="left" indent="3"/>
    </xf>
    <xf numFmtId="165" fontId="2" fillId="0" borderId="13" xfId="0" applyNumberFormat="1" applyFont="1" applyBorder="1" applyAlignment="1"/>
    <xf numFmtId="165" fontId="30" fillId="0" borderId="20" xfId="0" applyNumberFormat="1" applyFont="1" applyBorder="1" applyAlignment="1">
      <alignment horizontal="left" indent="3"/>
    </xf>
    <xf numFmtId="0" fontId="0" fillId="0" borderId="10" xfId="0" applyBorder="1" applyAlignment="1">
      <alignment horizontal="left" indent="3"/>
    </xf>
    <xf numFmtId="165" fontId="2" fillId="0" borderId="0" xfId="0" applyNumberFormat="1" applyFont="1" applyFill="1" applyAlignment="1"/>
    <xf numFmtId="0" fontId="0" fillId="0" borderId="0" xfId="0" applyFill="1" applyAlignment="1"/>
    <xf numFmtId="165" fontId="7" fillId="0" borderId="0" xfId="0" applyNumberFormat="1" applyFont="1" applyBorder="1" applyAlignment="1">
      <alignment horizontal="center"/>
    </xf>
    <xf numFmtId="165" fontId="31" fillId="24" borderId="106" xfId="0" applyNumberFormat="1" applyFont="1" applyFill="1" applyBorder="1" applyAlignment="1">
      <alignment horizontal="center" wrapText="1"/>
    </xf>
    <xf numFmtId="0" fontId="0" fillId="0" borderId="107" xfId="0" applyBorder="1" applyAlignment="1">
      <alignment horizontal="center" wrapText="1"/>
    </xf>
    <xf numFmtId="165" fontId="31" fillId="24" borderId="59" xfId="0" applyNumberFormat="1" applyFont="1" applyFill="1" applyBorder="1" applyAlignment="1">
      <alignment horizontal="center" wrapText="1"/>
    </xf>
    <xf numFmtId="165" fontId="31" fillId="24" borderId="61" xfId="0" applyNumberFormat="1" applyFont="1" applyFill="1" applyBorder="1" applyAlignment="1">
      <alignment horizontal="center" wrapText="1"/>
    </xf>
    <xf numFmtId="165" fontId="31" fillId="24" borderId="21" xfId="0" applyNumberFormat="1" applyFont="1" applyFill="1" applyBorder="1" applyAlignment="1">
      <alignment horizontal="center" wrapText="1"/>
    </xf>
    <xf numFmtId="0" fontId="0" fillId="0" borderId="92" xfId="0" applyBorder="1" applyAlignment="1">
      <alignment horizontal="center" wrapText="1"/>
    </xf>
    <xf numFmtId="165" fontId="31" fillId="24" borderId="172" xfId="0" applyNumberFormat="1" applyFont="1" applyFill="1" applyBorder="1" applyAlignment="1">
      <alignment horizontal="center" wrapText="1"/>
    </xf>
    <xf numFmtId="165" fontId="31" fillId="24" borderId="173" xfId="0" applyNumberFormat="1" applyFont="1" applyFill="1" applyBorder="1" applyAlignment="1">
      <alignment horizontal="center" wrapText="1"/>
    </xf>
    <xf numFmtId="1" fontId="31" fillId="0" borderId="174" xfId="0" applyNumberFormat="1" applyFont="1" applyFill="1" applyBorder="1" applyAlignment="1">
      <alignment horizontal="center" wrapText="1"/>
    </xf>
    <xf numFmtId="1" fontId="31" fillId="0" borderId="110" xfId="0" applyNumberFormat="1" applyFont="1" applyFill="1" applyBorder="1" applyAlignment="1">
      <alignment horizontal="center" wrapText="1"/>
    </xf>
    <xf numFmtId="1" fontId="31" fillId="0" borderId="175" xfId="0" applyNumberFormat="1" applyFont="1" applyFill="1" applyBorder="1" applyAlignment="1">
      <alignment horizontal="center" wrapText="1"/>
    </xf>
    <xf numFmtId="165" fontId="31" fillId="24" borderId="23" xfId="0" applyNumberFormat="1" applyFont="1" applyFill="1" applyBorder="1" applyAlignment="1">
      <alignment horizontal="center" wrapText="1"/>
    </xf>
    <xf numFmtId="0" fontId="0" fillId="0" borderId="10" xfId="0" applyBorder="1" applyAlignment="1">
      <alignment horizontal="center" wrapText="1"/>
    </xf>
    <xf numFmtId="165" fontId="31" fillId="24" borderId="95" xfId="0" applyNumberFormat="1" applyFont="1" applyFill="1" applyBorder="1" applyAlignment="1">
      <alignment horizontal="center" wrapText="1"/>
    </xf>
    <xf numFmtId="0" fontId="0" fillId="0" borderId="96" xfId="0" applyBorder="1" applyAlignment="1">
      <alignment horizontal="center" wrapText="1"/>
    </xf>
    <xf numFmtId="1" fontId="31" fillId="24" borderId="13" xfId="0" applyNumberFormat="1" applyFont="1" applyFill="1" applyBorder="1" applyAlignment="1">
      <alignment horizontal="center"/>
    </xf>
    <xf numFmtId="1" fontId="31" fillId="24" borderId="14" xfId="0" applyNumberFormat="1" applyFont="1" applyFill="1" applyBorder="1" applyAlignment="1">
      <alignment horizontal="center"/>
    </xf>
    <xf numFmtId="1" fontId="31" fillId="24" borderId="15" xfId="0" applyNumberFormat="1" applyFont="1" applyFill="1" applyBorder="1" applyAlignment="1">
      <alignment horizontal="center"/>
    </xf>
    <xf numFmtId="1" fontId="31" fillId="24" borderId="97" xfId="0" applyNumberFormat="1" applyFont="1" applyFill="1" applyBorder="1" applyAlignment="1">
      <alignment horizontal="center"/>
    </xf>
    <xf numFmtId="1" fontId="31" fillId="24" borderId="54" xfId="0" applyNumberFormat="1" applyFont="1" applyFill="1" applyBorder="1" applyAlignment="1">
      <alignment horizontal="center"/>
    </xf>
    <xf numFmtId="1" fontId="31" fillId="24" borderId="59" xfId="0" applyNumberFormat="1" applyFont="1" applyFill="1" applyBorder="1" applyAlignment="1">
      <alignment horizontal="center"/>
    </xf>
    <xf numFmtId="1" fontId="31" fillId="24" borderId="101" xfId="0" applyNumberFormat="1" applyFont="1" applyFill="1" applyBorder="1" applyAlignment="1">
      <alignment horizontal="center" wrapText="1"/>
    </xf>
    <xf numFmtId="0" fontId="0" fillId="0" borderId="100" xfId="0" applyBorder="1" applyAlignment="1">
      <alignment horizontal="center" wrapText="1"/>
    </xf>
    <xf numFmtId="165" fontId="9" fillId="24" borderId="102" xfId="0" applyNumberFormat="1" applyFont="1" applyFill="1" applyBorder="1" applyAlignment="1">
      <alignment horizontal="left"/>
    </xf>
    <xf numFmtId="0" fontId="0" fillId="0" borderId="103" xfId="0" applyBorder="1" applyAlignment="1"/>
    <xf numFmtId="165" fontId="31" fillId="24" borderId="104" xfId="0" applyNumberFormat="1" applyFont="1" applyFill="1" applyBorder="1" applyAlignment="1">
      <alignment horizontal="center" wrapText="1"/>
    </xf>
    <xf numFmtId="0" fontId="0" fillId="0" borderId="105" xfId="0" applyBorder="1" applyAlignment="1">
      <alignment horizontal="center" wrapText="1"/>
    </xf>
    <xf numFmtId="165" fontId="9" fillId="24" borderId="38" xfId="0" applyNumberFormat="1" applyFont="1" applyFill="1" applyBorder="1" applyAlignment="1">
      <alignment horizontal="left"/>
    </xf>
    <xf numFmtId="0" fontId="0" fillId="0" borderId="39" xfId="0" applyBorder="1" applyAlignment="1"/>
    <xf numFmtId="165" fontId="9" fillId="24" borderId="52" xfId="0" applyNumberFormat="1" applyFont="1" applyFill="1" applyBorder="1" applyAlignment="1">
      <alignment horizontal="left"/>
    </xf>
    <xf numFmtId="0" fontId="0" fillId="0" borderId="53" xfId="0" applyBorder="1" applyAlignment="1"/>
    <xf numFmtId="165" fontId="31" fillId="24" borderId="98" xfId="0" applyNumberFormat="1" applyFont="1" applyFill="1" applyBorder="1" applyAlignment="1">
      <alignment horizontal="center" wrapText="1"/>
    </xf>
    <xf numFmtId="0" fontId="0" fillId="0" borderId="99" xfId="0" applyBorder="1" applyAlignment="1">
      <alignment horizontal="center" wrapText="1"/>
    </xf>
    <xf numFmtId="165" fontId="31" fillId="24" borderId="22" xfId="0" applyNumberFormat="1" applyFont="1" applyFill="1" applyBorder="1" applyAlignment="1">
      <alignment horizontal="center" wrapText="1"/>
    </xf>
    <xf numFmtId="165" fontId="31" fillId="24" borderId="30" xfId="0" applyNumberFormat="1" applyFont="1" applyFill="1" applyBorder="1" applyAlignment="1">
      <alignment horizontal="center" wrapText="1"/>
    </xf>
    <xf numFmtId="165" fontId="31" fillId="24" borderId="19" xfId="0" applyNumberFormat="1" applyFont="1" applyFill="1" applyBorder="1" applyAlignment="1">
      <alignment horizontal="center" wrapText="1"/>
    </xf>
    <xf numFmtId="165" fontId="31" fillId="24" borderId="18" xfId="0" applyNumberFormat="1" applyFont="1" applyFill="1" applyBorder="1" applyAlignment="1">
      <alignment horizontal="center" wrapText="1"/>
    </xf>
    <xf numFmtId="165" fontId="31" fillId="24" borderId="20" xfId="0" applyNumberFormat="1" applyFont="1" applyFill="1" applyBorder="1" applyAlignment="1">
      <alignment horizontal="center" wrapText="1"/>
    </xf>
    <xf numFmtId="165" fontId="31" fillId="24" borderId="11" xfId="0" applyNumberFormat="1" applyFont="1" applyFill="1" applyBorder="1" applyAlignment="1">
      <alignment horizontal="center" wrapText="1"/>
    </xf>
    <xf numFmtId="0" fontId="8" fillId="0" borderId="0" xfId="0" applyFont="1" applyBorder="1" applyAlignment="1">
      <alignment wrapText="1"/>
    </xf>
    <xf numFmtId="165" fontId="49" fillId="0" borderId="23" xfId="0" applyNumberFormat="1" applyFont="1" applyBorder="1" applyAlignment="1">
      <alignment horizontal="center"/>
    </xf>
    <xf numFmtId="1" fontId="31" fillId="24" borderId="93" xfId="0" applyNumberFormat="1" applyFont="1" applyFill="1" applyBorder="1" applyAlignment="1">
      <alignment horizontal="center"/>
    </xf>
    <xf numFmtId="1" fontId="31" fillId="24" borderId="55" xfId="0" applyNumberFormat="1" applyFont="1" applyFill="1" applyBorder="1" applyAlignment="1">
      <alignment horizontal="center"/>
    </xf>
    <xf numFmtId="1" fontId="31" fillId="24" borderId="61" xfId="0" applyNumberFormat="1" applyFont="1" applyFill="1" applyBorder="1" applyAlignment="1">
      <alignment horizontal="center"/>
    </xf>
    <xf numFmtId="165" fontId="32" fillId="24" borderId="36" xfId="0" applyNumberFormat="1" applyFont="1" applyFill="1" applyBorder="1" applyAlignment="1">
      <alignment horizontal="left" indent="5"/>
    </xf>
    <xf numFmtId="0" fontId="0" fillId="0" borderId="94" xfId="0" applyBorder="1" applyAlignment="1">
      <alignment horizontal="left" indent="5"/>
    </xf>
    <xf numFmtId="165" fontId="9" fillId="24" borderId="79" xfId="0" applyNumberFormat="1" applyFont="1" applyFill="1" applyBorder="1" applyAlignment="1">
      <alignment horizontal="left"/>
    </xf>
    <xf numFmtId="0" fontId="0" fillId="0" borderId="35" xfId="0" applyBorder="1" applyAlignment="1"/>
    <xf numFmtId="165" fontId="11" fillId="0" borderId="81" xfId="0" applyNumberFormat="1" applyFont="1" applyFill="1" applyBorder="1" applyAlignment="1"/>
    <xf numFmtId="165" fontId="32" fillId="24" borderId="13" xfId="0" applyNumberFormat="1" applyFont="1" applyFill="1" applyBorder="1" applyAlignment="1">
      <alignment horizontal="left" indent="5"/>
    </xf>
    <xf numFmtId="0" fontId="0" fillId="0" borderId="15" xfId="0" applyBorder="1" applyAlignment="1">
      <alignment horizontal="left" indent="5"/>
    </xf>
    <xf numFmtId="165" fontId="11" fillId="0" borderId="38" xfId="0" applyNumberFormat="1" applyFont="1" applyBorder="1" applyAlignment="1"/>
    <xf numFmtId="165" fontId="9" fillId="24" borderId="91" xfId="0" applyNumberFormat="1" applyFont="1" applyFill="1" applyBorder="1" applyAlignment="1">
      <alignment horizontal="left"/>
    </xf>
    <xf numFmtId="0" fontId="0" fillId="0" borderId="80" xfId="0" applyBorder="1" applyAlignment="1"/>
    <xf numFmtId="0" fontId="86" fillId="0" borderId="0" xfId="45" applyFont="1" applyBorder="1" applyAlignment="1">
      <alignment vertical="top" wrapText="1"/>
    </xf>
    <xf numFmtId="0" fontId="28" fillId="0" borderId="0" xfId="45" applyFont="1" applyBorder="1" applyAlignment="1">
      <alignment vertical="top" wrapText="1"/>
    </xf>
    <xf numFmtId="3" fontId="29" fillId="24" borderId="118" xfId="45" applyNumberFormat="1" applyFont="1" applyFill="1" applyBorder="1" applyAlignment="1">
      <alignment horizontal="center" wrapText="1"/>
    </xf>
    <xf numFmtId="3" fontId="29" fillId="24" borderId="117" xfId="45" applyNumberFormat="1" applyFont="1" applyFill="1" applyBorder="1" applyAlignment="1">
      <alignment horizontal="center"/>
    </xf>
    <xf numFmtId="3" fontId="29" fillId="24" borderId="114" xfId="45" applyNumberFormat="1" applyFont="1" applyFill="1" applyBorder="1" applyAlignment="1">
      <alignment horizontal="center"/>
    </xf>
    <xf numFmtId="3" fontId="29" fillId="24" borderId="109" xfId="45" applyNumberFormat="1" applyFont="1" applyFill="1" applyBorder="1" applyAlignment="1">
      <alignment horizontal="center" wrapText="1"/>
    </xf>
    <xf numFmtId="3" fontId="29" fillId="24" borderId="111" xfId="45" applyNumberFormat="1" applyFont="1" applyFill="1" applyBorder="1" applyAlignment="1">
      <alignment horizontal="center" wrapText="1"/>
    </xf>
    <xf numFmtId="3" fontId="84" fillId="24" borderId="0" xfId="45" applyNumberFormat="1" applyFont="1" applyFill="1" applyBorder="1" applyAlignment="1">
      <alignment horizontal="center"/>
    </xf>
    <xf numFmtId="5" fontId="3" fillId="0" borderId="0" xfId="45" applyNumberFormat="1" applyFont="1" applyBorder="1" applyAlignment="1">
      <alignment wrapText="1"/>
    </xf>
    <xf numFmtId="0" fontId="17" fillId="0" borderId="0" xfId="45" applyFont="1" applyBorder="1" applyAlignment="1">
      <alignment wrapText="1"/>
    </xf>
    <xf numFmtId="3" fontId="29" fillId="24" borderId="97" xfId="45" applyNumberFormat="1" applyFont="1" applyFill="1" applyBorder="1" applyAlignment="1">
      <alignment wrapText="1"/>
    </xf>
    <xf numFmtId="0" fontId="17" fillId="0" borderId="60" xfId="45" applyBorder="1" applyAlignment="1">
      <alignment wrapText="1"/>
    </xf>
    <xf numFmtId="0" fontId="17" fillId="0" borderId="119" xfId="45" applyBorder="1" applyAlignment="1">
      <alignment wrapText="1"/>
    </xf>
    <xf numFmtId="3" fontId="29" fillId="24" borderId="112" xfId="45" applyNumberFormat="1" applyFont="1" applyFill="1" applyBorder="1" applyAlignment="1">
      <alignment horizontal="center" wrapText="1"/>
    </xf>
    <xf numFmtId="3" fontId="29" fillId="24" borderId="113" xfId="45" applyNumberFormat="1" applyFont="1" applyFill="1" applyBorder="1" applyAlignment="1">
      <alignment horizontal="center" wrapText="1"/>
    </xf>
    <xf numFmtId="3" fontId="29" fillId="24" borderId="112" xfId="45" applyNumberFormat="1" applyFont="1" applyFill="1" applyBorder="1" applyAlignment="1">
      <alignment horizontal="center"/>
    </xf>
    <xf numFmtId="3" fontId="29" fillId="24" borderId="113" xfId="45" applyNumberFormat="1" applyFont="1" applyFill="1" applyBorder="1" applyAlignment="1">
      <alignment horizontal="center"/>
    </xf>
    <xf numFmtId="3" fontId="29" fillId="24" borderId="109" xfId="45" applyNumberFormat="1" applyFont="1" applyFill="1" applyBorder="1" applyAlignment="1">
      <alignment horizontal="center"/>
    </xf>
    <xf numFmtId="3" fontId="29" fillId="24" borderId="165" xfId="45" applyNumberFormat="1" applyFont="1" applyFill="1" applyBorder="1" applyAlignment="1">
      <alignment horizontal="center"/>
    </xf>
    <xf numFmtId="165" fontId="7" fillId="0" borderId="0" xfId="45" applyNumberFormat="1" applyFont="1" applyAlignment="1">
      <alignment horizontal="center"/>
    </xf>
    <xf numFmtId="165" fontId="22" fillId="0" borderId="0" xfId="45" applyNumberFormat="1" applyFont="1" applyAlignment="1">
      <alignment horizontal="center"/>
    </xf>
    <xf numFmtId="3" fontId="29" fillId="24" borderId="110" xfId="45" applyNumberFormat="1" applyFont="1" applyFill="1" applyBorder="1" applyAlignment="1">
      <alignment horizontal="center" wrapText="1"/>
    </xf>
    <xf numFmtId="165" fontId="6" fillId="0" borderId="0" xfId="45" applyNumberFormat="1" applyFont="1" applyAlignment="1">
      <alignment horizontal="center"/>
    </xf>
    <xf numFmtId="165" fontId="7" fillId="0" borderId="0" xfId="45" applyNumberFormat="1" applyFont="1" applyBorder="1" applyAlignment="1">
      <alignment horizontal="center"/>
    </xf>
    <xf numFmtId="165" fontId="40" fillId="24" borderId="0" xfId="0" applyNumberFormat="1" applyFont="1" applyFill="1" applyAlignment="1">
      <alignment horizontal="center"/>
    </xf>
    <xf numFmtId="165" fontId="39" fillId="24" borderId="0" xfId="0" applyNumberFormat="1" applyFont="1" applyFill="1" applyAlignment="1">
      <alignment horizontal="center"/>
    </xf>
    <xf numFmtId="165" fontId="39" fillId="24" borderId="0" xfId="0" applyNumberFormat="1" applyFont="1" applyFill="1" applyAlignment="1"/>
    <xf numFmtId="165" fontId="29" fillId="24" borderId="108" xfId="0" applyNumberFormat="1" applyFont="1" applyFill="1" applyBorder="1" applyAlignment="1">
      <alignment wrapText="1"/>
    </xf>
    <xf numFmtId="0" fontId="0" fillId="0" borderId="17" xfId="0" applyBorder="1" applyAlignment="1">
      <alignment wrapText="1"/>
    </xf>
    <xf numFmtId="0" fontId="0" fillId="0" borderId="34" xfId="0" applyBorder="1" applyAlignment="1">
      <alignment wrapText="1"/>
    </xf>
    <xf numFmtId="0" fontId="62" fillId="0" borderId="0" xfId="0" applyFont="1" applyBorder="1" applyAlignment="1">
      <alignment wrapText="1"/>
    </xf>
    <xf numFmtId="0" fontId="63" fillId="0" borderId="0" xfId="0" applyFont="1" applyBorder="1" applyAlignment="1">
      <alignment wrapText="1"/>
    </xf>
    <xf numFmtId="165" fontId="29" fillId="24" borderId="86" xfId="0" applyNumberFormat="1" applyFont="1" applyFill="1" applyBorder="1" applyAlignment="1">
      <alignment horizontal="center" wrapText="1"/>
    </xf>
    <xf numFmtId="0" fontId="0" fillId="0" borderId="88" xfId="0" applyBorder="1" applyAlignment="1">
      <alignment horizontal="center" wrapText="1"/>
    </xf>
    <xf numFmtId="0" fontId="0" fillId="0" borderId="20" xfId="0" applyBorder="1" applyAlignment="1">
      <alignment horizontal="center" wrapText="1"/>
    </xf>
    <xf numFmtId="0" fontId="0" fillId="0" borderId="11" xfId="0" applyBorder="1" applyAlignment="1">
      <alignment horizontal="center" wrapText="1"/>
    </xf>
    <xf numFmtId="0" fontId="0" fillId="0" borderId="88" xfId="0" applyBorder="1" applyAlignment="1">
      <alignment wrapText="1"/>
    </xf>
    <xf numFmtId="0" fontId="0" fillId="0" borderId="20" xfId="0" applyBorder="1" applyAlignment="1">
      <alignment wrapText="1"/>
    </xf>
    <xf numFmtId="0" fontId="0" fillId="0" borderId="11" xfId="0" applyBorder="1" applyAlignment="1">
      <alignment wrapText="1"/>
    </xf>
    <xf numFmtId="165" fontId="52" fillId="24" borderId="0" xfId="0" applyNumberFormat="1" applyFont="1" applyFill="1" applyAlignment="1">
      <alignment horizontal="center"/>
    </xf>
    <xf numFmtId="165" fontId="9" fillId="24" borderId="52" xfId="0" applyNumberFormat="1" applyFont="1" applyFill="1" applyBorder="1" applyAlignment="1">
      <alignment horizontal="left" indent="1"/>
    </xf>
    <xf numFmtId="0" fontId="0" fillId="0" borderId="51" xfId="0" applyBorder="1" applyAlignment="1">
      <alignment horizontal="left" indent="1"/>
    </xf>
    <xf numFmtId="0" fontId="0" fillId="0" borderId="53" xfId="0" applyBorder="1" applyAlignment="1">
      <alignment horizontal="left" indent="1"/>
    </xf>
    <xf numFmtId="165" fontId="10" fillId="24" borderId="52" xfId="0" applyNumberFormat="1" applyFont="1" applyFill="1" applyBorder="1" applyAlignment="1">
      <alignment horizontal="left" indent="2"/>
    </xf>
    <xf numFmtId="0" fontId="0" fillId="0" borderId="53" xfId="0" applyBorder="1" applyAlignment="1">
      <alignment horizontal="left" indent="2"/>
    </xf>
    <xf numFmtId="165" fontId="9" fillId="24" borderId="79" xfId="0" applyNumberFormat="1" applyFont="1" applyFill="1" applyBorder="1" applyAlignment="1">
      <alignment horizontal="left" indent="1"/>
    </xf>
    <xf numFmtId="0" fontId="0" fillId="0" borderId="29" xfId="0" applyBorder="1" applyAlignment="1">
      <alignment horizontal="left" indent="1"/>
    </xf>
    <xf numFmtId="0" fontId="0" fillId="0" borderId="35" xfId="0" applyBorder="1" applyAlignment="1">
      <alignment horizontal="left" indent="1"/>
    </xf>
    <xf numFmtId="3" fontId="21" fillId="0" borderId="0" xfId="0" applyNumberFormat="1" applyFont="1" applyBorder="1" applyAlignment="1"/>
    <xf numFmtId="165" fontId="12" fillId="0" borderId="0" xfId="0" applyNumberFormat="1" applyFont="1" applyBorder="1" applyAlignment="1">
      <alignment horizontal="center"/>
    </xf>
    <xf numFmtId="165" fontId="14" fillId="0" borderId="0" xfId="0" applyNumberFormat="1" applyFont="1" applyBorder="1" applyAlignment="1">
      <alignment horizontal="center"/>
    </xf>
    <xf numFmtId="165" fontId="9" fillId="24" borderId="52" xfId="0" applyNumberFormat="1" applyFont="1" applyFill="1" applyBorder="1" applyAlignment="1">
      <alignment horizontal="left" indent="2"/>
    </xf>
    <xf numFmtId="165" fontId="9" fillId="24" borderId="22" xfId="0" applyNumberFormat="1" applyFont="1" applyFill="1" applyBorder="1" applyAlignment="1"/>
    <xf numFmtId="165" fontId="9" fillId="24" borderId="91" xfId="0" applyNumberFormat="1" applyFont="1" applyFill="1" applyBorder="1" applyAlignment="1">
      <alignment horizontal="left" indent="1"/>
    </xf>
    <xf numFmtId="0" fontId="0" fillId="0" borderId="77" xfId="0" applyBorder="1" applyAlignment="1">
      <alignment horizontal="left" indent="1"/>
    </xf>
    <xf numFmtId="0" fontId="0" fillId="0" borderId="80" xfId="0" applyBorder="1" applyAlignment="1">
      <alignment horizontal="left" indent="1"/>
    </xf>
    <xf numFmtId="165" fontId="11" fillId="0" borderId="0" xfId="0" applyNumberFormat="1" applyFont="1" applyBorder="1" applyAlignment="1">
      <alignment horizontal="center"/>
    </xf>
    <xf numFmtId="165" fontId="31" fillId="24" borderId="13" xfId="0" applyNumberFormat="1" applyFont="1" applyFill="1" applyBorder="1" applyAlignment="1">
      <alignment horizontal="center"/>
    </xf>
    <xf numFmtId="165" fontId="31" fillId="24" borderId="15" xfId="0" applyNumberFormat="1" applyFont="1" applyFill="1" applyBorder="1" applyAlignment="1">
      <alignment horizontal="center"/>
    </xf>
    <xf numFmtId="165" fontId="31" fillId="24" borderId="13" xfId="0" applyNumberFormat="1" applyFont="1" applyFill="1" applyBorder="1" applyAlignment="1">
      <alignment horizontal="center" wrapText="1"/>
    </xf>
    <xf numFmtId="0" fontId="0" fillId="0" borderId="14" xfId="0" applyBorder="1" applyAlignment="1">
      <alignment horizontal="center" wrapText="1"/>
    </xf>
    <xf numFmtId="165" fontId="9" fillId="24" borderId="84" xfId="0" applyNumberFormat="1" applyFont="1" applyFill="1" applyBorder="1" applyAlignment="1">
      <alignment horizontal="left" indent="2"/>
    </xf>
    <xf numFmtId="0" fontId="48" fillId="0" borderId="51" xfId="0" applyFont="1" applyBorder="1" applyAlignment="1">
      <alignment horizontal="left" indent="2"/>
    </xf>
    <xf numFmtId="0" fontId="48" fillId="0" borderId="53" xfId="0" applyFont="1" applyBorder="1" applyAlignment="1">
      <alignment horizontal="left" indent="2"/>
    </xf>
    <xf numFmtId="165" fontId="31" fillId="24" borderId="52" xfId="0" applyNumberFormat="1" applyFont="1" applyFill="1" applyBorder="1" applyAlignment="1">
      <alignment horizontal="left" indent="3"/>
    </xf>
    <xf numFmtId="0" fontId="0" fillId="0" borderId="53" xfId="0" applyBorder="1" applyAlignment="1">
      <alignment horizontal="left" indent="3"/>
    </xf>
    <xf numFmtId="165" fontId="51" fillId="0" borderId="0" xfId="0" applyNumberFormat="1" applyFont="1" applyBorder="1" applyAlignment="1">
      <alignment horizontal="center"/>
    </xf>
    <xf numFmtId="0" fontId="0" fillId="0" borderId="0" xfId="0" applyBorder="1"/>
    <xf numFmtId="0" fontId="48" fillId="0" borderId="51" xfId="0" applyFont="1" applyBorder="1" applyAlignment="1">
      <alignment horizontal="left" indent="1"/>
    </xf>
    <xf numFmtId="0" fontId="48" fillId="0" borderId="53" xfId="0" applyFont="1" applyBorder="1" applyAlignment="1">
      <alignment horizontal="left" indent="1"/>
    </xf>
    <xf numFmtId="165" fontId="9" fillId="0" borderId="0" xfId="0" applyNumberFormat="1" applyFont="1" applyFill="1" applyBorder="1" applyAlignment="1">
      <alignment horizontal="left" wrapText="1"/>
    </xf>
    <xf numFmtId="0" fontId="0" fillId="0" borderId="0" xfId="0" applyAlignment="1">
      <alignment wrapText="1"/>
    </xf>
    <xf numFmtId="165" fontId="101" fillId="0" borderId="0" xfId="0" applyNumberFormat="1" applyFont="1" applyFill="1" applyAlignment="1"/>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ody" xfId="56"/>
    <cellStyle name="Calc Currency (0)" xfId="57"/>
    <cellStyle name="Calculation" xfId="26" builtinId="22" customBuiltin="1"/>
    <cellStyle name="Check Cell" xfId="27" builtinId="23" customBuiltin="1"/>
    <cellStyle name="Comma" xfId="76" builtinId="3"/>
    <cellStyle name="Comma 2" xfId="44"/>
    <cellStyle name="Comma 3" xfId="51"/>
    <cellStyle name="Comma 4" xfId="54"/>
    <cellStyle name="Copied" xfId="58"/>
    <cellStyle name="Currency 2" xfId="48"/>
    <cellStyle name="Currency 3" xfId="55"/>
    <cellStyle name="Entered" xfId="59"/>
    <cellStyle name="Explanatory Text" xfId="28" builtinId="53" customBuiltin="1"/>
    <cellStyle name="Good" xfId="29" builtinId="26" customBuiltin="1"/>
    <cellStyle name="Grey" xfId="60"/>
    <cellStyle name="Header1" xfId="61"/>
    <cellStyle name="Header2" xfId="62"/>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Input [yellow]" xfId="63"/>
    <cellStyle name="Linked Cell" xfId="35" builtinId="24" customBuiltin="1"/>
    <cellStyle name="Neutral" xfId="36" builtinId="28" customBuiltin="1"/>
    <cellStyle name="Normal" xfId="0" builtinId="0"/>
    <cellStyle name="Normal - Style1" xfId="64"/>
    <cellStyle name="Normal 2" xfId="45"/>
    <cellStyle name="Normal 2 2" xfId="52"/>
    <cellStyle name="Normal 3" xfId="49"/>
    <cellStyle name="Normal 3 2" xfId="53"/>
    <cellStyle name="Normal 4" xfId="50"/>
    <cellStyle name="Normal_Improve by DU" xfId="37"/>
    <cellStyle name="Normal_Rsrcs_X_ DOJ Goal  Obj" xfId="38"/>
    <cellStyle name="Normal_Rsrcs_X_ DOJ Goal  Obj 2" xfId="47"/>
    <cellStyle name="Note" xfId="39" builtinId="10" customBuiltin="1"/>
    <cellStyle name="Output" xfId="40" builtinId="21" customBuiltin="1"/>
    <cellStyle name="Percent" xfId="77" builtinId="5"/>
    <cellStyle name="Percent [2]" xfId="65"/>
    <cellStyle name="Percent 2" xfId="46"/>
    <cellStyle name="RevList" xfId="66"/>
    <cellStyle name="StyleName1" xfId="67"/>
    <cellStyle name="StyleName2" xfId="68"/>
    <cellStyle name="StyleName3" xfId="69"/>
    <cellStyle name="StyleName4" xfId="70"/>
    <cellStyle name="StyleName5" xfId="71"/>
    <cellStyle name="StyleName6" xfId="72"/>
    <cellStyle name="StyleName7" xfId="73"/>
    <cellStyle name="StyleName8" xfId="74"/>
    <cellStyle name="Subtotal" xfId="7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114300</xdr:rowOff>
    </xdr:from>
    <xdr:to>
      <xdr:col>11</xdr:col>
      <xdr:colOff>0</xdr:colOff>
      <xdr:row>29</xdr:row>
      <xdr:rowOff>123825</xdr:rowOff>
    </xdr:to>
    <xdr:pic>
      <xdr:nvPicPr>
        <xdr:cNvPr id="1433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57175" y="304800"/>
          <a:ext cx="8124825" cy="5343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faherty\Local%20Settings\Temporary%20Internet%20Files\Content.Outlook\IZPS47LJ\USMS%20OCDETF%20FY2012%20Cost%20Mo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racolevas\Local%20Settings\Temporary%20Internet%20Files\OLKF\PayrollCalculations18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1-FPI\FMD_BUDGET\BUDGET\2005FinPln\Qtrly%20Status%20Rpt%20to%20DOJ\2nd%20QTR\Mod.Final.QSR.approved%20by%20DD.%20sent%20to%20DOJ%205%2009%2005%20REVISED%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racolevas\Local%20Settings\Temporary%20Internet%20Files\OLKF\StaffingInpu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udget_Staff\2012%20Products\FY%2012%20Formulation\FY%2012%20OMB%20Submission\FY12%20Component%20Submission\FY12%20Component%20Submission%20Drafts\FBI\Myfiles\BUDGET\2007DEPT\Backup\Current%20Services\May%20Estimate\StaffingInpu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BUDGET\12%20Budget\2012%20OMB%20Submission\JMD%20Budget%20Instructions\FY12%20Exhibit%20Template%20-%20OMB%20Budget%20Submission%20508%20Compliant(WORK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UDGET\11%20Budget\FY%202011%20Congressional%20Submission\FY%202011%20Congressional%20submission%20TECHNICAL%20EXHIBITS%20Final%20submission%201-2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omestic Agent"/>
      <sheetName val="Foreign Agent"/>
      <sheetName val="Domestic Prof Sup"/>
      <sheetName val="Sheet1"/>
    </sheetNames>
    <sheetDataSet>
      <sheetData sheetId="0">
        <row r="66">
          <cell r="D66">
            <v>0.5</v>
          </cell>
        </row>
      </sheetData>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0000"/>
      <sheetName val="Agent1401"/>
      <sheetName val="Agent1303"/>
      <sheetName val="Agent1302"/>
      <sheetName val="Agent1301"/>
      <sheetName val="Agent1202"/>
      <sheetName val="Agent1201"/>
      <sheetName val="Agent11"/>
      <sheetName val="Agent09"/>
      <sheetName val="Agent07"/>
      <sheetName val="Named"/>
    </sheetNames>
    <sheetDataSet>
      <sheetData sheetId="0"/>
      <sheetData sheetId="1"/>
      <sheetData sheetId="2"/>
      <sheetData sheetId="3"/>
      <sheetData sheetId="4"/>
      <sheetData sheetId="5"/>
      <sheetData sheetId="6"/>
      <sheetData sheetId="7"/>
      <sheetData sheetId="8"/>
      <sheetData sheetId="9"/>
      <sheetData sheetId="10">
        <row r="7">
          <cell r="C7">
            <v>2003</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inancial"/>
      <sheetName val="performance"/>
      <sheetName val="workload"/>
      <sheetName val="administrative"/>
      <sheetName val="lists"/>
      <sheetName val="hide_fin"/>
      <sheetName val="hide_perf"/>
      <sheetName val="hide_work"/>
      <sheetName val="hide_admin"/>
    </sheetNames>
    <sheetDataSet>
      <sheetData sheetId="0"/>
      <sheetData sheetId="1"/>
      <sheetData sheetId="2"/>
      <sheetData sheetId="3"/>
      <sheetData sheetId="4" refreshError="1">
        <row r="3">
          <cell r="A3" t="str">
            <v>Yes</v>
          </cell>
          <cell r="B3" t="str">
            <v>First Quarter</v>
          </cell>
        </row>
        <row r="4">
          <cell r="A4" t="str">
            <v>No</v>
          </cell>
          <cell r="B4" t="str">
            <v>Second Quarter</v>
          </cell>
          <cell r="D4" t="str">
            <v>Alcohol, Tobacco, Firearms &amp; Explosives</v>
          </cell>
        </row>
        <row r="5">
          <cell r="B5" t="str">
            <v>Third Quarter</v>
          </cell>
          <cell r="D5" t="str">
            <v>Antitrust Division</v>
          </cell>
        </row>
        <row r="6">
          <cell r="A6" t="str">
            <v>+</v>
          </cell>
          <cell r="B6" t="str">
            <v>Fourth Quarter</v>
          </cell>
          <cell r="D6" t="str">
            <v>Asset Forfeiture Fund</v>
          </cell>
        </row>
        <row r="7">
          <cell r="A7" t="str">
            <v>-</v>
          </cell>
          <cell r="D7" t="str">
            <v>Bureau of Prisons</v>
          </cell>
        </row>
        <row r="8">
          <cell r="D8" t="str">
            <v>Civil Division</v>
          </cell>
        </row>
        <row r="9">
          <cell r="A9" t="str">
            <v>Sum</v>
          </cell>
          <cell r="D9" t="str">
            <v>Civil Rights Division</v>
          </cell>
        </row>
        <row r="10">
          <cell r="A10" t="str">
            <v>Avg</v>
          </cell>
          <cell r="D10" t="str">
            <v>Community Oriented Policing Services</v>
          </cell>
        </row>
        <row r="11">
          <cell r="D11" t="str">
            <v>Community Relations Service</v>
          </cell>
        </row>
        <row r="12">
          <cell r="D12" t="str">
            <v>Criminal Division</v>
          </cell>
        </row>
        <row r="13">
          <cell r="D13" t="str">
            <v>Drug Enforcement Administration</v>
          </cell>
        </row>
        <row r="14">
          <cell r="D14" t="str">
            <v>Environmental and Natural Resources Division</v>
          </cell>
        </row>
        <row r="15">
          <cell r="D15" t="str">
            <v>Executive Office for US Attorneys</v>
          </cell>
        </row>
        <row r="16">
          <cell r="D16" t="str">
            <v>Executive Office of Immigration Review</v>
          </cell>
        </row>
        <row r="17">
          <cell r="D17" t="str">
            <v>Fees and Expenses of Witnesses</v>
          </cell>
        </row>
        <row r="18">
          <cell r="D18" t="str">
            <v>Federal Bureau of Investigation</v>
          </cell>
        </row>
        <row r="19">
          <cell r="D19" t="str">
            <v>Foreign Claims Settlement Commission</v>
          </cell>
        </row>
        <row r="20">
          <cell r="D20" t="str">
            <v>General Administration</v>
          </cell>
        </row>
        <row r="21">
          <cell r="D21" t="str">
            <v>IDENT/IAFIS Integration</v>
          </cell>
        </row>
        <row r="22">
          <cell r="D22" t="str">
            <v>Joint Automated Booking System</v>
          </cell>
        </row>
        <row r="23">
          <cell r="D23" t="str">
            <v>Justice Information Sharing Technology</v>
          </cell>
        </row>
        <row r="24">
          <cell r="D24" t="str">
            <v>Justice Management Division</v>
          </cell>
        </row>
        <row r="25">
          <cell r="D25" t="str">
            <v>Justice Prisoner and Alien Transportation System</v>
          </cell>
        </row>
        <row r="26">
          <cell r="D26" t="str">
            <v>National Drug Intelligence Center</v>
          </cell>
        </row>
        <row r="27">
          <cell r="D27" t="str">
            <v>Office of Dispute Resolution</v>
          </cell>
        </row>
        <row r="28">
          <cell r="D28" t="str">
            <v>Office of Federal Detention Trustee</v>
          </cell>
        </row>
        <row r="29">
          <cell r="D29" t="str">
            <v>Office of Justice Programs</v>
          </cell>
        </row>
        <row r="30">
          <cell r="D30" t="str">
            <v>Office of Legal Counsel</v>
          </cell>
        </row>
        <row r="31">
          <cell r="D31" t="str">
            <v>Office of the Pardon Attorney</v>
          </cell>
        </row>
        <row r="32">
          <cell r="D32" t="str">
            <v>Office of the Inspector General</v>
          </cell>
        </row>
        <row r="33">
          <cell r="D33" t="str">
            <v>Office of the Solicitor General</v>
          </cell>
        </row>
        <row r="34">
          <cell r="D34" t="str">
            <v>Office on Violence Against Women</v>
          </cell>
        </row>
        <row r="35">
          <cell r="D35" t="str">
            <v>Organized Crime Drug Enforcement Task Force</v>
          </cell>
        </row>
        <row r="36">
          <cell r="D36" t="str">
            <v>Tax Division</v>
          </cell>
        </row>
        <row r="37">
          <cell r="D37" t="str">
            <v>United States Central Bureau of Interpol</v>
          </cell>
        </row>
        <row r="38">
          <cell r="D38" t="str">
            <v>US Marshals Service</v>
          </cell>
        </row>
        <row r="39">
          <cell r="D39" t="str">
            <v>US Parole Commission</v>
          </cell>
        </row>
      </sheetData>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0000"/>
      <sheetName val="Misc #2"/>
      <sheetName val="Misc #1"/>
      <sheetName val="CyberCrime"/>
      <sheetName val="UserInput"/>
      <sheetName val="Pos_Profile"/>
      <sheetName val="FTE_Profile"/>
      <sheetName val="Named"/>
      <sheetName val="StaffingInput"/>
    </sheetNames>
    <definedNames>
      <definedName name="FTE_Agent_Hires_BY1" refersTo="='Named'!$T$45"/>
    </definedNames>
    <sheetDataSet>
      <sheetData sheetId="0"/>
      <sheetData sheetId="1"/>
      <sheetData sheetId="2"/>
      <sheetData sheetId="3"/>
      <sheetData sheetId="4"/>
      <sheetData sheetId="5"/>
      <sheetData sheetId="6"/>
      <sheetData sheetId="7">
        <row r="45">
          <cell r="T45">
            <v>0.53053435114503822</v>
          </cell>
        </row>
      </sheetData>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0000"/>
      <sheetName val="Misc #2"/>
      <sheetName val="Misc #1"/>
      <sheetName val="CyberCrime"/>
      <sheetName val="UserInput"/>
      <sheetName val="Pos_Profile"/>
      <sheetName val="FTE_Profile"/>
      <sheetName val="Named"/>
    </sheetNames>
    <sheetDataSet>
      <sheetData sheetId="0"/>
      <sheetData sheetId="1"/>
      <sheetData sheetId="2"/>
      <sheetData sheetId="3"/>
      <sheetData sheetId="4"/>
      <sheetData sheetId="5"/>
      <sheetData sheetId="6"/>
      <sheetData sheetId="7">
        <row r="28">
          <cell r="C28">
            <v>2</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N) Modular Cost"/>
      <sheetName val="(N-2) Domestic Agent"/>
      <sheetName val="(N-3) Domestic Attorney"/>
      <sheetName val="(N-4) Domestic Prof Sup"/>
      <sheetName val="(N-5) Domestic Clerical"/>
      <sheetName val="(O) Overseas"/>
      <sheetName val="(P) IT"/>
    </sheetNames>
    <sheetDataSet>
      <sheetData sheetId="0"/>
      <sheetData sheetId="1"/>
      <sheetData sheetId="2">
        <row r="5">
          <cell r="A5" t="str">
            <v>Name of Budget Account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1. Organization Chart"/>
      <sheetName val="A-2. Map"/>
      <sheetName val="B. Summary of Requirements "/>
      <sheetName val="C. Increases Offsets"/>
      <sheetName val="D. Strategic Goals &amp; Objectives"/>
      <sheetName val="E. ATB Justification"/>
      <sheetName val="F. 2009 Crosswalk"/>
      <sheetName val="G. 2010 Crosswalk"/>
      <sheetName val="I. Permanent Positions"/>
      <sheetName val="J. Financial Analysis"/>
      <sheetName val="K. Summary by Grade "/>
      <sheetName val="L. Summary by Object Class"/>
      <sheetName val="M. Studies"/>
    </sheetNames>
    <sheetDataSet>
      <sheetData sheetId="0"/>
      <sheetData sheetId="1"/>
      <sheetData sheetId="2">
        <row r="5">
          <cell r="A5" t="str">
            <v>Interagency Crime and Drug Enforcement</v>
          </cell>
        </row>
        <row r="6">
          <cell r="A6" t="str">
            <v>Salaries and Expenses</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9"/>
  <sheetViews>
    <sheetView tabSelected="1" view="pageBreakPreview" zoomScale="60" zoomScaleNormal="75" workbookViewId="0">
      <selection activeCell="L48" sqref="L48"/>
    </sheetView>
  </sheetViews>
  <sheetFormatPr defaultRowHeight="15"/>
  <cols>
    <col min="14" max="14" width="6.88671875" style="202" customWidth="1"/>
  </cols>
  <sheetData>
    <row r="1" spans="1:14" ht="18.75">
      <c r="A1" s="114" t="s">
        <v>30</v>
      </c>
      <c r="N1" s="202" t="s">
        <v>73</v>
      </c>
    </row>
    <row r="2" spans="1:14">
      <c r="N2" s="202" t="s">
        <v>73</v>
      </c>
    </row>
    <row r="3" spans="1:14">
      <c r="N3" s="202" t="s">
        <v>73</v>
      </c>
    </row>
    <row r="4" spans="1:14">
      <c r="N4" s="202" t="s">
        <v>73</v>
      </c>
    </row>
    <row r="5" spans="1:14">
      <c r="N5" s="202" t="s">
        <v>73</v>
      </c>
    </row>
    <row r="6" spans="1:14">
      <c r="N6" s="202" t="s">
        <v>73</v>
      </c>
    </row>
    <row r="7" spans="1:14">
      <c r="N7" s="202" t="s">
        <v>73</v>
      </c>
    </row>
    <row r="8" spans="1:14">
      <c r="N8" s="202" t="s">
        <v>73</v>
      </c>
    </row>
    <row r="9" spans="1:14">
      <c r="N9" s="202" t="s">
        <v>73</v>
      </c>
    </row>
    <row r="10" spans="1:14">
      <c r="N10" s="202" t="s">
        <v>73</v>
      </c>
    </row>
    <row r="11" spans="1:14">
      <c r="N11" s="202" t="s">
        <v>73</v>
      </c>
    </row>
    <row r="12" spans="1:14">
      <c r="N12" s="202" t="s">
        <v>73</v>
      </c>
    </row>
    <row r="13" spans="1:14">
      <c r="N13" s="202" t="s">
        <v>73</v>
      </c>
    </row>
    <row r="14" spans="1:14">
      <c r="N14" s="202" t="s">
        <v>73</v>
      </c>
    </row>
    <row r="15" spans="1:14">
      <c r="N15" s="202" t="s">
        <v>73</v>
      </c>
    </row>
    <row r="16" spans="1:14">
      <c r="N16" s="202" t="s">
        <v>73</v>
      </c>
    </row>
    <row r="17" spans="1:14">
      <c r="N17" s="202" t="s">
        <v>73</v>
      </c>
    </row>
    <row r="18" spans="1:14">
      <c r="N18" s="202" t="s">
        <v>73</v>
      </c>
    </row>
    <row r="19" spans="1:14">
      <c r="N19" s="202" t="s">
        <v>73</v>
      </c>
    </row>
    <row r="20" spans="1:14">
      <c r="N20" s="202" t="s">
        <v>73</v>
      </c>
    </row>
    <row r="21" spans="1:14">
      <c r="N21" s="202" t="s">
        <v>73</v>
      </c>
    </row>
    <row r="22" spans="1:14">
      <c r="N22" s="202" t="s">
        <v>73</v>
      </c>
    </row>
    <row r="23" spans="1:14">
      <c r="N23" s="202" t="s">
        <v>73</v>
      </c>
    </row>
    <row r="24" spans="1:14">
      <c r="N24" s="202" t="s">
        <v>73</v>
      </c>
    </row>
    <row r="25" spans="1:14">
      <c r="N25" s="202" t="s">
        <v>73</v>
      </c>
    </row>
    <row r="26" spans="1:14">
      <c r="N26" s="202" t="s">
        <v>73</v>
      </c>
    </row>
    <row r="27" spans="1:14">
      <c r="N27" s="202" t="s">
        <v>73</v>
      </c>
    </row>
    <row r="28" spans="1:14">
      <c r="N28" s="202" t="s">
        <v>73</v>
      </c>
    </row>
    <row r="29" spans="1:14">
      <c r="A29" s="744"/>
      <c r="B29" s="745"/>
      <c r="C29" s="745"/>
      <c r="D29" s="745"/>
      <c r="E29" s="745"/>
      <c r="F29" s="745"/>
      <c r="G29" s="745"/>
      <c r="H29" s="745"/>
      <c r="I29" s="745"/>
      <c r="J29" s="745"/>
      <c r="K29" s="745"/>
      <c r="L29" s="745"/>
      <c r="M29" s="745"/>
      <c r="N29" s="202" t="s">
        <v>100</v>
      </c>
    </row>
  </sheetData>
  <mergeCells count="1">
    <mergeCell ref="A29:M29"/>
  </mergeCells>
  <phoneticPr fontId="0" type="noConversion"/>
  <printOptions horizontalCentered="1"/>
  <pageMargins left="0.75" right="0.75" top="1" bottom="1" header="0.5" footer="0.5"/>
  <pageSetup scale="83" orientation="landscape" r:id="rId1"/>
  <headerFooter alignWithMargins="0">
    <oddFooter>&amp;C&amp;"Times New Roman,Regular"Exhibit A - Organizational Chart</oddFooter>
  </headerFooter>
  <legacyDrawing r:id="rId2"/>
  <oleObjects>
    <oleObject progId="PowerPoint.Slide.8" shapeId="2050" r:id="rId3"/>
  </oleObjects>
</worksheet>
</file>

<file path=xl/worksheets/sheet10.xml><?xml version="1.0" encoding="utf-8"?>
<worksheet xmlns="http://schemas.openxmlformats.org/spreadsheetml/2006/main" xmlns:r="http://schemas.openxmlformats.org/officeDocument/2006/relationships">
  <sheetPr codeName="Sheet15"/>
  <dimension ref="A1:AU52"/>
  <sheetViews>
    <sheetView view="pageBreakPreview" zoomScale="75" zoomScaleNormal="75" zoomScaleSheetLayoutView="75" workbookViewId="0">
      <pane xSplit="2" ySplit="10" topLeftCell="C11" activePane="bottomRight" state="frozen"/>
      <selection pane="topRight" activeCell="C1" sqref="C1"/>
      <selection pane="bottomLeft" activeCell="A11" sqref="A11"/>
      <selection pane="bottomRight" activeCell="B1" sqref="B1"/>
    </sheetView>
  </sheetViews>
  <sheetFormatPr defaultRowHeight="15"/>
  <cols>
    <col min="1" max="1" width="1.44140625" style="437" customWidth="1"/>
    <col min="2" max="2" width="42.88671875" style="437" customWidth="1"/>
    <col min="3" max="3" width="10.6640625" style="437" customWidth="1"/>
    <col min="4" max="4" width="8.88671875" style="437" customWidth="1"/>
    <col min="5" max="5" width="6.6640625" style="437" customWidth="1"/>
    <col min="6" max="6" width="10.6640625" style="437" customWidth="1"/>
    <col min="7" max="7" width="7" style="437" customWidth="1"/>
    <col min="8" max="8" width="11.5546875" style="437" customWidth="1"/>
    <col min="9" max="9" width="6.44140625" style="437" customWidth="1"/>
    <col min="10" max="10" width="10.5546875" style="437" customWidth="1"/>
    <col min="11" max="11" width="6.6640625" style="437" hidden="1" customWidth="1"/>
    <col min="12" max="12" width="10.21875" style="437" hidden="1" customWidth="1"/>
    <col min="13" max="13" width="7.44140625" style="437" hidden="1" customWidth="1"/>
    <col min="14" max="14" width="11.44140625" style="437" hidden="1" customWidth="1"/>
    <col min="15" max="15" width="7.109375" style="437" customWidth="1"/>
    <col min="16" max="16" width="8.88671875" style="437"/>
    <col min="17" max="17" width="6.77734375" style="437" customWidth="1"/>
    <col min="18" max="20" width="10.6640625" style="437" customWidth="1"/>
    <col min="21" max="21" width="6.44140625" style="437" customWidth="1"/>
    <col min="22" max="22" width="9.88671875" style="437" customWidth="1"/>
    <col min="23" max="23" width="8.33203125" style="437" customWidth="1"/>
    <col min="24" max="26" width="11.33203125" style="437" customWidth="1"/>
    <col min="27" max="27" width="7.33203125" style="437" customWidth="1"/>
    <col min="28" max="28" width="10.6640625" style="437" customWidth="1"/>
    <col min="29" max="29" width="6.33203125" style="437" customWidth="1"/>
    <col min="30" max="30" width="8.88671875" style="437"/>
    <col min="31" max="31" width="7" style="437" customWidth="1"/>
    <col min="32" max="32" width="10.21875" style="437" customWidth="1"/>
    <col min="33" max="33" width="1.6640625" style="533" customWidth="1"/>
    <col min="34" max="260" width="8.88671875" style="437"/>
    <col min="261" max="261" width="1.44140625" style="437" customWidth="1"/>
    <col min="262" max="262" width="42.88671875" style="437" customWidth="1"/>
    <col min="263" max="263" width="6.6640625" style="437" customWidth="1"/>
    <col min="264" max="264" width="10.6640625" style="437" customWidth="1"/>
    <col min="265" max="265" width="7" style="437" customWidth="1"/>
    <col min="266" max="266" width="11.5546875" style="437" customWidth="1"/>
    <col min="267" max="267" width="6.44140625" style="437" customWidth="1"/>
    <col min="268" max="268" width="10.5546875" style="437" customWidth="1"/>
    <col min="269" max="269" width="6.6640625" style="437" customWidth="1"/>
    <col min="270" max="270" width="10.21875" style="437" customWidth="1"/>
    <col min="271" max="271" width="7.44140625" style="437" customWidth="1"/>
    <col min="272" max="272" width="11.44140625" style="437" customWidth="1"/>
    <col min="273" max="273" width="7.109375" style="437" customWidth="1"/>
    <col min="274" max="274" width="8.88671875" style="437"/>
    <col min="275" max="275" width="6.77734375" style="437" customWidth="1"/>
    <col min="276" max="276" width="10.6640625" style="437" customWidth="1"/>
    <col min="277" max="277" width="6.44140625" style="437" customWidth="1"/>
    <col min="278" max="278" width="9.88671875" style="437" customWidth="1"/>
    <col min="279" max="279" width="8.33203125" style="437" customWidth="1"/>
    <col min="280" max="282" width="11.33203125" style="437" customWidth="1"/>
    <col min="283" max="283" width="7.33203125" style="437" customWidth="1"/>
    <col min="284" max="284" width="10.6640625" style="437" customWidth="1"/>
    <col min="285" max="285" width="6.33203125" style="437" customWidth="1"/>
    <col min="286" max="286" width="8.88671875" style="437"/>
    <col min="287" max="287" width="7" style="437" customWidth="1"/>
    <col min="288" max="288" width="10.21875" style="437" customWidth="1"/>
    <col min="289" max="289" width="0.6640625" style="437" customWidth="1"/>
    <col min="290" max="516" width="8.88671875" style="437"/>
    <col min="517" max="517" width="1.44140625" style="437" customWidth="1"/>
    <col min="518" max="518" width="42.88671875" style="437" customWidth="1"/>
    <col min="519" max="519" width="6.6640625" style="437" customWidth="1"/>
    <col min="520" max="520" width="10.6640625" style="437" customWidth="1"/>
    <col min="521" max="521" width="7" style="437" customWidth="1"/>
    <col min="522" max="522" width="11.5546875" style="437" customWidth="1"/>
    <col min="523" max="523" width="6.44140625" style="437" customWidth="1"/>
    <col min="524" max="524" width="10.5546875" style="437" customWidth="1"/>
    <col min="525" max="525" width="6.6640625" style="437" customWidth="1"/>
    <col min="526" max="526" width="10.21875" style="437" customWidth="1"/>
    <col min="527" max="527" width="7.44140625" style="437" customWidth="1"/>
    <col min="528" max="528" width="11.44140625" style="437" customWidth="1"/>
    <col min="529" max="529" width="7.109375" style="437" customWidth="1"/>
    <col min="530" max="530" width="8.88671875" style="437"/>
    <col min="531" max="531" width="6.77734375" style="437" customWidth="1"/>
    <col min="532" max="532" width="10.6640625" style="437" customWidth="1"/>
    <col min="533" max="533" width="6.44140625" style="437" customWidth="1"/>
    <col min="534" max="534" width="9.88671875" style="437" customWidth="1"/>
    <col min="535" max="535" width="8.33203125" style="437" customWidth="1"/>
    <col min="536" max="538" width="11.33203125" style="437" customWidth="1"/>
    <col min="539" max="539" width="7.33203125" style="437" customWidth="1"/>
    <col min="540" max="540" width="10.6640625" style="437" customWidth="1"/>
    <col min="541" max="541" width="6.33203125" style="437" customWidth="1"/>
    <col min="542" max="542" width="8.88671875" style="437"/>
    <col min="543" max="543" width="7" style="437" customWidth="1"/>
    <col min="544" max="544" width="10.21875" style="437" customWidth="1"/>
    <col min="545" max="545" width="0.6640625" style="437" customWidth="1"/>
    <col min="546" max="772" width="8.88671875" style="437"/>
    <col min="773" max="773" width="1.44140625" style="437" customWidth="1"/>
    <col min="774" max="774" width="42.88671875" style="437" customWidth="1"/>
    <col min="775" max="775" width="6.6640625" style="437" customWidth="1"/>
    <col min="776" max="776" width="10.6640625" style="437" customWidth="1"/>
    <col min="777" max="777" width="7" style="437" customWidth="1"/>
    <col min="778" max="778" width="11.5546875" style="437" customWidth="1"/>
    <col min="779" max="779" width="6.44140625" style="437" customWidth="1"/>
    <col min="780" max="780" width="10.5546875" style="437" customWidth="1"/>
    <col min="781" max="781" width="6.6640625" style="437" customWidth="1"/>
    <col min="782" max="782" width="10.21875" style="437" customWidth="1"/>
    <col min="783" max="783" width="7.44140625" style="437" customWidth="1"/>
    <col min="784" max="784" width="11.44140625" style="437" customWidth="1"/>
    <col min="785" max="785" width="7.109375" style="437" customWidth="1"/>
    <col min="786" max="786" width="8.88671875" style="437"/>
    <col min="787" max="787" width="6.77734375" style="437" customWidth="1"/>
    <col min="788" max="788" width="10.6640625" style="437" customWidth="1"/>
    <col min="789" max="789" width="6.44140625" style="437" customWidth="1"/>
    <col min="790" max="790" width="9.88671875" style="437" customWidth="1"/>
    <col min="791" max="791" width="8.33203125" style="437" customWidth="1"/>
    <col min="792" max="794" width="11.33203125" style="437" customWidth="1"/>
    <col min="795" max="795" width="7.33203125" style="437" customWidth="1"/>
    <col min="796" max="796" width="10.6640625" style="437" customWidth="1"/>
    <col min="797" max="797" width="6.33203125" style="437" customWidth="1"/>
    <col min="798" max="798" width="8.88671875" style="437"/>
    <col min="799" max="799" width="7" style="437" customWidth="1"/>
    <col min="800" max="800" width="10.21875" style="437" customWidth="1"/>
    <col min="801" max="801" width="0.6640625" style="437" customWidth="1"/>
    <col min="802" max="1028" width="8.88671875" style="437"/>
    <col min="1029" max="1029" width="1.44140625" style="437" customWidth="1"/>
    <col min="1030" max="1030" width="42.88671875" style="437" customWidth="1"/>
    <col min="1031" max="1031" width="6.6640625" style="437" customWidth="1"/>
    <col min="1032" max="1032" width="10.6640625" style="437" customWidth="1"/>
    <col min="1033" max="1033" width="7" style="437" customWidth="1"/>
    <col min="1034" max="1034" width="11.5546875" style="437" customWidth="1"/>
    <col min="1035" max="1035" width="6.44140625" style="437" customWidth="1"/>
    <col min="1036" max="1036" width="10.5546875" style="437" customWidth="1"/>
    <col min="1037" max="1037" width="6.6640625" style="437" customWidth="1"/>
    <col min="1038" max="1038" width="10.21875" style="437" customWidth="1"/>
    <col min="1039" max="1039" width="7.44140625" style="437" customWidth="1"/>
    <col min="1040" max="1040" width="11.44140625" style="437" customWidth="1"/>
    <col min="1041" max="1041" width="7.109375" style="437" customWidth="1"/>
    <col min="1042" max="1042" width="8.88671875" style="437"/>
    <col min="1043" max="1043" width="6.77734375" style="437" customWidth="1"/>
    <col min="1044" max="1044" width="10.6640625" style="437" customWidth="1"/>
    <col min="1045" max="1045" width="6.44140625" style="437" customWidth="1"/>
    <col min="1046" max="1046" width="9.88671875" style="437" customWidth="1"/>
    <col min="1047" max="1047" width="8.33203125" style="437" customWidth="1"/>
    <col min="1048" max="1050" width="11.33203125" style="437" customWidth="1"/>
    <col min="1051" max="1051" width="7.33203125" style="437" customWidth="1"/>
    <col min="1052" max="1052" width="10.6640625" style="437" customWidth="1"/>
    <col min="1053" max="1053" width="6.33203125" style="437" customWidth="1"/>
    <col min="1054" max="1054" width="8.88671875" style="437"/>
    <col min="1055" max="1055" width="7" style="437" customWidth="1"/>
    <col min="1056" max="1056" width="10.21875" style="437" customWidth="1"/>
    <col min="1057" max="1057" width="0.6640625" style="437" customWidth="1"/>
    <col min="1058" max="1284" width="8.88671875" style="437"/>
    <col min="1285" max="1285" width="1.44140625" style="437" customWidth="1"/>
    <col min="1286" max="1286" width="42.88671875" style="437" customWidth="1"/>
    <col min="1287" max="1287" width="6.6640625" style="437" customWidth="1"/>
    <col min="1288" max="1288" width="10.6640625" style="437" customWidth="1"/>
    <col min="1289" max="1289" width="7" style="437" customWidth="1"/>
    <col min="1290" max="1290" width="11.5546875" style="437" customWidth="1"/>
    <col min="1291" max="1291" width="6.44140625" style="437" customWidth="1"/>
    <col min="1292" max="1292" width="10.5546875" style="437" customWidth="1"/>
    <col min="1293" max="1293" width="6.6640625" style="437" customWidth="1"/>
    <col min="1294" max="1294" width="10.21875" style="437" customWidth="1"/>
    <col min="1295" max="1295" width="7.44140625" style="437" customWidth="1"/>
    <col min="1296" max="1296" width="11.44140625" style="437" customWidth="1"/>
    <col min="1297" max="1297" width="7.109375" style="437" customWidth="1"/>
    <col min="1298" max="1298" width="8.88671875" style="437"/>
    <col min="1299" max="1299" width="6.77734375" style="437" customWidth="1"/>
    <col min="1300" max="1300" width="10.6640625" style="437" customWidth="1"/>
    <col min="1301" max="1301" width="6.44140625" style="437" customWidth="1"/>
    <col min="1302" max="1302" width="9.88671875" style="437" customWidth="1"/>
    <col min="1303" max="1303" width="8.33203125" style="437" customWidth="1"/>
    <col min="1304" max="1306" width="11.33203125" style="437" customWidth="1"/>
    <col min="1307" max="1307" width="7.33203125" style="437" customWidth="1"/>
    <col min="1308" max="1308" width="10.6640625" style="437" customWidth="1"/>
    <col min="1309" max="1309" width="6.33203125" style="437" customWidth="1"/>
    <col min="1310" max="1310" width="8.88671875" style="437"/>
    <col min="1311" max="1311" width="7" style="437" customWidth="1"/>
    <col min="1312" max="1312" width="10.21875" style="437" customWidth="1"/>
    <col min="1313" max="1313" width="0.6640625" style="437" customWidth="1"/>
    <col min="1314" max="1540" width="8.88671875" style="437"/>
    <col min="1541" max="1541" width="1.44140625" style="437" customWidth="1"/>
    <col min="1542" max="1542" width="42.88671875" style="437" customWidth="1"/>
    <col min="1543" max="1543" width="6.6640625" style="437" customWidth="1"/>
    <col min="1544" max="1544" width="10.6640625" style="437" customWidth="1"/>
    <col min="1545" max="1545" width="7" style="437" customWidth="1"/>
    <col min="1546" max="1546" width="11.5546875" style="437" customWidth="1"/>
    <col min="1547" max="1547" width="6.44140625" style="437" customWidth="1"/>
    <col min="1548" max="1548" width="10.5546875" style="437" customWidth="1"/>
    <col min="1549" max="1549" width="6.6640625" style="437" customWidth="1"/>
    <col min="1550" max="1550" width="10.21875" style="437" customWidth="1"/>
    <col min="1551" max="1551" width="7.44140625" style="437" customWidth="1"/>
    <col min="1552" max="1552" width="11.44140625" style="437" customWidth="1"/>
    <col min="1553" max="1553" width="7.109375" style="437" customWidth="1"/>
    <col min="1554" max="1554" width="8.88671875" style="437"/>
    <col min="1555" max="1555" width="6.77734375" style="437" customWidth="1"/>
    <col min="1556" max="1556" width="10.6640625" style="437" customWidth="1"/>
    <col min="1557" max="1557" width="6.44140625" style="437" customWidth="1"/>
    <col min="1558" max="1558" width="9.88671875" style="437" customWidth="1"/>
    <col min="1559" max="1559" width="8.33203125" style="437" customWidth="1"/>
    <col min="1560" max="1562" width="11.33203125" style="437" customWidth="1"/>
    <col min="1563" max="1563" width="7.33203125" style="437" customWidth="1"/>
    <col min="1564" max="1564" width="10.6640625" style="437" customWidth="1"/>
    <col min="1565" max="1565" width="6.33203125" style="437" customWidth="1"/>
    <col min="1566" max="1566" width="8.88671875" style="437"/>
    <col min="1567" max="1567" width="7" style="437" customWidth="1"/>
    <col min="1568" max="1568" width="10.21875" style="437" customWidth="1"/>
    <col min="1569" max="1569" width="0.6640625" style="437" customWidth="1"/>
    <col min="1570" max="1796" width="8.88671875" style="437"/>
    <col min="1797" max="1797" width="1.44140625" style="437" customWidth="1"/>
    <col min="1798" max="1798" width="42.88671875" style="437" customWidth="1"/>
    <col min="1799" max="1799" width="6.6640625" style="437" customWidth="1"/>
    <col min="1800" max="1800" width="10.6640625" style="437" customWidth="1"/>
    <col min="1801" max="1801" width="7" style="437" customWidth="1"/>
    <col min="1802" max="1802" width="11.5546875" style="437" customWidth="1"/>
    <col min="1803" max="1803" width="6.44140625" style="437" customWidth="1"/>
    <col min="1804" max="1804" width="10.5546875" style="437" customWidth="1"/>
    <col min="1805" max="1805" width="6.6640625" style="437" customWidth="1"/>
    <col min="1806" max="1806" width="10.21875" style="437" customWidth="1"/>
    <col min="1807" max="1807" width="7.44140625" style="437" customWidth="1"/>
    <col min="1808" max="1808" width="11.44140625" style="437" customWidth="1"/>
    <col min="1809" max="1809" width="7.109375" style="437" customWidth="1"/>
    <col min="1810" max="1810" width="8.88671875" style="437"/>
    <col min="1811" max="1811" width="6.77734375" style="437" customWidth="1"/>
    <col min="1812" max="1812" width="10.6640625" style="437" customWidth="1"/>
    <col min="1813" max="1813" width="6.44140625" style="437" customWidth="1"/>
    <col min="1814" max="1814" width="9.88671875" style="437" customWidth="1"/>
    <col min="1815" max="1815" width="8.33203125" style="437" customWidth="1"/>
    <col min="1816" max="1818" width="11.33203125" style="437" customWidth="1"/>
    <col min="1819" max="1819" width="7.33203125" style="437" customWidth="1"/>
    <col min="1820" max="1820" width="10.6640625" style="437" customWidth="1"/>
    <col min="1821" max="1821" width="6.33203125" style="437" customWidth="1"/>
    <col min="1822" max="1822" width="8.88671875" style="437"/>
    <col min="1823" max="1823" width="7" style="437" customWidth="1"/>
    <col min="1824" max="1824" width="10.21875" style="437" customWidth="1"/>
    <col min="1825" max="1825" width="0.6640625" style="437" customWidth="1"/>
    <col min="1826" max="2052" width="8.88671875" style="437"/>
    <col min="2053" max="2053" width="1.44140625" style="437" customWidth="1"/>
    <col min="2054" max="2054" width="42.88671875" style="437" customWidth="1"/>
    <col min="2055" max="2055" width="6.6640625" style="437" customWidth="1"/>
    <col min="2056" max="2056" width="10.6640625" style="437" customWidth="1"/>
    <col min="2057" max="2057" width="7" style="437" customWidth="1"/>
    <col min="2058" max="2058" width="11.5546875" style="437" customWidth="1"/>
    <col min="2059" max="2059" width="6.44140625" style="437" customWidth="1"/>
    <col min="2060" max="2060" width="10.5546875" style="437" customWidth="1"/>
    <col min="2061" max="2061" width="6.6640625" style="437" customWidth="1"/>
    <col min="2062" max="2062" width="10.21875" style="437" customWidth="1"/>
    <col min="2063" max="2063" width="7.44140625" style="437" customWidth="1"/>
    <col min="2064" max="2064" width="11.44140625" style="437" customWidth="1"/>
    <col min="2065" max="2065" width="7.109375" style="437" customWidth="1"/>
    <col min="2066" max="2066" width="8.88671875" style="437"/>
    <col min="2067" max="2067" width="6.77734375" style="437" customWidth="1"/>
    <col min="2068" max="2068" width="10.6640625" style="437" customWidth="1"/>
    <col min="2069" max="2069" width="6.44140625" style="437" customWidth="1"/>
    <col min="2070" max="2070" width="9.88671875" style="437" customWidth="1"/>
    <col min="2071" max="2071" width="8.33203125" style="437" customWidth="1"/>
    <col min="2072" max="2074" width="11.33203125" style="437" customWidth="1"/>
    <col min="2075" max="2075" width="7.33203125" style="437" customWidth="1"/>
    <col min="2076" max="2076" width="10.6640625" style="437" customWidth="1"/>
    <col min="2077" max="2077" width="6.33203125" style="437" customWidth="1"/>
    <col min="2078" max="2078" width="8.88671875" style="437"/>
    <col min="2079" max="2079" width="7" style="437" customWidth="1"/>
    <col min="2080" max="2080" width="10.21875" style="437" customWidth="1"/>
    <col min="2081" max="2081" width="0.6640625" style="437" customWidth="1"/>
    <col min="2082" max="2308" width="8.88671875" style="437"/>
    <col min="2309" max="2309" width="1.44140625" style="437" customWidth="1"/>
    <col min="2310" max="2310" width="42.88671875" style="437" customWidth="1"/>
    <col min="2311" max="2311" width="6.6640625" style="437" customWidth="1"/>
    <col min="2312" max="2312" width="10.6640625" style="437" customWidth="1"/>
    <col min="2313" max="2313" width="7" style="437" customWidth="1"/>
    <col min="2314" max="2314" width="11.5546875" style="437" customWidth="1"/>
    <col min="2315" max="2315" width="6.44140625" style="437" customWidth="1"/>
    <col min="2316" max="2316" width="10.5546875" style="437" customWidth="1"/>
    <col min="2317" max="2317" width="6.6640625" style="437" customWidth="1"/>
    <col min="2318" max="2318" width="10.21875" style="437" customWidth="1"/>
    <col min="2319" max="2319" width="7.44140625" style="437" customWidth="1"/>
    <col min="2320" max="2320" width="11.44140625" style="437" customWidth="1"/>
    <col min="2321" max="2321" width="7.109375" style="437" customWidth="1"/>
    <col min="2322" max="2322" width="8.88671875" style="437"/>
    <col min="2323" max="2323" width="6.77734375" style="437" customWidth="1"/>
    <col min="2324" max="2324" width="10.6640625" style="437" customWidth="1"/>
    <col min="2325" max="2325" width="6.44140625" style="437" customWidth="1"/>
    <col min="2326" max="2326" width="9.88671875" style="437" customWidth="1"/>
    <col min="2327" max="2327" width="8.33203125" style="437" customWidth="1"/>
    <col min="2328" max="2330" width="11.33203125" style="437" customWidth="1"/>
    <col min="2331" max="2331" width="7.33203125" style="437" customWidth="1"/>
    <col min="2332" max="2332" width="10.6640625" style="437" customWidth="1"/>
    <col min="2333" max="2333" width="6.33203125" style="437" customWidth="1"/>
    <col min="2334" max="2334" width="8.88671875" style="437"/>
    <col min="2335" max="2335" width="7" style="437" customWidth="1"/>
    <col min="2336" max="2336" width="10.21875" style="437" customWidth="1"/>
    <col min="2337" max="2337" width="0.6640625" style="437" customWidth="1"/>
    <col min="2338" max="2564" width="8.88671875" style="437"/>
    <col min="2565" max="2565" width="1.44140625" style="437" customWidth="1"/>
    <col min="2566" max="2566" width="42.88671875" style="437" customWidth="1"/>
    <col min="2567" max="2567" width="6.6640625" style="437" customWidth="1"/>
    <col min="2568" max="2568" width="10.6640625" style="437" customWidth="1"/>
    <col min="2569" max="2569" width="7" style="437" customWidth="1"/>
    <col min="2570" max="2570" width="11.5546875" style="437" customWidth="1"/>
    <col min="2571" max="2571" width="6.44140625" style="437" customWidth="1"/>
    <col min="2572" max="2572" width="10.5546875" style="437" customWidth="1"/>
    <col min="2573" max="2573" width="6.6640625" style="437" customWidth="1"/>
    <col min="2574" max="2574" width="10.21875" style="437" customWidth="1"/>
    <col min="2575" max="2575" width="7.44140625" style="437" customWidth="1"/>
    <col min="2576" max="2576" width="11.44140625" style="437" customWidth="1"/>
    <col min="2577" max="2577" width="7.109375" style="437" customWidth="1"/>
    <col min="2578" max="2578" width="8.88671875" style="437"/>
    <col min="2579" max="2579" width="6.77734375" style="437" customWidth="1"/>
    <col min="2580" max="2580" width="10.6640625" style="437" customWidth="1"/>
    <col min="2581" max="2581" width="6.44140625" style="437" customWidth="1"/>
    <col min="2582" max="2582" width="9.88671875" style="437" customWidth="1"/>
    <col min="2583" max="2583" width="8.33203125" style="437" customWidth="1"/>
    <col min="2584" max="2586" width="11.33203125" style="437" customWidth="1"/>
    <col min="2587" max="2587" width="7.33203125" style="437" customWidth="1"/>
    <col min="2588" max="2588" width="10.6640625" style="437" customWidth="1"/>
    <col min="2589" max="2589" width="6.33203125" style="437" customWidth="1"/>
    <col min="2590" max="2590" width="8.88671875" style="437"/>
    <col min="2591" max="2591" width="7" style="437" customWidth="1"/>
    <col min="2592" max="2592" width="10.21875" style="437" customWidth="1"/>
    <col min="2593" max="2593" width="0.6640625" style="437" customWidth="1"/>
    <col min="2594" max="2820" width="8.88671875" style="437"/>
    <col min="2821" max="2821" width="1.44140625" style="437" customWidth="1"/>
    <col min="2822" max="2822" width="42.88671875" style="437" customWidth="1"/>
    <col min="2823" max="2823" width="6.6640625" style="437" customWidth="1"/>
    <col min="2824" max="2824" width="10.6640625" style="437" customWidth="1"/>
    <col min="2825" max="2825" width="7" style="437" customWidth="1"/>
    <col min="2826" max="2826" width="11.5546875" style="437" customWidth="1"/>
    <col min="2827" max="2827" width="6.44140625" style="437" customWidth="1"/>
    <col min="2828" max="2828" width="10.5546875" style="437" customWidth="1"/>
    <col min="2829" max="2829" width="6.6640625" style="437" customWidth="1"/>
    <col min="2830" max="2830" width="10.21875" style="437" customWidth="1"/>
    <col min="2831" max="2831" width="7.44140625" style="437" customWidth="1"/>
    <col min="2832" max="2832" width="11.44140625" style="437" customWidth="1"/>
    <col min="2833" max="2833" width="7.109375" style="437" customWidth="1"/>
    <col min="2834" max="2834" width="8.88671875" style="437"/>
    <col min="2835" max="2835" width="6.77734375" style="437" customWidth="1"/>
    <col min="2836" max="2836" width="10.6640625" style="437" customWidth="1"/>
    <col min="2837" max="2837" width="6.44140625" style="437" customWidth="1"/>
    <col min="2838" max="2838" width="9.88671875" style="437" customWidth="1"/>
    <col min="2839" max="2839" width="8.33203125" style="437" customWidth="1"/>
    <col min="2840" max="2842" width="11.33203125" style="437" customWidth="1"/>
    <col min="2843" max="2843" width="7.33203125" style="437" customWidth="1"/>
    <col min="2844" max="2844" width="10.6640625" style="437" customWidth="1"/>
    <col min="2845" max="2845" width="6.33203125" style="437" customWidth="1"/>
    <col min="2846" max="2846" width="8.88671875" style="437"/>
    <col min="2847" max="2847" width="7" style="437" customWidth="1"/>
    <col min="2848" max="2848" width="10.21875" style="437" customWidth="1"/>
    <col min="2849" max="2849" width="0.6640625" style="437" customWidth="1"/>
    <col min="2850" max="3076" width="8.88671875" style="437"/>
    <col min="3077" max="3077" width="1.44140625" style="437" customWidth="1"/>
    <col min="3078" max="3078" width="42.88671875" style="437" customWidth="1"/>
    <col min="3079" max="3079" width="6.6640625" style="437" customWidth="1"/>
    <col min="3080" max="3080" width="10.6640625" style="437" customWidth="1"/>
    <col min="3081" max="3081" width="7" style="437" customWidth="1"/>
    <col min="3082" max="3082" width="11.5546875" style="437" customWidth="1"/>
    <col min="3083" max="3083" width="6.44140625" style="437" customWidth="1"/>
    <col min="3084" max="3084" width="10.5546875" style="437" customWidth="1"/>
    <col min="3085" max="3085" width="6.6640625" style="437" customWidth="1"/>
    <col min="3086" max="3086" width="10.21875" style="437" customWidth="1"/>
    <col min="3087" max="3087" width="7.44140625" style="437" customWidth="1"/>
    <col min="3088" max="3088" width="11.44140625" style="437" customWidth="1"/>
    <col min="3089" max="3089" width="7.109375" style="437" customWidth="1"/>
    <col min="3090" max="3090" width="8.88671875" style="437"/>
    <col min="3091" max="3091" width="6.77734375" style="437" customWidth="1"/>
    <col min="3092" max="3092" width="10.6640625" style="437" customWidth="1"/>
    <col min="3093" max="3093" width="6.44140625" style="437" customWidth="1"/>
    <col min="3094" max="3094" width="9.88671875" style="437" customWidth="1"/>
    <col min="3095" max="3095" width="8.33203125" style="437" customWidth="1"/>
    <col min="3096" max="3098" width="11.33203125" style="437" customWidth="1"/>
    <col min="3099" max="3099" width="7.33203125" style="437" customWidth="1"/>
    <col min="3100" max="3100" width="10.6640625" style="437" customWidth="1"/>
    <col min="3101" max="3101" width="6.33203125" style="437" customWidth="1"/>
    <col min="3102" max="3102" width="8.88671875" style="437"/>
    <col min="3103" max="3103" width="7" style="437" customWidth="1"/>
    <col min="3104" max="3104" width="10.21875" style="437" customWidth="1"/>
    <col min="3105" max="3105" width="0.6640625" style="437" customWidth="1"/>
    <col min="3106" max="3332" width="8.88671875" style="437"/>
    <col min="3333" max="3333" width="1.44140625" style="437" customWidth="1"/>
    <col min="3334" max="3334" width="42.88671875" style="437" customWidth="1"/>
    <col min="3335" max="3335" width="6.6640625" style="437" customWidth="1"/>
    <col min="3336" max="3336" width="10.6640625" style="437" customWidth="1"/>
    <col min="3337" max="3337" width="7" style="437" customWidth="1"/>
    <col min="3338" max="3338" width="11.5546875" style="437" customWidth="1"/>
    <col min="3339" max="3339" width="6.44140625" style="437" customWidth="1"/>
    <col min="3340" max="3340" width="10.5546875" style="437" customWidth="1"/>
    <col min="3341" max="3341" width="6.6640625" style="437" customWidth="1"/>
    <col min="3342" max="3342" width="10.21875" style="437" customWidth="1"/>
    <col min="3343" max="3343" width="7.44140625" style="437" customWidth="1"/>
    <col min="3344" max="3344" width="11.44140625" style="437" customWidth="1"/>
    <col min="3345" max="3345" width="7.109375" style="437" customWidth="1"/>
    <col min="3346" max="3346" width="8.88671875" style="437"/>
    <col min="3347" max="3347" width="6.77734375" style="437" customWidth="1"/>
    <col min="3348" max="3348" width="10.6640625" style="437" customWidth="1"/>
    <col min="3349" max="3349" width="6.44140625" style="437" customWidth="1"/>
    <col min="3350" max="3350" width="9.88671875" style="437" customWidth="1"/>
    <col min="3351" max="3351" width="8.33203125" style="437" customWidth="1"/>
    <col min="3352" max="3354" width="11.33203125" style="437" customWidth="1"/>
    <col min="3355" max="3355" width="7.33203125" style="437" customWidth="1"/>
    <col min="3356" max="3356" width="10.6640625" style="437" customWidth="1"/>
    <col min="3357" max="3357" width="6.33203125" style="437" customWidth="1"/>
    <col min="3358" max="3358" width="8.88671875" style="437"/>
    <col min="3359" max="3359" width="7" style="437" customWidth="1"/>
    <col min="3360" max="3360" width="10.21875" style="437" customWidth="1"/>
    <col min="3361" max="3361" width="0.6640625" style="437" customWidth="1"/>
    <col min="3362" max="3588" width="8.88671875" style="437"/>
    <col min="3589" max="3589" width="1.44140625" style="437" customWidth="1"/>
    <col min="3590" max="3590" width="42.88671875" style="437" customWidth="1"/>
    <col min="3591" max="3591" width="6.6640625" style="437" customWidth="1"/>
    <col min="3592" max="3592" width="10.6640625" style="437" customWidth="1"/>
    <col min="3593" max="3593" width="7" style="437" customWidth="1"/>
    <col min="3594" max="3594" width="11.5546875" style="437" customWidth="1"/>
    <col min="3595" max="3595" width="6.44140625" style="437" customWidth="1"/>
    <col min="3596" max="3596" width="10.5546875" style="437" customWidth="1"/>
    <col min="3597" max="3597" width="6.6640625" style="437" customWidth="1"/>
    <col min="3598" max="3598" width="10.21875" style="437" customWidth="1"/>
    <col min="3599" max="3599" width="7.44140625" style="437" customWidth="1"/>
    <col min="3600" max="3600" width="11.44140625" style="437" customWidth="1"/>
    <col min="3601" max="3601" width="7.109375" style="437" customWidth="1"/>
    <col min="3602" max="3602" width="8.88671875" style="437"/>
    <col min="3603" max="3603" width="6.77734375" style="437" customWidth="1"/>
    <col min="3604" max="3604" width="10.6640625" style="437" customWidth="1"/>
    <col min="3605" max="3605" width="6.44140625" style="437" customWidth="1"/>
    <col min="3606" max="3606" width="9.88671875" style="437" customWidth="1"/>
    <col min="3607" max="3607" width="8.33203125" style="437" customWidth="1"/>
    <col min="3608" max="3610" width="11.33203125" style="437" customWidth="1"/>
    <col min="3611" max="3611" width="7.33203125" style="437" customWidth="1"/>
    <col min="3612" max="3612" width="10.6640625" style="437" customWidth="1"/>
    <col min="3613" max="3613" width="6.33203125" style="437" customWidth="1"/>
    <col min="3614" max="3614" width="8.88671875" style="437"/>
    <col min="3615" max="3615" width="7" style="437" customWidth="1"/>
    <col min="3616" max="3616" width="10.21875" style="437" customWidth="1"/>
    <col min="3617" max="3617" width="0.6640625" style="437" customWidth="1"/>
    <col min="3618" max="3844" width="8.88671875" style="437"/>
    <col min="3845" max="3845" width="1.44140625" style="437" customWidth="1"/>
    <col min="3846" max="3846" width="42.88671875" style="437" customWidth="1"/>
    <col min="3847" max="3847" width="6.6640625" style="437" customWidth="1"/>
    <col min="3848" max="3848" width="10.6640625" style="437" customWidth="1"/>
    <col min="3849" max="3849" width="7" style="437" customWidth="1"/>
    <col min="3850" max="3850" width="11.5546875" style="437" customWidth="1"/>
    <col min="3851" max="3851" width="6.44140625" style="437" customWidth="1"/>
    <col min="3852" max="3852" width="10.5546875" style="437" customWidth="1"/>
    <col min="3853" max="3853" width="6.6640625" style="437" customWidth="1"/>
    <col min="3854" max="3854" width="10.21875" style="437" customWidth="1"/>
    <col min="3855" max="3855" width="7.44140625" style="437" customWidth="1"/>
    <col min="3856" max="3856" width="11.44140625" style="437" customWidth="1"/>
    <col min="3857" max="3857" width="7.109375" style="437" customWidth="1"/>
    <col min="3858" max="3858" width="8.88671875" style="437"/>
    <col min="3859" max="3859" width="6.77734375" style="437" customWidth="1"/>
    <col min="3860" max="3860" width="10.6640625" style="437" customWidth="1"/>
    <col min="3861" max="3861" width="6.44140625" style="437" customWidth="1"/>
    <col min="3862" max="3862" width="9.88671875" style="437" customWidth="1"/>
    <col min="3863" max="3863" width="8.33203125" style="437" customWidth="1"/>
    <col min="3864" max="3866" width="11.33203125" style="437" customWidth="1"/>
    <col min="3867" max="3867" width="7.33203125" style="437" customWidth="1"/>
    <col min="3868" max="3868" width="10.6640625" style="437" customWidth="1"/>
    <col min="3869" max="3869" width="6.33203125" style="437" customWidth="1"/>
    <col min="3870" max="3870" width="8.88671875" style="437"/>
    <col min="3871" max="3871" width="7" style="437" customWidth="1"/>
    <col min="3872" max="3872" width="10.21875" style="437" customWidth="1"/>
    <col min="3873" max="3873" width="0.6640625" style="437" customWidth="1"/>
    <col min="3874" max="4100" width="8.88671875" style="437"/>
    <col min="4101" max="4101" width="1.44140625" style="437" customWidth="1"/>
    <col min="4102" max="4102" width="42.88671875" style="437" customWidth="1"/>
    <col min="4103" max="4103" width="6.6640625" style="437" customWidth="1"/>
    <col min="4104" max="4104" width="10.6640625" style="437" customWidth="1"/>
    <col min="4105" max="4105" width="7" style="437" customWidth="1"/>
    <col min="4106" max="4106" width="11.5546875" style="437" customWidth="1"/>
    <col min="4107" max="4107" width="6.44140625" style="437" customWidth="1"/>
    <col min="4108" max="4108" width="10.5546875" style="437" customWidth="1"/>
    <col min="4109" max="4109" width="6.6640625" style="437" customWidth="1"/>
    <col min="4110" max="4110" width="10.21875" style="437" customWidth="1"/>
    <col min="4111" max="4111" width="7.44140625" style="437" customWidth="1"/>
    <col min="4112" max="4112" width="11.44140625" style="437" customWidth="1"/>
    <col min="4113" max="4113" width="7.109375" style="437" customWidth="1"/>
    <col min="4114" max="4114" width="8.88671875" style="437"/>
    <col min="4115" max="4115" width="6.77734375" style="437" customWidth="1"/>
    <col min="4116" max="4116" width="10.6640625" style="437" customWidth="1"/>
    <col min="4117" max="4117" width="6.44140625" style="437" customWidth="1"/>
    <col min="4118" max="4118" width="9.88671875" style="437" customWidth="1"/>
    <col min="4119" max="4119" width="8.33203125" style="437" customWidth="1"/>
    <col min="4120" max="4122" width="11.33203125" style="437" customWidth="1"/>
    <col min="4123" max="4123" width="7.33203125" style="437" customWidth="1"/>
    <col min="4124" max="4124" width="10.6640625" style="437" customWidth="1"/>
    <col min="4125" max="4125" width="6.33203125" style="437" customWidth="1"/>
    <col min="4126" max="4126" width="8.88671875" style="437"/>
    <col min="4127" max="4127" width="7" style="437" customWidth="1"/>
    <col min="4128" max="4128" width="10.21875" style="437" customWidth="1"/>
    <col min="4129" max="4129" width="0.6640625" style="437" customWidth="1"/>
    <col min="4130" max="4356" width="8.88671875" style="437"/>
    <col min="4357" max="4357" width="1.44140625" style="437" customWidth="1"/>
    <col min="4358" max="4358" width="42.88671875" style="437" customWidth="1"/>
    <col min="4359" max="4359" width="6.6640625" style="437" customWidth="1"/>
    <col min="4360" max="4360" width="10.6640625" style="437" customWidth="1"/>
    <col min="4361" max="4361" width="7" style="437" customWidth="1"/>
    <col min="4362" max="4362" width="11.5546875" style="437" customWidth="1"/>
    <col min="4363" max="4363" width="6.44140625" style="437" customWidth="1"/>
    <col min="4364" max="4364" width="10.5546875" style="437" customWidth="1"/>
    <col min="4365" max="4365" width="6.6640625" style="437" customWidth="1"/>
    <col min="4366" max="4366" width="10.21875" style="437" customWidth="1"/>
    <col min="4367" max="4367" width="7.44140625" style="437" customWidth="1"/>
    <col min="4368" max="4368" width="11.44140625" style="437" customWidth="1"/>
    <col min="4369" max="4369" width="7.109375" style="437" customWidth="1"/>
    <col min="4370" max="4370" width="8.88671875" style="437"/>
    <col min="4371" max="4371" width="6.77734375" style="437" customWidth="1"/>
    <col min="4372" max="4372" width="10.6640625" style="437" customWidth="1"/>
    <col min="4373" max="4373" width="6.44140625" style="437" customWidth="1"/>
    <col min="4374" max="4374" width="9.88671875" style="437" customWidth="1"/>
    <col min="4375" max="4375" width="8.33203125" style="437" customWidth="1"/>
    <col min="4376" max="4378" width="11.33203125" style="437" customWidth="1"/>
    <col min="4379" max="4379" width="7.33203125" style="437" customWidth="1"/>
    <col min="4380" max="4380" width="10.6640625" style="437" customWidth="1"/>
    <col min="4381" max="4381" width="6.33203125" style="437" customWidth="1"/>
    <col min="4382" max="4382" width="8.88671875" style="437"/>
    <col min="4383" max="4383" width="7" style="437" customWidth="1"/>
    <col min="4384" max="4384" width="10.21875" style="437" customWidth="1"/>
    <col min="4385" max="4385" width="0.6640625" style="437" customWidth="1"/>
    <col min="4386" max="4612" width="8.88671875" style="437"/>
    <col min="4613" max="4613" width="1.44140625" style="437" customWidth="1"/>
    <col min="4614" max="4614" width="42.88671875" style="437" customWidth="1"/>
    <col min="4615" max="4615" width="6.6640625" style="437" customWidth="1"/>
    <col min="4616" max="4616" width="10.6640625" style="437" customWidth="1"/>
    <col min="4617" max="4617" width="7" style="437" customWidth="1"/>
    <col min="4618" max="4618" width="11.5546875" style="437" customWidth="1"/>
    <col min="4619" max="4619" width="6.44140625" style="437" customWidth="1"/>
    <col min="4620" max="4620" width="10.5546875" style="437" customWidth="1"/>
    <col min="4621" max="4621" width="6.6640625" style="437" customWidth="1"/>
    <col min="4622" max="4622" width="10.21875" style="437" customWidth="1"/>
    <col min="4623" max="4623" width="7.44140625" style="437" customWidth="1"/>
    <col min="4624" max="4624" width="11.44140625" style="437" customWidth="1"/>
    <col min="4625" max="4625" width="7.109375" style="437" customWidth="1"/>
    <col min="4626" max="4626" width="8.88671875" style="437"/>
    <col min="4627" max="4627" width="6.77734375" style="437" customWidth="1"/>
    <col min="4628" max="4628" width="10.6640625" style="437" customWidth="1"/>
    <col min="4629" max="4629" width="6.44140625" style="437" customWidth="1"/>
    <col min="4630" max="4630" width="9.88671875" style="437" customWidth="1"/>
    <col min="4631" max="4631" width="8.33203125" style="437" customWidth="1"/>
    <col min="4632" max="4634" width="11.33203125" style="437" customWidth="1"/>
    <col min="4635" max="4635" width="7.33203125" style="437" customWidth="1"/>
    <col min="4636" max="4636" width="10.6640625" style="437" customWidth="1"/>
    <col min="4637" max="4637" width="6.33203125" style="437" customWidth="1"/>
    <col min="4638" max="4638" width="8.88671875" style="437"/>
    <col min="4639" max="4639" width="7" style="437" customWidth="1"/>
    <col min="4640" max="4640" width="10.21875" style="437" customWidth="1"/>
    <col min="4641" max="4641" width="0.6640625" style="437" customWidth="1"/>
    <col min="4642" max="4868" width="8.88671875" style="437"/>
    <col min="4869" max="4869" width="1.44140625" style="437" customWidth="1"/>
    <col min="4870" max="4870" width="42.88671875" style="437" customWidth="1"/>
    <col min="4871" max="4871" width="6.6640625" style="437" customWidth="1"/>
    <col min="4872" max="4872" width="10.6640625" style="437" customWidth="1"/>
    <col min="4873" max="4873" width="7" style="437" customWidth="1"/>
    <col min="4874" max="4874" width="11.5546875" style="437" customWidth="1"/>
    <col min="4875" max="4875" width="6.44140625" style="437" customWidth="1"/>
    <col min="4876" max="4876" width="10.5546875" style="437" customWidth="1"/>
    <col min="4877" max="4877" width="6.6640625" style="437" customWidth="1"/>
    <col min="4878" max="4878" width="10.21875" style="437" customWidth="1"/>
    <col min="4879" max="4879" width="7.44140625" style="437" customWidth="1"/>
    <col min="4880" max="4880" width="11.44140625" style="437" customWidth="1"/>
    <col min="4881" max="4881" width="7.109375" style="437" customWidth="1"/>
    <col min="4882" max="4882" width="8.88671875" style="437"/>
    <col min="4883" max="4883" width="6.77734375" style="437" customWidth="1"/>
    <col min="4884" max="4884" width="10.6640625" style="437" customWidth="1"/>
    <col min="4885" max="4885" width="6.44140625" style="437" customWidth="1"/>
    <col min="4886" max="4886" width="9.88671875" style="437" customWidth="1"/>
    <col min="4887" max="4887" width="8.33203125" style="437" customWidth="1"/>
    <col min="4888" max="4890" width="11.33203125" style="437" customWidth="1"/>
    <col min="4891" max="4891" width="7.33203125" style="437" customWidth="1"/>
    <col min="4892" max="4892" width="10.6640625" style="437" customWidth="1"/>
    <col min="4893" max="4893" width="6.33203125" style="437" customWidth="1"/>
    <col min="4894" max="4894" width="8.88671875" style="437"/>
    <col min="4895" max="4895" width="7" style="437" customWidth="1"/>
    <col min="4896" max="4896" width="10.21875" style="437" customWidth="1"/>
    <col min="4897" max="4897" width="0.6640625" style="437" customWidth="1"/>
    <col min="4898" max="5124" width="8.88671875" style="437"/>
    <col min="5125" max="5125" width="1.44140625" style="437" customWidth="1"/>
    <col min="5126" max="5126" width="42.88671875" style="437" customWidth="1"/>
    <col min="5127" max="5127" width="6.6640625" style="437" customWidth="1"/>
    <col min="5128" max="5128" width="10.6640625" style="437" customWidth="1"/>
    <col min="5129" max="5129" width="7" style="437" customWidth="1"/>
    <col min="5130" max="5130" width="11.5546875" style="437" customWidth="1"/>
    <col min="5131" max="5131" width="6.44140625" style="437" customWidth="1"/>
    <col min="5132" max="5132" width="10.5546875" style="437" customWidth="1"/>
    <col min="5133" max="5133" width="6.6640625" style="437" customWidth="1"/>
    <col min="5134" max="5134" width="10.21875" style="437" customWidth="1"/>
    <col min="5135" max="5135" width="7.44140625" style="437" customWidth="1"/>
    <col min="5136" max="5136" width="11.44140625" style="437" customWidth="1"/>
    <col min="5137" max="5137" width="7.109375" style="437" customWidth="1"/>
    <col min="5138" max="5138" width="8.88671875" style="437"/>
    <col min="5139" max="5139" width="6.77734375" style="437" customWidth="1"/>
    <col min="5140" max="5140" width="10.6640625" style="437" customWidth="1"/>
    <col min="5141" max="5141" width="6.44140625" style="437" customWidth="1"/>
    <col min="5142" max="5142" width="9.88671875" style="437" customWidth="1"/>
    <col min="5143" max="5143" width="8.33203125" style="437" customWidth="1"/>
    <col min="5144" max="5146" width="11.33203125" style="437" customWidth="1"/>
    <col min="5147" max="5147" width="7.33203125" style="437" customWidth="1"/>
    <col min="5148" max="5148" width="10.6640625" style="437" customWidth="1"/>
    <col min="5149" max="5149" width="6.33203125" style="437" customWidth="1"/>
    <col min="5150" max="5150" width="8.88671875" style="437"/>
    <col min="5151" max="5151" width="7" style="437" customWidth="1"/>
    <col min="5152" max="5152" width="10.21875" style="437" customWidth="1"/>
    <col min="5153" max="5153" width="0.6640625" style="437" customWidth="1"/>
    <col min="5154" max="5380" width="8.88671875" style="437"/>
    <col min="5381" max="5381" width="1.44140625" style="437" customWidth="1"/>
    <col min="5382" max="5382" width="42.88671875" style="437" customWidth="1"/>
    <col min="5383" max="5383" width="6.6640625" style="437" customWidth="1"/>
    <col min="5384" max="5384" width="10.6640625" style="437" customWidth="1"/>
    <col min="5385" max="5385" width="7" style="437" customWidth="1"/>
    <col min="5386" max="5386" width="11.5546875" style="437" customWidth="1"/>
    <col min="5387" max="5387" width="6.44140625" style="437" customWidth="1"/>
    <col min="5388" max="5388" width="10.5546875" style="437" customWidth="1"/>
    <col min="5389" max="5389" width="6.6640625" style="437" customWidth="1"/>
    <col min="5390" max="5390" width="10.21875" style="437" customWidth="1"/>
    <col min="5391" max="5391" width="7.44140625" style="437" customWidth="1"/>
    <col min="5392" max="5392" width="11.44140625" style="437" customWidth="1"/>
    <col min="5393" max="5393" width="7.109375" style="437" customWidth="1"/>
    <col min="5394" max="5394" width="8.88671875" style="437"/>
    <col min="5395" max="5395" width="6.77734375" style="437" customWidth="1"/>
    <col min="5396" max="5396" width="10.6640625" style="437" customWidth="1"/>
    <col min="5397" max="5397" width="6.44140625" style="437" customWidth="1"/>
    <col min="5398" max="5398" width="9.88671875" style="437" customWidth="1"/>
    <col min="5399" max="5399" width="8.33203125" style="437" customWidth="1"/>
    <col min="5400" max="5402" width="11.33203125" style="437" customWidth="1"/>
    <col min="5403" max="5403" width="7.33203125" style="437" customWidth="1"/>
    <col min="5404" max="5404" width="10.6640625" style="437" customWidth="1"/>
    <col min="5405" max="5405" width="6.33203125" style="437" customWidth="1"/>
    <col min="5406" max="5406" width="8.88671875" style="437"/>
    <col min="5407" max="5407" width="7" style="437" customWidth="1"/>
    <col min="5408" max="5408" width="10.21875" style="437" customWidth="1"/>
    <col min="5409" max="5409" width="0.6640625" style="437" customWidth="1"/>
    <col min="5410" max="5636" width="8.88671875" style="437"/>
    <col min="5637" max="5637" width="1.44140625" style="437" customWidth="1"/>
    <col min="5638" max="5638" width="42.88671875" style="437" customWidth="1"/>
    <col min="5639" max="5639" width="6.6640625" style="437" customWidth="1"/>
    <col min="5640" max="5640" width="10.6640625" style="437" customWidth="1"/>
    <col min="5641" max="5641" width="7" style="437" customWidth="1"/>
    <col min="5642" max="5642" width="11.5546875" style="437" customWidth="1"/>
    <col min="5643" max="5643" width="6.44140625" style="437" customWidth="1"/>
    <col min="5644" max="5644" width="10.5546875" style="437" customWidth="1"/>
    <col min="5645" max="5645" width="6.6640625" style="437" customWidth="1"/>
    <col min="5646" max="5646" width="10.21875" style="437" customWidth="1"/>
    <col min="5647" max="5647" width="7.44140625" style="437" customWidth="1"/>
    <col min="5648" max="5648" width="11.44140625" style="437" customWidth="1"/>
    <col min="5649" max="5649" width="7.109375" style="437" customWidth="1"/>
    <col min="5650" max="5650" width="8.88671875" style="437"/>
    <col min="5651" max="5651" width="6.77734375" style="437" customWidth="1"/>
    <col min="5652" max="5652" width="10.6640625" style="437" customWidth="1"/>
    <col min="5653" max="5653" width="6.44140625" style="437" customWidth="1"/>
    <col min="5654" max="5654" width="9.88671875" style="437" customWidth="1"/>
    <col min="5655" max="5655" width="8.33203125" style="437" customWidth="1"/>
    <col min="5656" max="5658" width="11.33203125" style="437" customWidth="1"/>
    <col min="5659" max="5659" width="7.33203125" style="437" customWidth="1"/>
    <col min="5660" max="5660" width="10.6640625" style="437" customWidth="1"/>
    <col min="5661" max="5661" width="6.33203125" style="437" customWidth="1"/>
    <col min="5662" max="5662" width="8.88671875" style="437"/>
    <col min="5663" max="5663" width="7" style="437" customWidth="1"/>
    <col min="5664" max="5664" width="10.21875" style="437" customWidth="1"/>
    <col min="5665" max="5665" width="0.6640625" style="437" customWidth="1"/>
    <col min="5666" max="5892" width="8.88671875" style="437"/>
    <col min="5893" max="5893" width="1.44140625" style="437" customWidth="1"/>
    <col min="5894" max="5894" width="42.88671875" style="437" customWidth="1"/>
    <col min="5895" max="5895" width="6.6640625" style="437" customWidth="1"/>
    <col min="5896" max="5896" width="10.6640625" style="437" customWidth="1"/>
    <col min="5897" max="5897" width="7" style="437" customWidth="1"/>
    <col min="5898" max="5898" width="11.5546875" style="437" customWidth="1"/>
    <col min="5899" max="5899" width="6.44140625" style="437" customWidth="1"/>
    <col min="5900" max="5900" width="10.5546875" style="437" customWidth="1"/>
    <col min="5901" max="5901" width="6.6640625" style="437" customWidth="1"/>
    <col min="5902" max="5902" width="10.21875" style="437" customWidth="1"/>
    <col min="5903" max="5903" width="7.44140625" style="437" customWidth="1"/>
    <col min="5904" max="5904" width="11.44140625" style="437" customWidth="1"/>
    <col min="5905" max="5905" width="7.109375" style="437" customWidth="1"/>
    <col min="5906" max="5906" width="8.88671875" style="437"/>
    <col min="5907" max="5907" width="6.77734375" style="437" customWidth="1"/>
    <col min="5908" max="5908" width="10.6640625" style="437" customWidth="1"/>
    <col min="5909" max="5909" width="6.44140625" style="437" customWidth="1"/>
    <col min="5910" max="5910" width="9.88671875" style="437" customWidth="1"/>
    <col min="5911" max="5911" width="8.33203125" style="437" customWidth="1"/>
    <col min="5912" max="5914" width="11.33203125" style="437" customWidth="1"/>
    <col min="5915" max="5915" width="7.33203125" style="437" customWidth="1"/>
    <col min="5916" max="5916" width="10.6640625" style="437" customWidth="1"/>
    <col min="5917" max="5917" width="6.33203125" style="437" customWidth="1"/>
    <col min="5918" max="5918" width="8.88671875" style="437"/>
    <col min="5919" max="5919" width="7" style="437" customWidth="1"/>
    <col min="5920" max="5920" width="10.21875" style="437" customWidth="1"/>
    <col min="5921" max="5921" width="0.6640625" style="437" customWidth="1"/>
    <col min="5922" max="6148" width="8.88671875" style="437"/>
    <col min="6149" max="6149" width="1.44140625" style="437" customWidth="1"/>
    <col min="6150" max="6150" width="42.88671875" style="437" customWidth="1"/>
    <col min="6151" max="6151" width="6.6640625" style="437" customWidth="1"/>
    <col min="6152" max="6152" width="10.6640625" style="437" customWidth="1"/>
    <col min="6153" max="6153" width="7" style="437" customWidth="1"/>
    <col min="6154" max="6154" width="11.5546875" style="437" customWidth="1"/>
    <col min="6155" max="6155" width="6.44140625" style="437" customWidth="1"/>
    <col min="6156" max="6156" width="10.5546875" style="437" customWidth="1"/>
    <col min="6157" max="6157" width="6.6640625" style="437" customWidth="1"/>
    <col min="6158" max="6158" width="10.21875" style="437" customWidth="1"/>
    <col min="6159" max="6159" width="7.44140625" style="437" customWidth="1"/>
    <col min="6160" max="6160" width="11.44140625" style="437" customWidth="1"/>
    <col min="6161" max="6161" width="7.109375" style="437" customWidth="1"/>
    <col min="6162" max="6162" width="8.88671875" style="437"/>
    <col min="6163" max="6163" width="6.77734375" style="437" customWidth="1"/>
    <col min="6164" max="6164" width="10.6640625" style="437" customWidth="1"/>
    <col min="6165" max="6165" width="6.44140625" style="437" customWidth="1"/>
    <col min="6166" max="6166" width="9.88671875" style="437" customWidth="1"/>
    <col min="6167" max="6167" width="8.33203125" style="437" customWidth="1"/>
    <col min="6168" max="6170" width="11.33203125" style="437" customWidth="1"/>
    <col min="6171" max="6171" width="7.33203125" style="437" customWidth="1"/>
    <col min="6172" max="6172" width="10.6640625" style="437" customWidth="1"/>
    <col min="6173" max="6173" width="6.33203125" style="437" customWidth="1"/>
    <col min="6174" max="6174" width="8.88671875" style="437"/>
    <col min="6175" max="6175" width="7" style="437" customWidth="1"/>
    <col min="6176" max="6176" width="10.21875" style="437" customWidth="1"/>
    <col min="6177" max="6177" width="0.6640625" style="437" customWidth="1"/>
    <col min="6178" max="6404" width="8.88671875" style="437"/>
    <col min="6405" max="6405" width="1.44140625" style="437" customWidth="1"/>
    <col min="6406" max="6406" width="42.88671875" style="437" customWidth="1"/>
    <col min="6407" max="6407" width="6.6640625" style="437" customWidth="1"/>
    <col min="6408" max="6408" width="10.6640625" style="437" customWidth="1"/>
    <col min="6409" max="6409" width="7" style="437" customWidth="1"/>
    <col min="6410" max="6410" width="11.5546875" style="437" customWidth="1"/>
    <col min="6411" max="6411" width="6.44140625" style="437" customWidth="1"/>
    <col min="6412" max="6412" width="10.5546875" style="437" customWidth="1"/>
    <col min="6413" max="6413" width="6.6640625" style="437" customWidth="1"/>
    <col min="6414" max="6414" width="10.21875" style="437" customWidth="1"/>
    <col min="6415" max="6415" width="7.44140625" style="437" customWidth="1"/>
    <col min="6416" max="6416" width="11.44140625" style="437" customWidth="1"/>
    <col min="6417" max="6417" width="7.109375" style="437" customWidth="1"/>
    <col min="6418" max="6418" width="8.88671875" style="437"/>
    <col min="6419" max="6419" width="6.77734375" style="437" customWidth="1"/>
    <col min="6420" max="6420" width="10.6640625" style="437" customWidth="1"/>
    <col min="6421" max="6421" width="6.44140625" style="437" customWidth="1"/>
    <col min="6422" max="6422" width="9.88671875" style="437" customWidth="1"/>
    <col min="6423" max="6423" width="8.33203125" style="437" customWidth="1"/>
    <col min="6424" max="6426" width="11.33203125" style="437" customWidth="1"/>
    <col min="6427" max="6427" width="7.33203125" style="437" customWidth="1"/>
    <col min="6428" max="6428" width="10.6640625" style="437" customWidth="1"/>
    <col min="6429" max="6429" width="6.33203125" style="437" customWidth="1"/>
    <col min="6430" max="6430" width="8.88671875" style="437"/>
    <col min="6431" max="6431" width="7" style="437" customWidth="1"/>
    <col min="6432" max="6432" width="10.21875" style="437" customWidth="1"/>
    <col min="6433" max="6433" width="0.6640625" style="437" customWidth="1"/>
    <col min="6434" max="6660" width="8.88671875" style="437"/>
    <col min="6661" max="6661" width="1.44140625" style="437" customWidth="1"/>
    <col min="6662" max="6662" width="42.88671875" style="437" customWidth="1"/>
    <col min="6663" max="6663" width="6.6640625" style="437" customWidth="1"/>
    <col min="6664" max="6664" width="10.6640625" style="437" customWidth="1"/>
    <col min="6665" max="6665" width="7" style="437" customWidth="1"/>
    <col min="6666" max="6666" width="11.5546875" style="437" customWidth="1"/>
    <col min="6667" max="6667" width="6.44140625" style="437" customWidth="1"/>
    <col min="6668" max="6668" width="10.5546875" style="437" customWidth="1"/>
    <col min="6669" max="6669" width="6.6640625" style="437" customWidth="1"/>
    <col min="6670" max="6670" width="10.21875" style="437" customWidth="1"/>
    <col min="6671" max="6671" width="7.44140625" style="437" customWidth="1"/>
    <col min="6672" max="6672" width="11.44140625" style="437" customWidth="1"/>
    <col min="6673" max="6673" width="7.109375" style="437" customWidth="1"/>
    <col min="6674" max="6674" width="8.88671875" style="437"/>
    <col min="6675" max="6675" width="6.77734375" style="437" customWidth="1"/>
    <col min="6676" max="6676" width="10.6640625" style="437" customWidth="1"/>
    <col min="6677" max="6677" width="6.44140625" style="437" customWidth="1"/>
    <col min="6678" max="6678" width="9.88671875" style="437" customWidth="1"/>
    <col min="6679" max="6679" width="8.33203125" style="437" customWidth="1"/>
    <col min="6680" max="6682" width="11.33203125" style="437" customWidth="1"/>
    <col min="6683" max="6683" width="7.33203125" style="437" customWidth="1"/>
    <col min="6684" max="6684" width="10.6640625" style="437" customWidth="1"/>
    <col min="6685" max="6685" width="6.33203125" style="437" customWidth="1"/>
    <col min="6686" max="6686" width="8.88671875" style="437"/>
    <col min="6687" max="6687" width="7" style="437" customWidth="1"/>
    <col min="6688" max="6688" width="10.21875" style="437" customWidth="1"/>
    <col min="6689" max="6689" width="0.6640625" style="437" customWidth="1"/>
    <col min="6690" max="6916" width="8.88671875" style="437"/>
    <col min="6917" max="6917" width="1.44140625" style="437" customWidth="1"/>
    <col min="6918" max="6918" width="42.88671875" style="437" customWidth="1"/>
    <col min="6919" max="6919" width="6.6640625" style="437" customWidth="1"/>
    <col min="6920" max="6920" width="10.6640625" style="437" customWidth="1"/>
    <col min="6921" max="6921" width="7" style="437" customWidth="1"/>
    <col min="6922" max="6922" width="11.5546875" style="437" customWidth="1"/>
    <col min="6923" max="6923" width="6.44140625" style="437" customWidth="1"/>
    <col min="6924" max="6924" width="10.5546875" style="437" customWidth="1"/>
    <col min="6925" max="6925" width="6.6640625" style="437" customWidth="1"/>
    <col min="6926" max="6926" width="10.21875" style="437" customWidth="1"/>
    <col min="6927" max="6927" width="7.44140625" style="437" customWidth="1"/>
    <col min="6928" max="6928" width="11.44140625" style="437" customWidth="1"/>
    <col min="6929" max="6929" width="7.109375" style="437" customWidth="1"/>
    <col min="6930" max="6930" width="8.88671875" style="437"/>
    <col min="6931" max="6931" width="6.77734375" style="437" customWidth="1"/>
    <col min="6932" max="6932" width="10.6640625" style="437" customWidth="1"/>
    <col min="6933" max="6933" width="6.44140625" style="437" customWidth="1"/>
    <col min="6934" max="6934" width="9.88671875" style="437" customWidth="1"/>
    <col min="6935" max="6935" width="8.33203125" style="437" customWidth="1"/>
    <col min="6936" max="6938" width="11.33203125" style="437" customWidth="1"/>
    <col min="6939" max="6939" width="7.33203125" style="437" customWidth="1"/>
    <col min="6940" max="6940" width="10.6640625" style="437" customWidth="1"/>
    <col min="6941" max="6941" width="6.33203125" style="437" customWidth="1"/>
    <col min="6942" max="6942" width="8.88671875" style="437"/>
    <col min="6943" max="6943" width="7" style="437" customWidth="1"/>
    <col min="6944" max="6944" width="10.21875" style="437" customWidth="1"/>
    <col min="6945" max="6945" width="0.6640625" style="437" customWidth="1"/>
    <col min="6946" max="7172" width="8.88671875" style="437"/>
    <col min="7173" max="7173" width="1.44140625" style="437" customWidth="1"/>
    <col min="7174" max="7174" width="42.88671875" style="437" customWidth="1"/>
    <col min="7175" max="7175" width="6.6640625" style="437" customWidth="1"/>
    <col min="7176" max="7176" width="10.6640625" style="437" customWidth="1"/>
    <col min="7177" max="7177" width="7" style="437" customWidth="1"/>
    <col min="7178" max="7178" width="11.5546875" style="437" customWidth="1"/>
    <col min="7179" max="7179" width="6.44140625" style="437" customWidth="1"/>
    <col min="7180" max="7180" width="10.5546875" style="437" customWidth="1"/>
    <col min="7181" max="7181" width="6.6640625" style="437" customWidth="1"/>
    <col min="7182" max="7182" width="10.21875" style="437" customWidth="1"/>
    <col min="7183" max="7183" width="7.44140625" style="437" customWidth="1"/>
    <col min="7184" max="7184" width="11.44140625" style="437" customWidth="1"/>
    <col min="7185" max="7185" width="7.109375" style="437" customWidth="1"/>
    <col min="7186" max="7186" width="8.88671875" style="437"/>
    <col min="7187" max="7187" width="6.77734375" style="437" customWidth="1"/>
    <col min="7188" max="7188" width="10.6640625" style="437" customWidth="1"/>
    <col min="7189" max="7189" width="6.44140625" style="437" customWidth="1"/>
    <col min="7190" max="7190" width="9.88671875" style="437" customWidth="1"/>
    <col min="7191" max="7191" width="8.33203125" style="437" customWidth="1"/>
    <col min="7192" max="7194" width="11.33203125" style="437" customWidth="1"/>
    <col min="7195" max="7195" width="7.33203125" style="437" customWidth="1"/>
    <col min="7196" max="7196" width="10.6640625" style="437" customWidth="1"/>
    <col min="7197" max="7197" width="6.33203125" style="437" customWidth="1"/>
    <col min="7198" max="7198" width="8.88671875" style="437"/>
    <col min="7199" max="7199" width="7" style="437" customWidth="1"/>
    <col min="7200" max="7200" width="10.21875" style="437" customWidth="1"/>
    <col min="7201" max="7201" width="0.6640625" style="437" customWidth="1"/>
    <col min="7202" max="7428" width="8.88671875" style="437"/>
    <col min="7429" max="7429" width="1.44140625" style="437" customWidth="1"/>
    <col min="7430" max="7430" width="42.88671875" style="437" customWidth="1"/>
    <col min="7431" max="7431" width="6.6640625" style="437" customWidth="1"/>
    <col min="7432" max="7432" width="10.6640625" style="437" customWidth="1"/>
    <col min="7433" max="7433" width="7" style="437" customWidth="1"/>
    <col min="7434" max="7434" width="11.5546875" style="437" customWidth="1"/>
    <col min="7435" max="7435" width="6.44140625" style="437" customWidth="1"/>
    <col min="7436" max="7436" width="10.5546875" style="437" customWidth="1"/>
    <col min="7437" max="7437" width="6.6640625" style="437" customWidth="1"/>
    <col min="7438" max="7438" width="10.21875" style="437" customWidth="1"/>
    <col min="7439" max="7439" width="7.44140625" style="437" customWidth="1"/>
    <col min="7440" max="7440" width="11.44140625" style="437" customWidth="1"/>
    <col min="7441" max="7441" width="7.109375" style="437" customWidth="1"/>
    <col min="7442" max="7442" width="8.88671875" style="437"/>
    <col min="7443" max="7443" width="6.77734375" style="437" customWidth="1"/>
    <col min="7444" max="7444" width="10.6640625" style="437" customWidth="1"/>
    <col min="7445" max="7445" width="6.44140625" style="437" customWidth="1"/>
    <col min="7446" max="7446" width="9.88671875" style="437" customWidth="1"/>
    <col min="7447" max="7447" width="8.33203125" style="437" customWidth="1"/>
    <col min="7448" max="7450" width="11.33203125" style="437" customWidth="1"/>
    <col min="7451" max="7451" width="7.33203125" style="437" customWidth="1"/>
    <col min="7452" max="7452" width="10.6640625" style="437" customWidth="1"/>
    <col min="7453" max="7453" width="6.33203125" style="437" customWidth="1"/>
    <col min="7454" max="7454" width="8.88671875" style="437"/>
    <col min="7455" max="7455" width="7" style="437" customWidth="1"/>
    <col min="7456" max="7456" width="10.21875" style="437" customWidth="1"/>
    <col min="7457" max="7457" width="0.6640625" style="437" customWidth="1"/>
    <col min="7458" max="7684" width="8.88671875" style="437"/>
    <col min="7685" max="7685" width="1.44140625" style="437" customWidth="1"/>
    <col min="7686" max="7686" width="42.88671875" style="437" customWidth="1"/>
    <col min="7687" max="7687" width="6.6640625" style="437" customWidth="1"/>
    <col min="7688" max="7688" width="10.6640625" style="437" customWidth="1"/>
    <col min="7689" max="7689" width="7" style="437" customWidth="1"/>
    <col min="7690" max="7690" width="11.5546875" style="437" customWidth="1"/>
    <col min="7691" max="7691" width="6.44140625" style="437" customWidth="1"/>
    <col min="7692" max="7692" width="10.5546875" style="437" customWidth="1"/>
    <col min="7693" max="7693" width="6.6640625" style="437" customWidth="1"/>
    <col min="7694" max="7694" width="10.21875" style="437" customWidth="1"/>
    <col min="7695" max="7695" width="7.44140625" style="437" customWidth="1"/>
    <col min="7696" max="7696" width="11.44140625" style="437" customWidth="1"/>
    <col min="7697" max="7697" width="7.109375" style="437" customWidth="1"/>
    <col min="7698" max="7698" width="8.88671875" style="437"/>
    <col min="7699" max="7699" width="6.77734375" style="437" customWidth="1"/>
    <col min="7700" max="7700" width="10.6640625" style="437" customWidth="1"/>
    <col min="7701" max="7701" width="6.44140625" style="437" customWidth="1"/>
    <col min="7702" max="7702" width="9.88671875" style="437" customWidth="1"/>
    <col min="7703" max="7703" width="8.33203125" style="437" customWidth="1"/>
    <col min="7704" max="7706" width="11.33203125" style="437" customWidth="1"/>
    <col min="7707" max="7707" width="7.33203125" style="437" customWidth="1"/>
    <col min="7708" max="7708" width="10.6640625" style="437" customWidth="1"/>
    <col min="7709" max="7709" width="6.33203125" style="437" customWidth="1"/>
    <col min="7710" max="7710" width="8.88671875" style="437"/>
    <col min="7711" max="7711" width="7" style="437" customWidth="1"/>
    <col min="7712" max="7712" width="10.21875" style="437" customWidth="1"/>
    <col min="7713" max="7713" width="0.6640625" style="437" customWidth="1"/>
    <col min="7714" max="7940" width="8.88671875" style="437"/>
    <col min="7941" max="7941" width="1.44140625" style="437" customWidth="1"/>
    <col min="7942" max="7942" width="42.88671875" style="437" customWidth="1"/>
    <col min="7943" max="7943" width="6.6640625" style="437" customWidth="1"/>
    <col min="7944" max="7944" width="10.6640625" style="437" customWidth="1"/>
    <col min="7945" max="7945" width="7" style="437" customWidth="1"/>
    <col min="7946" max="7946" width="11.5546875" style="437" customWidth="1"/>
    <col min="7947" max="7947" width="6.44140625" style="437" customWidth="1"/>
    <col min="7948" max="7948" width="10.5546875" style="437" customWidth="1"/>
    <col min="7949" max="7949" width="6.6640625" style="437" customWidth="1"/>
    <col min="7950" max="7950" width="10.21875" style="437" customWidth="1"/>
    <col min="7951" max="7951" width="7.44140625" style="437" customWidth="1"/>
    <col min="7952" max="7952" width="11.44140625" style="437" customWidth="1"/>
    <col min="7953" max="7953" width="7.109375" style="437" customWidth="1"/>
    <col min="7954" max="7954" width="8.88671875" style="437"/>
    <col min="7955" max="7955" width="6.77734375" style="437" customWidth="1"/>
    <col min="7956" max="7956" width="10.6640625" style="437" customWidth="1"/>
    <col min="7957" max="7957" width="6.44140625" style="437" customWidth="1"/>
    <col min="7958" max="7958" width="9.88671875" style="437" customWidth="1"/>
    <col min="7959" max="7959" width="8.33203125" style="437" customWidth="1"/>
    <col min="7960" max="7962" width="11.33203125" style="437" customWidth="1"/>
    <col min="7963" max="7963" width="7.33203125" style="437" customWidth="1"/>
    <col min="7964" max="7964" width="10.6640625" style="437" customWidth="1"/>
    <col min="7965" max="7965" width="6.33203125" style="437" customWidth="1"/>
    <col min="7966" max="7966" width="8.88671875" style="437"/>
    <col min="7967" max="7967" width="7" style="437" customWidth="1"/>
    <col min="7968" max="7968" width="10.21875" style="437" customWidth="1"/>
    <col min="7969" max="7969" width="0.6640625" style="437" customWidth="1"/>
    <col min="7970" max="8196" width="8.88671875" style="437"/>
    <col min="8197" max="8197" width="1.44140625" style="437" customWidth="1"/>
    <col min="8198" max="8198" width="42.88671875" style="437" customWidth="1"/>
    <col min="8199" max="8199" width="6.6640625" style="437" customWidth="1"/>
    <col min="8200" max="8200" width="10.6640625" style="437" customWidth="1"/>
    <col min="8201" max="8201" width="7" style="437" customWidth="1"/>
    <col min="8202" max="8202" width="11.5546875" style="437" customWidth="1"/>
    <col min="8203" max="8203" width="6.44140625" style="437" customWidth="1"/>
    <col min="8204" max="8204" width="10.5546875" style="437" customWidth="1"/>
    <col min="8205" max="8205" width="6.6640625" style="437" customWidth="1"/>
    <col min="8206" max="8206" width="10.21875" style="437" customWidth="1"/>
    <col min="8207" max="8207" width="7.44140625" style="437" customWidth="1"/>
    <col min="8208" max="8208" width="11.44140625" style="437" customWidth="1"/>
    <col min="8209" max="8209" width="7.109375" style="437" customWidth="1"/>
    <col min="8210" max="8210" width="8.88671875" style="437"/>
    <col min="8211" max="8211" width="6.77734375" style="437" customWidth="1"/>
    <col min="8212" max="8212" width="10.6640625" style="437" customWidth="1"/>
    <col min="8213" max="8213" width="6.44140625" style="437" customWidth="1"/>
    <col min="8214" max="8214" width="9.88671875" style="437" customWidth="1"/>
    <col min="8215" max="8215" width="8.33203125" style="437" customWidth="1"/>
    <col min="8216" max="8218" width="11.33203125" style="437" customWidth="1"/>
    <col min="8219" max="8219" width="7.33203125" style="437" customWidth="1"/>
    <col min="8220" max="8220" width="10.6640625" style="437" customWidth="1"/>
    <col min="8221" max="8221" width="6.33203125" style="437" customWidth="1"/>
    <col min="8222" max="8222" width="8.88671875" style="437"/>
    <col min="8223" max="8223" width="7" style="437" customWidth="1"/>
    <col min="8224" max="8224" width="10.21875" style="437" customWidth="1"/>
    <col min="8225" max="8225" width="0.6640625" style="437" customWidth="1"/>
    <col min="8226" max="8452" width="8.88671875" style="437"/>
    <col min="8453" max="8453" width="1.44140625" style="437" customWidth="1"/>
    <col min="8454" max="8454" width="42.88671875" style="437" customWidth="1"/>
    <col min="8455" max="8455" width="6.6640625" style="437" customWidth="1"/>
    <col min="8456" max="8456" width="10.6640625" style="437" customWidth="1"/>
    <col min="8457" max="8457" width="7" style="437" customWidth="1"/>
    <col min="8458" max="8458" width="11.5546875" style="437" customWidth="1"/>
    <col min="8459" max="8459" width="6.44140625" style="437" customWidth="1"/>
    <col min="8460" max="8460" width="10.5546875" style="437" customWidth="1"/>
    <col min="8461" max="8461" width="6.6640625" style="437" customWidth="1"/>
    <col min="8462" max="8462" width="10.21875" style="437" customWidth="1"/>
    <col min="8463" max="8463" width="7.44140625" style="437" customWidth="1"/>
    <col min="8464" max="8464" width="11.44140625" style="437" customWidth="1"/>
    <col min="8465" max="8465" width="7.109375" style="437" customWidth="1"/>
    <col min="8466" max="8466" width="8.88671875" style="437"/>
    <col min="8467" max="8467" width="6.77734375" style="437" customWidth="1"/>
    <col min="8468" max="8468" width="10.6640625" style="437" customWidth="1"/>
    <col min="8469" max="8469" width="6.44140625" style="437" customWidth="1"/>
    <col min="8470" max="8470" width="9.88671875" style="437" customWidth="1"/>
    <col min="8471" max="8471" width="8.33203125" style="437" customWidth="1"/>
    <col min="8472" max="8474" width="11.33203125" style="437" customWidth="1"/>
    <col min="8475" max="8475" width="7.33203125" style="437" customWidth="1"/>
    <col min="8476" max="8476" width="10.6640625" style="437" customWidth="1"/>
    <col min="8477" max="8477" width="6.33203125" style="437" customWidth="1"/>
    <col min="8478" max="8478" width="8.88671875" style="437"/>
    <col min="8479" max="8479" width="7" style="437" customWidth="1"/>
    <col min="8480" max="8480" width="10.21875" style="437" customWidth="1"/>
    <col min="8481" max="8481" width="0.6640625" style="437" customWidth="1"/>
    <col min="8482" max="8708" width="8.88671875" style="437"/>
    <col min="8709" max="8709" width="1.44140625" style="437" customWidth="1"/>
    <col min="8710" max="8710" width="42.88671875" style="437" customWidth="1"/>
    <col min="8711" max="8711" width="6.6640625" style="437" customWidth="1"/>
    <col min="8712" max="8712" width="10.6640625" style="437" customWidth="1"/>
    <col min="8713" max="8713" width="7" style="437" customWidth="1"/>
    <col min="8714" max="8714" width="11.5546875" style="437" customWidth="1"/>
    <col min="8715" max="8715" width="6.44140625" style="437" customWidth="1"/>
    <col min="8716" max="8716" width="10.5546875" style="437" customWidth="1"/>
    <col min="8717" max="8717" width="6.6640625" style="437" customWidth="1"/>
    <col min="8718" max="8718" width="10.21875" style="437" customWidth="1"/>
    <col min="8719" max="8719" width="7.44140625" style="437" customWidth="1"/>
    <col min="8720" max="8720" width="11.44140625" style="437" customWidth="1"/>
    <col min="8721" max="8721" width="7.109375" style="437" customWidth="1"/>
    <col min="8722" max="8722" width="8.88671875" style="437"/>
    <col min="8723" max="8723" width="6.77734375" style="437" customWidth="1"/>
    <col min="8724" max="8724" width="10.6640625" style="437" customWidth="1"/>
    <col min="8725" max="8725" width="6.44140625" style="437" customWidth="1"/>
    <col min="8726" max="8726" width="9.88671875" style="437" customWidth="1"/>
    <col min="8727" max="8727" width="8.33203125" style="437" customWidth="1"/>
    <col min="8728" max="8730" width="11.33203125" style="437" customWidth="1"/>
    <col min="8731" max="8731" width="7.33203125" style="437" customWidth="1"/>
    <col min="8732" max="8732" width="10.6640625" style="437" customWidth="1"/>
    <col min="8733" max="8733" width="6.33203125" style="437" customWidth="1"/>
    <col min="8734" max="8734" width="8.88671875" style="437"/>
    <col min="8735" max="8735" width="7" style="437" customWidth="1"/>
    <col min="8736" max="8736" width="10.21875" style="437" customWidth="1"/>
    <col min="8737" max="8737" width="0.6640625" style="437" customWidth="1"/>
    <col min="8738" max="8964" width="8.88671875" style="437"/>
    <col min="8965" max="8965" width="1.44140625" style="437" customWidth="1"/>
    <col min="8966" max="8966" width="42.88671875" style="437" customWidth="1"/>
    <col min="8967" max="8967" width="6.6640625" style="437" customWidth="1"/>
    <col min="8968" max="8968" width="10.6640625" style="437" customWidth="1"/>
    <col min="8969" max="8969" width="7" style="437" customWidth="1"/>
    <col min="8970" max="8970" width="11.5546875" style="437" customWidth="1"/>
    <col min="8971" max="8971" width="6.44140625" style="437" customWidth="1"/>
    <col min="8972" max="8972" width="10.5546875" style="437" customWidth="1"/>
    <col min="8973" max="8973" width="6.6640625" style="437" customWidth="1"/>
    <col min="8974" max="8974" width="10.21875" style="437" customWidth="1"/>
    <col min="8975" max="8975" width="7.44140625" style="437" customWidth="1"/>
    <col min="8976" max="8976" width="11.44140625" style="437" customWidth="1"/>
    <col min="8977" max="8977" width="7.109375" style="437" customWidth="1"/>
    <col min="8978" max="8978" width="8.88671875" style="437"/>
    <col min="8979" max="8979" width="6.77734375" style="437" customWidth="1"/>
    <col min="8980" max="8980" width="10.6640625" style="437" customWidth="1"/>
    <col min="8981" max="8981" width="6.44140625" style="437" customWidth="1"/>
    <col min="8982" max="8982" width="9.88671875" style="437" customWidth="1"/>
    <col min="8983" max="8983" width="8.33203125" style="437" customWidth="1"/>
    <col min="8984" max="8986" width="11.33203125" style="437" customWidth="1"/>
    <col min="8987" max="8987" width="7.33203125" style="437" customWidth="1"/>
    <col min="8988" max="8988" width="10.6640625" style="437" customWidth="1"/>
    <col min="8989" max="8989" width="6.33203125" style="437" customWidth="1"/>
    <col min="8990" max="8990" width="8.88671875" style="437"/>
    <col min="8991" max="8991" width="7" style="437" customWidth="1"/>
    <col min="8992" max="8992" width="10.21875" style="437" customWidth="1"/>
    <col min="8993" max="8993" width="0.6640625" style="437" customWidth="1"/>
    <col min="8994" max="9220" width="8.88671875" style="437"/>
    <col min="9221" max="9221" width="1.44140625" style="437" customWidth="1"/>
    <col min="9222" max="9222" width="42.88671875" style="437" customWidth="1"/>
    <col min="9223" max="9223" width="6.6640625" style="437" customWidth="1"/>
    <col min="9224" max="9224" width="10.6640625" style="437" customWidth="1"/>
    <col min="9225" max="9225" width="7" style="437" customWidth="1"/>
    <col min="9226" max="9226" width="11.5546875" style="437" customWidth="1"/>
    <col min="9227" max="9227" width="6.44140625" style="437" customWidth="1"/>
    <col min="9228" max="9228" width="10.5546875" style="437" customWidth="1"/>
    <col min="9229" max="9229" width="6.6640625" style="437" customWidth="1"/>
    <col min="9230" max="9230" width="10.21875" style="437" customWidth="1"/>
    <col min="9231" max="9231" width="7.44140625" style="437" customWidth="1"/>
    <col min="9232" max="9232" width="11.44140625" style="437" customWidth="1"/>
    <col min="9233" max="9233" width="7.109375" style="437" customWidth="1"/>
    <col min="9234" max="9234" width="8.88671875" style="437"/>
    <col min="9235" max="9235" width="6.77734375" style="437" customWidth="1"/>
    <col min="9236" max="9236" width="10.6640625" style="437" customWidth="1"/>
    <col min="9237" max="9237" width="6.44140625" style="437" customWidth="1"/>
    <col min="9238" max="9238" width="9.88671875" style="437" customWidth="1"/>
    <col min="9239" max="9239" width="8.33203125" style="437" customWidth="1"/>
    <col min="9240" max="9242" width="11.33203125" style="437" customWidth="1"/>
    <col min="9243" max="9243" width="7.33203125" style="437" customWidth="1"/>
    <col min="9244" max="9244" width="10.6640625" style="437" customWidth="1"/>
    <col min="9245" max="9245" width="6.33203125" style="437" customWidth="1"/>
    <col min="9246" max="9246" width="8.88671875" style="437"/>
    <col min="9247" max="9247" width="7" style="437" customWidth="1"/>
    <col min="9248" max="9248" width="10.21875" style="437" customWidth="1"/>
    <col min="9249" max="9249" width="0.6640625" style="437" customWidth="1"/>
    <col min="9250" max="9476" width="8.88671875" style="437"/>
    <col min="9477" max="9477" width="1.44140625" style="437" customWidth="1"/>
    <col min="9478" max="9478" width="42.88671875" style="437" customWidth="1"/>
    <col min="9479" max="9479" width="6.6640625" style="437" customWidth="1"/>
    <col min="9480" max="9480" width="10.6640625" style="437" customWidth="1"/>
    <col min="9481" max="9481" width="7" style="437" customWidth="1"/>
    <col min="9482" max="9482" width="11.5546875" style="437" customWidth="1"/>
    <col min="9483" max="9483" width="6.44140625" style="437" customWidth="1"/>
    <col min="9484" max="9484" width="10.5546875" style="437" customWidth="1"/>
    <col min="9485" max="9485" width="6.6640625" style="437" customWidth="1"/>
    <col min="9486" max="9486" width="10.21875" style="437" customWidth="1"/>
    <col min="9487" max="9487" width="7.44140625" style="437" customWidth="1"/>
    <col min="9488" max="9488" width="11.44140625" style="437" customWidth="1"/>
    <col min="9489" max="9489" width="7.109375" style="437" customWidth="1"/>
    <col min="9490" max="9490" width="8.88671875" style="437"/>
    <col min="9491" max="9491" width="6.77734375" style="437" customWidth="1"/>
    <col min="9492" max="9492" width="10.6640625" style="437" customWidth="1"/>
    <col min="9493" max="9493" width="6.44140625" style="437" customWidth="1"/>
    <col min="9494" max="9494" width="9.88671875" style="437" customWidth="1"/>
    <col min="9495" max="9495" width="8.33203125" style="437" customWidth="1"/>
    <col min="9496" max="9498" width="11.33203125" style="437" customWidth="1"/>
    <col min="9499" max="9499" width="7.33203125" style="437" customWidth="1"/>
    <col min="9500" max="9500" width="10.6640625" style="437" customWidth="1"/>
    <col min="9501" max="9501" width="6.33203125" style="437" customWidth="1"/>
    <col min="9502" max="9502" width="8.88671875" style="437"/>
    <col min="9503" max="9503" width="7" style="437" customWidth="1"/>
    <col min="9504" max="9504" width="10.21875" style="437" customWidth="1"/>
    <col min="9505" max="9505" width="0.6640625" style="437" customWidth="1"/>
    <col min="9506" max="9732" width="8.88671875" style="437"/>
    <col min="9733" max="9733" width="1.44140625" style="437" customWidth="1"/>
    <col min="9734" max="9734" width="42.88671875" style="437" customWidth="1"/>
    <col min="9735" max="9735" width="6.6640625" style="437" customWidth="1"/>
    <col min="9736" max="9736" width="10.6640625" style="437" customWidth="1"/>
    <col min="9737" max="9737" width="7" style="437" customWidth="1"/>
    <col min="9738" max="9738" width="11.5546875" style="437" customWidth="1"/>
    <col min="9739" max="9739" width="6.44140625" style="437" customWidth="1"/>
    <col min="9740" max="9740" width="10.5546875" style="437" customWidth="1"/>
    <col min="9741" max="9741" width="6.6640625" style="437" customWidth="1"/>
    <col min="9742" max="9742" width="10.21875" style="437" customWidth="1"/>
    <col min="9743" max="9743" width="7.44140625" style="437" customWidth="1"/>
    <col min="9744" max="9744" width="11.44140625" style="437" customWidth="1"/>
    <col min="9745" max="9745" width="7.109375" style="437" customWidth="1"/>
    <col min="9746" max="9746" width="8.88671875" style="437"/>
    <col min="9747" max="9747" width="6.77734375" style="437" customWidth="1"/>
    <col min="9748" max="9748" width="10.6640625" style="437" customWidth="1"/>
    <col min="9749" max="9749" width="6.44140625" style="437" customWidth="1"/>
    <col min="9750" max="9750" width="9.88671875" style="437" customWidth="1"/>
    <col min="9751" max="9751" width="8.33203125" style="437" customWidth="1"/>
    <col min="9752" max="9754" width="11.33203125" style="437" customWidth="1"/>
    <col min="9755" max="9755" width="7.33203125" style="437" customWidth="1"/>
    <col min="9756" max="9756" width="10.6640625" style="437" customWidth="1"/>
    <col min="9757" max="9757" width="6.33203125" style="437" customWidth="1"/>
    <col min="9758" max="9758" width="8.88671875" style="437"/>
    <col min="9759" max="9759" width="7" style="437" customWidth="1"/>
    <col min="9760" max="9760" width="10.21875" style="437" customWidth="1"/>
    <col min="9761" max="9761" width="0.6640625" style="437" customWidth="1"/>
    <col min="9762" max="9988" width="8.88671875" style="437"/>
    <col min="9989" max="9989" width="1.44140625" style="437" customWidth="1"/>
    <col min="9990" max="9990" width="42.88671875" style="437" customWidth="1"/>
    <col min="9991" max="9991" width="6.6640625" style="437" customWidth="1"/>
    <col min="9992" max="9992" width="10.6640625" style="437" customWidth="1"/>
    <col min="9993" max="9993" width="7" style="437" customWidth="1"/>
    <col min="9994" max="9994" width="11.5546875" style="437" customWidth="1"/>
    <col min="9995" max="9995" width="6.44140625" style="437" customWidth="1"/>
    <col min="9996" max="9996" width="10.5546875" style="437" customWidth="1"/>
    <col min="9997" max="9997" width="6.6640625" style="437" customWidth="1"/>
    <col min="9998" max="9998" width="10.21875" style="437" customWidth="1"/>
    <col min="9999" max="9999" width="7.44140625" style="437" customWidth="1"/>
    <col min="10000" max="10000" width="11.44140625" style="437" customWidth="1"/>
    <col min="10001" max="10001" width="7.109375" style="437" customWidth="1"/>
    <col min="10002" max="10002" width="8.88671875" style="437"/>
    <col min="10003" max="10003" width="6.77734375" style="437" customWidth="1"/>
    <col min="10004" max="10004" width="10.6640625" style="437" customWidth="1"/>
    <col min="10005" max="10005" width="6.44140625" style="437" customWidth="1"/>
    <col min="10006" max="10006" width="9.88671875" style="437" customWidth="1"/>
    <col min="10007" max="10007" width="8.33203125" style="437" customWidth="1"/>
    <col min="10008" max="10010" width="11.33203125" style="437" customWidth="1"/>
    <col min="10011" max="10011" width="7.33203125" style="437" customWidth="1"/>
    <col min="10012" max="10012" width="10.6640625" style="437" customWidth="1"/>
    <col min="10013" max="10013" width="6.33203125" style="437" customWidth="1"/>
    <col min="10014" max="10014" width="8.88671875" style="437"/>
    <col min="10015" max="10015" width="7" style="437" customWidth="1"/>
    <col min="10016" max="10016" width="10.21875" style="437" customWidth="1"/>
    <col min="10017" max="10017" width="0.6640625" style="437" customWidth="1"/>
    <col min="10018" max="10244" width="8.88671875" style="437"/>
    <col min="10245" max="10245" width="1.44140625" style="437" customWidth="1"/>
    <col min="10246" max="10246" width="42.88671875" style="437" customWidth="1"/>
    <col min="10247" max="10247" width="6.6640625" style="437" customWidth="1"/>
    <col min="10248" max="10248" width="10.6640625" style="437" customWidth="1"/>
    <col min="10249" max="10249" width="7" style="437" customWidth="1"/>
    <col min="10250" max="10250" width="11.5546875" style="437" customWidth="1"/>
    <col min="10251" max="10251" width="6.44140625" style="437" customWidth="1"/>
    <col min="10252" max="10252" width="10.5546875" style="437" customWidth="1"/>
    <col min="10253" max="10253" width="6.6640625" style="437" customWidth="1"/>
    <col min="10254" max="10254" width="10.21875" style="437" customWidth="1"/>
    <col min="10255" max="10255" width="7.44140625" style="437" customWidth="1"/>
    <col min="10256" max="10256" width="11.44140625" style="437" customWidth="1"/>
    <col min="10257" max="10257" width="7.109375" style="437" customWidth="1"/>
    <col min="10258" max="10258" width="8.88671875" style="437"/>
    <col min="10259" max="10259" width="6.77734375" style="437" customWidth="1"/>
    <col min="10260" max="10260" width="10.6640625" style="437" customWidth="1"/>
    <col min="10261" max="10261" width="6.44140625" style="437" customWidth="1"/>
    <col min="10262" max="10262" width="9.88671875" style="437" customWidth="1"/>
    <col min="10263" max="10263" width="8.33203125" style="437" customWidth="1"/>
    <col min="10264" max="10266" width="11.33203125" style="437" customWidth="1"/>
    <col min="10267" max="10267" width="7.33203125" style="437" customWidth="1"/>
    <col min="10268" max="10268" width="10.6640625" style="437" customWidth="1"/>
    <col min="10269" max="10269" width="6.33203125" style="437" customWidth="1"/>
    <col min="10270" max="10270" width="8.88671875" style="437"/>
    <col min="10271" max="10271" width="7" style="437" customWidth="1"/>
    <col min="10272" max="10272" width="10.21875" style="437" customWidth="1"/>
    <col min="10273" max="10273" width="0.6640625" style="437" customWidth="1"/>
    <col min="10274" max="10500" width="8.88671875" style="437"/>
    <col min="10501" max="10501" width="1.44140625" style="437" customWidth="1"/>
    <col min="10502" max="10502" width="42.88671875" style="437" customWidth="1"/>
    <col min="10503" max="10503" width="6.6640625" style="437" customWidth="1"/>
    <col min="10504" max="10504" width="10.6640625" style="437" customWidth="1"/>
    <col min="10505" max="10505" width="7" style="437" customWidth="1"/>
    <col min="10506" max="10506" width="11.5546875" style="437" customWidth="1"/>
    <col min="10507" max="10507" width="6.44140625" style="437" customWidth="1"/>
    <col min="10508" max="10508" width="10.5546875" style="437" customWidth="1"/>
    <col min="10509" max="10509" width="6.6640625" style="437" customWidth="1"/>
    <col min="10510" max="10510" width="10.21875" style="437" customWidth="1"/>
    <col min="10511" max="10511" width="7.44140625" style="437" customWidth="1"/>
    <col min="10512" max="10512" width="11.44140625" style="437" customWidth="1"/>
    <col min="10513" max="10513" width="7.109375" style="437" customWidth="1"/>
    <col min="10514" max="10514" width="8.88671875" style="437"/>
    <col min="10515" max="10515" width="6.77734375" style="437" customWidth="1"/>
    <col min="10516" max="10516" width="10.6640625" style="437" customWidth="1"/>
    <col min="10517" max="10517" width="6.44140625" style="437" customWidth="1"/>
    <col min="10518" max="10518" width="9.88671875" style="437" customWidth="1"/>
    <col min="10519" max="10519" width="8.33203125" style="437" customWidth="1"/>
    <col min="10520" max="10522" width="11.33203125" style="437" customWidth="1"/>
    <col min="10523" max="10523" width="7.33203125" style="437" customWidth="1"/>
    <col min="10524" max="10524" width="10.6640625" style="437" customWidth="1"/>
    <col min="10525" max="10525" width="6.33203125" style="437" customWidth="1"/>
    <col min="10526" max="10526" width="8.88671875" style="437"/>
    <col min="10527" max="10527" width="7" style="437" customWidth="1"/>
    <col min="10528" max="10528" width="10.21875" style="437" customWidth="1"/>
    <col min="10529" max="10529" width="0.6640625" style="437" customWidth="1"/>
    <col min="10530" max="10756" width="8.88671875" style="437"/>
    <col min="10757" max="10757" width="1.44140625" style="437" customWidth="1"/>
    <col min="10758" max="10758" width="42.88671875" style="437" customWidth="1"/>
    <col min="10759" max="10759" width="6.6640625" style="437" customWidth="1"/>
    <col min="10760" max="10760" width="10.6640625" style="437" customWidth="1"/>
    <col min="10761" max="10761" width="7" style="437" customWidth="1"/>
    <col min="10762" max="10762" width="11.5546875" style="437" customWidth="1"/>
    <col min="10763" max="10763" width="6.44140625" style="437" customWidth="1"/>
    <col min="10764" max="10764" width="10.5546875" style="437" customWidth="1"/>
    <col min="10765" max="10765" width="6.6640625" style="437" customWidth="1"/>
    <col min="10766" max="10766" width="10.21875" style="437" customWidth="1"/>
    <col min="10767" max="10767" width="7.44140625" style="437" customWidth="1"/>
    <col min="10768" max="10768" width="11.44140625" style="437" customWidth="1"/>
    <col min="10769" max="10769" width="7.109375" style="437" customWidth="1"/>
    <col min="10770" max="10770" width="8.88671875" style="437"/>
    <col min="10771" max="10771" width="6.77734375" style="437" customWidth="1"/>
    <col min="10772" max="10772" width="10.6640625" style="437" customWidth="1"/>
    <col min="10773" max="10773" width="6.44140625" style="437" customWidth="1"/>
    <col min="10774" max="10774" width="9.88671875" style="437" customWidth="1"/>
    <col min="10775" max="10775" width="8.33203125" style="437" customWidth="1"/>
    <col min="10776" max="10778" width="11.33203125" style="437" customWidth="1"/>
    <col min="10779" max="10779" width="7.33203125" style="437" customWidth="1"/>
    <col min="10780" max="10780" width="10.6640625" style="437" customWidth="1"/>
    <col min="10781" max="10781" width="6.33203125" style="437" customWidth="1"/>
    <col min="10782" max="10782" width="8.88671875" style="437"/>
    <col min="10783" max="10783" width="7" style="437" customWidth="1"/>
    <col min="10784" max="10784" width="10.21875" style="437" customWidth="1"/>
    <col min="10785" max="10785" width="0.6640625" style="437" customWidth="1"/>
    <col min="10786" max="11012" width="8.88671875" style="437"/>
    <col min="11013" max="11013" width="1.44140625" style="437" customWidth="1"/>
    <col min="11014" max="11014" width="42.88671875" style="437" customWidth="1"/>
    <col min="11015" max="11015" width="6.6640625" style="437" customWidth="1"/>
    <col min="11016" max="11016" width="10.6640625" style="437" customWidth="1"/>
    <col min="11017" max="11017" width="7" style="437" customWidth="1"/>
    <col min="11018" max="11018" width="11.5546875" style="437" customWidth="1"/>
    <col min="11019" max="11019" width="6.44140625" style="437" customWidth="1"/>
    <col min="11020" max="11020" width="10.5546875" style="437" customWidth="1"/>
    <col min="11021" max="11021" width="6.6640625" style="437" customWidth="1"/>
    <col min="11022" max="11022" width="10.21875" style="437" customWidth="1"/>
    <col min="11023" max="11023" width="7.44140625" style="437" customWidth="1"/>
    <col min="11024" max="11024" width="11.44140625" style="437" customWidth="1"/>
    <col min="11025" max="11025" width="7.109375" style="437" customWidth="1"/>
    <col min="11026" max="11026" width="8.88671875" style="437"/>
    <col min="11027" max="11027" width="6.77734375" style="437" customWidth="1"/>
    <col min="11028" max="11028" width="10.6640625" style="437" customWidth="1"/>
    <col min="11029" max="11029" width="6.44140625" style="437" customWidth="1"/>
    <col min="11030" max="11030" width="9.88671875" style="437" customWidth="1"/>
    <col min="11031" max="11031" width="8.33203125" style="437" customWidth="1"/>
    <col min="11032" max="11034" width="11.33203125" style="437" customWidth="1"/>
    <col min="11035" max="11035" width="7.33203125" style="437" customWidth="1"/>
    <col min="11036" max="11036" width="10.6640625" style="437" customWidth="1"/>
    <col min="11037" max="11037" width="6.33203125" style="437" customWidth="1"/>
    <col min="11038" max="11038" width="8.88671875" style="437"/>
    <col min="11039" max="11039" width="7" style="437" customWidth="1"/>
    <col min="11040" max="11040" width="10.21875" style="437" customWidth="1"/>
    <col min="11041" max="11041" width="0.6640625" style="437" customWidth="1"/>
    <col min="11042" max="11268" width="8.88671875" style="437"/>
    <col min="11269" max="11269" width="1.44140625" style="437" customWidth="1"/>
    <col min="11270" max="11270" width="42.88671875" style="437" customWidth="1"/>
    <col min="11271" max="11271" width="6.6640625" style="437" customWidth="1"/>
    <col min="11272" max="11272" width="10.6640625" style="437" customWidth="1"/>
    <col min="11273" max="11273" width="7" style="437" customWidth="1"/>
    <col min="11274" max="11274" width="11.5546875" style="437" customWidth="1"/>
    <col min="11275" max="11275" width="6.44140625" style="437" customWidth="1"/>
    <col min="11276" max="11276" width="10.5546875" style="437" customWidth="1"/>
    <col min="11277" max="11277" width="6.6640625" style="437" customWidth="1"/>
    <col min="11278" max="11278" width="10.21875" style="437" customWidth="1"/>
    <col min="11279" max="11279" width="7.44140625" style="437" customWidth="1"/>
    <col min="11280" max="11280" width="11.44140625" style="437" customWidth="1"/>
    <col min="11281" max="11281" width="7.109375" style="437" customWidth="1"/>
    <col min="11282" max="11282" width="8.88671875" style="437"/>
    <col min="11283" max="11283" width="6.77734375" style="437" customWidth="1"/>
    <col min="11284" max="11284" width="10.6640625" style="437" customWidth="1"/>
    <col min="11285" max="11285" width="6.44140625" style="437" customWidth="1"/>
    <col min="11286" max="11286" width="9.88671875" style="437" customWidth="1"/>
    <col min="11287" max="11287" width="8.33203125" style="437" customWidth="1"/>
    <col min="11288" max="11290" width="11.33203125" style="437" customWidth="1"/>
    <col min="11291" max="11291" width="7.33203125" style="437" customWidth="1"/>
    <col min="11292" max="11292" width="10.6640625" style="437" customWidth="1"/>
    <col min="11293" max="11293" width="6.33203125" style="437" customWidth="1"/>
    <col min="11294" max="11294" width="8.88671875" style="437"/>
    <col min="11295" max="11295" width="7" style="437" customWidth="1"/>
    <col min="11296" max="11296" width="10.21875" style="437" customWidth="1"/>
    <col min="11297" max="11297" width="0.6640625" style="437" customWidth="1"/>
    <col min="11298" max="11524" width="8.88671875" style="437"/>
    <col min="11525" max="11525" width="1.44140625" style="437" customWidth="1"/>
    <col min="11526" max="11526" width="42.88671875" style="437" customWidth="1"/>
    <col min="11527" max="11527" width="6.6640625" style="437" customWidth="1"/>
    <col min="11528" max="11528" width="10.6640625" style="437" customWidth="1"/>
    <col min="11529" max="11529" width="7" style="437" customWidth="1"/>
    <col min="11530" max="11530" width="11.5546875" style="437" customWidth="1"/>
    <col min="11531" max="11531" width="6.44140625" style="437" customWidth="1"/>
    <col min="11532" max="11532" width="10.5546875" style="437" customWidth="1"/>
    <col min="11533" max="11533" width="6.6640625" style="437" customWidth="1"/>
    <col min="11534" max="11534" width="10.21875" style="437" customWidth="1"/>
    <col min="11535" max="11535" width="7.44140625" style="437" customWidth="1"/>
    <col min="11536" max="11536" width="11.44140625" style="437" customWidth="1"/>
    <col min="11537" max="11537" width="7.109375" style="437" customWidth="1"/>
    <col min="11538" max="11538" width="8.88671875" style="437"/>
    <col min="11539" max="11539" width="6.77734375" style="437" customWidth="1"/>
    <col min="11540" max="11540" width="10.6640625" style="437" customWidth="1"/>
    <col min="11541" max="11541" width="6.44140625" style="437" customWidth="1"/>
    <col min="11542" max="11542" width="9.88671875" style="437" customWidth="1"/>
    <col min="11543" max="11543" width="8.33203125" style="437" customWidth="1"/>
    <col min="11544" max="11546" width="11.33203125" style="437" customWidth="1"/>
    <col min="11547" max="11547" width="7.33203125" style="437" customWidth="1"/>
    <col min="11548" max="11548" width="10.6640625" style="437" customWidth="1"/>
    <col min="11549" max="11549" width="6.33203125" style="437" customWidth="1"/>
    <col min="11550" max="11550" width="8.88671875" style="437"/>
    <col min="11551" max="11551" width="7" style="437" customWidth="1"/>
    <col min="11552" max="11552" width="10.21875" style="437" customWidth="1"/>
    <col min="11553" max="11553" width="0.6640625" style="437" customWidth="1"/>
    <col min="11554" max="11780" width="8.88671875" style="437"/>
    <col min="11781" max="11781" width="1.44140625" style="437" customWidth="1"/>
    <col min="11782" max="11782" width="42.88671875" style="437" customWidth="1"/>
    <col min="11783" max="11783" width="6.6640625" style="437" customWidth="1"/>
    <col min="11784" max="11784" width="10.6640625" style="437" customWidth="1"/>
    <col min="11785" max="11785" width="7" style="437" customWidth="1"/>
    <col min="11786" max="11786" width="11.5546875" style="437" customWidth="1"/>
    <col min="11787" max="11787" width="6.44140625" style="437" customWidth="1"/>
    <col min="11788" max="11788" width="10.5546875" style="437" customWidth="1"/>
    <col min="11789" max="11789" width="6.6640625" style="437" customWidth="1"/>
    <col min="11790" max="11790" width="10.21875" style="437" customWidth="1"/>
    <col min="11791" max="11791" width="7.44140625" style="437" customWidth="1"/>
    <col min="11792" max="11792" width="11.44140625" style="437" customWidth="1"/>
    <col min="11793" max="11793" width="7.109375" style="437" customWidth="1"/>
    <col min="11794" max="11794" width="8.88671875" style="437"/>
    <col min="11795" max="11795" width="6.77734375" style="437" customWidth="1"/>
    <col min="11796" max="11796" width="10.6640625" style="437" customWidth="1"/>
    <col min="11797" max="11797" width="6.44140625" style="437" customWidth="1"/>
    <col min="11798" max="11798" width="9.88671875" style="437" customWidth="1"/>
    <col min="11799" max="11799" width="8.33203125" style="437" customWidth="1"/>
    <col min="11800" max="11802" width="11.33203125" style="437" customWidth="1"/>
    <col min="11803" max="11803" width="7.33203125" style="437" customWidth="1"/>
    <col min="11804" max="11804" width="10.6640625" style="437" customWidth="1"/>
    <col min="11805" max="11805" width="6.33203125" style="437" customWidth="1"/>
    <col min="11806" max="11806" width="8.88671875" style="437"/>
    <col min="11807" max="11807" width="7" style="437" customWidth="1"/>
    <col min="11808" max="11808" width="10.21875" style="437" customWidth="1"/>
    <col min="11809" max="11809" width="0.6640625" style="437" customWidth="1"/>
    <col min="11810" max="12036" width="8.88671875" style="437"/>
    <col min="12037" max="12037" width="1.44140625" style="437" customWidth="1"/>
    <col min="12038" max="12038" width="42.88671875" style="437" customWidth="1"/>
    <col min="12039" max="12039" width="6.6640625" style="437" customWidth="1"/>
    <col min="12040" max="12040" width="10.6640625" style="437" customWidth="1"/>
    <col min="12041" max="12041" width="7" style="437" customWidth="1"/>
    <col min="12042" max="12042" width="11.5546875" style="437" customWidth="1"/>
    <col min="12043" max="12043" width="6.44140625" style="437" customWidth="1"/>
    <col min="12044" max="12044" width="10.5546875" style="437" customWidth="1"/>
    <col min="12045" max="12045" width="6.6640625" style="437" customWidth="1"/>
    <col min="12046" max="12046" width="10.21875" style="437" customWidth="1"/>
    <col min="12047" max="12047" width="7.44140625" style="437" customWidth="1"/>
    <col min="12048" max="12048" width="11.44140625" style="437" customWidth="1"/>
    <col min="12049" max="12049" width="7.109375" style="437" customWidth="1"/>
    <col min="12050" max="12050" width="8.88671875" style="437"/>
    <col min="12051" max="12051" width="6.77734375" style="437" customWidth="1"/>
    <col min="12052" max="12052" width="10.6640625" style="437" customWidth="1"/>
    <col min="12053" max="12053" width="6.44140625" style="437" customWidth="1"/>
    <col min="12054" max="12054" width="9.88671875" style="437" customWidth="1"/>
    <col min="12055" max="12055" width="8.33203125" style="437" customWidth="1"/>
    <col min="12056" max="12058" width="11.33203125" style="437" customWidth="1"/>
    <col min="12059" max="12059" width="7.33203125" style="437" customWidth="1"/>
    <col min="12060" max="12060" width="10.6640625" style="437" customWidth="1"/>
    <col min="12061" max="12061" width="6.33203125" style="437" customWidth="1"/>
    <col min="12062" max="12062" width="8.88671875" style="437"/>
    <col min="12063" max="12063" width="7" style="437" customWidth="1"/>
    <col min="12064" max="12064" width="10.21875" style="437" customWidth="1"/>
    <col min="12065" max="12065" width="0.6640625" style="437" customWidth="1"/>
    <col min="12066" max="12292" width="8.88671875" style="437"/>
    <col min="12293" max="12293" width="1.44140625" style="437" customWidth="1"/>
    <col min="12294" max="12294" width="42.88671875" style="437" customWidth="1"/>
    <col min="12295" max="12295" width="6.6640625" style="437" customWidth="1"/>
    <col min="12296" max="12296" width="10.6640625" style="437" customWidth="1"/>
    <col min="12297" max="12297" width="7" style="437" customWidth="1"/>
    <col min="12298" max="12298" width="11.5546875" style="437" customWidth="1"/>
    <col min="12299" max="12299" width="6.44140625" style="437" customWidth="1"/>
    <col min="12300" max="12300" width="10.5546875" style="437" customWidth="1"/>
    <col min="12301" max="12301" width="6.6640625" style="437" customWidth="1"/>
    <col min="12302" max="12302" width="10.21875" style="437" customWidth="1"/>
    <col min="12303" max="12303" width="7.44140625" style="437" customWidth="1"/>
    <col min="12304" max="12304" width="11.44140625" style="437" customWidth="1"/>
    <col min="12305" max="12305" width="7.109375" style="437" customWidth="1"/>
    <col min="12306" max="12306" width="8.88671875" style="437"/>
    <col min="12307" max="12307" width="6.77734375" style="437" customWidth="1"/>
    <col min="12308" max="12308" width="10.6640625" style="437" customWidth="1"/>
    <col min="12309" max="12309" width="6.44140625" style="437" customWidth="1"/>
    <col min="12310" max="12310" width="9.88671875" style="437" customWidth="1"/>
    <col min="12311" max="12311" width="8.33203125" style="437" customWidth="1"/>
    <col min="12312" max="12314" width="11.33203125" style="437" customWidth="1"/>
    <col min="12315" max="12315" width="7.33203125" style="437" customWidth="1"/>
    <col min="12316" max="12316" width="10.6640625" style="437" customWidth="1"/>
    <col min="12317" max="12317" width="6.33203125" style="437" customWidth="1"/>
    <col min="12318" max="12318" width="8.88671875" style="437"/>
    <col min="12319" max="12319" width="7" style="437" customWidth="1"/>
    <col min="12320" max="12320" width="10.21875" style="437" customWidth="1"/>
    <col min="12321" max="12321" width="0.6640625" style="437" customWidth="1"/>
    <col min="12322" max="12548" width="8.88671875" style="437"/>
    <col min="12549" max="12549" width="1.44140625" style="437" customWidth="1"/>
    <col min="12550" max="12550" width="42.88671875" style="437" customWidth="1"/>
    <col min="12551" max="12551" width="6.6640625" style="437" customWidth="1"/>
    <col min="12552" max="12552" width="10.6640625" style="437" customWidth="1"/>
    <col min="12553" max="12553" width="7" style="437" customWidth="1"/>
    <col min="12554" max="12554" width="11.5546875" style="437" customWidth="1"/>
    <col min="12555" max="12555" width="6.44140625" style="437" customWidth="1"/>
    <col min="12556" max="12556" width="10.5546875" style="437" customWidth="1"/>
    <col min="12557" max="12557" width="6.6640625" style="437" customWidth="1"/>
    <col min="12558" max="12558" width="10.21875" style="437" customWidth="1"/>
    <col min="12559" max="12559" width="7.44140625" style="437" customWidth="1"/>
    <col min="12560" max="12560" width="11.44140625" style="437" customWidth="1"/>
    <col min="12561" max="12561" width="7.109375" style="437" customWidth="1"/>
    <col min="12562" max="12562" width="8.88671875" style="437"/>
    <col min="12563" max="12563" width="6.77734375" style="437" customWidth="1"/>
    <col min="12564" max="12564" width="10.6640625" style="437" customWidth="1"/>
    <col min="12565" max="12565" width="6.44140625" style="437" customWidth="1"/>
    <col min="12566" max="12566" width="9.88671875" style="437" customWidth="1"/>
    <col min="12567" max="12567" width="8.33203125" style="437" customWidth="1"/>
    <col min="12568" max="12570" width="11.33203125" style="437" customWidth="1"/>
    <col min="12571" max="12571" width="7.33203125" style="437" customWidth="1"/>
    <col min="12572" max="12572" width="10.6640625" style="437" customWidth="1"/>
    <col min="12573" max="12573" width="6.33203125" style="437" customWidth="1"/>
    <col min="12574" max="12574" width="8.88671875" style="437"/>
    <col min="12575" max="12575" width="7" style="437" customWidth="1"/>
    <col min="12576" max="12576" width="10.21875" style="437" customWidth="1"/>
    <col min="12577" max="12577" width="0.6640625" style="437" customWidth="1"/>
    <col min="12578" max="12804" width="8.88671875" style="437"/>
    <col min="12805" max="12805" width="1.44140625" style="437" customWidth="1"/>
    <col min="12806" max="12806" width="42.88671875" style="437" customWidth="1"/>
    <col min="12807" max="12807" width="6.6640625" style="437" customWidth="1"/>
    <col min="12808" max="12808" width="10.6640625" style="437" customWidth="1"/>
    <col min="12809" max="12809" width="7" style="437" customWidth="1"/>
    <col min="12810" max="12810" width="11.5546875" style="437" customWidth="1"/>
    <col min="12811" max="12811" width="6.44140625" style="437" customWidth="1"/>
    <col min="12812" max="12812" width="10.5546875" style="437" customWidth="1"/>
    <col min="12813" max="12813" width="6.6640625" style="437" customWidth="1"/>
    <col min="12814" max="12814" width="10.21875" style="437" customWidth="1"/>
    <col min="12815" max="12815" width="7.44140625" style="437" customWidth="1"/>
    <col min="12816" max="12816" width="11.44140625" style="437" customWidth="1"/>
    <col min="12817" max="12817" width="7.109375" style="437" customWidth="1"/>
    <col min="12818" max="12818" width="8.88671875" style="437"/>
    <col min="12819" max="12819" width="6.77734375" style="437" customWidth="1"/>
    <col min="12820" max="12820" width="10.6640625" style="437" customWidth="1"/>
    <col min="12821" max="12821" width="6.44140625" style="437" customWidth="1"/>
    <col min="12822" max="12822" width="9.88671875" style="437" customWidth="1"/>
    <col min="12823" max="12823" width="8.33203125" style="437" customWidth="1"/>
    <col min="12824" max="12826" width="11.33203125" style="437" customWidth="1"/>
    <col min="12827" max="12827" width="7.33203125" style="437" customWidth="1"/>
    <col min="12828" max="12828" width="10.6640625" style="437" customWidth="1"/>
    <col min="12829" max="12829" width="6.33203125" style="437" customWidth="1"/>
    <col min="12830" max="12830" width="8.88671875" style="437"/>
    <col min="12831" max="12831" width="7" style="437" customWidth="1"/>
    <col min="12832" max="12832" width="10.21875" style="437" customWidth="1"/>
    <col min="12833" max="12833" width="0.6640625" style="437" customWidth="1"/>
    <col min="12834" max="13060" width="8.88671875" style="437"/>
    <col min="13061" max="13061" width="1.44140625" style="437" customWidth="1"/>
    <col min="13062" max="13062" width="42.88671875" style="437" customWidth="1"/>
    <col min="13063" max="13063" width="6.6640625" style="437" customWidth="1"/>
    <col min="13064" max="13064" width="10.6640625" style="437" customWidth="1"/>
    <col min="13065" max="13065" width="7" style="437" customWidth="1"/>
    <col min="13066" max="13066" width="11.5546875" style="437" customWidth="1"/>
    <col min="13067" max="13067" width="6.44140625" style="437" customWidth="1"/>
    <col min="13068" max="13068" width="10.5546875" style="437" customWidth="1"/>
    <col min="13069" max="13069" width="6.6640625" style="437" customWidth="1"/>
    <col min="13070" max="13070" width="10.21875" style="437" customWidth="1"/>
    <col min="13071" max="13071" width="7.44140625" style="437" customWidth="1"/>
    <col min="13072" max="13072" width="11.44140625" style="437" customWidth="1"/>
    <col min="13073" max="13073" width="7.109375" style="437" customWidth="1"/>
    <col min="13074" max="13074" width="8.88671875" style="437"/>
    <col min="13075" max="13075" width="6.77734375" style="437" customWidth="1"/>
    <col min="13076" max="13076" width="10.6640625" style="437" customWidth="1"/>
    <col min="13077" max="13077" width="6.44140625" style="437" customWidth="1"/>
    <col min="13078" max="13078" width="9.88671875" style="437" customWidth="1"/>
    <col min="13079" max="13079" width="8.33203125" style="437" customWidth="1"/>
    <col min="13080" max="13082" width="11.33203125" style="437" customWidth="1"/>
    <col min="13083" max="13083" width="7.33203125" style="437" customWidth="1"/>
    <col min="13084" max="13084" width="10.6640625" style="437" customWidth="1"/>
    <col min="13085" max="13085" width="6.33203125" style="437" customWidth="1"/>
    <col min="13086" max="13086" width="8.88671875" style="437"/>
    <col min="13087" max="13087" width="7" style="437" customWidth="1"/>
    <col min="13088" max="13088" width="10.21875" style="437" customWidth="1"/>
    <col min="13089" max="13089" width="0.6640625" style="437" customWidth="1"/>
    <col min="13090" max="13316" width="8.88671875" style="437"/>
    <col min="13317" max="13317" width="1.44140625" style="437" customWidth="1"/>
    <col min="13318" max="13318" width="42.88671875" style="437" customWidth="1"/>
    <col min="13319" max="13319" width="6.6640625" style="437" customWidth="1"/>
    <col min="13320" max="13320" width="10.6640625" style="437" customWidth="1"/>
    <col min="13321" max="13321" width="7" style="437" customWidth="1"/>
    <col min="13322" max="13322" width="11.5546875" style="437" customWidth="1"/>
    <col min="13323" max="13323" width="6.44140625" style="437" customWidth="1"/>
    <col min="13324" max="13324" width="10.5546875" style="437" customWidth="1"/>
    <col min="13325" max="13325" width="6.6640625" style="437" customWidth="1"/>
    <col min="13326" max="13326" width="10.21875" style="437" customWidth="1"/>
    <col min="13327" max="13327" width="7.44140625" style="437" customWidth="1"/>
    <col min="13328" max="13328" width="11.44140625" style="437" customWidth="1"/>
    <col min="13329" max="13329" width="7.109375" style="437" customWidth="1"/>
    <col min="13330" max="13330" width="8.88671875" style="437"/>
    <col min="13331" max="13331" width="6.77734375" style="437" customWidth="1"/>
    <col min="13332" max="13332" width="10.6640625" style="437" customWidth="1"/>
    <col min="13333" max="13333" width="6.44140625" style="437" customWidth="1"/>
    <col min="13334" max="13334" width="9.88671875" style="437" customWidth="1"/>
    <col min="13335" max="13335" width="8.33203125" style="437" customWidth="1"/>
    <col min="13336" max="13338" width="11.33203125" style="437" customWidth="1"/>
    <col min="13339" max="13339" width="7.33203125" style="437" customWidth="1"/>
    <col min="13340" max="13340" width="10.6640625" style="437" customWidth="1"/>
    <col min="13341" max="13341" width="6.33203125" style="437" customWidth="1"/>
    <col min="13342" max="13342" width="8.88671875" style="437"/>
    <col min="13343" max="13343" width="7" style="437" customWidth="1"/>
    <col min="13344" max="13344" width="10.21875" style="437" customWidth="1"/>
    <col min="13345" max="13345" width="0.6640625" style="437" customWidth="1"/>
    <col min="13346" max="13572" width="8.88671875" style="437"/>
    <col min="13573" max="13573" width="1.44140625" style="437" customWidth="1"/>
    <col min="13574" max="13574" width="42.88671875" style="437" customWidth="1"/>
    <col min="13575" max="13575" width="6.6640625" style="437" customWidth="1"/>
    <col min="13576" max="13576" width="10.6640625" style="437" customWidth="1"/>
    <col min="13577" max="13577" width="7" style="437" customWidth="1"/>
    <col min="13578" max="13578" width="11.5546875" style="437" customWidth="1"/>
    <col min="13579" max="13579" width="6.44140625" style="437" customWidth="1"/>
    <col min="13580" max="13580" width="10.5546875" style="437" customWidth="1"/>
    <col min="13581" max="13581" width="6.6640625" style="437" customWidth="1"/>
    <col min="13582" max="13582" width="10.21875" style="437" customWidth="1"/>
    <col min="13583" max="13583" width="7.44140625" style="437" customWidth="1"/>
    <col min="13584" max="13584" width="11.44140625" style="437" customWidth="1"/>
    <col min="13585" max="13585" width="7.109375" style="437" customWidth="1"/>
    <col min="13586" max="13586" width="8.88671875" style="437"/>
    <col min="13587" max="13587" width="6.77734375" style="437" customWidth="1"/>
    <col min="13588" max="13588" width="10.6640625" style="437" customWidth="1"/>
    <col min="13589" max="13589" width="6.44140625" style="437" customWidth="1"/>
    <col min="13590" max="13590" width="9.88671875" style="437" customWidth="1"/>
    <col min="13591" max="13591" width="8.33203125" style="437" customWidth="1"/>
    <col min="13592" max="13594" width="11.33203125" style="437" customWidth="1"/>
    <col min="13595" max="13595" width="7.33203125" style="437" customWidth="1"/>
    <col min="13596" max="13596" width="10.6640625" style="437" customWidth="1"/>
    <col min="13597" max="13597" width="6.33203125" style="437" customWidth="1"/>
    <col min="13598" max="13598" width="8.88671875" style="437"/>
    <col min="13599" max="13599" width="7" style="437" customWidth="1"/>
    <col min="13600" max="13600" width="10.21875" style="437" customWidth="1"/>
    <col min="13601" max="13601" width="0.6640625" style="437" customWidth="1"/>
    <col min="13602" max="13828" width="8.88671875" style="437"/>
    <col min="13829" max="13829" width="1.44140625" style="437" customWidth="1"/>
    <col min="13830" max="13830" width="42.88671875" style="437" customWidth="1"/>
    <col min="13831" max="13831" width="6.6640625" style="437" customWidth="1"/>
    <col min="13832" max="13832" width="10.6640625" style="437" customWidth="1"/>
    <col min="13833" max="13833" width="7" style="437" customWidth="1"/>
    <col min="13834" max="13834" width="11.5546875" style="437" customWidth="1"/>
    <col min="13835" max="13835" width="6.44140625" style="437" customWidth="1"/>
    <col min="13836" max="13836" width="10.5546875" style="437" customWidth="1"/>
    <col min="13837" max="13837" width="6.6640625" style="437" customWidth="1"/>
    <col min="13838" max="13838" width="10.21875" style="437" customWidth="1"/>
    <col min="13839" max="13839" width="7.44140625" style="437" customWidth="1"/>
    <col min="13840" max="13840" width="11.44140625" style="437" customWidth="1"/>
    <col min="13841" max="13841" width="7.109375" style="437" customWidth="1"/>
    <col min="13842" max="13842" width="8.88671875" style="437"/>
    <col min="13843" max="13843" width="6.77734375" style="437" customWidth="1"/>
    <col min="13844" max="13844" width="10.6640625" style="437" customWidth="1"/>
    <col min="13845" max="13845" width="6.44140625" style="437" customWidth="1"/>
    <col min="13846" max="13846" width="9.88671875" style="437" customWidth="1"/>
    <col min="13847" max="13847" width="8.33203125" style="437" customWidth="1"/>
    <col min="13848" max="13850" width="11.33203125" style="437" customWidth="1"/>
    <col min="13851" max="13851" width="7.33203125" style="437" customWidth="1"/>
    <col min="13852" max="13852" width="10.6640625" style="437" customWidth="1"/>
    <col min="13853" max="13853" width="6.33203125" style="437" customWidth="1"/>
    <col min="13854" max="13854" width="8.88671875" style="437"/>
    <col min="13855" max="13855" width="7" style="437" customWidth="1"/>
    <col min="13856" max="13856" width="10.21875" style="437" customWidth="1"/>
    <col min="13857" max="13857" width="0.6640625" style="437" customWidth="1"/>
    <col min="13858" max="14084" width="8.88671875" style="437"/>
    <col min="14085" max="14085" width="1.44140625" style="437" customWidth="1"/>
    <col min="14086" max="14086" width="42.88671875" style="437" customWidth="1"/>
    <col min="14087" max="14087" width="6.6640625" style="437" customWidth="1"/>
    <col min="14088" max="14088" width="10.6640625" style="437" customWidth="1"/>
    <col min="14089" max="14089" width="7" style="437" customWidth="1"/>
    <col min="14090" max="14090" width="11.5546875" style="437" customWidth="1"/>
    <col min="14091" max="14091" width="6.44140625" style="437" customWidth="1"/>
    <col min="14092" max="14092" width="10.5546875" style="437" customWidth="1"/>
    <col min="14093" max="14093" width="6.6640625" style="437" customWidth="1"/>
    <col min="14094" max="14094" width="10.21875" style="437" customWidth="1"/>
    <col min="14095" max="14095" width="7.44140625" style="437" customWidth="1"/>
    <col min="14096" max="14096" width="11.44140625" style="437" customWidth="1"/>
    <col min="14097" max="14097" width="7.109375" style="437" customWidth="1"/>
    <col min="14098" max="14098" width="8.88671875" style="437"/>
    <col min="14099" max="14099" width="6.77734375" style="437" customWidth="1"/>
    <col min="14100" max="14100" width="10.6640625" style="437" customWidth="1"/>
    <col min="14101" max="14101" width="6.44140625" style="437" customWidth="1"/>
    <col min="14102" max="14102" width="9.88671875" style="437" customWidth="1"/>
    <col min="14103" max="14103" width="8.33203125" style="437" customWidth="1"/>
    <col min="14104" max="14106" width="11.33203125" style="437" customWidth="1"/>
    <col min="14107" max="14107" width="7.33203125" style="437" customWidth="1"/>
    <col min="14108" max="14108" width="10.6640625" style="437" customWidth="1"/>
    <col min="14109" max="14109" width="6.33203125" style="437" customWidth="1"/>
    <col min="14110" max="14110" width="8.88671875" style="437"/>
    <col min="14111" max="14111" width="7" style="437" customWidth="1"/>
    <col min="14112" max="14112" width="10.21875" style="437" customWidth="1"/>
    <col min="14113" max="14113" width="0.6640625" style="437" customWidth="1"/>
    <col min="14114" max="14340" width="8.88671875" style="437"/>
    <col min="14341" max="14341" width="1.44140625" style="437" customWidth="1"/>
    <col min="14342" max="14342" width="42.88671875" style="437" customWidth="1"/>
    <col min="14343" max="14343" width="6.6640625" style="437" customWidth="1"/>
    <col min="14344" max="14344" width="10.6640625" style="437" customWidth="1"/>
    <col min="14345" max="14345" width="7" style="437" customWidth="1"/>
    <col min="14346" max="14346" width="11.5546875" style="437" customWidth="1"/>
    <col min="14347" max="14347" width="6.44140625" style="437" customWidth="1"/>
    <col min="14348" max="14348" width="10.5546875" style="437" customWidth="1"/>
    <col min="14349" max="14349" width="6.6640625" style="437" customWidth="1"/>
    <col min="14350" max="14350" width="10.21875" style="437" customWidth="1"/>
    <col min="14351" max="14351" width="7.44140625" style="437" customWidth="1"/>
    <col min="14352" max="14352" width="11.44140625" style="437" customWidth="1"/>
    <col min="14353" max="14353" width="7.109375" style="437" customWidth="1"/>
    <col min="14354" max="14354" width="8.88671875" style="437"/>
    <col min="14355" max="14355" width="6.77734375" style="437" customWidth="1"/>
    <col min="14356" max="14356" width="10.6640625" style="437" customWidth="1"/>
    <col min="14357" max="14357" width="6.44140625" style="437" customWidth="1"/>
    <col min="14358" max="14358" width="9.88671875" style="437" customWidth="1"/>
    <col min="14359" max="14359" width="8.33203125" style="437" customWidth="1"/>
    <col min="14360" max="14362" width="11.33203125" style="437" customWidth="1"/>
    <col min="14363" max="14363" width="7.33203125" style="437" customWidth="1"/>
    <col min="14364" max="14364" width="10.6640625" style="437" customWidth="1"/>
    <col min="14365" max="14365" width="6.33203125" style="437" customWidth="1"/>
    <col min="14366" max="14366" width="8.88671875" style="437"/>
    <col min="14367" max="14367" width="7" style="437" customWidth="1"/>
    <col min="14368" max="14368" width="10.21875" style="437" customWidth="1"/>
    <col min="14369" max="14369" width="0.6640625" style="437" customWidth="1"/>
    <col min="14370" max="14596" width="8.88671875" style="437"/>
    <col min="14597" max="14597" width="1.44140625" style="437" customWidth="1"/>
    <col min="14598" max="14598" width="42.88671875" style="437" customWidth="1"/>
    <col min="14599" max="14599" width="6.6640625" style="437" customWidth="1"/>
    <col min="14600" max="14600" width="10.6640625" style="437" customWidth="1"/>
    <col min="14601" max="14601" width="7" style="437" customWidth="1"/>
    <col min="14602" max="14602" width="11.5546875" style="437" customWidth="1"/>
    <col min="14603" max="14603" width="6.44140625" style="437" customWidth="1"/>
    <col min="14604" max="14604" width="10.5546875" style="437" customWidth="1"/>
    <col min="14605" max="14605" width="6.6640625" style="437" customWidth="1"/>
    <col min="14606" max="14606" width="10.21875" style="437" customWidth="1"/>
    <col min="14607" max="14607" width="7.44140625" style="437" customWidth="1"/>
    <col min="14608" max="14608" width="11.44140625" style="437" customWidth="1"/>
    <col min="14609" max="14609" width="7.109375" style="437" customWidth="1"/>
    <col min="14610" max="14610" width="8.88671875" style="437"/>
    <col min="14611" max="14611" width="6.77734375" style="437" customWidth="1"/>
    <col min="14612" max="14612" width="10.6640625" style="437" customWidth="1"/>
    <col min="14613" max="14613" width="6.44140625" style="437" customWidth="1"/>
    <col min="14614" max="14614" width="9.88671875" style="437" customWidth="1"/>
    <col min="14615" max="14615" width="8.33203125" style="437" customWidth="1"/>
    <col min="14616" max="14618" width="11.33203125" style="437" customWidth="1"/>
    <col min="14619" max="14619" width="7.33203125" style="437" customWidth="1"/>
    <col min="14620" max="14620" width="10.6640625" style="437" customWidth="1"/>
    <col min="14621" max="14621" width="6.33203125" style="437" customWidth="1"/>
    <col min="14622" max="14622" width="8.88671875" style="437"/>
    <col min="14623" max="14623" width="7" style="437" customWidth="1"/>
    <col min="14624" max="14624" width="10.21875" style="437" customWidth="1"/>
    <col min="14625" max="14625" width="0.6640625" style="437" customWidth="1"/>
    <col min="14626" max="14852" width="8.88671875" style="437"/>
    <col min="14853" max="14853" width="1.44140625" style="437" customWidth="1"/>
    <col min="14854" max="14854" width="42.88671875" style="437" customWidth="1"/>
    <col min="14855" max="14855" width="6.6640625" style="437" customWidth="1"/>
    <col min="14856" max="14856" width="10.6640625" style="437" customWidth="1"/>
    <col min="14857" max="14857" width="7" style="437" customWidth="1"/>
    <col min="14858" max="14858" width="11.5546875" style="437" customWidth="1"/>
    <col min="14859" max="14859" width="6.44140625" style="437" customWidth="1"/>
    <col min="14860" max="14860" width="10.5546875" style="437" customWidth="1"/>
    <col min="14861" max="14861" width="6.6640625" style="437" customWidth="1"/>
    <col min="14862" max="14862" width="10.21875" style="437" customWidth="1"/>
    <col min="14863" max="14863" width="7.44140625" style="437" customWidth="1"/>
    <col min="14864" max="14864" width="11.44140625" style="437" customWidth="1"/>
    <col min="14865" max="14865" width="7.109375" style="437" customWidth="1"/>
    <col min="14866" max="14866" width="8.88671875" style="437"/>
    <col min="14867" max="14867" width="6.77734375" style="437" customWidth="1"/>
    <col min="14868" max="14868" width="10.6640625" style="437" customWidth="1"/>
    <col min="14869" max="14869" width="6.44140625" style="437" customWidth="1"/>
    <col min="14870" max="14870" width="9.88671875" style="437" customWidth="1"/>
    <col min="14871" max="14871" width="8.33203125" style="437" customWidth="1"/>
    <col min="14872" max="14874" width="11.33203125" style="437" customWidth="1"/>
    <col min="14875" max="14875" width="7.33203125" style="437" customWidth="1"/>
    <col min="14876" max="14876" width="10.6640625" style="437" customWidth="1"/>
    <col min="14877" max="14877" width="6.33203125" style="437" customWidth="1"/>
    <col min="14878" max="14878" width="8.88671875" style="437"/>
    <col min="14879" max="14879" width="7" style="437" customWidth="1"/>
    <col min="14880" max="14880" width="10.21875" style="437" customWidth="1"/>
    <col min="14881" max="14881" width="0.6640625" style="437" customWidth="1"/>
    <col min="14882" max="15108" width="8.88671875" style="437"/>
    <col min="15109" max="15109" width="1.44140625" style="437" customWidth="1"/>
    <col min="15110" max="15110" width="42.88671875" style="437" customWidth="1"/>
    <col min="15111" max="15111" width="6.6640625" style="437" customWidth="1"/>
    <col min="15112" max="15112" width="10.6640625" style="437" customWidth="1"/>
    <col min="15113" max="15113" width="7" style="437" customWidth="1"/>
    <col min="15114" max="15114" width="11.5546875" style="437" customWidth="1"/>
    <col min="15115" max="15115" width="6.44140625" style="437" customWidth="1"/>
    <col min="15116" max="15116" width="10.5546875" style="437" customWidth="1"/>
    <col min="15117" max="15117" width="6.6640625" style="437" customWidth="1"/>
    <col min="15118" max="15118" width="10.21875" style="437" customWidth="1"/>
    <col min="15119" max="15119" width="7.44140625" style="437" customWidth="1"/>
    <col min="15120" max="15120" width="11.44140625" style="437" customWidth="1"/>
    <col min="15121" max="15121" width="7.109375" style="437" customWidth="1"/>
    <col min="15122" max="15122" width="8.88671875" style="437"/>
    <col min="15123" max="15123" width="6.77734375" style="437" customWidth="1"/>
    <col min="15124" max="15124" width="10.6640625" style="437" customWidth="1"/>
    <col min="15125" max="15125" width="6.44140625" style="437" customWidth="1"/>
    <col min="15126" max="15126" width="9.88671875" style="437" customWidth="1"/>
    <col min="15127" max="15127" width="8.33203125" style="437" customWidth="1"/>
    <col min="15128" max="15130" width="11.33203125" style="437" customWidth="1"/>
    <col min="15131" max="15131" width="7.33203125" style="437" customWidth="1"/>
    <col min="15132" max="15132" width="10.6640625" style="437" customWidth="1"/>
    <col min="15133" max="15133" width="6.33203125" style="437" customWidth="1"/>
    <col min="15134" max="15134" width="8.88671875" style="437"/>
    <col min="15135" max="15135" width="7" style="437" customWidth="1"/>
    <col min="15136" max="15136" width="10.21875" style="437" customWidth="1"/>
    <col min="15137" max="15137" width="0.6640625" style="437" customWidth="1"/>
    <col min="15138" max="15364" width="8.88671875" style="437"/>
    <col min="15365" max="15365" width="1.44140625" style="437" customWidth="1"/>
    <col min="15366" max="15366" width="42.88671875" style="437" customWidth="1"/>
    <col min="15367" max="15367" width="6.6640625" style="437" customWidth="1"/>
    <col min="15368" max="15368" width="10.6640625" style="437" customWidth="1"/>
    <col min="15369" max="15369" width="7" style="437" customWidth="1"/>
    <col min="15370" max="15370" width="11.5546875" style="437" customWidth="1"/>
    <col min="15371" max="15371" width="6.44140625" style="437" customWidth="1"/>
    <col min="15372" max="15372" width="10.5546875" style="437" customWidth="1"/>
    <col min="15373" max="15373" width="6.6640625" style="437" customWidth="1"/>
    <col min="15374" max="15374" width="10.21875" style="437" customWidth="1"/>
    <col min="15375" max="15375" width="7.44140625" style="437" customWidth="1"/>
    <col min="15376" max="15376" width="11.44140625" style="437" customWidth="1"/>
    <col min="15377" max="15377" width="7.109375" style="437" customWidth="1"/>
    <col min="15378" max="15378" width="8.88671875" style="437"/>
    <col min="15379" max="15379" width="6.77734375" style="437" customWidth="1"/>
    <col min="15380" max="15380" width="10.6640625" style="437" customWidth="1"/>
    <col min="15381" max="15381" width="6.44140625" style="437" customWidth="1"/>
    <col min="15382" max="15382" width="9.88671875" style="437" customWidth="1"/>
    <col min="15383" max="15383" width="8.33203125" style="437" customWidth="1"/>
    <col min="15384" max="15386" width="11.33203125" style="437" customWidth="1"/>
    <col min="15387" max="15387" width="7.33203125" style="437" customWidth="1"/>
    <col min="15388" max="15388" width="10.6640625" style="437" customWidth="1"/>
    <col min="15389" max="15389" width="6.33203125" style="437" customWidth="1"/>
    <col min="15390" max="15390" width="8.88671875" style="437"/>
    <col min="15391" max="15391" width="7" style="437" customWidth="1"/>
    <col min="15392" max="15392" width="10.21875" style="437" customWidth="1"/>
    <col min="15393" max="15393" width="0.6640625" style="437" customWidth="1"/>
    <col min="15394" max="15620" width="8.88671875" style="437"/>
    <col min="15621" max="15621" width="1.44140625" style="437" customWidth="1"/>
    <col min="15622" max="15622" width="42.88671875" style="437" customWidth="1"/>
    <col min="15623" max="15623" width="6.6640625" style="437" customWidth="1"/>
    <col min="15624" max="15624" width="10.6640625" style="437" customWidth="1"/>
    <col min="15625" max="15625" width="7" style="437" customWidth="1"/>
    <col min="15626" max="15626" width="11.5546875" style="437" customWidth="1"/>
    <col min="15627" max="15627" width="6.44140625" style="437" customWidth="1"/>
    <col min="15628" max="15628" width="10.5546875" style="437" customWidth="1"/>
    <col min="15629" max="15629" width="6.6640625" style="437" customWidth="1"/>
    <col min="15630" max="15630" width="10.21875" style="437" customWidth="1"/>
    <col min="15631" max="15631" width="7.44140625" style="437" customWidth="1"/>
    <col min="15632" max="15632" width="11.44140625" style="437" customWidth="1"/>
    <col min="15633" max="15633" width="7.109375" style="437" customWidth="1"/>
    <col min="15634" max="15634" width="8.88671875" style="437"/>
    <col min="15635" max="15635" width="6.77734375" style="437" customWidth="1"/>
    <col min="15636" max="15636" width="10.6640625" style="437" customWidth="1"/>
    <col min="15637" max="15637" width="6.44140625" style="437" customWidth="1"/>
    <col min="15638" max="15638" width="9.88671875" style="437" customWidth="1"/>
    <col min="15639" max="15639" width="8.33203125" style="437" customWidth="1"/>
    <col min="15640" max="15642" width="11.33203125" style="437" customWidth="1"/>
    <col min="15643" max="15643" width="7.33203125" style="437" customWidth="1"/>
    <col min="15644" max="15644" width="10.6640625" style="437" customWidth="1"/>
    <col min="15645" max="15645" width="6.33203125" style="437" customWidth="1"/>
    <col min="15646" max="15646" width="8.88671875" style="437"/>
    <col min="15647" max="15647" width="7" style="437" customWidth="1"/>
    <col min="15648" max="15648" width="10.21875" style="437" customWidth="1"/>
    <col min="15649" max="15649" width="0.6640625" style="437" customWidth="1"/>
    <col min="15650" max="15876" width="8.88671875" style="437"/>
    <col min="15877" max="15877" width="1.44140625" style="437" customWidth="1"/>
    <col min="15878" max="15878" width="42.88671875" style="437" customWidth="1"/>
    <col min="15879" max="15879" width="6.6640625" style="437" customWidth="1"/>
    <col min="15880" max="15880" width="10.6640625" style="437" customWidth="1"/>
    <col min="15881" max="15881" width="7" style="437" customWidth="1"/>
    <col min="15882" max="15882" width="11.5546875" style="437" customWidth="1"/>
    <col min="15883" max="15883" width="6.44140625" style="437" customWidth="1"/>
    <col min="15884" max="15884" width="10.5546875" style="437" customWidth="1"/>
    <col min="15885" max="15885" width="6.6640625" style="437" customWidth="1"/>
    <col min="15886" max="15886" width="10.21875" style="437" customWidth="1"/>
    <col min="15887" max="15887" width="7.44140625" style="437" customWidth="1"/>
    <col min="15888" max="15888" width="11.44140625" style="437" customWidth="1"/>
    <col min="15889" max="15889" width="7.109375" style="437" customWidth="1"/>
    <col min="15890" max="15890" width="8.88671875" style="437"/>
    <col min="15891" max="15891" width="6.77734375" style="437" customWidth="1"/>
    <col min="15892" max="15892" width="10.6640625" style="437" customWidth="1"/>
    <col min="15893" max="15893" width="6.44140625" style="437" customWidth="1"/>
    <col min="15894" max="15894" width="9.88671875" style="437" customWidth="1"/>
    <col min="15895" max="15895" width="8.33203125" style="437" customWidth="1"/>
    <col min="15896" max="15898" width="11.33203125" style="437" customWidth="1"/>
    <col min="15899" max="15899" width="7.33203125" style="437" customWidth="1"/>
    <col min="15900" max="15900" width="10.6640625" style="437" customWidth="1"/>
    <col min="15901" max="15901" width="6.33203125" style="437" customWidth="1"/>
    <col min="15902" max="15902" width="8.88671875" style="437"/>
    <col min="15903" max="15903" width="7" style="437" customWidth="1"/>
    <col min="15904" max="15904" width="10.21875" style="437" customWidth="1"/>
    <col min="15905" max="15905" width="0.6640625" style="437" customWidth="1"/>
    <col min="15906" max="16132" width="8.88671875" style="437"/>
    <col min="16133" max="16133" width="1.44140625" style="437" customWidth="1"/>
    <col min="16134" max="16134" width="42.88671875" style="437" customWidth="1"/>
    <col min="16135" max="16135" width="6.6640625" style="437" customWidth="1"/>
    <col min="16136" max="16136" width="10.6640625" style="437" customWidth="1"/>
    <col min="16137" max="16137" width="7" style="437" customWidth="1"/>
    <col min="16138" max="16138" width="11.5546875" style="437" customWidth="1"/>
    <col min="16139" max="16139" width="6.44140625" style="437" customWidth="1"/>
    <col min="16140" max="16140" width="10.5546875" style="437" customWidth="1"/>
    <col min="16141" max="16141" width="6.6640625" style="437" customWidth="1"/>
    <col min="16142" max="16142" width="10.21875" style="437" customWidth="1"/>
    <col min="16143" max="16143" width="7.44140625" style="437" customWidth="1"/>
    <col min="16144" max="16144" width="11.44140625" style="437" customWidth="1"/>
    <col min="16145" max="16145" width="7.109375" style="437" customWidth="1"/>
    <col min="16146" max="16146" width="8.88671875" style="437"/>
    <col min="16147" max="16147" width="6.77734375" style="437" customWidth="1"/>
    <col min="16148" max="16148" width="10.6640625" style="437" customWidth="1"/>
    <col min="16149" max="16149" width="6.44140625" style="437" customWidth="1"/>
    <col min="16150" max="16150" width="9.88671875" style="437" customWidth="1"/>
    <col min="16151" max="16151" width="8.33203125" style="437" customWidth="1"/>
    <col min="16152" max="16154" width="11.33203125" style="437" customWidth="1"/>
    <col min="16155" max="16155" width="7.33203125" style="437" customWidth="1"/>
    <col min="16156" max="16156" width="10.6640625" style="437" customWidth="1"/>
    <col min="16157" max="16157" width="6.33203125" style="437" customWidth="1"/>
    <col min="16158" max="16158" width="8.88671875" style="437"/>
    <col min="16159" max="16159" width="7" style="437" customWidth="1"/>
    <col min="16160" max="16160" width="10.21875" style="437" customWidth="1"/>
    <col min="16161" max="16161" width="0.6640625" style="437" customWidth="1"/>
    <col min="16162" max="16384" width="8.88671875" style="437"/>
  </cols>
  <sheetData>
    <row r="1" spans="1:33" ht="30">
      <c r="A1" s="432" t="s">
        <v>229</v>
      </c>
      <c r="B1" s="433"/>
      <c r="C1" s="433"/>
      <c r="D1" s="433"/>
      <c r="E1" s="434"/>
      <c r="F1" s="434"/>
      <c r="G1" s="434"/>
      <c r="H1" s="434"/>
      <c r="I1" s="434"/>
      <c r="J1" s="434"/>
      <c r="K1" s="434"/>
      <c r="L1" s="434"/>
      <c r="M1" s="434"/>
      <c r="N1" s="434"/>
      <c r="O1" s="434"/>
      <c r="P1" s="434"/>
      <c r="Q1" s="434"/>
      <c r="R1" s="434"/>
      <c r="S1" s="434"/>
      <c r="T1" s="434"/>
      <c r="U1" s="434"/>
      <c r="V1" s="434"/>
      <c r="W1" s="436" t="s">
        <v>73</v>
      </c>
      <c r="X1" s="434"/>
      <c r="Y1" s="434"/>
      <c r="Z1" s="434"/>
      <c r="AA1" s="434"/>
      <c r="AB1" s="434"/>
      <c r="AC1" s="434"/>
      <c r="AD1" s="434"/>
      <c r="AE1" s="434"/>
      <c r="AF1" s="435"/>
    </row>
    <row r="2" spans="1:33" ht="13.15" customHeight="1">
      <c r="A2" s="438"/>
      <c r="B2" s="434"/>
      <c r="C2" s="434"/>
      <c r="D2" s="434"/>
      <c r="E2" s="434"/>
      <c r="F2" s="434"/>
      <c r="G2" s="434"/>
      <c r="H2" s="434"/>
      <c r="I2" s="434"/>
      <c r="J2" s="434"/>
      <c r="K2" s="434"/>
      <c r="L2" s="434"/>
      <c r="M2" s="434"/>
      <c r="N2" s="434"/>
      <c r="O2" s="434"/>
      <c r="P2" s="434"/>
      <c r="Q2" s="434"/>
      <c r="R2" s="434"/>
      <c r="S2" s="434"/>
      <c r="T2" s="434"/>
      <c r="U2" s="434"/>
      <c r="V2" s="434"/>
      <c r="W2" s="436" t="s">
        <v>73</v>
      </c>
      <c r="X2" s="434"/>
      <c r="Y2" s="434"/>
      <c r="Z2" s="434"/>
      <c r="AA2" s="434"/>
      <c r="AB2" s="434"/>
      <c r="AC2" s="434"/>
      <c r="AD2" s="434"/>
      <c r="AE2" s="434"/>
      <c r="AF2" s="435"/>
    </row>
    <row r="3" spans="1:33" ht="18.75">
      <c r="A3" s="439"/>
      <c r="B3" s="1060" t="s">
        <v>230</v>
      </c>
      <c r="C3" s="1060"/>
      <c r="D3" s="1060"/>
      <c r="E3" s="1060"/>
      <c r="F3" s="1060"/>
      <c r="G3" s="1060"/>
      <c r="H3" s="1060"/>
      <c r="I3" s="1060"/>
      <c r="J3" s="1060"/>
      <c r="K3" s="1060"/>
      <c r="L3" s="1060"/>
      <c r="M3" s="1060"/>
      <c r="N3" s="1060"/>
      <c r="O3" s="1060"/>
      <c r="P3" s="1060"/>
      <c r="Q3" s="1060"/>
      <c r="R3" s="1060"/>
      <c r="S3" s="1060"/>
      <c r="T3" s="1060"/>
      <c r="U3" s="1060"/>
      <c r="V3" s="1060"/>
      <c r="W3" s="436" t="s">
        <v>73</v>
      </c>
      <c r="X3" s="440"/>
      <c r="Y3" s="440"/>
      <c r="Z3" s="440"/>
      <c r="AA3" s="440"/>
      <c r="AB3" s="440"/>
      <c r="AC3" s="440"/>
      <c r="AD3" s="440"/>
      <c r="AE3" s="440"/>
      <c r="AF3" s="441"/>
    </row>
    <row r="4" spans="1:33" ht="16.5">
      <c r="A4" s="1061" t="str">
        <f>+'[8]B. Summary of Requirements '!A5</f>
        <v>Interagency Crime and Drug Enforcement</v>
      </c>
      <c r="B4" s="1061"/>
      <c r="C4" s="1061"/>
      <c r="D4" s="1061"/>
      <c r="E4" s="1061"/>
      <c r="F4" s="1061"/>
      <c r="G4" s="1061"/>
      <c r="H4" s="1061"/>
      <c r="I4" s="1061"/>
      <c r="J4" s="1061"/>
      <c r="K4" s="1061"/>
      <c r="L4" s="1061"/>
      <c r="M4" s="1061"/>
      <c r="N4" s="1061"/>
      <c r="O4" s="1061"/>
      <c r="P4" s="1061"/>
      <c r="Q4" s="1061"/>
      <c r="R4" s="1061"/>
      <c r="S4" s="1061"/>
      <c r="T4" s="1061"/>
      <c r="U4" s="1061"/>
      <c r="V4" s="1061"/>
      <c r="W4" s="436" t="s">
        <v>73</v>
      </c>
      <c r="X4" s="440"/>
      <c r="Y4" s="440"/>
      <c r="Z4" s="440"/>
      <c r="AA4" s="440"/>
      <c r="AB4" s="440"/>
      <c r="AC4" s="440"/>
      <c r="AD4" s="440"/>
      <c r="AE4" s="440"/>
      <c r="AF4" s="441"/>
    </row>
    <row r="5" spans="1:33" ht="16.5">
      <c r="A5" s="439"/>
      <c r="B5" s="1057" t="str">
        <f>+'[8]B. Summary of Requirements '!A6</f>
        <v>Salaries and Expenses</v>
      </c>
      <c r="C5" s="1057"/>
      <c r="D5" s="1057"/>
      <c r="E5" s="1057"/>
      <c r="F5" s="1057"/>
      <c r="G5" s="1057"/>
      <c r="H5" s="1057"/>
      <c r="I5" s="1057"/>
      <c r="J5" s="1057"/>
      <c r="K5" s="1057"/>
      <c r="L5" s="1057"/>
      <c r="M5" s="1057"/>
      <c r="N5" s="1057"/>
      <c r="O5" s="1057"/>
      <c r="P5" s="1057"/>
      <c r="Q5" s="1057"/>
      <c r="R5" s="1057"/>
      <c r="S5" s="1057"/>
      <c r="T5" s="1057"/>
      <c r="U5" s="1057"/>
      <c r="V5" s="1057"/>
      <c r="W5" s="436" t="s">
        <v>73</v>
      </c>
      <c r="X5" s="440"/>
      <c r="Y5" s="440"/>
      <c r="Z5" s="440"/>
      <c r="AA5" s="440"/>
      <c r="AB5" s="440"/>
      <c r="AC5" s="440"/>
      <c r="AD5" s="440"/>
      <c r="AE5" s="440"/>
      <c r="AF5" s="441"/>
    </row>
    <row r="6" spans="1:33">
      <c r="A6" s="1058" t="s">
        <v>28</v>
      </c>
      <c r="B6" s="1058"/>
      <c r="C6" s="1058"/>
      <c r="D6" s="1058"/>
      <c r="E6" s="1058"/>
      <c r="F6" s="1058"/>
      <c r="G6" s="1058"/>
      <c r="H6" s="1058"/>
      <c r="I6" s="1058"/>
      <c r="J6" s="1058"/>
      <c r="K6" s="1058"/>
      <c r="L6" s="1058"/>
      <c r="M6" s="1058"/>
      <c r="N6" s="1058"/>
      <c r="O6" s="1058"/>
      <c r="P6" s="1058"/>
      <c r="Q6" s="1058"/>
      <c r="R6" s="1058"/>
      <c r="S6" s="1058"/>
      <c r="T6" s="1058"/>
      <c r="U6" s="1058"/>
      <c r="V6" s="1058"/>
      <c r="W6" s="436" t="s">
        <v>73</v>
      </c>
      <c r="X6" s="440"/>
      <c r="Y6" s="440"/>
      <c r="Z6" s="440"/>
      <c r="AA6" s="440"/>
      <c r="AB6" s="440"/>
      <c r="AC6" s="440"/>
      <c r="AD6" s="440"/>
      <c r="AE6" s="440"/>
      <c r="AF6" s="441"/>
    </row>
    <row r="7" spans="1:33" ht="16.5" thickBot="1">
      <c r="A7" s="439"/>
      <c r="B7" s="440"/>
      <c r="C7" s="712"/>
      <c r="D7" s="712"/>
      <c r="E7" s="711"/>
      <c r="F7" s="712"/>
      <c r="G7" s="441"/>
      <c r="H7" s="441"/>
      <c r="I7" s="441"/>
      <c r="J7" s="441"/>
      <c r="K7" s="441"/>
      <c r="L7" s="441"/>
      <c r="M7" s="441"/>
      <c r="N7" s="441"/>
      <c r="O7" s="441"/>
      <c r="P7" s="441"/>
      <c r="Q7" s="442"/>
      <c r="R7" s="441"/>
      <c r="S7" s="441"/>
      <c r="T7" s="441"/>
      <c r="U7" s="441"/>
      <c r="V7" s="441"/>
      <c r="W7" s="436" t="s">
        <v>73</v>
      </c>
      <c r="X7" s="441"/>
      <c r="Y7" s="441"/>
      <c r="Z7" s="441"/>
      <c r="AA7" s="441"/>
      <c r="AB7" s="441"/>
      <c r="AC7" s="441"/>
      <c r="AD7" s="441"/>
      <c r="AE7" s="440"/>
      <c r="AF7" s="441"/>
    </row>
    <row r="8" spans="1:33" ht="17.25" customHeight="1" thickTop="1" thickBot="1">
      <c r="A8" s="439"/>
      <c r="B8" s="1048" t="s">
        <v>231</v>
      </c>
      <c r="C8" s="1043" t="s">
        <v>232</v>
      </c>
      <c r="D8" s="1059"/>
      <c r="E8" s="1059"/>
      <c r="F8" s="1059"/>
      <c r="G8" s="1059"/>
      <c r="H8" s="1059"/>
      <c r="I8" s="1059"/>
      <c r="J8" s="1059"/>
      <c r="K8" s="1059"/>
      <c r="L8" s="1059"/>
      <c r="M8" s="1059"/>
      <c r="N8" s="1059"/>
      <c r="O8" s="1059"/>
      <c r="P8" s="1044"/>
      <c r="Q8" s="1059" t="s">
        <v>233</v>
      </c>
      <c r="R8" s="1059"/>
      <c r="S8" s="1059"/>
      <c r="T8" s="1044"/>
      <c r="U8" s="1043"/>
      <c r="V8" s="1044"/>
      <c r="W8" s="436" t="s">
        <v>73</v>
      </c>
      <c r="X8" s="419"/>
      <c r="Y8" s="419"/>
      <c r="Z8" s="419"/>
      <c r="AA8" s="443"/>
      <c r="AB8" s="443"/>
      <c r="AG8" s="437"/>
    </row>
    <row r="9" spans="1:33" ht="53.25" customHeight="1" thickTop="1" thickBot="1">
      <c r="A9" s="439"/>
      <c r="B9" s="1049"/>
      <c r="C9" s="1051" t="s">
        <v>237</v>
      </c>
      <c r="D9" s="1052"/>
      <c r="E9" s="1051" t="s">
        <v>173</v>
      </c>
      <c r="F9" s="1052"/>
      <c r="G9" s="1053" t="s">
        <v>234</v>
      </c>
      <c r="H9" s="1054"/>
      <c r="I9" s="1040" t="s">
        <v>235</v>
      </c>
      <c r="J9" s="1052"/>
      <c r="K9" s="1051" t="s">
        <v>236</v>
      </c>
      <c r="L9" s="1052"/>
      <c r="M9" s="1051" t="s">
        <v>237</v>
      </c>
      <c r="N9" s="1052"/>
      <c r="O9" s="1055" t="s">
        <v>238</v>
      </c>
      <c r="P9" s="1056"/>
      <c r="Q9" s="1040" t="s">
        <v>239</v>
      </c>
      <c r="R9" s="1040"/>
      <c r="S9" s="1041" t="s">
        <v>238</v>
      </c>
      <c r="T9" s="1042"/>
      <c r="U9" s="1043" t="s">
        <v>157</v>
      </c>
      <c r="V9" s="1044"/>
      <c r="W9" s="444" t="s">
        <v>73</v>
      </c>
      <c r="X9" s="443"/>
      <c r="Z9" s="442"/>
      <c r="AA9" s="442"/>
      <c r="AB9" s="442"/>
      <c r="AC9" s="442"/>
      <c r="AD9" s="442"/>
      <c r="AE9" s="442"/>
      <c r="AG9" s="437"/>
    </row>
    <row r="10" spans="1:33" ht="45" customHeight="1" thickTop="1" thickBot="1">
      <c r="A10" s="439"/>
      <c r="B10" s="1050"/>
      <c r="C10" s="445" t="s">
        <v>53</v>
      </c>
      <c r="D10" s="446" t="s">
        <v>240</v>
      </c>
      <c r="E10" s="445" t="s">
        <v>53</v>
      </c>
      <c r="F10" s="446" t="s">
        <v>240</v>
      </c>
      <c r="G10" s="447" t="s">
        <v>53</v>
      </c>
      <c r="H10" s="447" t="s">
        <v>240</v>
      </c>
      <c r="I10" s="448" t="s">
        <v>53</v>
      </c>
      <c r="J10" s="446" t="s">
        <v>240</v>
      </c>
      <c r="K10" s="445" t="s">
        <v>53</v>
      </c>
      <c r="L10" s="446" t="s">
        <v>240</v>
      </c>
      <c r="M10" s="445" t="s">
        <v>53</v>
      </c>
      <c r="N10" s="446" t="s">
        <v>240</v>
      </c>
      <c r="O10" s="449" t="s">
        <v>53</v>
      </c>
      <c r="P10" s="713" t="s">
        <v>240</v>
      </c>
      <c r="Q10" s="450" t="s">
        <v>53</v>
      </c>
      <c r="R10" s="450" t="s">
        <v>240</v>
      </c>
      <c r="S10" s="451" t="s">
        <v>53</v>
      </c>
      <c r="T10" s="452" t="s">
        <v>240</v>
      </c>
      <c r="U10" s="450" t="s">
        <v>53</v>
      </c>
      <c r="V10" s="453" t="s">
        <v>240</v>
      </c>
      <c r="W10" s="436" t="s">
        <v>73</v>
      </c>
      <c r="X10" s="442"/>
      <c r="Y10" s="442"/>
      <c r="Z10" s="442"/>
      <c r="AA10" s="442"/>
      <c r="AB10" s="442"/>
      <c r="AG10" s="437"/>
    </row>
    <row r="11" spans="1:33" ht="15.75">
      <c r="A11" s="439"/>
      <c r="B11" s="454" t="s">
        <v>241</v>
      </c>
      <c r="C11" s="455">
        <v>0</v>
      </c>
      <c r="D11" s="456">
        <v>0</v>
      </c>
      <c r="E11" s="455">
        <v>0</v>
      </c>
      <c r="F11" s="456">
        <v>0</v>
      </c>
      <c r="G11" s="457">
        <v>0</v>
      </c>
      <c r="H11" s="457">
        <v>0</v>
      </c>
      <c r="I11" s="455">
        <v>0</v>
      </c>
      <c r="J11" s="456">
        <v>0</v>
      </c>
      <c r="K11" s="457">
        <v>0</v>
      </c>
      <c r="L11" s="457">
        <v>0</v>
      </c>
      <c r="M11" s="455">
        <v>0</v>
      </c>
      <c r="N11" s="456">
        <v>0</v>
      </c>
      <c r="O11" s="458">
        <v>0</v>
      </c>
      <c r="P11" s="714">
        <v>0</v>
      </c>
      <c r="Q11" s="460">
        <v>0</v>
      </c>
      <c r="R11" s="460">
        <v>0</v>
      </c>
      <c r="S11" s="458">
        <v>0</v>
      </c>
      <c r="T11" s="459">
        <v>0</v>
      </c>
      <c r="U11" s="458">
        <f>Q11+M11+I11+E11+G11+O11+S11+K11</f>
        <v>0</v>
      </c>
      <c r="V11" s="462">
        <f>R11+N11+J11+F11+H11+P11+T11+L11</f>
        <v>0</v>
      </c>
      <c r="W11" s="436" t="s">
        <v>73</v>
      </c>
      <c r="AG11" s="437"/>
    </row>
    <row r="12" spans="1:33" ht="15.75">
      <c r="A12" s="439"/>
      <c r="B12" s="454" t="s">
        <v>242</v>
      </c>
      <c r="C12" s="455">
        <v>0</v>
      </c>
      <c r="D12" s="456">
        <v>0</v>
      </c>
      <c r="E12" s="455">
        <v>0</v>
      </c>
      <c r="F12" s="456">
        <v>0</v>
      </c>
      <c r="G12" s="457">
        <v>0</v>
      </c>
      <c r="H12" s="463">
        <v>0</v>
      </c>
      <c r="I12" s="455">
        <v>0</v>
      </c>
      <c r="J12" s="456">
        <v>0</v>
      </c>
      <c r="K12" s="457">
        <v>0</v>
      </c>
      <c r="L12" s="457">
        <v>0</v>
      </c>
      <c r="M12" s="455">
        <v>0</v>
      </c>
      <c r="N12" s="456">
        <v>0</v>
      </c>
      <c r="O12" s="458">
        <v>0</v>
      </c>
      <c r="P12" s="714">
        <v>0</v>
      </c>
      <c r="Q12" s="460">
        <v>0</v>
      </c>
      <c r="R12" s="460">
        <v>0</v>
      </c>
      <c r="S12" s="458">
        <v>0</v>
      </c>
      <c r="T12" s="460">
        <v>0</v>
      </c>
      <c r="U12" s="458">
        <f t="shared" ref="U12:U22" si="0">Q12+M12+I12+E12+G12+O12+S12+K12</f>
        <v>0</v>
      </c>
      <c r="V12" s="461">
        <f t="shared" ref="V12:V22" si="1">R12+N12+J12+F12+H12+P12+T12+L12</f>
        <v>0</v>
      </c>
      <c r="W12" s="436" t="s">
        <v>73</v>
      </c>
      <c r="AG12" s="437"/>
    </row>
    <row r="13" spans="1:33" ht="15.75">
      <c r="A13" s="439"/>
      <c r="B13" s="454" t="s">
        <v>243</v>
      </c>
      <c r="C13" s="455">
        <v>0</v>
      </c>
      <c r="D13" s="464">
        <v>0</v>
      </c>
      <c r="E13" s="455">
        <v>0</v>
      </c>
      <c r="F13" s="464">
        <v>0</v>
      </c>
      <c r="G13" s="457">
        <v>0</v>
      </c>
      <c r="H13" s="457">
        <v>0</v>
      </c>
      <c r="I13" s="455">
        <v>0</v>
      </c>
      <c r="J13" s="456">
        <v>0</v>
      </c>
      <c r="K13" s="457">
        <v>0</v>
      </c>
      <c r="L13" s="457">
        <v>0</v>
      </c>
      <c r="M13" s="455">
        <v>0</v>
      </c>
      <c r="N13" s="456">
        <v>0</v>
      </c>
      <c r="O13" s="458">
        <v>0</v>
      </c>
      <c r="P13" s="714">
        <v>0</v>
      </c>
      <c r="Q13" s="460">
        <v>0</v>
      </c>
      <c r="R13" s="460">
        <v>0</v>
      </c>
      <c r="S13" s="458">
        <v>0</v>
      </c>
      <c r="T13" s="460">
        <v>0</v>
      </c>
      <c r="U13" s="458">
        <f t="shared" si="0"/>
        <v>0</v>
      </c>
      <c r="V13" s="461">
        <f t="shared" si="1"/>
        <v>0</v>
      </c>
      <c r="W13" s="436" t="s">
        <v>73</v>
      </c>
      <c r="AG13" s="437"/>
    </row>
    <row r="14" spans="1:33" ht="15.75">
      <c r="A14" s="439"/>
      <c r="B14" s="454" t="s">
        <v>244</v>
      </c>
      <c r="C14" s="455">
        <v>0</v>
      </c>
      <c r="D14" s="456">
        <v>0</v>
      </c>
      <c r="E14" s="455">
        <v>0</v>
      </c>
      <c r="F14" s="456">
        <v>0</v>
      </c>
      <c r="G14" s="457">
        <v>0</v>
      </c>
      <c r="H14" s="457">
        <v>0</v>
      </c>
      <c r="I14" s="455">
        <v>0</v>
      </c>
      <c r="J14" s="456">
        <v>0</v>
      </c>
      <c r="K14" s="457">
        <v>0</v>
      </c>
      <c r="L14" s="457">
        <v>0</v>
      </c>
      <c r="M14" s="455">
        <v>0</v>
      </c>
      <c r="N14" s="456">
        <v>0</v>
      </c>
      <c r="O14" s="458">
        <v>0</v>
      </c>
      <c r="P14" s="714">
        <v>0</v>
      </c>
      <c r="Q14" s="460">
        <v>47</v>
      </c>
      <c r="R14" s="460">
        <v>8126</v>
      </c>
      <c r="S14" s="458">
        <v>0</v>
      </c>
      <c r="T14" s="460">
        <v>0</v>
      </c>
      <c r="U14" s="458">
        <f t="shared" si="0"/>
        <v>47</v>
      </c>
      <c r="V14" s="461">
        <f t="shared" si="1"/>
        <v>8126</v>
      </c>
      <c r="W14" s="436" t="s">
        <v>73</v>
      </c>
      <c r="AG14" s="437"/>
    </row>
    <row r="15" spans="1:33" ht="15.75">
      <c r="A15" s="439"/>
      <c r="B15" s="454" t="s">
        <v>245</v>
      </c>
      <c r="C15" s="455">
        <v>0</v>
      </c>
      <c r="D15" s="464">
        <v>0</v>
      </c>
      <c r="E15" s="455">
        <v>0</v>
      </c>
      <c r="F15" s="464">
        <v>0</v>
      </c>
      <c r="G15" s="457">
        <v>0</v>
      </c>
      <c r="H15" s="457">
        <v>0</v>
      </c>
      <c r="I15" s="455">
        <v>0</v>
      </c>
      <c r="J15" s="456">
        <v>0</v>
      </c>
      <c r="K15" s="457">
        <v>0</v>
      </c>
      <c r="L15" s="457">
        <v>0</v>
      </c>
      <c r="M15" s="455">
        <v>0</v>
      </c>
      <c r="N15" s="456">
        <v>0</v>
      </c>
      <c r="O15" s="458">
        <v>0</v>
      </c>
      <c r="P15" s="714">
        <v>0</v>
      </c>
      <c r="Q15" s="460">
        <v>0</v>
      </c>
      <c r="R15" s="460">
        <v>0</v>
      </c>
      <c r="S15" s="458">
        <v>0</v>
      </c>
      <c r="T15" s="460">
        <v>0</v>
      </c>
      <c r="U15" s="458">
        <f t="shared" si="0"/>
        <v>0</v>
      </c>
      <c r="V15" s="461">
        <f t="shared" si="1"/>
        <v>0</v>
      </c>
      <c r="W15" s="436" t="s">
        <v>73</v>
      </c>
      <c r="AG15" s="437"/>
    </row>
    <row r="16" spans="1:33" ht="15.75">
      <c r="A16" s="439"/>
      <c r="B16" s="454" t="s">
        <v>246</v>
      </c>
      <c r="C16" s="455">
        <v>0</v>
      </c>
      <c r="D16" s="456">
        <v>0</v>
      </c>
      <c r="E16" s="455">
        <v>0</v>
      </c>
      <c r="F16" s="456">
        <v>0</v>
      </c>
      <c r="G16" s="457">
        <v>0</v>
      </c>
      <c r="H16" s="457">
        <v>0</v>
      </c>
      <c r="I16" s="455">
        <v>0</v>
      </c>
      <c r="J16" s="464">
        <v>0</v>
      </c>
      <c r="K16" s="457">
        <v>0</v>
      </c>
      <c r="L16" s="457">
        <v>0</v>
      </c>
      <c r="M16" s="455">
        <v>0</v>
      </c>
      <c r="N16" s="456">
        <v>0</v>
      </c>
      <c r="O16" s="458">
        <v>0</v>
      </c>
      <c r="P16" s="714">
        <v>0</v>
      </c>
      <c r="Q16" s="460">
        <v>0</v>
      </c>
      <c r="R16" s="460">
        <v>0</v>
      </c>
      <c r="S16" s="458">
        <v>0</v>
      </c>
      <c r="T16" s="459">
        <v>0</v>
      </c>
      <c r="U16" s="458">
        <f t="shared" si="0"/>
        <v>0</v>
      </c>
      <c r="V16" s="461">
        <f t="shared" si="1"/>
        <v>0</v>
      </c>
      <c r="W16" s="436" t="s">
        <v>73</v>
      </c>
      <c r="AG16" s="437"/>
    </row>
    <row r="17" spans="1:33" ht="15.75">
      <c r="A17" s="439"/>
      <c r="B17" s="454" t="s">
        <v>247</v>
      </c>
      <c r="C17" s="455">
        <v>0</v>
      </c>
      <c r="D17" s="464">
        <v>0</v>
      </c>
      <c r="E17" s="455">
        <v>0</v>
      </c>
      <c r="F17" s="464">
        <v>0</v>
      </c>
      <c r="G17" s="457">
        <v>0</v>
      </c>
      <c r="H17" s="457">
        <v>0</v>
      </c>
      <c r="I17" s="455">
        <v>0</v>
      </c>
      <c r="J17" s="456">
        <v>0</v>
      </c>
      <c r="K17" s="457">
        <v>0</v>
      </c>
      <c r="L17" s="457">
        <v>0</v>
      </c>
      <c r="M17" s="455">
        <v>0</v>
      </c>
      <c r="N17" s="456">
        <v>0</v>
      </c>
      <c r="O17" s="458">
        <v>0</v>
      </c>
      <c r="P17" s="714">
        <v>0</v>
      </c>
      <c r="Q17" s="460">
        <v>0</v>
      </c>
      <c r="R17" s="460">
        <v>0</v>
      </c>
      <c r="S17" s="458">
        <v>0</v>
      </c>
      <c r="T17" s="459">
        <v>0</v>
      </c>
      <c r="U17" s="458">
        <f t="shared" si="0"/>
        <v>0</v>
      </c>
      <c r="V17" s="461">
        <f t="shared" si="1"/>
        <v>0</v>
      </c>
      <c r="W17" s="436" t="s">
        <v>73</v>
      </c>
      <c r="AG17" s="437"/>
    </row>
    <row r="18" spans="1:33" ht="15.75">
      <c r="A18" s="439"/>
      <c r="B18" s="454" t="s">
        <v>248</v>
      </c>
      <c r="C18" s="455">
        <v>0</v>
      </c>
      <c r="D18" s="461">
        <v>0</v>
      </c>
      <c r="E18" s="455">
        <v>0</v>
      </c>
      <c r="F18" s="461">
        <v>0</v>
      </c>
      <c r="G18" s="457">
        <v>0</v>
      </c>
      <c r="H18" s="457">
        <v>0</v>
      </c>
      <c r="I18" s="455">
        <v>0</v>
      </c>
      <c r="J18" s="456">
        <v>0</v>
      </c>
      <c r="K18" s="457">
        <v>0</v>
      </c>
      <c r="L18" s="457">
        <v>0</v>
      </c>
      <c r="M18" s="455">
        <v>0</v>
      </c>
      <c r="N18" s="456">
        <v>0</v>
      </c>
      <c r="O18" s="458">
        <v>0</v>
      </c>
      <c r="P18" s="714">
        <v>0</v>
      </c>
      <c r="Q18" s="460">
        <v>0</v>
      </c>
      <c r="R18" s="460">
        <v>0</v>
      </c>
      <c r="S18" s="458">
        <v>0</v>
      </c>
      <c r="T18" s="459">
        <v>0</v>
      </c>
      <c r="U18" s="458">
        <f t="shared" si="0"/>
        <v>0</v>
      </c>
      <c r="V18" s="461">
        <f t="shared" si="1"/>
        <v>0</v>
      </c>
      <c r="W18" s="436" t="s">
        <v>73</v>
      </c>
      <c r="AG18" s="437"/>
    </row>
    <row r="19" spans="1:33" ht="15.75">
      <c r="A19" s="439"/>
      <c r="B19" s="454" t="s">
        <v>249</v>
      </c>
      <c r="C19" s="455">
        <v>0</v>
      </c>
      <c r="D19" s="456">
        <v>0</v>
      </c>
      <c r="E19" s="455">
        <v>0</v>
      </c>
      <c r="F19" s="456">
        <v>0</v>
      </c>
      <c r="G19" s="457">
        <v>0</v>
      </c>
      <c r="H19" s="457">
        <v>0</v>
      </c>
      <c r="I19" s="455">
        <v>0</v>
      </c>
      <c r="J19" s="456">
        <v>0</v>
      </c>
      <c r="K19" s="457">
        <v>0</v>
      </c>
      <c r="L19" s="457">
        <v>0</v>
      </c>
      <c r="M19" s="455">
        <v>0</v>
      </c>
      <c r="N19" s="456">
        <v>0</v>
      </c>
      <c r="O19" s="458">
        <v>0</v>
      </c>
      <c r="P19" s="714">
        <v>0</v>
      </c>
      <c r="Q19" s="460">
        <v>0</v>
      </c>
      <c r="R19" s="460">
        <v>0</v>
      </c>
      <c r="S19" s="458">
        <v>0</v>
      </c>
      <c r="T19" s="459">
        <v>0</v>
      </c>
      <c r="U19" s="458">
        <f t="shared" si="0"/>
        <v>0</v>
      </c>
      <c r="V19" s="461">
        <f t="shared" si="1"/>
        <v>0</v>
      </c>
      <c r="W19" s="436" t="s">
        <v>73</v>
      </c>
      <c r="AG19" s="437"/>
    </row>
    <row r="20" spans="1:33" ht="15.75">
      <c r="A20" s="439"/>
      <c r="B20" s="454" t="s">
        <v>250</v>
      </c>
      <c r="C20" s="455">
        <v>0</v>
      </c>
      <c r="D20" s="456">
        <v>0</v>
      </c>
      <c r="E20" s="455">
        <v>0</v>
      </c>
      <c r="F20" s="456">
        <v>0</v>
      </c>
      <c r="G20" s="457">
        <v>0</v>
      </c>
      <c r="H20" s="463">
        <v>0</v>
      </c>
      <c r="I20" s="455">
        <v>0</v>
      </c>
      <c r="J20" s="465">
        <v>0</v>
      </c>
      <c r="K20" s="457">
        <v>0</v>
      </c>
      <c r="L20" s="457">
        <v>0</v>
      </c>
      <c r="M20" s="455">
        <v>0</v>
      </c>
      <c r="N20" s="456">
        <v>0</v>
      </c>
      <c r="O20" s="458">
        <v>0</v>
      </c>
      <c r="P20" s="715">
        <v>0</v>
      </c>
      <c r="Q20" s="460">
        <v>0</v>
      </c>
      <c r="R20" s="460">
        <v>0</v>
      </c>
      <c r="S20" s="458">
        <v>0</v>
      </c>
      <c r="T20" s="459">
        <v>0</v>
      </c>
      <c r="U20" s="458">
        <f t="shared" si="0"/>
        <v>0</v>
      </c>
      <c r="V20" s="461">
        <f t="shared" si="1"/>
        <v>0</v>
      </c>
      <c r="W20" s="436" t="s">
        <v>73</v>
      </c>
      <c r="AG20" s="437"/>
    </row>
    <row r="21" spans="1:33" ht="15.75">
      <c r="A21" s="439"/>
      <c r="B21" s="466" t="s">
        <v>251</v>
      </c>
      <c r="C21" s="467">
        <v>0</v>
      </c>
      <c r="D21" s="465">
        <v>0</v>
      </c>
      <c r="E21" s="467">
        <v>0</v>
      </c>
      <c r="F21" s="465">
        <v>0</v>
      </c>
      <c r="G21" s="468">
        <v>0</v>
      </c>
      <c r="H21" s="468">
        <v>0</v>
      </c>
      <c r="I21" s="467">
        <v>0</v>
      </c>
      <c r="J21" s="465">
        <v>0</v>
      </c>
      <c r="K21" s="457">
        <v>0</v>
      </c>
      <c r="L21" s="457">
        <v>0</v>
      </c>
      <c r="M21" s="467">
        <v>0</v>
      </c>
      <c r="N21" s="465">
        <v>0</v>
      </c>
      <c r="O21" s="469">
        <v>0</v>
      </c>
      <c r="P21" s="716">
        <v>0</v>
      </c>
      <c r="Q21" s="471">
        <v>0</v>
      </c>
      <c r="R21" s="471">
        <v>0</v>
      </c>
      <c r="S21" s="469">
        <v>0</v>
      </c>
      <c r="T21" s="470">
        <v>0</v>
      </c>
      <c r="U21" s="458">
        <f t="shared" si="0"/>
        <v>0</v>
      </c>
      <c r="V21" s="461">
        <f t="shared" si="1"/>
        <v>0</v>
      </c>
      <c r="W21" s="436" t="s">
        <v>73</v>
      </c>
      <c r="AG21" s="437"/>
    </row>
    <row r="22" spans="1:33" ht="15.75">
      <c r="A22" s="439"/>
      <c r="B22" s="473" t="s">
        <v>252</v>
      </c>
      <c r="C22" s="474">
        <v>0</v>
      </c>
      <c r="D22" s="475">
        <v>0</v>
      </c>
      <c r="E22" s="474">
        <v>0</v>
      </c>
      <c r="F22" s="475">
        <v>0</v>
      </c>
      <c r="G22" s="463">
        <v>0</v>
      </c>
      <c r="H22" s="463">
        <v>0</v>
      </c>
      <c r="I22" s="474">
        <v>0</v>
      </c>
      <c r="J22" s="464">
        <v>0</v>
      </c>
      <c r="K22" s="457">
        <v>0</v>
      </c>
      <c r="L22" s="457">
        <v>0</v>
      </c>
      <c r="M22" s="476">
        <v>0</v>
      </c>
      <c r="N22" s="475">
        <v>0</v>
      </c>
      <c r="O22" s="477">
        <v>0</v>
      </c>
      <c r="P22" s="715">
        <v>0</v>
      </c>
      <c r="Q22" s="471">
        <v>0</v>
      </c>
      <c r="R22" s="479">
        <v>0</v>
      </c>
      <c r="S22" s="477">
        <v>0</v>
      </c>
      <c r="T22" s="478">
        <v>0</v>
      </c>
      <c r="U22" s="458">
        <f t="shared" si="0"/>
        <v>0</v>
      </c>
      <c r="V22" s="461">
        <f t="shared" si="1"/>
        <v>0</v>
      </c>
      <c r="W22" s="436" t="s">
        <v>73</v>
      </c>
      <c r="AG22" s="437"/>
    </row>
    <row r="23" spans="1:33" ht="15.75">
      <c r="A23" s="439"/>
      <c r="B23" s="480"/>
      <c r="C23" s="481"/>
      <c r="D23" s="482"/>
      <c r="E23" s="481"/>
      <c r="F23" s="482"/>
      <c r="G23" s="483"/>
      <c r="H23" s="483"/>
      <c r="I23" s="481"/>
      <c r="J23" s="482"/>
      <c r="K23" s="483"/>
      <c r="L23" s="483"/>
      <c r="M23" s="481"/>
      <c r="N23" s="482"/>
      <c r="O23" s="484"/>
      <c r="P23" s="717"/>
      <c r="Q23" s="486"/>
      <c r="R23" s="486"/>
      <c r="S23" s="484"/>
      <c r="T23" s="485"/>
      <c r="U23" s="486"/>
      <c r="V23" s="487"/>
      <c r="W23" s="436" t="s">
        <v>73</v>
      </c>
      <c r="AG23" s="437"/>
    </row>
    <row r="24" spans="1:33" ht="15.75">
      <c r="A24" s="439"/>
      <c r="B24" s="454" t="s">
        <v>253</v>
      </c>
      <c r="C24" s="455">
        <f t="shared" ref="C24:D24" si="2">SUM(C11:C22)</f>
        <v>0</v>
      </c>
      <c r="D24" s="456">
        <f t="shared" si="2"/>
        <v>0</v>
      </c>
      <c r="E24" s="455">
        <f t="shared" ref="E24:T24" si="3">SUM(E11:E22)</f>
        <v>0</v>
      </c>
      <c r="F24" s="456">
        <f t="shared" si="3"/>
        <v>0</v>
      </c>
      <c r="G24" s="457">
        <f t="shared" si="3"/>
        <v>0</v>
      </c>
      <c r="H24" s="457">
        <f t="shared" si="3"/>
        <v>0</v>
      </c>
      <c r="I24" s="455">
        <v>0</v>
      </c>
      <c r="J24" s="456">
        <v>0</v>
      </c>
      <c r="K24" s="457">
        <f t="shared" si="3"/>
        <v>0</v>
      </c>
      <c r="L24" s="457">
        <f t="shared" si="3"/>
        <v>0</v>
      </c>
      <c r="M24" s="455">
        <f t="shared" si="3"/>
        <v>0</v>
      </c>
      <c r="N24" s="456">
        <f t="shared" si="3"/>
        <v>0</v>
      </c>
      <c r="O24" s="458">
        <f t="shared" si="3"/>
        <v>0</v>
      </c>
      <c r="P24" s="714">
        <f>SUM(P11:P22)</f>
        <v>0</v>
      </c>
      <c r="Q24" s="460">
        <f t="shared" si="3"/>
        <v>47</v>
      </c>
      <c r="R24" s="460">
        <f t="shared" si="3"/>
        <v>8126</v>
      </c>
      <c r="S24" s="458">
        <f>SUM(S11:S22)</f>
        <v>0</v>
      </c>
      <c r="T24" s="459">
        <f t="shared" si="3"/>
        <v>0</v>
      </c>
      <c r="U24" s="458">
        <f>SUM(U11:U22)</f>
        <v>47</v>
      </c>
      <c r="V24" s="488">
        <v>0</v>
      </c>
      <c r="W24" s="436" t="s">
        <v>73</v>
      </c>
      <c r="AG24" s="437"/>
    </row>
    <row r="25" spans="1:33" ht="15.75">
      <c r="A25" s="439"/>
      <c r="B25" s="454" t="s">
        <v>254</v>
      </c>
      <c r="C25" s="455">
        <f t="shared" ref="C25:H25" si="4">+C24/-2</f>
        <v>0</v>
      </c>
      <c r="D25" s="456">
        <f t="shared" si="4"/>
        <v>0</v>
      </c>
      <c r="E25" s="455">
        <f t="shared" si="4"/>
        <v>0</v>
      </c>
      <c r="F25" s="456">
        <f t="shared" si="4"/>
        <v>0</v>
      </c>
      <c r="G25" s="457">
        <f t="shared" si="4"/>
        <v>0</v>
      </c>
      <c r="H25" s="457">
        <f t="shared" si="4"/>
        <v>0</v>
      </c>
      <c r="I25" s="455">
        <f>ROUNDDOWN((+I24/-2),)</f>
        <v>0</v>
      </c>
      <c r="J25" s="456">
        <f>(+J24/-2)</f>
        <v>0</v>
      </c>
      <c r="K25" s="457">
        <f t="shared" ref="K25:T25" si="5">+K24/-2</f>
        <v>0</v>
      </c>
      <c r="L25" s="457">
        <f t="shared" si="5"/>
        <v>0</v>
      </c>
      <c r="M25" s="455">
        <v>0</v>
      </c>
      <c r="N25" s="456">
        <f t="shared" si="5"/>
        <v>0</v>
      </c>
      <c r="O25" s="458">
        <f t="shared" si="5"/>
        <v>0</v>
      </c>
      <c r="P25" s="714">
        <f t="shared" si="5"/>
        <v>0</v>
      </c>
      <c r="Q25" s="460">
        <v>0</v>
      </c>
      <c r="R25" s="460"/>
      <c r="S25" s="458">
        <f t="shared" si="5"/>
        <v>0</v>
      </c>
      <c r="T25" s="459">
        <f t="shared" si="5"/>
        <v>0</v>
      </c>
      <c r="U25" s="489">
        <v>0</v>
      </c>
      <c r="V25" s="490">
        <f>R25+N25+J25+F25+H25+P25+T25</f>
        <v>0</v>
      </c>
      <c r="W25" s="436" t="s">
        <v>73</v>
      </c>
      <c r="AG25" s="437"/>
    </row>
    <row r="26" spans="1:33" ht="15.75">
      <c r="A26" s="439"/>
      <c r="B26" s="473" t="s">
        <v>255</v>
      </c>
      <c r="C26" s="491"/>
      <c r="D26" s="492">
        <v>0</v>
      </c>
      <c r="E26" s="491"/>
      <c r="F26" s="492">
        <v>0</v>
      </c>
      <c r="G26" s="493">
        <v>0</v>
      </c>
      <c r="H26" s="494">
        <v>0</v>
      </c>
      <c r="I26" s="491">
        <v>0</v>
      </c>
      <c r="J26" s="492">
        <v>0</v>
      </c>
      <c r="K26" s="493">
        <v>0</v>
      </c>
      <c r="L26" s="493">
        <v>0</v>
      </c>
      <c r="M26" s="491">
        <v>0</v>
      </c>
      <c r="N26" s="495">
        <v>0</v>
      </c>
      <c r="O26" s="496">
        <f>SUM(O13:O24)</f>
        <v>0</v>
      </c>
      <c r="P26" s="718">
        <f>SUM(P13:P24)</f>
        <v>0</v>
      </c>
      <c r="Q26" s="498">
        <v>0</v>
      </c>
      <c r="R26" s="499">
        <v>0</v>
      </c>
      <c r="S26" s="496">
        <f>SUM(S13:S24)</f>
        <v>0</v>
      </c>
      <c r="T26" s="497">
        <f>SUM(T13:T24)</f>
        <v>0</v>
      </c>
      <c r="U26" s="489">
        <f>Q26+M26+I26+E26+G26+O26+S26</f>
        <v>0</v>
      </c>
      <c r="V26" s="490">
        <f>R26+N26+J26+F26+H26+P26+T26</f>
        <v>0</v>
      </c>
      <c r="W26" s="436" t="s">
        <v>73</v>
      </c>
      <c r="AG26" s="437"/>
    </row>
    <row r="27" spans="1:33" ht="15.75">
      <c r="A27" s="439"/>
      <c r="B27" s="480"/>
      <c r="C27" s="467"/>
      <c r="D27" s="465"/>
      <c r="E27" s="467"/>
      <c r="F27" s="465"/>
      <c r="G27" s="468"/>
      <c r="H27" s="483"/>
      <c r="I27" s="467"/>
      <c r="J27" s="465"/>
      <c r="M27" s="467"/>
      <c r="N27" s="482"/>
      <c r="O27" s="469"/>
      <c r="P27" s="716"/>
      <c r="Q27" s="471"/>
      <c r="R27" s="486"/>
      <c r="S27" s="469"/>
      <c r="T27" s="470"/>
      <c r="U27" s="471"/>
      <c r="V27" s="487"/>
      <c r="W27" s="436" t="s">
        <v>73</v>
      </c>
      <c r="AG27" s="437"/>
    </row>
    <row r="28" spans="1:33" ht="15.75">
      <c r="A28" s="439"/>
      <c r="B28" s="500"/>
      <c r="C28" s="467"/>
      <c r="D28" s="465"/>
      <c r="E28" s="467"/>
      <c r="F28" s="465"/>
      <c r="G28" s="468"/>
      <c r="H28" s="468"/>
      <c r="I28" s="467"/>
      <c r="J28" s="465"/>
      <c r="K28" s="467"/>
      <c r="L28" s="465"/>
      <c r="M28" s="467"/>
      <c r="N28" s="465"/>
      <c r="O28" s="469"/>
      <c r="P28" s="716"/>
      <c r="Q28" s="471"/>
      <c r="R28" s="471"/>
      <c r="S28" s="469"/>
      <c r="T28" s="470"/>
      <c r="U28" s="471"/>
      <c r="V28" s="472"/>
      <c r="W28" s="436" t="s">
        <v>73</v>
      </c>
      <c r="AG28" s="437"/>
    </row>
    <row r="29" spans="1:33" ht="15.75">
      <c r="A29" s="439"/>
      <c r="B29" s="501" t="s">
        <v>256</v>
      </c>
      <c r="C29" s="502">
        <v>0</v>
      </c>
      <c r="D29" s="503">
        <v>0</v>
      </c>
      <c r="E29" s="502">
        <v>0</v>
      </c>
      <c r="F29" s="503">
        <v>0</v>
      </c>
      <c r="G29" s="504">
        <f>SUM(G24:G26)</f>
        <v>0</v>
      </c>
      <c r="H29" s="504">
        <f>SUM(H24:H26)</f>
        <v>0</v>
      </c>
      <c r="I29" s="502">
        <v>0</v>
      </c>
      <c r="J29" s="503">
        <f>SUM(J24:J26)</f>
        <v>0</v>
      </c>
      <c r="K29" s="502">
        <f>SUM(K23:K25)</f>
        <v>0</v>
      </c>
      <c r="L29" s="503">
        <f>SUM(L23:L25)</f>
        <v>0</v>
      </c>
      <c r="M29" s="502">
        <v>0</v>
      </c>
      <c r="N29" s="503">
        <f>SUM(N24:N26)</f>
        <v>0</v>
      </c>
      <c r="O29" s="505">
        <f>SUM(O24:O26)</f>
        <v>0</v>
      </c>
      <c r="P29" s="719">
        <f>SUM(P24:P26)</f>
        <v>0</v>
      </c>
      <c r="Q29" s="507">
        <f t="shared" ref="Q29:T29" si="6">SUM(Q24:Q26)</f>
        <v>47</v>
      </c>
      <c r="R29" s="507">
        <f t="shared" si="6"/>
        <v>8126</v>
      </c>
      <c r="S29" s="505">
        <f>SUM(S24:S26)</f>
        <v>0</v>
      </c>
      <c r="T29" s="506">
        <f t="shared" si="6"/>
        <v>0</v>
      </c>
      <c r="U29" s="507">
        <f>+Q29</f>
        <v>47</v>
      </c>
      <c r="V29" s="508">
        <f>R29</f>
        <v>8126</v>
      </c>
      <c r="W29" s="436" t="s">
        <v>73</v>
      </c>
      <c r="AG29" s="437"/>
    </row>
    <row r="30" spans="1:33" ht="15.75">
      <c r="A30" s="439"/>
      <c r="B30" s="480"/>
      <c r="C30" s="467"/>
      <c r="D30" s="465"/>
      <c r="E30" s="467"/>
      <c r="F30" s="465"/>
      <c r="G30" s="468"/>
      <c r="H30" s="468"/>
      <c r="I30" s="467"/>
      <c r="J30" s="465"/>
      <c r="K30" s="468"/>
      <c r="L30" s="468"/>
      <c r="M30" s="467"/>
      <c r="N30" s="509"/>
      <c r="O30" s="469"/>
      <c r="P30" s="716"/>
      <c r="Q30" s="471"/>
      <c r="R30" s="471"/>
      <c r="S30" s="469"/>
      <c r="T30" s="470"/>
      <c r="U30" s="471"/>
      <c r="V30" s="472"/>
      <c r="W30" s="436" t="s">
        <v>73</v>
      </c>
      <c r="AG30" s="437"/>
    </row>
    <row r="31" spans="1:33" ht="15.75">
      <c r="A31" s="439"/>
      <c r="B31" s="454" t="s">
        <v>257</v>
      </c>
      <c r="C31" s="455">
        <v>0</v>
      </c>
      <c r="D31" s="456">
        <v>0</v>
      </c>
      <c r="E31" s="455">
        <v>0</v>
      </c>
      <c r="F31" s="456">
        <v>0</v>
      </c>
      <c r="G31" s="457">
        <v>0</v>
      </c>
      <c r="H31" s="457">
        <v>0</v>
      </c>
      <c r="I31" s="455">
        <v>0</v>
      </c>
      <c r="J31" s="456">
        <v>0</v>
      </c>
      <c r="K31" s="457">
        <v>0</v>
      </c>
      <c r="L31" s="457">
        <v>0</v>
      </c>
      <c r="M31" s="455">
        <v>0</v>
      </c>
      <c r="N31" s="510">
        <v>0</v>
      </c>
      <c r="O31" s="458">
        <v>0</v>
      </c>
      <c r="P31" s="714">
        <v>0</v>
      </c>
      <c r="Q31" s="460">
        <v>0</v>
      </c>
      <c r="R31" s="460">
        <v>0</v>
      </c>
      <c r="S31" s="458">
        <v>0</v>
      </c>
      <c r="T31" s="459">
        <v>0</v>
      </c>
      <c r="U31" s="458">
        <f>Q31+M31+I31+E31+G31+O31+S31</f>
        <v>0</v>
      </c>
      <c r="V31" s="461">
        <f>R31+N31+J31+F31+H31+P31+T31+L31</f>
        <v>0</v>
      </c>
      <c r="W31" s="436" t="s">
        <v>73</v>
      </c>
      <c r="AG31" s="437"/>
    </row>
    <row r="32" spans="1:33" ht="15.75">
      <c r="A32" s="439"/>
      <c r="B32" s="454" t="s">
        <v>258</v>
      </c>
      <c r="C32" s="455">
        <v>0</v>
      </c>
      <c r="D32" s="456">
        <v>0</v>
      </c>
      <c r="E32" s="455">
        <v>0</v>
      </c>
      <c r="F32" s="456">
        <v>0</v>
      </c>
      <c r="G32" s="457">
        <v>0</v>
      </c>
      <c r="H32" s="457">
        <v>0</v>
      </c>
      <c r="I32" s="455">
        <v>0</v>
      </c>
      <c r="J32" s="456">
        <v>0</v>
      </c>
      <c r="K32" s="457">
        <v>0</v>
      </c>
      <c r="L32" s="457">
        <v>0</v>
      </c>
      <c r="M32" s="455">
        <v>0</v>
      </c>
      <c r="N32" s="510">
        <v>0</v>
      </c>
      <c r="O32" s="458">
        <v>0</v>
      </c>
      <c r="P32" s="714">
        <f>+N32+L32+J32+H32+F32</f>
        <v>0</v>
      </c>
      <c r="Q32" s="460">
        <v>0</v>
      </c>
      <c r="R32" s="460">
        <v>0</v>
      </c>
      <c r="S32" s="458">
        <v>0</v>
      </c>
      <c r="T32" s="459">
        <f>+R32</f>
        <v>0</v>
      </c>
      <c r="U32" s="458">
        <f t="shared" ref="U32:U42" si="7">Q32+M32+I32+E32+G32+O32+S32</f>
        <v>0</v>
      </c>
      <c r="V32" s="461">
        <f t="shared" ref="V32:V42" si="8">R32+N32+J32+F32+H32+P32+T32+L32</f>
        <v>0</v>
      </c>
      <c r="W32" s="436" t="s">
        <v>73</v>
      </c>
      <c r="AG32" s="437"/>
    </row>
    <row r="33" spans="1:47" ht="15.75">
      <c r="A33" s="439"/>
      <c r="B33" s="454" t="s">
        <v>259</v>
      </c>
      <c r="C33" s="455">
        <v>0</v>
      </c>
      <c r="D33" s="456">
        <v>0</v>
      </c>
      <c r="E33" s="455">
        <v>0</v>
      </c>
      <c r="F33" s="456">
        <v>0</v>
      </c>
      <c r="G33" s="457">
        <v>0</v>
      </c>
      <c r="H33" s="457">
        <v>0</v>
      </c>
      <c r="I33" s="455">
        <v>0</v>
      </c>
      <c r="J33" s="456">
        <v>0</v>
      </c>
      <c r="K33" s="457">
        <v>0</v>
      </c>
      <c r="L33" s="457">
        <v>0</v>
      </c>
      <c r="M33" s="455">
        <v>0</v>
      </c>
      <c r="N33" s="510">
        <v>0</v>
      </c>
      <c r="O33" s="458">
        <v>0</v>
      </c>
      <c r="P33" s="714">
        <v>0</v>
      </c>
      <c r="Q33" s="460">
        <v>0</v>
      </c>
      <c r="R33" s="460">
        <v>0</v>
      </c>
      <c r="S33" s="458">
        <v>0</v>
      </c>
      <c r="T33" s="459">
        <v>0</v>
      </c>
      <c r="U33" s="458">
        <f t="shared" si="7"/>
        <v>0</v>
      </c>
      <c r="V33" s="461">
        <f t="shared" si="8"/>
        <v>0</v>
      </c>
      <c r="W33" s="436" t="s">
        <v>73</v>
      </c>
      <c r="AG33" s="437"/>
    </row>
    <row r="34" spans="1:47" ht="15.75">
      <c r="A34" s="439"/>
      <c r="B34" s="454" t="s">
        <v>260</v>
      </c>
      <c r="C34" s="455">
        <v>0</v>
      </c>
      <c r="D34" s="456">
        <v>0</v>
      </c>
      <c r="E34" s="455">
        <v>0</v>
      </c>
      <c r="F34" s="456">
        <v>0</v>
      </c>
      <c r="G34" s="457">
        <v>0</v>
      </c>
      <c r="H34" s="457">
        <v>0</v>
      </c>
      <c r="I34" s="455">
        <v>0</v>
      </c>
      <c r="J34" s="456">
        <v>0</v>
      </c>
      <c r="K34" s="457">
        <v>0</v>
      </c>
      <c r="L34" s="457">
        <v>0</v>
      </c>
      <c r="M34" s="455">
        <v>0</v>
      </c>
      <c r="N34" s="510">
        <v>0</v>
      </c>
      <c r="O34" s="458">
        <v>0</v>
      </c>
      <c r="P34" s="714">
        <v>0</v>
      </c>
      <c r="Q34" s="460">
        <v>0</v>
      </c>
      <c r="R34" s="460">
        <v>0</v>
      </c>
      <c r="S34" s="458">
        <v>0</v>
      </c>
      <c r="T34" s="459">
        <v>0</v>
      </c>
      <c r="U34" s="458">
        <f t="shared" si="7"/>
        <v>0</v>
      </c>
      <c r="V34" s="461">
        <f t="shared" si="8"/>
        <v>0</v>
      </c>
      <c r="W34" s="436" t="s">
        <v>73</v>
      </c>
      <c r="AG34" s="437"/>
    </row>
    <row r="35" spans="1:47" ht="15.75">
      <c r="A35" s="439"/>
      <c r="B35" s="454" t="s">
        <v>261</v>
      </c>
      <c r="C35" s="455">
        <v>0</v>
      </c>
      <c r="D35" s="456">
        <v>0</v>
      </c>
      <c r="E35" s="455">
        <v>0</v>
      </c>
      <c r="F35" s="456">
        <v>0</v>
      </c>
      <c r="G35" s="457">
        <v>0</v>
      </c>
      <c r="H35" s="457">
        <v>0</v>
      </c>
      <c r="I35" s="455">
        <v>0</v>
      </c>
      <c r="J35" s="456">
        <v>0</v>
      </c>
      <c r="K35" s="457">
        <v>0</v>
      </c>
      <c r="L35" s="457">
        <v>0</v>
      </c>
      <c r="M35" s="455">
        <v>0</v>
      </c>
      <c r="N35" s="510">
        <v>0</v>
      </c>
      <c r="O35" s="458">
        <v>0</v>
      </c>
      <c r="P35" s="714">
        <v>0</v>
      </c>
      <c r="Q35" s="460">
        <v>0</v>
      </c>
      <c r="R35" s="460">
        <v>0</v>
      </c>
      <c r="S35" s="458">
        <v>0</v>
      </c>
      <c r="T35" s="459">
        <v>0</v>
      </c>
      <c r="U35" s="458">
        <f t="shared" si="7"/>
        <v>0</v>
      </c>
      <c r="V35" s="461">
        <f t="shared" si="8"/>
        <v>0</v>
      </c>
      <c r="W35" s="436" t="s">
        <v>73</v>
      </c>
      <c r="AG35" s="437"/>
    </row>
    <row r="36" spans="1:47" ht="15.75">
      <c r="A36" s="439"/>
      <c r="B36" s="454" t="s">
        <v>262</v>
      </c>
      <c r="C36" s="455">
        <v>0</v>
      </c>
      <c r="D36" s="456">
        <v>0</v>
      </c>
      <c r="E36" s="455">
        <v>0</v>
      </c>
      <c r="F36" s="456">
        <v>0</v>
      </c>
      <c r="G36" s="457">
        <v>0</v>
      </c>
      <c r="H36" s="457">
        <v>0</v>
      </c>
      <c r="I36" s="455">
        <v>0</v>
      </c>
      <c r="J36" s="456">
        <v>0</v>
      </c>
      <c r="K36" s="457">
        <v>0</v>
      </c>
      <c r="L36" s="457">
        <v>0</v>
      </c>
      <c r="M36" s="455">
        <v>0</v>
      </c>
      <c r="N36" s="510">
        <v>0</v>
      </c>
      <c r="O36" s="458">
        <v>0</v>
      </c>
      <c r="P36" s="714">
        <v>0</v>
      </c>
      <c r="Q36" s="460">
        <v>0</v>
      </c>
      <c r="R36" s="460">
        <v>0</v>
      </c>
      <c r="S36" s="458">
        <v>0</v>
      </c>
      <c r="T36" s="459">
        <v>0</v>
      </c>
      <c r="U36" s="458">
        <f t="shared" si="7"/>
        <v>0</v>
      </c>
      <c r="V36" s="461">
        <f t="shared" si="8"/>
        <v>0</v>
      </c>
      <c r="W36" s="436" t="s">
        <v>73</v>
      </c>
      <c r="AG36" s="437"/>
    </row>
    <row r="37" spans="1:47" ht="15.75">
      <c r="A37" s="439"/>
      <c r="B37" s="454" t="s">
        <v>263</v>
      </c>
      <c r="C37" s="455">
        <v>0</v>
      </c>
      <c r="D37" s="456">
        <v>105</v>
      </c>
      <c r="E37" s="455">
        <v>0</v>
      </c>
      <c r="F37" s="456">
        <v>95</v>
      </c>
      <c r="G37" s="457">
        <v>0</v>
      </c>
      <c r="H37" s="457">
        <v>681</v>
      </c>
      <c r="I37" s="455">
        <v>0</v>
      </c>
      <c r="J37" s="456">
        <v>293</v>
      </c>
      <c r="K37" s="457">
        <v>0</v>
      </c>
      <c r="L37" s="457">
        <v>0</v>
      </c>
      <c r="M37" s="455">
        <v>0</v>
      </c>
      <c r="N37" s="510">
        <v>0</v>
      </c>
      <c r="O37" s="458">
        <v>0</v>
      </c>
      <c r="P37" s="714">
        <v>0</v>
      </c>
      <c r="Q37" s="460">
        <v>0</v>
      </c>
      <c r="R37" s="460">
        <v>0</v>
      </c>
      <c r="S37" s="458">
        <v>0</v>
      </c>
      <c r="T37" s="459">
        <v>0</v>
      </c>
      <c r="U37" s="458">
        <f t="shared" si="7"/>
        <v>0</v>
      </c>
      <c r="V37" s="461">
        <f>R37+N37+J37+F37+H37+P37+T37+L37+D37</f>
        <v>1174</v>
      </c>
      <c r="W37" s="436" t="s">
        <v>73</v>
      </c>
      <c r="AG37" s="437"/>
    </row>
    <row r="38" spans="1:47" ht="15.75">
      <c r="A38" s="439"/>
      <c r="B38" s="511" t="s">
        <v>264</v>
      </c>
      <c r="C38" s="455">
        <v>0</v>
      </c>
      <c r="D38" s="456">
        <v>0</v>
      </c>
      <c r="E38" s="455">
        <v>0</v>
      </c>
      <c r="F38" s="456">
        <v>0</v>
      </c>
      <c r="G38" s="457">
        <v>0</v>
      </c>
      <c r="H38" s="457">
        <v>0</v>
      </c>
      <c r="I38" s="455">
        <v>0</v>
      </c>
      <c r="J38" s="456">
        <v>0</v>
      </c>
      <c r="K38" s="457">
        <v>0</v>
      </c>
      <c r="L38" s="457">
        <v>0</v>
      </c>
      <c r="M38" s="455">
        <v>0</v>
      </c>
      <c r="N38" s="510">
        <v>0</v>
      </c>
      <c r="O38" s="458">
        <v>0</v>
      </c>
      <c r="P38" s="714">
        <v>0</v>
      </c>
      <c r="Q38" s="460">
        <v>0</v>
      </c>
      <c r="R38" s="460">
        <v>0</v>
      </c>
      <c r="S38" s="458">
        <v>0</v>
      </c>
      <c r="T38" s="459">
        <v>0</v>
      </c>
      <c r="U38" s="458">
        <f t="shared" si="7"/>
        <v>0</v>
      </c>
      <c r="V38" s="461">
        <f t="shared" si="8"/>
        <v>0</v>
      </c>
      <c r="W38" s="436" t="s">
        <v>73</v>
      </c>
      <c r="AG38" s="437"/>
    </row>
    <row r="39" spans="1:47" ht="15.75">
      <c r="A39" s="439"/>
      <c r="B39" s="511" t="s">
        <v>171</v>
      </c>
      <c r="C39" s="455">
        <v>0</v>
      </c>
      <c r="D39" s="456">
        <v>0</v>
      </c>
      <c r="E39" s="455">
        <v>0</v>
      </c>
      <c r="F39" s="456">
        <v>0</v>
      </c>
      <c r="G39" s="457">
        <v>0</v>
      </c>
      <c r="H39" s="457">
        <v>0</v>
      </c>
      <c r="I39" s="455">
        <v>0</v>
      </c>
      <c r="J39" s="456">
        <v>0</v>
      </c>
      <c r="K39" s="457">
        <v>0</v>
      </c>
      <c r="L39" s="457">
        <v>0</v>
      </c>
      <c r="M39" s="455">
        <v>0</v>
      </c>
      <c r="N39" s="510">
        <v>0</v>
      </c>
      <c r="O39" s="458">
        <v>0</v>
      </c>
      <c r="P39" s="714">
        <v>0</v>
      </c>
      <c r="Q39" s="460">
        <v>0</v>
      </c>
      <c r="R39" s="460">
        <v>0</v>
      </c>
      <c r="S39" s="458">
        <v>0</v>
      </c>
      <c r="T39" s="459">
        <v>0</v>
      </c>
      <c r="U39" s="458">
        <f t="shared" si="7"/>
        <v>0</v>
      </c>
      <c r="V39" s="461">
        <f t="shared" si="8"/>
        <v>0</v>
      </c>
      <c r="W39" s="436" t="s">
        <v>73</v>
      </c>
      <c r="AG39" s="437"/>
    </row>
    <row r="40" spans="1:47" ht="15.75">
      <c r="A40" s="439"/>
      <c r="B40" s="454" t="s">
        <v>265</v>
      </c>
      <c r="C40" s="455">
        <v>0</v>
      </c>
      <c r="D40" s="456">
        <v>0</v>
      </c>
      <c r="E40" s="455">
        <v>0</v>
      </c>
      <c r="F40" s="456">
        <v>0</v>
      </c>
      <c r="G40" s="457">
        <v>0</v>
      </c>
      <c r="H40" s="457">
        <v>0</v>
      </c>
      <c r="I40" s="455">
        <v>0</v>
      </c>
      <c r="J40" s="456">
        <v>0</v>
      </c>
      <c r="K40" s="457">
        <v>0</v>
      </c>
      <c r="L40" s="457">
        <v>0</v>
      </c>
      <c r="M40" s="455">
        <v>0</v>
      </c>
      <c r="N40" s="510">
        <v>0</v>
      </c>
      <c r="O40" s="458">
        <v>0</v>
      </c>
      <c r="P40" s="714">
        <v>0</v>
      </c>
      <c r="Q40" s="460">
        <v>0</v>
      </c>
      <c r="R40" s="460">
        <v>0</v>
      </c>
      <c r="S40" s="458">
        <v>0</v>
      </c>
      <c r="T40" s="459">
        <v>0</v>
      </c>
      <c r="U40" s="458">
        <f t="shared" si="7"/>
        <v>0</v>
      </c>
      <c r="V40" s="461">
        <f t="shared" si="8"/>
        <v>0</v>
      </c>
      <c r="W40" s="436" t="s">
        <v>73</v>
      </c>
      <c r="AG40" s="437"/>
    </row>
    <row r="41" spans="1:47" ht="15.75">
      <c r="A41" s="439"/>
      <c r="B41" s="466" t="s">
        <v>223</v>
      </c>
      <c r="C41" s="467">
        <v>0</v>
      </c>
      <c r="D41" s="465">
        <v>0</v>
      </c>
      <c r="E41" s="467">
        <v>0</v>
      </c>
      <c r="F41" s="465">
        <v>0</v>
      </c>
      <c r="G41" s="468">
        <v>0</v>
      </c>
      <c r="H41" s="468">
        <v>0</v>
      </c>
      <c r="I41" s="467">
        <v>0</v>
      </c>
      <c r="J41" s="456">
        <v>0</v>
      </c>
      <c r="K41" s="468">
        <v>0</v>
      </c>
      <c r="L41" s="457">
        <v>0</v>
      </c>
      <c r="M41" s="467">
        <v>0</v>
      </c>
      <c r="N41" s="510">
        <v>0</v>
      </c>
      <c r="O41" s="469">
        <v>0</v>
      </c>
      <c r="P41" s="716">
        <v>0</v>
      </c>
      <c r="Q41" s="471">
        <v>0</v>
      </c>
      <c r="R41" s="460">
        <v>0</v>
      </c>
      <c r="S41" s="469">
        <v>0</v>
      </c>
      <c r="T41" s="470">
        <v>0</v>
      </c>
      <c r="U41" s="458">
        <f t="shared" si="7"/>
        <v>0</v>
      </c>
      <c r="V41" s="461">
        <f t="shared" si="8"/>
        <v>0</v>
      </c>
      <c r="W41" s="436" t="s">
        <v>73</v>
      </c>
      <c r="AG41" s="437"/>
    </row>
    <row r="42" spans="1:47" ht="15.75">
      <c r="A42" s="439"/>
      <c r="B42" s="512" t="s">
        <v>266</v>
      </c>
      <c r="C42" s="474">
        <v>0</v>
      </c>
      <c r="D42" s="464">
        <v>0</v>
      </c>
      <c r="E42" s="474">
        <v>0</v>
      </c>
      <c r="F42" s="464">
        <v>0</v>
      </c>
      <c r="G42" s="463">
        <v>0</v>
      </c>
      <c r="H42" s="463">
        <v>0</v>
      </c>
      <c r="I42" s="474">
        <v>0</v>
      </c>
      <c r="J42" s="456">
        <v>0</v>
      </c>
      <c r="K42" s="463">
        <v>0</v>
      </c>
      <c r="L42" s="457">
        <v>0</v>
      </c>
      <c r="M42" s="474">
        <v>0</v>
      </c>
      <c r="N42" s="510">
        <v>0</v>
      </c>
      <c r="O42" s="477">
        <v>0</v>
      </c>
      <c r="P42" s="715">
        <v>0</v>
      </c>
      <c r="Q42" s="513">
        <v>0</v>
      </c>
      <c r="R42" s="460">
        <v>0</v>
      </c>
      <c r="S42" s="477">
        <v>0</v>
      </c>
      <c r="T42" s="478">
        <v>0</v>
      </c>
      <c r="U42" s="458">
        <f t="shared" si="7"/>
        <v>0</v>
      </c>
      <c r="V42" s="461">
        <f t="shared" si="8"/>
        <v>0</v>
      </c>
      <c r="W42" s="436" t="s">
        <v>73</v>
      </c>
      <c r="AG42" s="437"/>
    </row>
    <row r="43" spans="1:47" ht="16.5" thickBot="1">
      <c r="A43" s="439"/>
      <c r="B43" s="514" t="s">
        <v>338</v>
      </c>
      <c r="C43" s="515">
        <f>SUM(C29:C42)</f>
        <v>0</v>
      </c>
      <c r="D43" s="516">
        <f>SUM(D29:D42)</f>
        <v>105</v>
      </c>
      <c r="E43" s="515">
        <f>SUM(E29:E42)</f>
        <v>0</v>
      </c>
      <c r="F43" s="516">
        <f>SUM(F29:F42)</f>
        <v>95</v>
      </c>
      <c r="G43" s="517">
        <f t="shared" ref="G43:L43" si="9">SUM(G29:G42)</f>
        <v>0</v>
      </c>
      <c r="H43" s="518">
        <f t="shared" si="9"/>
        <v>681</v>
      </c>
      <c r="I43" s="519">
        <f t="shared" si="9"/>
        <v>0</v>
      </c>
      <c r="J43" s="516">
        <f t="shared" si="9"/>
        <v>293</v>
      </c>
      <c r="K43" s="515">
        <f t="shared" si="9"/>
        <v>0</v>
      </c>
      <c r="L43" s="516">
        <f t="shared" si="9"/>
        <v>0</v>
      </c>
      <c r="M43" s="520">
        <f>SUM(M29:M41)</f>
        <v>0</v>
      </c>
      <c r="N43" s="516">
        <f>SUM(N29:N42)</f>
        <v>0</v>
      </c>
      <c r="O43" s="521">
        <f>SUM(O29:O42)</f>
        <v>0</v>
      </c>
      <c r="P43" s="720">
        <f>SUM(P29:P42)</f>
        <v>0</v>
      </c>
      <c r="Q43" s="523">
        <f t="shared" ref="Q43:T43" si="10">SUM(Q29:Q42)</f>
        <v>47</v>
      </c>
      <c r="R43" s="524">
        <f>SUM(R29:R42)</f>
        <v>8126</v>
      </c>
      <c r="S43" s="521">
        <f t="shared" si="10"/>
        <v>0</v>
      </c>
      <c r="T43" s="522">
        <f t="shared" si="10"/>
        <v>0</v>
      </c>
      <c r="U43" s="526">
        <f>SUM(U29:U42)</f>
        <v>47</v>
      </c>
      <c r="V43" s="525">
        <f>SUM(V29:V42)</f>
        <v>9300</v>
      </c>
      <c r="W43" s="436" t="s">
        <v>73</v>
      </c>
      <c r="X43" s="528"/>
      <c r="Y43" s="436"/>
      <c r="AG43" s="437"/>
    </row>
    <row r="44" spans="1:47" ht="15.75">
      <c r="A44" s="439"/>
      <c r="B44" s="1045" t="s">
        <v>100</v>
      </c>
      <c r="C44" s="1045"/>
      <c r="D44" s="1045"/>
      <c r="E44" s="931"/>
      <c r="F44" s="931"/>
      <c r="G44" s="931"/>
      <c r="H44" s="931"/>
      <c r="I44" s="931"/>
      <c r="J44" s="931"/>
      <c r="K44" s="931"/>
      <c r="L44" s="931"/>
      <c r="M44" s="931"/>
      <c r="N44" s="931"/>
      <c r="O44" s="931"/>
      <c r="P44" s="931"/>
      <c r="Q44" s="931"/>
      <c r="R44" s="931"/>
      <c r="S44" s="931"/>
      <c r="T44" s="931"/>
      <c r="U44" s="931"/>
      <c r="V44" s="931"/>
      <c r="W44" s="931"/>
      <c r="X44" s="931"/>
      <c r="Y44" s="931"/>
      <c r="Z44" s="931"/>
      <c r="AA44" s="931"/>
      <c r="AB44" s="931"/>
      <c r="AC44" s="931"/>
      <c r="AD44" s="931"/>
      <c r="AE44" s="931"/>
      <c r="AF44" s="931"/>
      <c r="AG44" s="529"/>
      <c r="AH44" s="442"/>
      <c r="AI44" s="442"/>
      <c r="AJ44" s="442"/>
      <c r="AK44" s="442"/>
      <c r="AL44" s="442"/>
      <c r="AM44" s="442"/>
      <c r="AN44" s="442"/>
      <c r="AO44" s="442"/>
      <c r="AP44" s="442"/>
      <c r="AQ44" s="442"/>
      <c r="AR44" s="442"/>
      <c r="AS44" s="442"/>
      <c r="AT44" s="442"/>
      <c r="AU44" s="442"/>
    </row>
    <row r="45" spans="1:47" ht="15.75">
      <c r="A45" s="439"/>
      <c r="B45" s="1046"/>
      <c r="C45" s="1046"/>
      <c r="D45" s="1046"/>
      <c r="E45" s="1047"/>
      <c r="F45" s="1047"/>
      <c r="G45" s="1047"/>
      <c r="H45" s="1047"/>
      <c r="I45" s="1047"/>
      <c r="J45" s="1047"/>
      <c r="K45" s="1047"/>
      <c r="L45" s="1047"/>
      <c r="M45" s="1047"/>
      <c r="N45" s="1047"/>
      <c r="O45" s="1047"/>
      <c r="P45" s="1047"/>
      <c r="Q45" s="1047"/>
      <c r="R45" s="1047"/>
      <c r="S45" s="1047"/>
      <c r="T45" s="1047"/>
      <c r="U45" s="1047"/>
      <c r="V45" s="1047"/>
      <c r="W45" s="1047"/>
      <c r="X45" s="1047"/>
      <c r="Y45" s="1047"/>
      <c r="Z45" s="1047"/>
      <c r="AA45" s="1047"/>
      <c r="AB45" s="1047"/>
      <c r="AC45" s="1047"/>
      <c r="AD45" s="1047"/>
      <c r="AE45" s="1047"/>
      <c r="AF45" s="1047"/>
      <c r="AG45" s="529"/>
      <c r="AH45" s="442"/>
      <c r="AI45" s="442"/>
      <c r="AJ45" s="442"/>
      <c r="AK45" s="442"/>
      <c r="AL45" s="442"/>
      <c r="AM45" s="442"/>
      <c r="AN45" s="442"/>
      <c r="AO45" s="442"/>
      <c r="AP45" s="442"/>
      <c r="AQ45" s="442"/>
      <c r="AR45" s="442"/>
      <c r="AS45" s="442"/>
      <c r="AT45" s="442"/>
      <c r="AU45" s="442"/>
    </row>
    <row r="46" spans="1:47">
      <c r="A46" s="442"/>
      <c r="B46" s="1047"/>
      <c r="C46" s="1047"/>
      <c r="D46" s="1047"/>
      <c r="E46" s="1047"/>
      <c r="F46" s="1047"/>
      <c r="G46" s="1047"/>
      <c r="H46" s="1047"/>
      <c r="I46" s="1047"/>
      <c r="J46" s="1047"/>
      <c r="K46" s="1047"/>
      <c r="L46" s="1047"/>
      <c r="M46" s="1047"/>
      <c r="N46" s="1047"/>
      <c r="O46" s="1047"/>
      <c r="P46" s="1047"/>
      <c r="Q46" s="1047"/>
      <c r="R46" s="1047"/>
      <c r="S46" s="1047"/>
      <c r="T46" s="1047"/>
      <c r="U46" s="1047"/>
      <c r="V46" s="1047"/>
      <c r="W46" s="1047"/>
      <c r="X46" s="1047"/>
      <c r="Y46" s="1047"/>
      <c r="Z46" s="1047"/>
      <c r="AA46" s="1047"/>
      <c r="AB46" s="1047"/>
      <c r="AC46" s="1047"/>
      <c r="AD46" s="1047"/>
      <c r="AE46" s="1047"/>
      <c r="AF46" s="1047"/>
      <c r="AG46" s="530"/>
    </row>
    <row r="47" spans="1:47" ht="52.5" customHeight="1">
      <c r="A47" s="442"/>
      <c r="B47" s="1038" t="s">
        <v>267</v>
      </c>
      <c r="C47" s="1038"/>
      <c r="D47" s="1038"/>
      <c r="E47" s="1038"/>
      <c r="F47" s="1038"/>
      <c r="G47" s="1038"/>
      <c r="H47" s="1038"/>
      <c r="I47" s="1038"/>
      <c r="J47" s="1038"/>
      <c r="K47" s="1038"/>
      <c r="L47" s="1038"/>
      <c r="M47" s="1038"/>
      <c r="N47" s="1038"/>
      <c r="O47" s="1038"/>
      <c r="P47" s="1038"/>
      <c r="Q47" s="1038"/>
      <c r="R47" s="1038"/>
      <c r="S47" s="1038"/>
      <c r="T47" s="1038"/>
      <c r="U47" s="1038"/>
      <c r="V47" s="1038"/>
      <c r="W47" s="1038"/>
      <c r="X47" s="436" t="s">
        <v>73</v>
      </c>
      <c r="Y47" s="531"/>
      <c r="Z47" s="531"/>
      <c r="AA47" s="531"/>
      <c r="AB47" s="531"/>
      <c r="AC47" s="531"/>
      <c r="AD47" s="531"/>
      <c r="AE47" s="531"/>
      <c r="AF47" s="531"/>
      <c r="AG47" s="530"/>
    </row>
    <row r="48" spans="1:47" ht="18.75">
      <c r="A48" s="442"/>
      <c r="B48" s="1039"/>
      <c r="C48" s="1039"/>
      <c r="D48" s="1039"/>
      <c r="E48" s="1039"/>
      <c r="F48" s="1039"/>
      <c r="G48" s="1039"/>
      <c r="H48" s="1039"/>
      <c r="I48" s="1039"/>
      <c r="J48" s="1039"/>
      <c r="K48" s="1039"/>
      <c r="L48" s="1039"/>
      <c r="M48" s="1039"/>
      <c r="N48" s="1039"/>
      <c r="O48" s="1039"/>
      <c r="P48" s="1039"/>
      <c r="Q48" s="1039"/>
      <c r="R48" s="1039"/>
      <c r="S48" s="1039"/>
      <c r="T48" s="1039"/>
      <c r="U48" s="1039"/>
      <c r="V48" s="1039"/>
      <c r="W48" s="1039"/>
      <c r="X48" s="1039"/>
      <c r="Y48" s="531"/>
      <c r="Z48" s="531"/>
      <c r="AA48" s="531"/>
      <c r="AB48" s="531"/>
      <c r="AC48" s="531"/>
      <c r="AD48" s="531"/>
      <c r="AE48" s="531"/>
      <c r="AF48" s="531"/>
      <c r="AG48" s="530"/>
    </row>
    <row r="49" spans="1:33">
      <c r="A49" s="442"/>
      <c r="B49" s="527" t="s">
        <v>100</v>
      </c>
      <c r="C49" s="442"/>
      <c r="D49" s="442"/>
      <c r="E49" s="442"/>
      <c r="F49" s="442"/>
      <c r="G49" s="442"/>
      <c r="H49" s="442"/>
      <c r="I49" s="442"/>
      <c r="J49" s="442"/>
      <c r="K49" s="442"/>
      <c r="L49" s="442"/>
      <c r="M49" s="442"/>
      <c r="N49" s="442"/>
      <c r="O49" s="442"/>
      <c r="P49" s="442"/>
      <c r="Q49" s="442"/>
      <c r="R49" s="532"/>
      <c r="S49" s="532"/>
      <c r="T49" s="532"/>
      <c r="U49" s="532"/>
      <c r="V49" s="532"/>
      <c r="W49" s="532"/>
      <c r="X49" s="532"/>
      <c r="Y49" s="532"/>
      <c r="Z49" s="532"/>
      <c r="AA49" s="532"/>
      <c r="AB49" s="532"/>
      <c r="AC49" s="532"/>
      <c r="AD49" s="532"/>
      <c r="AE49" s="532"/>
      <c r="AF49" s="532"/>
      <c r="AG49" s="530"/>
    </row>
    <row r="50" spans="1:33">
      <c r="B50" s="442"/>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row>
    <row r="52" spans="1:33">
      <c r="AF52" s="534"/>
    </row>
  </sheetData>
  <mergeCells count="22">
    <mergeCell ref="B5:V5"/>
    <mergeCell ref="A6:V6"/>
    <mergeCell ref="C8:P8"/>
    <mergeCell ref="B3:V3"/>
    <mergeCell ref="A4:V4"/>
    <mergeCell ref="Q8:T8"/>
    <mergeCell ref="B47:W47"/>
    <mergeCell ref="B48:X48"/>
    <mergeCell ref="Q9:R9"/>
    <mergeCell ref="S9:T9"/>
    <mergeCell ref="U9:V9"/>
    <mergeCell ref="B44:AF44"/>
    <mergeCell ref="B45:AF46"/>
    <mergeCell ref="B8:B10"/>
    <mergeCell ref="U8:V8"/>
    <mergeCell ref="E9:F9"/>
    <mergeCell ref="G9:H9"/>
    <mergeCell ref="I9:J9"/>
    <mergeCell ref="K9:L9"/>
    <mergeCell ref="M9:N9"/>
    <mergeCell ref="C9:D9"/>
    <mergeCell ref="O9:P9"/>
  </mergeCells>
  <printOptions horizontalCentered="1"/>
  <pageMargins left="0.75" right="0.75" top="0.5" bottom="0.5" header="0.5" footer="0.5"/>
  <pageSetup scale="54" fitToHeight="0" orientation="landscape" r:id="rId1"/>
  <headerFooter alignWithMargins="0">
    <oddFooter xml:space="preserve">&amp;C&amp;"Times New Roman,Regular"&amp;18Exhibit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8"/>
  <dimension ref="A1:M45"/>
  <sheetViews>
    <sheetView showGridLines="0" showOutlineSymbols="0" zoomScale="75" zoomScaleNormal="75" workbookViewId="0">
      <pane xSplit="1" ySplit="11" topLeftCell="B12" activePane="bottomRight" state="frozen"/>
      <selection activeCell="A35" sqref="A35:M36"/>
      <selection pane="topRight" activeCell="A35" sqref="A35:M36"/>
      <selection pane="bottomLeft" activeCell="A35" sqref="A35:M36"/>
      <selection pane="bottomRight" activeCell="C36" sqref="C36"/>
    </sheetView>
  </sheetViews>
  <sheetFormatPr defaultColWidth="9.6640625" defaultRowHeight="15.75"/>
  <cols>
    <col min="1" max="1" width="57" style="11" customWidth="1"/>
    <col min="2" max="2" width="8.33203125" style="11" customWidth="1"/>
    <col min="3" max="3" width="9.77734375" style="11" customWidth="1"/>
    <col min="4" max="4" width="8.77734375" style="11" customWidth="1"/>
    <col min="5" max="5" width="9.77734375" style="11" customWidth="1"/>
    <col min="6" max="6" width="9.21875" style="11" customWidth="1"/>
    <col min="7" max="7" width="9.77734375" style="11" customWidth="1"/>
    <col min="8" max="8" width="7.77734375" style="11" customWidth="1"/>
    <col min="9" max="9" width="11.77734375" style="11" bestFit="1" customWidth="1"/>
    <col min="10" max="10" width="1.21875" style="206" customWidth="1"/>
    <col min="11" max="16384" width="9.6640625" style="11"/>
  </cols>
  <sheetData>
    <row r="1" spans="1:12" ht="20.25">
      <c r="A1" s="1064" t="s">
        <v>17</v>
      </c>
      <c r="B1" s="823"/>
      <c r="C1" s="823"/>
      <c r="D1" s="823"/>
      <c r="E1" s="823"/>
      <c r="F1" s="823"/>
      <c r="G1" s="823"/>
      <c r="H1" s="823"/>
      <c r="I1" s="823"/>
      <c r="J1" s="205" t="s">
        <v>73</v>
      </c>
    </row>
    <row r="2" spans="1:12" ht="18.75">
      <c r="A2" s="109"/>
      <c r="B2" s="22"/>
      <c r="C2" s="22"/>
      <c r="D2" s="22"/>
      <c r="E2" s="22"/>
      <c r="F2" s="22"/>
      <c r="G2" s="22"/>
      <c r="H2" s="22"/>
      <c r="I2" s="22"/>
      <c r="J2" s="205" t="s">
        <v>73</v>
      </c>
    </row>
    <row r="3" spans="1:12">
      <c r="A3" s="22"/>
      <c r="B3" s="22"/>
      <c r="C3" s="22"/>
      <c r="D3" s="22"/>
      <c r="E3" s="22"/>
      <c r="F3" s="22"/>
      <c r="G3" s="22"/>
      <c r="H3" s="22"/>
      <c r="I3" s="22"/>
      <c r="J3" s="205" t="s">
        <v>73</v>
      </c>
    </row>
    <row r="4" spans="1:12" ht="20.25">
      <c r="A4" s="1063" t="s">
        <v>68</v>
      </c>
      <c r="B4" s="776"/>
      <c r="C4" s="776"/>
      <c r="D4" s="776"/>
      <c r="E4" s="776"/>
      <c r="F4" s="776"/>
      <c r="G4" s="776"/>
      <c r="H4" s="776"/>
      <c r="I4" s="776"/>
      <c r="J4" s="205" t="s">
        <v>73</v>
      </c>
      <c r="L4" s="416">
        <f>+(C34-E34)/C34</f>
        <v>3.376104153496557E-2</v>
      </c>
    </row>
    <row r="5" spans="1:12" ht="18.75">
      <c r="A5" s="1062" t="s">
        <v>19</v>
      </c>
      <c r="B5" s="778"/>
      <c r="C5" s="778"/>
      <c r="D5" s="778"/>
      <c r="E5" s="778"/>
      <c r="F5" s="778"/>
      <c r="G5" s="778"/>
      <c r="H5" s="778"/>
      <c r="I5" s="778"/>
      <c r="J5" s="205" t="s">
        <v>73</v>
      </c>
    </row>
    <row r="6" spans="1:12" ht="18.75">
      <c r="A6" s="1062" t="s">
        <v>29</v>
      </c>
      <c r="B6" s="776"/>
      <c r="C6" s="776"/>
      <c r="D6" s="776"/>
      <c r="E6" s="776"/>
      <c r="F6" s="776"/>
      <c r="G6" s="776"/>
      <c r="H6" s="776"/>
      <c r="I6" s="776"/>
      <c r="J6" s="205" t="s">
        <v>73</v>
      </c>
    </row>
    <row r="7" spans="1:12">
      <c r="A7" s="24"/>
      <c r="B7" s="24"/>
      <c r="C7" s="24"/>
      <c r="D7" s="24"/>
      <c r="E7" s="24"/>
      <c r="F7" s="24"/>
      <c r="G7" s="24"/>
      <c r="H7" s="24"/>
      <c r="I7" s="24"/>
      <c r="J7" s="205" t="s">
        <v>73</v>
      </c>
    </row>
    <row r="8" spans="1:12" ht="16.5" thickBot="1">
      <c r="A8" s="22" t="s">
        <v>54</v>
      </c>
      <c r="B8" s="22"/>
      <c r="C8" s="22"/>
      <c r="D8" s="22"/>
      <c r="E8" s="22"/>
      <c r="F8" s="22"/>
      <c r="G8" s="22"/>
      <c r="H8" s="22"/>
      <c r="I8" s="22"/>
      <c r="J8" s="205" t="s">
        <v>73</v>
      </c>
    </row>
    <row r="9" spans="1:12">
      <c r="A9" s="1065" t="s">
        <v>123</v>
      </c>
      <c r="B9" s="1070" t="s">
        <v>203</v>
      </c>
      <c r="C9" s="1071"/>
      <c r="D9" s="1070" t="s">
        <v>344</v>
      </c>
      <c r="E9" s="1074"/>
      <c r="F9" s="1070" t="s">
        <v>198</v>
      </c>
      <c r="G9" s="1074"/>
      <c r="H9" s="1070" t="s">
        <v>112</v>
      </c>
      <c r="I9" s="1074"/>
      <c r="J9" s="205" t="s">
        <v>73</v>
      </c>
    </row>
    <row r="10" spans="1:12">
      <c r="A10" s="1066"/>
      <c r="B10" s="1072"/>
      <c r="C10" s="1073"/>
      <c r="D10" s="1075"/>
      <c r="E10" s="1076"/>
      <c r="F10" s="1075"/>
      <c r="G10" s="1076"/>
      <c r="H10" s="1075"/>
      <c r="I10" s="1076"/>
      <c r="J10" s="205" t="s">
        <v>73</v>
      </c>
    </row>
    <row r="11" spans="1:12" ht="16.5" thickBot="1">
      <c r="A11" s="1067"/>
      <c r="B11" s="106" t="s">
        <v>53</v>
      </c>
      <c r="C11" s="105" t="s">
        <v>55</v>
      </c>
      <c r="D11" s="106" t="s">
        <v>53</v>
      </c>
      <c r="E11" s="105" t="s">
        <v>55</v>
      </c>
      <c r="F11" s="106" t="s">
        <v>53</v>
      </c>
      <c r="G11" s="105" t="s">
        <v>55</v>
      </c>
      <c r="H11" s="106" t="s">
        <v>53</v>
      </c>
      <c r="I11" s="107" t="s">
        <v>55</v>
      </c>
      <c r="J11" s="205" t="s">
        <v>73</v>
      </c>
    </row>
    <row r="12" spans="1:12" hidden="1">
      <c r="A12" s="108" t="s">
        <v>124</v>
      </c>
      <c r="B12" s="104"/>
      <c r="C12" s="54"/>
      <c r="D12" s="104"/>
      <c r="E12" s="54"/>
      <c r="F12" s="104"/>
      <c r="G12" s="54"/>
      <c r="H12" s="104">
        <f t="shared" ref="H12:H32" si="0">F12-D12</f>
        <v>0</v>
      </c>
      <c r="I12" s="55"/>
      <c r="J12" s="205" t="s">
        <v>73</v>
      </c>
    </row>
    <row r="13" spans="1:12" hidden="1">
      <c r="A13" s="108" t="s">
        <v>125</v>
      </c>
      <c r="B13" s="104"/>
      <c r="C13" s="54"/>
      <c r="D13" s="104"/>
      <c r="E13" s="54"/>
      <c r="F13" s="104"/>
      <c r="G13" s="54"/>
      <c r="H13" s="104">
        <f t="shared" si="0"/>
        <v>0</v>
      </c>
      <c r="I13" s="55"/>
      <c r="J13" s="205" t="s">
        <v>73</v>
      </c>
    </row>
    <row r="14" spans="1:12" hidden="1">
      <c r="A14" s="108" t="s">
        <v>126</v>
      </c>
      <c r="B14" s="104"/>
      <c r="C14" s="54"/>
      <c r="D14" s="104"/>
      <c r="E14" s="54"/>
      <c r="F14" s="104"/>
      <c r="G14" s="54"/>
      <c r="H14" s="104">
        <f t="shared" si="0"/>
        <v>0</v>
      </c>
      <c r="I14" s="55"/>
      <c r="J14" s="205" t="s">
        <v>73</v>
      </c>
    </row>
    <row r="15" spans="1:12" hidden="1">
      <c r="A15" s="108" t="s">
        <v>145</v>
      </c>
      <c r="B15" s="104"/>
      <c r="C15" s="54"/>
      <c r="D15" s="104"/>
      <c r="E15" s="54"/>
      <c r="F15" s="104"/>
      <c r="G15" s="54"/>
      <c r="H15" s="104">
        <f t="shared" si="0"/>
        <v>0</v>
      </c>
      <c r="I15" s="55"/>
      <c r="J15" s="205" t="s">
        <v>73</v>
      </c>
    </row>
    <row r="16" spans="1:12">
      <c r="A16" s="704" t="s">
        <v>348</v>
      </c>
      <c r="B16" s="245">
        <v>2</v>
      </c>
      <c r="C16" s="246"/>
      <c r="D16" s="245">
        <v>2</v>
      </c>
      <c r="E16" s="246"/>
      <c r="F16" s="245">
        <f>D16</f>
        <v>2</v>
      </c>
      <c r="G16" s="246"/>
      <c r="H16" s="245">
        <f>F16-D16</f>
        <v>0</v>
      </c>
      <c r="I16" s="247"/>
      <c r="J16" s="205"/>
    </row>
    <row r="17" spans="1:10">
      <c r="A17" s="705" t="s">
        <v>349</v>
      </c>
      <c r="B17" s="245">
        <f>33</f>
        <v>33</v>
      </c>
      <c r="C17" s="246"/>
      <c r="D17" s="245">
        <v>33</v>
      </c>
      <c r="E17" s="246"/>
      <c r="F17" s="245">
        <f>D17+47+7</f>
        <v>87</v>
      </c>
      <c r="G17" s="246"/>
      <c r="H17" s="245">
        <f t="shared" si="0"/>
        <v>54</v>
      </c>
      <c r="I17" s="247"/>
      <c r="J17" s="205" t="s">
        <v>73</v>
      </c>
    </row>
    <row r="18" spans="1:10">
      <c r="A18" s="705" t="s">
        <v>350</v>
      </c>
      <c r="B18" s="245">
        <f>98</f>
        <v>98</v>
      </c>
      <c r="C18" s="246"/>
      <c r="D18" s="245">
        <v>98</v>
      </c>
      <c r="E18" s="246"/>
      <c r="F18" s="245">
        <f t="shared" ref="F18:F31" si="1">D18</f>
        <v>98</v>
      </c>
      <c r="G18" s="246"/>
      <c r="H18" s="245">
        <f t="shared" si="0"/>
        <v>0</v>
      </c>
      <c r="I18" s="247"/>
      <c r="J18" s="205" t="s">
        <v>73</v>
      </c>
    </row>
    <row r="19" spans="1:10">
      <c r="A19" s="705" t="s">
        <v>351</v>
      </c>
      <c r="B19" s="245">
        <v>1055</v>
      </c>
      <c r="C19" s="246"/>
      <c r="D19" s="245">
        <v>1055</v>
      </c>
      <c r="E19" s="246"/>
      <c r="F19" s="245">
        <f>D19</f>
        <v>1055</v>
      </c>
      <c r="G19" s="246"/>
      <c r="H19" s="245">
        <f t="shared" si="0"/>
        <v>0</v>
      </c>
      <c r="I19" s="247"/>
      <c r="J19" s="205" t="s">
        <v>73</v>
      </c>
    </row>
    <row r="20" spans="1:10">
      <c r="A20" s="705" t="s">
        <v>352</v>
      </c>
      <c r="B20" s="245">
        <v>488</v>
      </c>
      <c r="C20" s="246"/>
      <c r="D20" s="245">
        <v>488</v>
      </c>
      <c r="E20" s="246"/>
      <c r="F20" s="245">
        <f t="shared" si="1"/>
        <v>488</v>
      </c>
      <c r="G20" s="246"/>
      <c r="H20" s="245">
        <f t="shared" si="0"/>
        <v>0</v>
      </c>
      <c r="I20" s="247"/>
      <c r="J20" s="205" t="s">
        <v>73</v>
      </c>
    </row>
    <row r="21" spans="1:10">
      <c r="A21" s="705" t="s">
        <v>353</v>
      </c>
      <c r="B21" s="245">
        <v>166</v>
      </c>
      <c r="C21" s="246"/>
      <c r="D21" s="245">
        <v>166</v>
      </c>
      <c r="E21" s="246"/>
      <c r="F21" s="245">
        <f t="shared" si="1"/>
        <v>166</v>
      </c>
      <c r="G21" s="246"/>
      <c r="H21" s="245">
        <f t="shared" si="0"/>
        <v>0</v>
      </c>
      <c r="I21" s="247"/>
      <c r="J21" s="205" t="s">
        <v>73</v>
      </c>
    </row>
    <row r="22" spans="1:10">
      <c r="A22" s="705" t="s">
        <v>354</v>
      </c>
      <c r="B22" s="245">
        <v>119</v>
      </c>
      <c r="C22" s="246"/>
      <c r="D22" s="245">
        <v>119</v>
      </c>
      <c r="E22" s="246"/>
      <c r="F22" s="245">
        <f t="shared" si="1"/>
        <v>119</v>
      </c>
      <c r="G22" s="246"/>
      <c r="H22" s="245">
        <f>F22-D22</f>
        <v>0</v>
      </c>
      <c r="I22" s="247"/>
      <c r="J22" s="205" t="s">
        <v>73</v>
      </c>
    </row>
    <row r="23" spans="1:10">
      <c r="A23" s="705" t="s">
        <v>355</v>
      </c>
      <c r="B23" s="245">
        <f>164</f>
        <v>164</v>
      </c>
      <c r="C23" s="246"/>
      <c r="D23" s="245">
        <v>164</v>
      </c>
      <c r="E23" s="246"/>
      <c r="F23" s="245">
        <f>D23+2</f>
        <v>166</v>
      </c>
      <c r="G23" s="246"/>
      <c r="H23" s="245">
        <f t="shared" si="0"/>
        <v>2</v>
      </c>
      <c r="I23" s="247"/>
      <c r="J23" s="205" t="s">
        <v>73</v>
      </c>
    </row>
    <row r="24" spans="1:10">
      <c r="A24" s="705" t="s">
        <v>356</v>
      </c>
      <c r="B24" s="245">
        <v>103</v>
      </c>
      <c r="C24" s="382"/>
      <c r="D24" s="245">
        <v>103</v>
      </c>
      <c r="E24" s="246"/>
      <c r="F24" s="245">
        <f t="shared" si="1"/>
        <v>103</v>
      </c>
      <c r="G24" s="246"/>
      <c r="H24" s="245">
        <f t="shared" si="0"/>
        <v>0</v>
      </c>
      <c r="I24" s="247"/>
      <c r="J24" s="205" t="s">
        <v>73</v>
      </c>
    </row>
    <row r="25" spans="1:10">
      <c r="A25" s="705" t="s">
        <v>357</v>
      </c>
      <c r="B25" s="245">
        <v>251</v>
      </c>
      <c r="C25" s="247"/>
      <c r="D25" s="245">
        <v>251</v>
      </c>
      <c r="E25" s="382"/>
      <c r="F25" s="245">
        <f t="shared" si="1"/>
        <v>251</v>
      </c>
      <c r="G25" s="246"/>
      <c r="H25" s="245">
        <f t="shared" si="0"/>
        <v>0</v>
      </c>
      <c r="I25" s="247"/>
      <c r="J25" s="205" t="s">
        <v>73</v>
      </c>
    </row>
    <row r="26" spans="1:10">
      <c r="A26" s="705" t="s">
        <v>358</v>
      </c>
      <c r="B26" s="245">
        <v>273</v>
      </c>
      <c r="C26" s="247"/>
      <c r="D26" s="245">
        <v>273</v>
      </c>
      <c r="E26" s="247"/>
      <c r="F26" s="245">
        <f t="shared" si="1"/>
        <v>273</v>
      </c>
      <c r="G26" s="246"/>
      <c r="H26" s="245">
        <f t="shared" si="0"/>
        <v>0</v>
      </c>
      <c r="I26" s="247"/>
      <c r="J26" s="205" t="s">
        <v>73</v>
      </c>
    </row>
    <row r="27" spans="1:10">
      <c r="A27" s="705" t="s">
        <v>359</v>
      </c>
      <c r="B27" s="245">
        <v>21</v>
      </c>
      <c r="C27" s="247"/>
      <c r="D27" s="245">
        <v>21</v>
      </c>
      <c r="E27" s="247"/>
      <c r="F27" s="245">
        <f t="shared" si="1"/>
        <v>21</v>
      </c>
      <c r="G27" s="246"/>
      <c r="H27" s="245">
        <f t="shared" si="0"/>
        <v>0</v>
      </c>
      <c r="I27" s="247"/>
      <c r="J27" s="205" t="s">
        <v>73</v>
      </c>
    </row>
    <row r="28" spans="1:10">
      <c r="A28" s="705" t="s">
        <v>360</v>
      </c>
      <c r="B28" s="245">
        <v>6</v>
      </c>
      <c r="C28" s="247"/>
      <c r="D28" s="245">
        <v>6</v>
      </c>
      <c r="E28" s="247"/>
      <c r="F28" s="245">
        <f t="shared" si="1"/>
        <v>6</v>
      </c>
      <c r="G28" s="246"/>
      <c r="H28" s="245">
        <f t="shared" si="0"/>
        <v>0</v>
      </c>
      <c r="I28" s="247"/>
      <c r="J28" s="205" t="s">
        <v>73</v>
      </c>
    </row>
    <row r="29" spans="1:10">
      <c r="A29" s="705" t="s">
        <v>361</v>
      </c>
      <c r="B29" s="245">
        <v>0</v>
      </c>
      <c r="C29" s="247"/>
      <c r="D29" s="245">
        <v>0</v>
      </c>
      <c r="E29" s="247"/>
      <c r="F29" s="245">
        <f t="shared" si="1"/>
        <v>0</v>
      </c>
      <c r="G29" s="246"/>
      <c r="H29" s="245">
        <f t="shared" si="0"/>
        <v>0</v>
      </c>
      <c r="I29" s="247"/>
      <c r="J29" s="205" t="s">
        <v>73</v>
      </c>
    </row>
    <row r="30" spans="1:10">
      <c r="A30" s="705" t="s">
        <v>362</v>
      </c>
      <c r="B30" s="245">
        <v>0</v>
      </c>
      <c r="C30" s="247"/>
      <c r="D30" s="245">
        <v>0</v>
      </c>
      <c r="E30" s="247"/>
      <c r="F30" s="245">
        <f t="shared" si="1"/>
        <v>0</v>
      </c>
      <c r="G30" s="246"/>
      <c r="H30" s="245">
        <f t="shared" si="0"/>
        <v>0</v>
      </c>
      <c r="I30" s="247"/>
      <c r="J30" s="205" t="s">
        <v>73</v>
      </c>
    </row>
    <row r="31" spans="1:10">
      <c r="A31" s="705" t="s">
        <v>363</v>
      </c>
      <c r="B31" s="248">
        <v>0</v>
      </c>
      <c r="C31" s="250"/>
      <c r="D31" s="248">
        <v>0</v>
      </c>
      <c r="E31" s="250"/>
      <c r="F31" s="732">
        <f t="shared" si="1"/>
        <v>0</v>
      </c>
      <c r="G31" s="249"/>
      <c r="H31" s="248">
        <f t="shared" si="0"/>
        <v>0</v>
      </c>
      <c r="I31" s="250"/>
      <c r="J31" s="205" t="s">
        <v>73</v>
      </c>
    </row>
    <row r="32" spans="1:10">
      <c r="A32" s="404" t="s">
        <v>160</v>
      </c>
      <c r="B32" s="249">
        <v>552</v>
      </c>
      <c r="C32" s="250"/>
      <c r="D32" s="249">
        <v>552</v>
      </c>
      <c r="E32" s="250"/>
      <c r="F32" s="733">
        <f>599-47</f>
        <v>552</v>
      </c>
      <c r="G32" s="249"/>
      <c r="H32" s="248">
        <f t="shared" si="0"/>
        <v>0</v>
      </c>
      <c r="I32" s="250"/>
      <c r="J32" s="205"/>
    </row>
    <row r="33" spans="1:13">
      <c r="A33" s="115" t="s">
        <v>144</v>
      </c>
      <c r="B33" s="743">
        <f>SUM(B16:B32)</f>
        <v>3331</v>
      </c>
      <c r="C33" s="253"/>
      <c r="D33" s="381">
        <f>SUM(D16:D32)</f>
        <v>3331</v>
      </c>
      <c r="E33" s="253"/>
      <c r="F33" s="381">
        <f>SUM(F16:F32)</f>
        <v>3387</v>
      </c>
      <c r="G33" s="252"/>
      <c r="H33" s="251">
        <f>SUM(H16:H32)</f>
        <v>56</v>
      </c>
      <c r="I33" s="253"/>
      <c r="J33" s="205"/>
    </row>
    <row r="34" spans="1:13">
      <c r="A34" s="116" t="s">
        <v>96</v>
      </c>
      <c r="B34" s="306"/>
      <c r="C34" s="383">
        <v>175587</v>
      </c>
      <c r="D34" s="219"/>
      <c r="E34" s="383">
        <v>169659</v>
      </c>
      <c r="F34" s="219"/>
      <c r="G34" s="661">
        <v>169659</v>
      </c>
      <c r="H34" s="254"/>
      <c r="I34" s="256"/>
      <c r="J34" s="205" t="s">
        <v>73</v>
      </c>
    </row>
    <row r="35" spans="1:13">
      <c r="A35" s="116" t="s">
        <v>146</v>
      </c>
      <c r="B35" s="728"/>
      <c r="C35" s="729">
        <v>79559</v>
      </c>
      <c r="D35" s="730"/>
      <c r="E35" s="729">
        <v>79559</v>
      </c>
      <c r="F35" s="730"/>
      <c r="G35" s="731">
        <v>79559</v>
      </c>
      <c r="H35" s="254"/>
      <c r="I35" s="256"/>
      <c r="J35" s="205" t="s">
        <v>73</v>
      </c>
      <c r="K35" s="706"/>
      <c r="L35" s="706">
        <f>+(C34-E34)/C34</f>
        <v>3.376104153496557E-2</v>
      </c>
    </row>
    <row r="36" spans="1:13" ht="16.5" thickBot="1">
      <c r="A36" s="180" t="s">
        <v>147</v>
      </c>
      <c r="B36" s="379"/>
      <c r="C36" s="380">
        <v>10.92</v>
      </c>
      <c r="D36" s="305"/>
      <c r="E36" s="384">
        <v>10.92</v>
      </c>
      <c r="F36" s="305"/>
      <c r="G36" s="417">
        <v>10.92</v>
      </c>
      <c r="H36" s="255"/>
      <c r="I36" s="257"/>
      <c r="J36" s="205" t="s">
        <v>100</v>
      </c>
    </row>
    <row r="37" spans="1:13">
      <c r="A37" s="1077"/>
      <c r="B37" s="818"/>
      <c r="C37" s="818"/>
      <c r="D37" s="818"/>
      <c r="E37" s="818"/>
      <c r="F37" s="818"/>
      <c r="G37" s="818"/>
      <c r="H37" s="818"/>
      <c r="I37" s="818"/>
      <c r="J37" s="818"/>
    </row>
    <row r="38" spans="1:13">
      <c r="A38" s="1068"/>
      <c r="B38" s="1069"/>
      <c r="C38" s="1069"/>
      <c r="D38" s="1069"/>
      <c r="E38" s="1069"/>
      <c r="F38" s="1069"/>
      <c r="G38" s="1069"/>
      <c r="H38" s="1069"/>
      <c r="I38" s="1069"/>
      <c r="J38" s="1069"/>
      <c r="K38" s="1069"/>
      <c r="L38" s="1069"/>
      <c r="M38" s="1069"/>
    </row>
    <row r="39" spans="1:13">
      <c r="A39" s="1069"/>
      <c r="B39" s="1069"/>
      <c r="C39" s="1069"/>
      <c r="D39" s="1069"/>
      <c r="E39" s="1069"/>
      <c r="F39" s="1069"/>
      <c r="G39" s="1069"/>
      <c r="H39" s="1069"/>
      <c r="I39" s="1069"/>
      <c r="J39" s="1069"/>
      <c r="K39" s="1069"/>
      <c r="L39" s="1069"/>
      <c r="M39" s="1069"/>
    </row>
    <row r="40" spans="1:13" ht="16.5" customHeight="1"/>
    <row r="41" spans="1:13" ht="87" customHeight="1"/>
    <row r="43" spans="1:13" ht="46.5" customHeight="1"/>
    <row r="45" spans="1:13">
      <c r="J45" s="205"/>
    </row>
  </sheetData>
  <mergeCells count="11">
    <mergeCell ref="A38:M39"/>
    <mergeCell ref="B9:C10"/>
    <mergeCell ref="D9:E10"/>
    <mergeCell ref="F9:G10"/>
    <mergeCell ref="H9:I10"/>
    <mergeCell ref="A37:J37"/>
    <mergeCell ref="A6:I6"/>
    <mergeCell ref="A5:I5"/>
    <mergeCell ref="A4:I4"/>
    <mergeCell ref="A1:I1"/>
    <mergeCell ref="A9:A11"/>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Roman,Regular"&amp;16Exhibit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V100"/>
  <sheetViews>
    <sheetView zoomScaleNormal="100" zoomScaleSheetLayoutView="100" workbookViewId="0">
      <selection activeCell="E10" sqref="E10"/>
    </sheetView>
  </sheetViews>
  <sheetFormatPr defaultColWidth="8.88671875" defaultRowHeight="15.75"/>
  <cols>
    <col min="1" max="1" width="1.88671875" style="3" customWidth="1"/>
    <col min="2" max="2" width="27.109375" style="3" customWidth="1"/>
    <col min="3" max="3" width="12.5546875" style="3" customWidth="1"/>
    <col min="4" max="4" width="18.109375" style="3" customWidth="1"/>
    <col min="5" max="5" width="8.88671875" style="3"/>
    <col min="6" max="6" width="10.109375" style="3" customWidth="1"/>
    <col min="7" max="7" width="8.88671875" style="3"/>
    <col min="8" max="8" width="10.6640625" style="3" customWidth="1"/>
    <col min="9" max="9" width="8.88671875" style="3"/>
    <col min="10" max="10" width="9.6640625" style="3" bestFit="1" customWidth="1"/>
    <col min="11" max="11" width="8.88671875" style="3"/>
    <col min="12" max="12" width="10.33203125" style="3" customWidth="1"/>
    <col min="13" max="18" width="8.88671875" style="3" hidden="1" customWidth="1"/>
    <col min="19" max="19" width="16" style="3" hidden="1" customWidth="1"/>
    <col min="20" max="20" width="11.5546875" style="204" customWidth="1"/>
    <col min="21" max="21" width="8.77734375" customWidth="1"/>
    <col min="22" max="16384" width="8.88671875" style="3"/>
  </cols>
  <sheetData>
    <row r="1" spans="1:21" ht="19.149999999999999" customHeight="1">
      <c r="A1" s="956" t="s">
        <v>16</v>
      </c>
      <c r="B1" s="870"/>
      <c r="C1" s="870"/>
      <c r="D1" s="870"/>
      <c r="E1" s="870"/>
      <c r="F1" s="870"/>
      <c r="G1" s="870"/>
      <c r="H1" s="870"/>
      <c r="I1" s="870"/>
      <c r="J1" s="870"/>
      <c r="K1" s="870"/>
      <c r="L1" s="870"/>
      <c r="T1" s="203" t="s">
        <v>73</v>
      </c>
    </row>
    <row r="2" spans="1:21" ht="19.149999999999999" customHeight="1">
      <c r="A2" s="1086"/>
      <c r="B2" s="870"/>
      <c r="C2" s="870"/>
      <c r="D2" s="870"/>
      <c r="E2" s="870"/>
      <c r="F2" s="870"/>
      <c r="G2" s="870"/>
      <c r="H2" s="870"/>
      <c r="I2" s="870"/>
      <c r="J2" s="870"/>
      <c r="K2" s="870"/>
      <c r="L2" s="870"/>
      <c r="T2" s="203" t="s">
        <v>73</v>
      </c>
    </row>
    <row r="3" spans="1:21" ht="18.75">
      <c r="A3" s="1087" t="s">
        <v>155</v>
      </c>
      <c r="B3" s="870"/>
      <c r="C3" s="870"/>
      <c r="D3" s="870"/>
      <c r="E3" s="870"/>
      <c r="F3" s="870"/>
      <c r="G3" s="870"/>
      <c r="H3" s="870"/>
      <c r="I3" s="870"/>
      <c r="J3" s="870"/>
      <c r="K3" s="870"/>
      <c r="L3" s="870"/>
      <c r="T3" s="203" t="s">
        <v>73</v>
      </c>
    </row>
    <row r="4" spans="1:21" ht="16.5">
      <c r="A4" s="1088" t="str">
        <f>+'B. Summary of Requirements '!A5</f>
        <v>Interagency Crime and Drug Enforcement</v>
      </c>
      <c r="B4" s="870"/>
      <c r="C4" s="870"/>
      <c r="D4" s="870"/>
      <c r="E4" s="870"/>
      <c r="F4" s="870"/>
      <c r="G4" s="870"/>
      <c r="H4" s="870"/>
      <c r="I4" s="870"/>
      <c r="J4" s="870"/>
      <c r="K4" s="870"/>
      <c r="L4" s="870"/>
      <c r="T4" s="203" t="s">
        <v>73</v>
      </c>
    </row>
    <row r="5" spans="1:21" ht="16.5">
      <c r="A5" s="1088" t="str">
        <f>+'B. Summary of Requirements '!A6</f>
        <v>Salaries and Expenses</v>
      </c>
      <c r="B5" s="870"/>
      <c r="C5" s="870"/>
      <c r="D5" s="870"/>
      <c r="E5" s="870"/>
      <c r="F5" s="870"/>
      <c r="G5" s="870"/>
      <c r="H5" s="870"/>
      <c r="I5" s="870"/>
      <c r="J5" s="870"/>
      <c r="K5" s="870"/>
      <c r="L5" s="870"/>
      <c r="T5" s="203" t="s">
        <v>73</v>
      </c>
    </row>
    <row r="6" spans="1:21">
      <c r="A6" s="1094" t="s">
        <v>28</v>
      </c>
      <c r="B6" s="870"/>
      <c r="C6" s="870"/>
      <c r="D6" s="870"/>
      <c r="E6" s="870"/>
      <c r="F6" s="870"/>
      <c r="G6" s="870"/>
      <c r="H6" s="870"/>
      <c r="I6" s="870"/>
      <c r="J6" s="870"/>
      <c r="K6" s="870"/>
      <c r="L6" s="870"/>
      <c r="T6" s="203"/>
    </row>
    <row r="7" spans="1:21" ht="11.25" customHeight="1">
      <c r="A7" s="4"/>
      <c r="B7" s="13"/>
      <c r="C7" s="25"/>
      <c r="D7" s="25"/>
      <c r="E7" s="25"/>
      <c r="F7" s="25"/>
      <c r="G7" s="25"/>
      <c r="H7" s="25"/>
      <c r="I7" s="25"/>
      <c r="J7" s="25"/>
      <c r="K7" s="4"/>
      <c r="L7" s="4"/>
      <c r="T7" s="203" t="s">
        <v>73</v>
      </c>
    </row>
    <row r="8" spans="1:21" ht="44.25" customHeight="1">
      <c r="A8" s="1090" t="s">
        <v>148</v>
      </c>
      <c r="B8" s="867"/>
      <c r="C8" s="867"/>
      <c r="D8" s="868"/>
      <c r="E8" s="1097" t="s">
        <v>186</v>
      </c>
      <c r="F8" s="1098"/>
      <c r="G8" s="1097" t="s">
        <v>337</v>
      </c>
      <c r="H8" s="1098"/>
      <c r="I8" s="1095" t="s">
        <v>198</v>
      </c>
      <c r="J8" s="1096"/>
      <c r="K8" s="1095" t="s">
        <v>112</v>
      </c>
      <c r="L8" s="904"/>
      <c r="M8" s="11"/>
      <c r="P8" s="698">
        <f>F18/P9</f>
        <v>0.57030852646226193</v>
      </c>
      <c r="Q8" s="698" t="e">
        <f>H18/Q9</f>
        <v>#DIV/0!</v>
      </c>
      <c r="S8" s="698" t="e">
        <f>J10/$Q$10</f>
        <v>#DIV/0!</v>
      </c>
      <c r="T8" s="203" t="s">
        <v>73</v>
      </c>
      <c r="U8" s="202" t="s">
        <v>73</v>
      </c>
    </row>
    <row r="9" spans="1:21" ht="25.5" customHeight="1" thickBot="1">
      <c r="A9" s="872"/>
      <c r="B9" s="873"/>
      <c r="C9" s="873"/>
      <c r="D9" s="874"/>
      <c r="E9" s="99" t="s">
        <v>117</v>
      </c>
      <c r="F9" s="100" t="s">
        <v>55</v>
      </c>
      <c r="G9" s="99" t="s">
        <v>117</v>
      </c>
      <c r="H9" s="100" t="s">
        <v>55</v>
      </c>
      <c r="I9" s="99" t="s">
        <v>117</v>
      </c>
      <c r="J9" s="100" t="s">
        <v>55</v>
      </c>
      <c r="K9" s="99" t="s">
        <v>117</v>
      </c>
      <c r="L9" s="101" t="s">
        <v>55</v>
      </c>
      <c r="M9" s="11"/>
      <c r="N9" s="3">
        <f>J16+J18</f>
        <v>487398</v>
      </c>
      <c r="O9" s="698"/>
      <c r="P9" s="3">
        <f>F10-F18</f>
        <v>208410</v>
      </c>
      <c r="S9" s="698" t="e">
        <f>J11/$Q$10</f>
        <v>#DIV/0!</v>
      </c>
      <c r="T9" s="203" t="s">
        <v>73</v>
      </c>
      <c r="U9" s="202" t="s">
        <v>73</v>
      </c>
    </row>
    <row r="10" spans="1:21">
      <c r="A10" s="1091" t="s">
        <v>94</v>
      </c>
      <c r="B10" s="1092"/>
      <c r="C10" s="1092"/>
      <c r="D10" s="1093"/>
      <c r="E10" s="258">
        <v>3277</v>
      </c>
      <c r="F10" s="259">
        <f>319700+7568</f>
        <v>327268</v>
      </c>
      <c r="G10" s="258">
        <v>3277</v>
      </c>
      <c r="H10" s="262">
        <v>319700</v>
      </c>
      <c r="I10" s="258">
        <v>3333</v>
      </c>
      <c r="J10" s="262">
        <v>329016</v>
      </c>
      <c r="K10" s="258">
        <f>I10-G10</f>
        <v>56</v>
      </c>
      <c r="L10" s="244">
        <f>J10-H10</f>
        <v>9316</v>
      </c>
      <c r="M10" s="697"/>
      <c r="S10" s="698" t="e">
        <f>J12/$Q$10</f>
        <v>#DIV/0!</v>
      </c>
      <c r="T10" s="203"/>
      <c r="U10" s="202" t="b">
        <f>H10=F10</f>
        <v>0</v>
      </c>
    </row>
    <row r="11" spans="1:21">
      <c r="A11" s="1078" t="s">
        <v>143</v>
      </c>
      <c r="B11" s="1079"/>
      <c r="C11" s="1079"/>
      <c r="D11" s="1080"/>
      <c r="E11" s="258">
        <v>56</v>
      </c>
      <c r="F11" s="259">
        <v>4348</v>
      </c>
      <c r="G11" s="258">
        <v>56</v>
      </c>
      <c r="H11" s="262">
        <f>F11</f>
        <v>4348</v>
      </c>
      <c r="I11" s="258">
        <v>56</v>
      </c>
      <c r="J11" s="262">
        <f>4386+46</f>
        <v>4432</v>
      </c>
      <c r="K11" s="258">
        <f>I11-G11</f>
        <v>0</v>
      </c>
      <c r="L11" s="244">
        <f>J11-H11</f>
        <v>84</v>
      </c>
      <c r="M11" s="699" t="s">
        <v>115</v>
      </c>
      <c r="N11" s="3" t="s">
        <v>116</v>
      </c>
      <c r="S11" s="698"/>
      <c r="T11" s="203" t="s">
        <v>73</v>
      </c>
      <c r="U11" s="202" t="s">
        <v>73</v>
      </c>
    </row>
    <row r="12" spans="1:21">
      <c r="A12" s="1078" t="s">
        <v>128</v>
      </c>
      <c r="B12" s="1079"/>
      <c r="C12" s="1079"/>
      <c r="D12" s="1080"/>
      <c r="E12" s="258">
        <f t="shared" ref="E12:K12" si="0">+E13+E14</f>
        <v>570</v>
      </c>
      <c r="F12" s="259">
        <f t="shared" si="0"/>
        <v>37254</v>
      </c>
      <c r="G12" s="258">
        <f t="shared" si="0"/>
        <v>570</v>
      </c>
      <c r="H12" s="262">
        <f t="shared" si="0"/>
        <v>37254</v>
      </c>
      <c r="I12" s="258">
        <f t="shared" si="0"/>
        <v>570</v>
      </c>
      <c r="J12" s="262">
        <f>+J13+J14</f>
        <v>38015</v>
      </c>
      <c r="K12" s="258">
        <f t="shared" si="0"/>
        <v>0</v>
      </c>
      <c r="L12" s="244">
        <f>J12-H12</f>
        <v>761</v>
      </c>
      <c r="M12" s="11">
        <v>93</v>
      </c>
      <c r="S12" s="698"/>
      <c r="T12" s="203" t="s">
        <v>73</v>
      </c>
      <c r="U12" s="202" t="s">
        <v>73</v>
      </c>
    </row>
    <row r="13" spans="1:21">
      <c r="A13" s="1081" t="s">
        <v>130</v>
      </c>
      <c r="B13" s="772"/>
      <c r="C13" s="772"/>
      <c r="D13" s="1082"/>
      <c r="E13" s="263">
        <v>112</v>
      </c>
      <c r="F13" s="264">
        <v>4097</v>
      </c>
      <c r="G13" s="263">
        <v>112</v>
      </c>
      <c r="H13" s="390">
        <v>4097</v>
      </c>
      <c r="I13" s="263">
        <v>112</v>
      </c>
      <c r="J13" s="410">
        <v>4097</v>
      </c>
      <c r="K13" s="263">
        <f>I13-G13</f>
        <v>0</v>
      </c>
      <c r="L13" s="244">
        <f>J13-H13</f>
        <v>0</v>
      </c>
      <c r="M13" s="11"/>
      <c r="T13" s="203" t="s">
        <v>73</v>
      </c>
      <c r="U13" s="202" t="s">
        <v>73</v>
      </c>
    </row>
    <row r="14" spans="1:21">
      <c r="A14" s="1081" t="s">
        <v>129</v>
      </c>
      <c r="B14" s="772"/>
      <c r="C14" s="772"/>
      <c r="D14" s="1082"/>
      <c r="E14" s="263">
        <v>458</v>
      </c>
      <c r="F14" s="264">
        <v>33157</v>
      </c>
      <c r="G14" s="263">
        <v>458</v>
      </c>
      <c r="H14" s="390">
        <f>F14</f>
        <v>33157</v>
      </c>
      <c r="I14" s="263">
        <v>458</v>
      </c>
      <c r="J14" s="410">
        <v>33918</v>
      </c>
      <c r="K14" s="263">
        <f>I14-G14</f>
        <v>0</v>
      </c>
      <c r="L14" s="244">
        <f>J14-H14</f>
        <v>761</v>
      </c>
      <c r="M14" s="11"/>
      <c r="T14" s="203" t="s">
        <v>73</v>
      </c>
      <c r="U14" s="202" t="s">
        <v>73</v>
      </c>
    </row>
    <row r="15" spans="1:21">
      <c r="A15" s="1083" t="s">
        <v>131</v>
      </c>
      <c r="B15" s="1084"/>
      <c r="C15" s="1084"/>
      <c r="D15" s="1085"/>
      <c r="E15" s="265">
        <v>0</v>
      </c>
      <c r="F15" s="266">
        <v>335</v>
      </c>
      <c r="G15" s="265">
        <v>0</v>
      </c>
      <c r="H15" s="391">
        <v>335</v>
      </c>
      <c r="I15" s="265">
        <v>0</v>
      </c>
      <c r="J15" s="391">
        <v>335</v>
      </c>
      <c r="K15" s="265">
        <f>I15-G15</f>
        <v>0</v>
      </c>
      <c r="L15" s="244">
        <f>J15-H15</f>
        <v>0</v>
      </c>
      <c r="M15" s="11"/>
      <c r="T15" s="203" t="s">
        <v>73</v>
      </c>
      <c r="U15" s="202" t="s">
        <v>73</v>
      </c>
    </row>
    <row r="16" spans="1:21">
      <c r="A16" s="1099" t="s">
        <v>95</v>
      </c>
      <c r="B16" s="797"/>
      <c r="C16" s="797"/>
      <c r="D16" s="798"/>
      <c r="E16" s="267">
        <f t="shared" ref="E16:K16" si="1">+E10+E11+E12+E15</f>
        <v>3903</v>
      </c>
      <c r="F16" s="268">
        <f t="shared" si="1"/>
        <v>369205</v>
      </c>
      <c r="G16" s="267">
        <f t="shared" si="1"/>
        <v>3903</v>
      </c>
      <c r="H16" s="268">
        <f>+H10+H11+H12+H15</f>
        <v>361637</v>
      </c>
      <c r="I16" s="267">
        <f t="shared" si="1"/>
        <v>3959</v>
      </c>
      <c r="J16" s="392">
        <f>+J10+J11+J12+J15</f>
        <v>371798</v>
      </c>
      <c r="K16" s="267">
        <f t="shared" si="1"/>
        <v>56</v>
      </c>
      <c r="L16" s="413">
        <f>+L10+L11+L12+L15</f>
        <v>10161</v>
      </c>
      <c r="M16" s="4">
        <f>697+630+957+2333</f>
        <v>4617</v>
      </c>
      <c r="N16" s="3">
        <f>2451-93</f>
        <v>2358</v>
      </c>
      <c r="S16" s="3">
        <f>+H16-J16</f>
        <v>-10161</v>
      </c>
      <c r="T16" s="203" t="s">
        <v>73</v>
      </c>
      <c r="U16" s="202" t="s">
        <v>73</v>
      </c>
    </row>
    <row r="17" spans="1:22">
      <c r="A17" s="1078" t="s">
        <v>149</v>
      </c>
      <c r="B17" s="1079"/>
      <c r="C17" s="1079"/>
      <c r="D17" s="1080"/>
      <c r="E17" s="258"/>
      <c r="F17" s="259"/>
      <c r="G17" s="258"/>
      <c r="H17" s="259"/>
      <c r="I17" s="258"/>
      <c r="J17" s="262"/>
      <c r="K17" s="258"/>
      <c r="L17" s="244"/>
      <c r="M17" s="11"/>
      <c r="T17" s="203" t="s">
        <v>73</v>
      </c>
      <c r="U17" s="202" t="s">
        <v>73</v>
      </c>
    </row>
    <row r="18" spans="1:22">
      <c r="A18" s="1089" t="s">
        <v>133</v>
      </c>
      <c r="B18" s="772"/>
      <c r="C18" s="772"/>
      <c r="D18" s="1082"/>
      <c r="E18" s="734"/>
      <c r="F18" s="259">
        <f>115296+3562</f>
        <v>118858</v>
      </c>
      <c r="G18" s="258"/>
      <c r="H18" s="259">
        <v>115296</v>
      </c>
      <c r="I18" s="258"/>
      <c r="J18" s="262">
        <v>115600</v>
      </c>
      <c r="K18" s="258"/>
      <c r="L18" s="244">
        <f>J18-H18</f>
        <v>304</v>
      </c>
      <c r="M18" s="11">
        <v>359</v>
      </c>
      <c r="N18" s="3">
        <f>1171+93</f>
        <v>1264</v>
      </c>
      <c r="O18" s="695"/>
      <c r="P18" s="696"/>
      <c r="Q18" s="696"/>
      <c r="R18" s="696"/>
      <c r="S18" s="3">
        <f>+H18-J18</f>
        <v>-304</v>
      </c>
      <c r="T18" s="203" t="s">
        <v>73</v>
      </c>
      <c r="U18" s="202" t="s">
        <v>73</v>
      </c>
      <c r="V18" s="414"/>
    </row>
    <row r="19" spans="1:22">
      <c r="A19" s="299" t="s">
        <v>161</v>
      </c>
      <c r="B19" s="298"/>
      <c r="C19" s="298"/>
      <c r="D19" s="300"/>
      <c r="E19" s="258"/>
      <c r="F19" s="259">
        <v>0</v>
      </c>
      <c r="G19" s="258"/>
      <c r="H19" s="259">
        <v>0</v>
      </c>
      <c r="I19" s="258"/>
      <c r="J19" s="262">
        <v>0</v>
      </c>
      <c r="K19" s="258"/>
      <c r="L19" s="244">
        <f t="shared" ref="L19:L37" si="2">J19-H19</f>
        <v>0</v>
      </c>
      <c r="M19" s="11"/>
      <c r="O19" s="695"/>
      <c r="P19" s="696"/>
      <c r="Q19" s="696"/>
      <c r="R19" s="696"/>
      <c r="T19" s="321"/>
      <c r="U19" s="202" t="s">
        <v>73</v>
      </c>
      <c r="V19" s="415"/>
    </row>
    <row r="20" spans="1:22">
      <c r="A20" s="1089" t="s">
        <v>134</v>
      </c>
      <c r="B20" s="772"/>
      <c r="C20" s="772"/>
      <c r="D20" s="1082"/>
      <c r="E20" s="258"/>
      <c r="F20" s="259">
        <v>8323</v>
      </c>
      <c r="G20" s="258"/>
      <c r="H20" s="259">
        <v>8323</v>
      </c>
      <c r="I20" s="258"/>
      <c r="J20" s="262">
        <v>6357</v>
      </c>
      <c r="K20" s="258"/>
      <c r="L20" s="244">
        <f t="shared" si="2"/>
        <v>-1966</v>
      </c>
      <c r="M20" s="11"/>
      <c r="N20" s="3">
        <v>110</v>
      </c>
      <c r="O20" s="695"/>
      <c r="P20" s="696"/>
      <c r="Q20" s="696"/>
      <c r="R20" s="696"/>
      <c r="S20" s="3">
        <f t="shared" ref="S20:S38" si="3">+H20-J20</f>
        <v>1966</v>
      </c>
      <c r="T20" s="203" t="s">
        <v>73</v>
      </c>
      <c r="U20" s="202" t="s">
        <v>73</v>
      </c>
      <c r="V20" s="414"/>
    </row>
    <row r="21" spans="1:22">
      <c r="A21" s="1089" t="s">
        <v>135</v>
      </c>
      <c r="B21" s="772"/>
      <c r="C21" s="772"/>
      <c r="D21" s="1082"/>
      <c r="E21" s="258"/>
      <c r="F21" s="259">
        <v>365</v>
      </c>
      <c r="G21" s="258"/>
      <c r="H21" s="259">
        <v>365</v>
      </c>
      <c r="I21" s="258"/>
      <c r="J21" s="262">
        <v>276</v>
      </c>
      <c r="K21" s="258"/>
      <c r="L21" s="244">
        <f t="shared" si="2"/>
        <v>-89</v>
      </c>
      <c r="M21" s="11"/>
      <c r="N21" s="3">
        <v>0</v>
      </c>
      <c r="O21" s="695"/>
      <c r="P21" s="696"/>
      <c r="Q21" s="696"/>
      <c r="R21" s="696"/>
      <c r="S21" s="3">
        <f t="shared" si="3"/>
        <v>89</v>
      </c>
      <c r="T21" s="203" t="s">
        <v>73</v>
      </c>
      <c r="U21" s="202" t="s">
        <v>73</v>
      </c>
    </row>
    <row r="22" spans="1:22">
      <c r="A22" s="1089" t="s">
        <v>11</v>
      </c>
      <c r="B22" s="772"/>
      <c r="C22" s="772"/>
      <c r="D22" s="1082"/>
      <c r="E22" s="258"/>
      <c r="F22" s="259">
        <v>1747</v>
      </c>
      <c r="G22" s="258"/>
      <c r="H22" s="259">
        <v>1747</v>
      </c>
      <c r="I22" s="258"/>
      <c r="J22" s="262">
        <v>1589</v>
      </c>
      <c r="K22" s="258"/>
      <c r="L22" s="244">
        <f t="shared" si="2"/>
        <v>-158</v>
      </c>
      <c r="M22" s="11">
        <f>4220-576</f>
        <v>3644</v>
      </c>
      <c r="O22" s="695"/>
      <c r="P22" s="696"/>
      <c r="Q22" s="696"/>
      <c r="R22" s="696"/>
      <c r="S22" s="3">
        <f t="shared" si="3"/>
        <v>158</v>
      </c>
      <c r="T22" s="203" t="s">
        <v>73</v>
      </c>
      <c r="U22" s="202" t="s">
        <v>73</v>
      </c>
    </row>
    <row r="23" spans="1:22">
      <c r="A23" s="1089" t="s">
        <v>108</v>
      </c>
      <c r="B23" s="772"/>
      <c r="C23" s="772"/>
      <c r="D23" s="1082"/>
      <c r="E23" s="258"/>
      <c r="F23" s="259">
        <v>56</v>
      </c>
      <c r="G23" s="258"/>
      <c r="H23" s="259">
        <v>56</v>
      </c>
      <c r="I23" s="258"/>
      <c r="J23" s="262">
        <v>40</v>
      </c>
      <c r="K23" s="258"/>
      <c r="L23" s="244">
        <f t="shared" si="2"/>
        <v>-16</v>
      </c>
      <c r="M23" s="11"/>
      <c r="O23" s="695"/>
      <c r="P23" s="696"/>
      <c r="Q23" s="696"/>
      <c r="R23" s="696"/>
      <c r="S23" s="3">
        <f t="shared" si="3"/>
        <v>16</v>
      </c>
      <c r="T23" s="203" t="s">
        <v>73</v>
      </c>
      <c r="U23" s="202" t="s">
        <v>73</v>
      </c>
    </row>
    <row r="24" spans="1:22">
      <c r="A24" s="1089" t="s">
        <v>136</v>
      </c>
      <c r="B24" s="772"/>
      <c r="C24" s="772"/>
      <c r="D24" s="1082"/>
      <c r="E24" s="258"/>
      <c r="F24" s="259">
        <v>3293</v>
      </c>
      <c r="G24" s="258"/>
      <c r="H24" s="259">
        <v>3293</v>
      </c>
      <c r="I24" s="258"/>
      <c r="J24" s="262">
        <v>3891</v>
      </c>
      <c r="K24" s="258"/>
      <c r="L24" s="244">
        <f t="shared" si="2"/>
        <v>598</v>
      </c>
      <c r="M24" s="11">
        <v>332</v>
      </c>
      <c r="N24" s="3">
        <v>175</v>
      </c>
      <c r="O24" s="695"/>
      <c r="P24" s="696"/>
      <c r="Q24" s="696"/>
      <c r="R24" s="696"/>
      <c r="S24" s="3">
        <f t="shared" si="3"/>
        <v>-598</v>
      </c>
      <c r="T24" s="203" t="s">
        <v>73</v>
      </c>
      <c r="U24" s="202" t="s">
        <v>73</v>
      </c>
    </row>
    <row r="25" spans="1:22">
      <c r="A25" s="1089" t="s">
        <v>137</v>
      </c>
      <c r="B25" s="772"/>
      <c r="C25" s="772"/>
      <c r="D25" s="1082"/>
      <c r="E25" s="258"/>
      <c r="F25" s="259">
        <v>124</v>
      </c>
      <c r="G25" s="258"/>
      <c r="H25" s="259">
        <v>124</v>
      </c>
      <c r="I25" s="258"/>
      <c r="J25" s="262">
        <v>115</v>
      </c>
      <c r="K25" s="258"/>
      <c r="L25" s="244">
        <f t="shared" si="2"/>
        <v>-9</v>
      </c>
      <c r="M25" s="11"/>
      <c r="O25" s="695"/>
      <c r="P25" s="696"/>
      <c r="Q25" s="696"/>
      <c r="R25" s="696"/>
      <c r="S25" s="3">
        <f t="shared" si="3"/>
        <v>9</v>
      </c>
      <c r="T25" s="203" t="s">
        <v>73</v>
      </c>
      <c r="U25" s="202" t="s">
        <v>73</v>
      </c>
    </row>
    <row r="26" spans="1:22">
      <c r="A26" s="299" t="s">
        <v>165</v>
      </c>
      <c r="B26" s="298"/>
      <c r="C26" s="298"/>
      <c r="D26" s="300"/>
      <c r="E26" s="258"/>
      <c r="F26" s="262">
        <f>(21127-1987)+9870</f>
        <v>29010</v>
      </c>
      <c r="G26" s="258"/>
      <c r="H26" s="262">
        <v>21127</v>
      </c>
      <c r="I26" s="258"/>
      <c r="J26" s="262">
        <v>20465</v>
      </c>
      <c r="K26" s="258"/>
      <c r="L26" s="244">
        <f t="shared" si="2"/>
        <v>-662</v>
      </c>
      <c r="M26" s="11"/>
      <c r="O26" s="695"/>
      <c r="P26" s="696"/>
      <c r="Q26" s="696"/>
      <c r="R26" s="696"/>
      <c r="S26" s="3">
        <f t="shared" si="3"/>
        <v>662</v>
      </c>
      <c r="T26" s="203"/>
      <c r="U26" s="202" t="s">
        <v>73</v>
      </c>
    </row>
    <row r="27" spans="1:22">
      <c r="A27" s="1089" t="s">
        <v>138</v>
      </c>
      <c r="B27" s="772"/>
      <c r="C27" s="772"/>
      <c r="D27" s="1082"/>
      <c r="E27" s="258"/>
      <c r="F27" s="259">
        <v>1436</v>
      </c>
      <c r="G27" s="258"/>
      <c r="H27" s="259">
        <v>1436</v>
      </c>
      <c r="I27" s="258"/>
      <c r="J27" s="262">
        <v>1015</v>
      </c>
      <c r="K27" s="258"/>
      <c r="L27" s="244">
        <f t="shared" si="2"/>
        <v>-421</v>
      </c>
      <c r="M27" s="11"/>
      <c r="N27" s="3">
        <v>14918</v>
      </c>
      <c r="O27" s="695"/>
      <c r="P27" s="696"/>
      <c r="Q27" s="696"/>
      <c r="R27" s="696"/>
      <c r="S27" s="3">
        <f t="shared" si="3"/>
        <v>421</v>
      </c>
      <c r="T27" s="203" t="s">
        <v>73</v>
      </c>
      <c r="U27" s="202" t="s">
        <v>73</v>
      </c>
    </row>
    <row r="28" spans="1:22">
      <c r="A28" s="1089" t="s">
        <v>139</v>
      </c>
      <c r="B28" s="772"/>
      <c r="C28" s="772"/>
      <c r="D28" s="1082"/>
      <c r="E28" s="258"/>
      <c r="F28" s="259">
        <f>5739</f>
        <v>5739</v>
      </c>
      <c r="G28" s="258"/>
      <c r="H28" s="259">
        <f>5739-1987</f>
        <v>3752</v>
      </c>
      <c r="I28" s="258"/>
      <c r="J28" s="262">
        <v>5590</v>
      </c>
      <c r="K28" s="258"/>
      <c r="L28" s="244">
        <f t="shared" si="2"/>
        <v>1838</v>
      </c>
      <c r="M28" s="11">
        <v>276</v>
      </c>
      <c r="N28" s="3">
        <v>14853</v>
      </c>
      <c r="O28" s="695"/>
      <c r="P28" s="696"/>
      <c r="Q28" s="696"/>
      <c r="R28" s="696"/>
      <c r="S28" s="3">
        <f t="shared" si="3"/>
        <v>-1838</v>
      </c>
      <c r="T28" s="203" t="s">
        <v>73</v>
      </c>
      <c r="U28" s="202" t="s">
        <v>73</v>
      </c>
    </row>
    <row r="29" spans="1:22">
      <c r="A29" s="1089" t="s">
        <v>70</v>
      </c>
      <c r="B29" s="1100"/>
      <c r="C29" s="1100"/>
      <c r="D29" s="1101"/>
      <c r="E29" s="258"/>
      <c r="F29" s="259">
        <v>1944</v>
      </c>
      <c r="G29" s="258"/>
      <c r="H29" s="259">
        <v>1944</v>
      </c>
      <c r="I29" s="258"/>
      <c r="J29" s="262">
        <v>6775</v>
      </c>
      <c r="K29" s="258"/>
      <c r="L29" s="244">
        <f t="shared" si="2"/>
        <v>4831</v>
      </c>
      <c r="M29" s="11"/>
      <c r="N29" s="3">
        <v>135</v>
      </c>
      <c r="O29" s="695"/>
      <c r="P29" s="696"/>
      <c r="Q29" s="696"/>
      <c r="R29" s="696"/>
      <c r="S29" s="3">
        <f t="shared" si="3"/>
        <v>-4831</v>
      </c>
      <c r="T29" s="203" t="s">
        <v>73</v>
      </c>
      <c r="U29" s="202" t="s">
        <v>73</v>
      </c>
    </row>
    <row r="30" spans="1:22">
      <c r="A30" s="1089" t="s">
        <v>12</v>
      </c>
      <c r="B30" s="772"/>
      <c r="C30" s="772"/>
      <c r="D30" s="1082"/>
      <c r="E30" s="258"/>
      <c r="F30" s="259">
        <v>1</v>
      </c>
      <c r="G30" s="258"/>
      <c r="H30" s="259">
        <v>1</v>
      </c>
      <c r="I30" s="258"/>
      <c r="J30" s="262">
        <v>1</v>
      </c>
      <c r="K30" s="258"/>
      <c r="L30" s="244">
        <f t="shared" si="2"/>
        <v>0</v>
      </c>
      <c r="M30" s="11"/>
      <c r="O30" s="695"/>
      <c r="P30" s="696"/>
      <c r="Q30" s="696"/>
      <c r="R30" s="696"/>
      <c r="S30" s="3">
        <f t="shared" si="3"/>
        <v>0</v>
      </c>
      <c r="T30" s="203" t="s">
        <v>73</v>
      </c>
      <c r="U30" s="202" t="s">
        <v>73</v>
      </c>
    </row>
    <row r="31" spans="1:22">
      <c r="A31" s="1089" t="s">
        <v>24</v>
      </c>
      <c r="B31" s="772"/>
      <c r="C31" s="772"/>
      <c r="D31" s="1082"/>
      <c r="E31" s="258"/>
      <c r="F31" s="259">
        <v>0</v>
      </c>
      <c r="G31" s="258"/>
      <c r="H31" s="259">
        <v>0</v>
      </c>
      <c r="I31" s="258"/>
      <c r="J31" s="262">
        <v>0</v>
      </c>
      <c r="K31" s="258"/>
      <c r="L31" s="244">
        <f t="shared" si="2"/>
        <v>0</v>
      </c>
      <c r="M31" s="11"/>
      <c r="O31" s="695"/>
      <c r="P31" s="696"/>
      <c r="Q31" s="696"/>
      <c r="R31" s="696"/>
      <c r="S31" s="3">
        <f t="shared" si="3"/>
        <v>0</v>
      </c>
      <c r="T31" s="203" t="s">
        <v>73</v>
      </c>
      <c r="U31" s="202" t="s">
        <v>73</v>
      </c>
    </row>
    <row r="32" spans="1:22">
      <c r="A32" s="299" t="s">
        <v>162</v>
      </c>
      <c r="B32" s="431" t="s">
        <v>228</v>
      </c>
      <c r="C32" s="298"/>
      <c r="D32" s="300"/>
      <c r="E32" s="258"/>
      <c r="F32" s="259">
        <v>50</v>
      </c>
      <c r="G32" s="258"/>
      <c r="H32" s="259">
        <v>50</v>
      </c>
      <c r="I32" s="258"/>
      <c r="J32" s="262">
        <v>35</v>
      </c>
      <c r="K32" s="258"/>
      <c r="L32" s="244">
        <f t="shared" si="2"/>
        <v>-15</v>
      </c>
      <c r="M32" s="11"/>
      <c r="O32" s="695"/>
      <c r="P32" s="696"/>
      <c r="Q32" s="696"/>
      <c r="R32" s="696"/>
      <c r="S32" s="3">
        <f t="shared" si="3"/>
        <v>15</v>
      </c>
      <c r="T32" s="203"/>
      <c r="U32" s="202" t="s">
        <v>73</v>
      </c>
    </row>
    <row r="33" spans="1:21">
      <c r="A33" s="1089" t="s">
        <v>25</v>
      </c>
      <c r="B33" s="772"/>
      <c r="C33" s="772"/>
      <c r="D33" s="1082"/>
      <c r="E33" s="258"/>
      <c r="F33" s="259">
        <v>344</v>
      </c>
      <c r="G33" s="258"/>
      <c r="H33" s="259">
        <v>344</v>
      </c>
      <c r="I33" s="258"/>
      <c r="J33" s="262">
        <v>243</v>
      </c>
      <c r="K33" s="258"/>
      <c r="L33" s="244">
        <f t="shared" si="2"/>
        <v>-101</v>
      </c>
      <c r="M33" s="11"/>
      <c r="N33" s="3">
        <v>10</v>
      </c>
      <c r="O33" s="695"/>
      <c r="P33" s="696"/>
      <c r="Q33" s="696"/>
      <c r="R33" s="696"/>
      <c r="S33" s="3">
        <f t="shared" si="3"/>
        <v>101</v>
      </c>
      <c r="T33" s="203" t="s">
        <v>73</v>
      </c>
      <c r="U33" s="202" t="s">
        <v>73</v>
      </c>
    </row>
    <row r="34" spans="1:21">
      <c r="A34" s="299" t="s">
        <v>163</v>
      </c>
      <c r="B34" s="298"/>
      <c r="C34" s="298"/>
      <c r="D34" s="300"/>
      <c r="E34" s="258"/>
      <c r="F34" s="259">
        <v>133</v>
      </c>
      <c r="G34" s="258"/>
      <c r="H34" s="259">
        <v>133</v>
      </c>
      <c r="I34" s="258"/>
      <c r="J34" s="262">
        <v>94</v>
      </c>
      <c r="K34" s="258"/>
      <c r="L34" s="244">
        <f t="shared" si="2"/>
        <v>-39</v>
      </c>
      <c r="M34" s="11"/>
      <c r="O34" s="695"/>
      <c r="P34" s="696"/>
      <c r="Q34" s="696"/>
      <c r="R34" s="696"/>
      <c r="S34" s="3">
        <f t="shared" si="3"/>
        <v>39</v>
      </c>
      <c r="T34" s="203"/>
      <c r="U34" s="202" t="s">
        <v>73</v>
      </c>
    </row>
    <row r="35" spans="1:21">
      <c r="A35" s="1089" t="s">
        <v>140</v>
      </c>
      <c r="B35" s="772"/>
      <c r="C35" s="772"/>
      <c r="D35" s="1082"/>
      <c r="E35" s="258"/>
      <c r="F35" s="259">
        <v>3249</v>
      </c>
      <c r="G35" s="258"/>
      <c r="H35" s="259">
        <v>3249</v>
      </c>
      <c r="I35" s="258"/>
      <c r="J35" s="262">
        <v>2614</v>
      </c>
      <c r="K35" s="258"/>
      <c r="L35" s="244">
        <f t="shared" si="2"/>
        <v>-635</v>
      </c>
      <c r="M35" s="11"/>
      <c r="N35" s="3">
        <v>85</v>
      </c>
      <c r="O35" s="695"/>
      <c r="P35" s="696"/>
      <c r="Q35" s="696"/>
      <c r="R35" s="696"/>
      <c r="S35" s="3">
        <f t="shared" si="3"/>
        <v>635</v>
      </c>
      <c r="T35" s="203" t="s">
        <v>73</v>
      </c>
      <c r="U35" s="202" t="s">
        <v>73</v>
      </c>
    </row>
    <row r="36" spans="1:21">
      <c r="A36" s="1089" t="s">
        <v>141</v>
      </c>
      <c r="B36" s="772"/>
      <c r="C36" s="772"/>
      <c r="D36" s="1082"/>
      <c r="E36" s="258"/>
      <c r="F36" s="259">
        <v>5692</v>
      </c>
      <c r="G36" s="258"/>
      <c r="H36" s="259">
        <v>5692</v>
      </c>
      <c r="I36" s="258"/>
      <c r="J36" s="262">
        <v>4468</v>
      </c>
      <c r="K36" s="258"/>
      <c r="L36" s="244">
        <f t="shared" si="2"/>
        <v>-1224</v>
      </c>
      <c r="M36" s="11"/>
      <c r="N36" s="3">
        <v>37758</v>
      </c>
      <c r="O36" s="695"/>
      <c r="P36" s="696"/>
      <c r="Q36" s="696"/>
      <c r="R36" s="696"/>
      <c r="S36" s="3">
        <f t="shared" si="3"/>
        <v>1224</v>
      </c>
      <c r="T36" s="203" t="s">
        <v>73</v>
      </c>
      <c r="U36" s="202" t="s">
        <v>73</v>
      </c>
    </row>
    <row r="37" spans="1:21">
      <c r="A37" s="299" t="s">
        <v>164</v>
      </c>
      <c r="B37" s="298"/>
      <c r="C37" s="298"/>
      <c r="D37" s="300"/>
      <c r="E37" s="258"/>
      <c r="F37" s="259">
        <v>0</v>
      </c>
      <c r="G37" s="258"/>
      <c r="H37" s="259">
        <v>0</v>
      </c>
      <c r="I37" s="258"/>
      <c r="J37" s="262">
        <v>0</v>
      </c>
      <c r="K37" s="258"/>
      <c r="L37" s="244">
        <f t="shared" si="2"/>
        <v>0</v>
      </c>
      <c r="M37" s="11"/>
      <c r="O37" s="695"/>
      <c r="P37" s="696"/>
      <c r="Q37" s="696"/>
      <c r="R37" s="696"/>
      <c r="S37" s="3">
        <f t="shared" si="3"/>
        <v>0</v>
      </c>
      <c r="T37" s="203"/>
      <c r="U37" s="202" t="s">
        <v>73</v>
      </c>
    </row>
    <row r="38" spans="1:21" ht="16.5" thickBot="1">
      <c r="A38" s="1102" t="s">
        <v>142</v>
      </c>
      <c r="B38" s="977"/>
      <c r="C38" s="977"/>
      <c r="D38" s="1103"/>
      <c r="E38" s="724"/>
      <c r="F38" s="725">
        <f>SUM(F16:F37)</f>
        <v>549569</v>
      </c>
      <c r="G38" s="724"/>
      <c r="H38" s="725">
        <f>SUM(H16:H37)</f>
        <v>528569</v>
      </c>
      <c r="I38" s="724"/>
      <c r="J38" s="726">
        <f>SUM(J16:J37)</f>
        <v>540966</v>
      </c>
      <c r="K38" s="724"/>
      <c r="L38" s="727">
        <f>SUM(L16:L37)</f>
        <v>12397</v>
      </c>
      <c r="M38" s="11">
        <f>SUM(M12:M36)</f>
        <v>9321</v>
      </c>
      <c r="N38" s="3">
        <f>SUM(N16:N36)</f>
        <v>71666</v>
      </c>
      <c r="O38" s="695"/>
      <c r="P38" s="695"/>
      <c r="Q38" s="695"/>
      <c r="R38" s="695"/>
      <c r="S38" s="3">
        <f t="shared" si="3"/>
        <v>-12397</v>
      </c>
      <c r="T38" s="203" t="s">
        <v>73</v>
      </c>
      <c r="U38" s="202" t="s">
        <v>73</v>
      </c>
    </row>
    <row r="39" spans="1:21">
      <c r="A39" s="1091" t="s">
        <v>46</v>
      </c>
      <c r="B39" s="1092"/>
      <c r="C39" s="1092"/>
      <c r="D39" s="1093"/>
      <c r="E39" s="258"/>
      <c r="F39" s="259"/>
      <c r="G39" s="258"/>
      <c r="H39" s="259"/>
      <c r="I39" s="258"/>
      <c r="J39" s="259"/>
      <c r="K39" s="258"/>
      <c r="L39" s="244"/>
      <c r="M39" s="11"/>
      <c r="T39" s="203" t="s">
        <v>73</v>
      </c>
      <c r="U39" s="202" t="s">
        <v>73</v>
      </c>
    </row>
    <row r="40" spans="1:21">
      <c r="A40" s="1089" t="s">
        <v>132</v>
      </c>
      <c r="B40" s="772"/>
      <c r="C40" s="772"/>
      <c r="D40" s="1082"/>
      <c r="E40" s="260"/>
      <c r="F40" s="259">
        <v>0</v>
      </c>
      <c r="G40" s="260"/>
      <c r="H40" s="259">
        <v>0</v>
      </c>
      <c r="I40" s="260"/>
      <c r="J40" s="259">
        <v>0</v>
      </c>
      <c r="K40" s="261"/>
      <c r="L40" s="244">
        <f>J40-H40</f>
        <v>0</v>
      </c>
      <c r="M40" s="11"/>
      <c r="T40" s="203" t="s">
        <v>73</v>
      </c>
      <c r="U40" s="202" t="s">
        <v>73</v>
      </c>
    </row>
    <row r="41" spans="1:21">
      <c r="A41" s="1078" t="s">
        <v>74</v>
      </c>
      <c r="B41" s="1079"/>
      <c r="C41" s="1079"/>
      <c r="D41" s="1080"/>
      <c r="E41" s="258"/>
      <c r="F41" s="259">
        <v>0</v>
      </c>
      <c r="G41" s="258"/>
      <c r="H41" s="259">
        <v>0</v>
      </c>
      <c r="I41" s="258"/>
      <c r="J41" s="259">
        <v>0</v>
      </c>
      <c r="K41" s="261"/>
      <c r="L41" s="244">
        <f>J41-H41</f>
        <v>0</v>
      </c>
      <c r="M41" s="11"/>
      <c r="T41" s="203" t="s">
        <v>73</v>
      </c>
      <c r="U41" s="202" t="s">
        <v>73</v>
      </c>
    </row>
    <row r="42" spans="1:21">
      <c r="A42" s="1078" t="s">
        <v>75</v>
      </c>
      <c r="B42" s="1106"/>
      <c r="C42" s="1106"/>
      <c r="D42" s="1107"/>
      <c r="E42" s="258"/>
      <c r="F42" s="259">
        <v>0</v>
      </c>
      <c r="G42" s="258"/>
      <c r="H42" s="259">
        <v>0</v>
      </c>
      <c r="I42" s="258"/>
      <c r="J42" s="259">
        <v>0</v>
      </c>
      <c r="K42" s="261"/>
      <c r="L42" s="244">
        <f>J42-H42</f>
        <v>0</v>
      </c>
      <c r="M42" s="11"/>
      <c r="T42" s="203" t="s">
        <v>73</v>
      </c>
      <c r="U42" s="202" t="s">
        <v>73</v>
      </c>
    </row>
    <row r="43" spans="1:21">
      <c r="A43" s="191"/>
      <c r="B43" s="196"/>
      <c r="C43" s="184"/>
      <c r="D43" s="322"/>
      <c r="E43" s="184"/>
      <c r="F43" s="184"/>
      <c r="G43" s="184"/>
      <c r="H43" s="184"/>
      <c r="I43" s="184"/>
      <c r="J43" s="184"/>
      <c r="K43" s="184"/>
      <c r="L43" s="184"/>
      <c r="M43" s="11"/>
      <c r="T43" s="203" t="s">
        <v>100</v>
      </c>
    </row>
    <row r="44" spans="1:21">
      <c r="A44" s="191"/>
      <c r="B44" s="1108"/>
      <c r="C44" s="1109"/>
      <c r="D44" s="1109"/>
      <c r="E44" s="1109"/>
      <c r="F44" s="1109"/>
      <c r="G44" s="1109"/>
      <c r="H44" s="1109"/>
      <c r="I44" s="1109"/>
      <c r="J44" s="1109"/>
      <c r="K44" s="184"/>
      <c r="L44" s="184"/>
      <c r="M44" s="11"/>
      <c r="T44" s="203"/>
    </row>
    <row r="45" spans="1:21" ht="27" customHeight="1">
      <c r="A45" s="1104" t="s">
        <v>166</v>
      </c>
      <c r="B45" s="1105"/>
      <c r="C45" s="1105"/>
      <c r="D45" s="1105"/>
      <c r="E45" s="1105"/>
      <c r="F45" s="1105"/>
      <c r="G45" s="1105"/>
      <c r="H45" s="1105"/>
      <c r="I45" s="1105"/>
      <c r="J45" s="1105"/>
      <c r="K45" s="1105"/>
      <c r="L45" s="1105"/>
      <c r="M45" s="1105"/>
      <c r="N45" s="1105"/>
      <c r="O45" s="1105"/>
      <c r="P45" s="1105"/>
      <c r="Q45" s="1105"/>
      <c r="R45" s="1105"/>
      <c r="S45" s="1105"/>
      <c r="T45" s="1105"/>
    </row>
    <row r="46" spans="1:21">
      <c r="B46" s="1068"/>
      <c r="C46" s="1069"/>
      <c r="D46" s="1069"/>
      <c r="E46" s="1069"/>
      <c r="F46" s="1069"/>
      <c r="G46" s="1069"/>
      <c r="H46" s="1069"/>
      <c r="I46" s="1069"/>
      <c r="J46" s="1069"/>
      <c r="K46" s="1069"/>
      <c r="L46" s="1069"/>
      <c r="M46" s="1069"/>
      <c r="N46" s="1069"/>
      <c r="O46" s="693"/>
      <c r="P46" s="693"/>
      <c r="Q46" s="693"/>
      <c r="R46" s="693"/>
    </row>
    <row r="47" spans="1:21">
      <c r="B47" s="1069"/>
      <c r="C47" s="1069"/>
      <c r="D47" s="1069"/>
      <c r="E47" s="1069"/>
      <c r="F47" s="1069"/>
      <c r="G47" s="1069"/>
      <c r="H47" s="1069"/>
      <c r="I47" s="1069"/>
      <c r="J47" s="1069"/>
      <c r="K47" s="1069"/>
      <c r="L47" s="1069"/>
      <c r="M47" s="1069"/>
      <c r="N47" s="1069"/>
      <c r="O47" s="693"/>
      <c r="P47" s="693"/>
      <c r="Q47" s="693"/>
      <c r="R47" s="693"/>
    </row>
    <row r="48" spans="1:21">
      <c r="K48" s="22"/>
      <c r="L48" s="22"/>
      <c r="M48" s="11"/>
      <c r="U48" s="202" t="s">
        <v>100</v>
      </c>
    </row>
    <row r="49" spans="11:13" ht="41.25" customHeight="1">
      <c r="K49" s="22"/>
      <c r="L49" s="22"/>
      <c r="M49" s="11"/>
    </row>
    <row r="50" spans="11:13" ht="14.25" customHeight="1">
      <c r="K50" s="22"/>
      <c r="L50" s="22"/>
      <c r="M50" s="11"/>
    </row>
    <row r="51" spans="11:13" ht="77.25" customHeight="1">
      <c r="K51" s="22"/>
      <c r="L51" s="22"/>
      <c r="M51" s="11"/>
    </row>
    <row r="52" spans="11:13" ht="12.75" customHeight="1">
      <c r="K52" s="22"/>
      <c r="L52" s="22"/>
      <c r="M52" s="11"/>
    </row>
    <row r="53" spans="11:13" ht="54" customHeight="1">
      <c r="K53" s="22"/>
      <c r="L53" s="22"/>
      <c r="M53" s="11"/>
    </row>
    <row r="54" spans="11:13" ht="43.5" customHeight="1">
      <c r="K54" s="22"/>
      <c r="L54" s="22"/>
      <c r="M54" s="11"/>
    </row>
    <row r="55" spans="11:13" ht="62.25" customHeight="1">
      <c r="K55" s="22"/>
      <c r="L55" s="22"/>
      <c r="M55" s="11"/>
    </row>
    <row r="56" spans="11:13" ht="12" customHeight="1">
      <c r="K56" s="22"/>
      <c r="L56" s="22"/>
      <c r="M56" s="11"/>
    </row>
    <row r="57" spans="11:13" ht="64.5" customHeight="1">
      <c r="K57" s="22"/>
      <c r="L57" s="22"/>
      <c r="M57" s="11"/>
    </row>
    <row r="58" spans="11:13" ht="47.25" customHeight="1">
      <c r="K58" s="22"/>
      <c r="L58" s="23"/>
      <c r="M58" s="11"/>
    </row>
    <row r="59" spans="11:13" ht="60" customHeight="1">
      <c r="K59" s="22"/>
      <c r="L59" s="23"/>
      <c r="M59" s="11"/>
    </row>
    <row r="60" spans="11:13" ht="9" customHeight="1">
      <c r="K60" s="22"/>
      <c r="L60" s="22"/>
      <c r="M60" s="11"/>
    </row>
    <row r="61" spans="11:13" ht="22.9" hidden="1" customHeight="1">
      <c r="K61" s="22"/>
      <c r="L61" s="22"/>
      <c r="M61" s="11"/>
    </row>
    <row r="62" spans="11:13" hidden="1">
      <c r="K62" s="22"/>
      <c r="L62" s="22"/>
      <c r="M62" s="11"/>
    </row>
    <row r="63" spans="11:13" hidden="1">
      <c r="K63" s="22"/>
      <c r="L63" s="22"/>
      <c r="M63" s="11"/>
    </row>
    <row r="64" spans="11:13" hidden="1">
      <c r="K64" s="22"/>
      <c r="L64" s="22"/>
      <c r="M64" s="11"/>
    </row>
    <row r="65" spans="11:13" ht="65.45" hidden="1" customHeight="1">
      <c r="K65" s="22"/>
      <c r="L65" s="22"/>
      <c r="M65" s="11"/>
    </row>
    <row r="66" spans="11:13">
      <c r="K66" s="22"/>
      <c r="L66" s="22"/>
      <c r="M66" s="11"/>
    </row>
    <row r="67" spans="11:13">
      <c r="K67" s="22"/>
      <c r="L67" s="22"/>
      <c r="M67" s="11"/>
    </row>
    <row r="68" spans="11:13">
      <c r="K68" s="22"/>
      <c r="L68" s="22"/>
      <c r="M68" s="11"/>
    </row>
    <row r="69" spans="11:13">
      <c r="K69" s="22"/>
      <c r="L69" s="22"/>
      <c r="M69" s="11"/>
    </row>
    <row r="70" spans="11:13">
      <c r="K70" s="22"/>
      <c r="L70" s="22"/>
      <c r="M70" s="11"/>
    </row>
    <row r="71" spans="11:13">
      <c r="K71" s="22"/>
      <c r="L71" s="22"/>
      <c r="M71" s="11"/>
    </row>
    <row r="72" spans="11:13">
      <c r="K72" s="22"/>
      <c r="L72" s="22"/>
      <c r="M72" s="11"/>
    </row>
    <row r="73" spans="11:13">
      <c r="K73" s="26"/>
      <c r="L73" s="22"/>
      <c r="M73" s="11"/>
    </row>
    <row r="74" spans="11:13">
      <c r="K74" s="11"/>
      <c r="L74" s="11"/>
      <c r="M74" s="11"/>
    </row>
    <row r="75" spans="11:13">
      <c r="K75" s="10"/>
      <c r="L75" s="10"/>
      <c r="M75" s="11"/>
    </row>
    <row r="76" spans="11:13">
      <c r="K76" s="10"/>
      <c r="L76" s="10"/>
      <c r="M76" s="11"/>
    </row>
    <row r="77" spans="11:13">
      <c r="K77" s="10"/>
      <c r="L77" s="10"/>
      <c r="M77" s="11"/>
    </row>
    <row r="78" spans="11:13">
      <c r="K78" s="10"/>
      <c r="L78" s="10"/>
      <c r="M78" s="11"/>
    </row>
    <row r="79" spans="11:13">
      <c r="M79" s="11"/>
    </row>
    <row r="80" spans="11:13">
      <c r="M80" s="11"/>
    </row>
    <row r="81" spans="13:13">
      <c r="M81" s="11"/>
    </row>
    <row r="82" spans="13:13">
      <c r="M82" s="11"/>
    </row>
    <row r="83" spans="13:13">
      <c r="M83" s="11"/>
    </row>
    <row r="84" spans="13:13">
      <c r="M84" s="11"/>
    </row>
    <row r="85" spans="13:13">
      <c r="M85" s="11"/>
    </row>
    <row r="86" spans="13:13">
      <c r="M86" s="11"/>
    </row>
    <row r="87" spans="13:13">
      <c r="M87" s="11"/>
    </row>
    <row r="88" spans="13:13">
      <c r="M88" s="11"/>
    </row>
    <row r="89" spans="13:13">
      <c r="M89" s="11"/>
    </row>
    <row r="90" spans="13:13">
      <c r="M90" s="11"/>
    </row>
    <row r="91" spans="13:13">
      <c r="M91" s="11"/>
    </row>
    <row r="92" spans="13:13">
      <c r="M92" s="11"/>
    </row>
    <row r="93" spans="13:13">
      <c r="M93" s="11"/>
    </row>
    <row r="94" spans="13:13">
      <c r="M94" s="11"/>
    </row>
    <row r="95" spans="13:13">
      <c r="M95" s="11"/>
    </row>
    <row r="96" spans="13:13">
      <c r="M96" s="11"/>
    </row>
    <row r="97" spans="13:13">
      <c r="M97" s="11"/>
    </row>
    <row r="98" spans="13:13">
      <c r="M98" s="11"/>
    </row>
    <row r="99" spans="13:13">
      <c r="M99" s="11"/>
    </row>
    <row r="100" spans="13:13">
      <c r="M100" s="11"/>
    </row>
  </sheetData>
  <mergeCells count="42">
    <mergeCell ref="B46:N47"/>
    <mergeCell ref="A38:D38"/>
    <mergeCell ref="A45:T45"/>
    <mergeCell ref="A42:D42"/>
    <mergeCell ref="A39:D39"/>
    <mergeCell ref="A40:D40"/>
    <mergeCell ref="B44:J44"/>
    <mergeCell ref="A31:D31"/>
    <mergeCell ref="A33:D33"/>
    <mergeCell ref="A35:D35"/>
    <mergeCell ref="A36:D36"/>
    <mergeCell ref="A41:D41"/>
    <mergeCell ref="A29:D29"/>
    <mergeCell ref="A30:D30"/>
    <mergeCell ref="A20:D20"/>
    <mergeCell ref="A23:D23"/>
    <mergeCell ref="A24:D24"/>
    <mergeCell ref="A25:D25"/>
    <mergeCell ref="A27:D27"/>
    <mergeCell ref="A21:D21"/>
    <mergeCell ref="A22:D22"/>
    <mergeCell ref="A1:L1"/>
    <mergeCell ref="A2:L2"/>
    <mergeCell ref="A3:L3"/>
    <mergeCell ref="A4:L4"/>
    <mergeCell ref="A28:D28"/>
    <mergeCell ref="A18:D18"/>
    <mergeCell ref="A5:L5"/>
    <mergeCell ref="A8:D9"/>
    <mergeCell ref="A10:D10"/>
    <mergeCell ref="A11:D11"/>
    <mergeCell ref="A6:L6"/>
    <mergeCell ref="K8:L8"/>
    <mergeCell ref="I8:J8"/>
    <mergeCell ref="G8:H8"/>
    <mergeCell ref="A16:D16"/>
    <mergeCell ref="E8:F8"/>
    <mergeCell ref="A17:D17"/>
    <mergeCell ref="A12:D12"/>
    <mergeCell ref="A13:D13"/>
    <mergeCell ref="A14:D14"/>
    <mergeCell ref="A15:D15"/>
  </mergeCells>
  <phoneticPr fontId="0" type="noConversion"/>
  <printOptions horizontalCentered="1"/>
  <pageMargins left="0.5" right="0.5" top="0.5" bottom="0.25" header="0.5" footer="0.5"/>
  <pageSetup scale="64" orientation="landscape" r:id="rId1"/>
  <headerFooter alignWithMargins="0">
    <oddFooter>&amp;C&amp;"Times New Roman,Regular"&amp;16Exhibit L - Summary of Requirements by Object Class</oddFooter>
  </headerFooter>
  <rowBreaks count="1" manualBreakCount="1">
    <brk id="42" max="15" man="1"/>
  </rowBreaks>
</worksheet>
</file>

<file path=xl/worksheets/sheet2.xml><?xml version="1.0" encoding="utf-8"?>
<worksheet xmlns="http://schemas.openxmlformats.org/spreadsheetml/2006/main" xmlns:r="http://schemas.openxmlformats.org/officeDocument/2006/relationships">
  <sheetPr codeName="Sheet1"/>
  <dimension ref="M25:P25"/>
  <sheetViews>
    <sheetView zoomScaleNormal="100" workbookViewId="0">
      <selection activeCell="A35" sqref="A35:M36"/>
    </sheetView>
  </sheetViews>
  <sheetFormatPr defaultRowHeight="15"/>
  <cols>
    <col min="12" max="12" width="1.109375" customWidth="1"/>
    <col min="13" max="16" width="8.88671875" hidden="1" customWidth="1"/>
  </cols>
  <sheetData>
    <row r="25" spans="16:16">
      <c r="P25" s="302"/>
    </row>
  </sheetData>
  <phoneticPr fontId="46" type="noConversion"/>
  <printOptions horizontalCentered="1" verticalCentered="1"/>
  <pageMargins left="0.75" right="0.75" top="1" bottom="1" header="0.5" footer="0.5"/>
  <pageSetup scale="90" orientation="landscape" r:id="rId1"/>
  <headerFooter alignWithMargins="0">
    <oddFooter>&amp;CExhibit A:2- MAP</oddFooter>
  </headerFooter>
  <drawing r:id="rId2"/>
  <legacyDrawing r:id="rId3"/>
  <oleObjects>
    <oleObject progId="PowerPoint.Slide.8" shapeId="14337" r:id="rId4"/>
  </oleObjects>
</worksheet>
</file>

<file path=xl/worksheets/sheet3.xml><?xml version="1.0" encoding="utf-8"?>
<worksheet xmlns="http://schemas.openxmlformats.org/spreadsheetml/2006/main" xmlns:r="http://schemas.openxmlformats.org/officeDocument/2006/relationships">
  <sheetPr codeName="Sheet4">
    <pageSetUpPr fitToPage="1"/>
  </sheetPr>
  <dimension ref="A1:AG115"/>
  <sheetViews>
    <sheetView showGridLines="0" showOutlineSymbols="0" topLeftCell="E1" zoomScale="75" zoomScaleNormal="75" zoomScaleSheetLayoutView="70" workbookViewId="0">
      <selection activeCell="Z18" sqref="Z18:AA18"/>
    </sheetView>
  </sheetViews>
  <sheetFormatPr defaultColWidth="9.6640625" defaultRowHeight="15.75"/>
  <cols>
    <col min="1" max="2" width="2.5546875" style="5" customWidth="1"/>
    <col min="3" max="3" width="25" style="5" customWidth="1"/>
    <col min="4" max="4" width="6.6640625" style="5" customWidth="1"/>
    <col min="5" max="5" width="1.6640625" style="5" customWidth="1"/>
    <col min="6" max="6" width="2" style="5" customWidth="1"/>
    <col min="7" max="7" width="1.77734375" style="5" customWidth="1"/>
    <col min="8" max="8" width="6.88671875" style="11" customWidth="1"/>
    <col min="9" max="9" width="6.21875" style="11" customWidth="1"/>
    <col min="10" max="10" width="10.21875" style="11" customWidth="1"/>
    <col min="11" max="11" width="6.5546875" style="11" customWidth="1"/>
    <col min="12" max="12" width="6.21875" style="11" customWidth="1"/>
    <col min="13" max="13" width="9.77734375" style="11" customWidth="1"/>
    <col min="14" max="15" width="5.6640625" style="11" customWidth="1"/>
    <col min="16" max="16" width="9.44140625" style="11" customWidth="1"/>
    <col min="17" max="17" width="7.33203125" style="11" customWidth="1"/>
    <col min="18" max="18" width="6.109375" style="11" customWidth="1"/>
    <col min="19" max="19" width="9.77734375" style="11" customWidth="1"/>
    <col min="20" max="21" width="5.6640625" style="11" customWidth="1"/>
    <col min="22" max="22" width="8.5546875" style="11" customWidth="1"/>
    <col min="23" max="23" width="6.44140625" style="11" customWidth="1"/>
    <col min="24" max="24" width="11.21875" style="11" customWidth="1"/>
    <col min="25" max="25" width="7" style="11" hidden="1" customWidth="1"/>
    <col min="26" max="26" width="9.5546875" style="11" customWidth="1"/>
    <col min="27" max="27" width="8.21875" style="11" customWidth="1"/>
    <col min="28" max="28" width="11.88671875" style="11" customWidth="1"/>
    <col min="29" max="29" width="3.33203125" style="11" hidden="1" customWidth="1"/>
    <col min="30" max="30" width="0.21875" style="11" hidden="1" customWidth="1"/>
    <col min="31" max="31" width="8.44140625" style="11" hidden="1" customWidth="1"/>
    <col min="32" max="32" width="8" style="11" hidden="1" customWidth="1"/>
    <col min="33" max="33" width="1" style="214" customWidth="1"/>
    <col min="34" max="34" width="5.6640625" style="5" customWidth="1"/>
    <col min="35" max="35" width="7.6640625" style="5" customWidth="1"/>
    <col min="36" max="16384" width="9.6640625" style="5"/>
  </cols>
  <sheetData>
    <row r="1" spans="1:33" ht="22.5">
      <c r="A1" s="822" t="s">
        <v>104</v>
      </c>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G1" s="211" t="s">
        <v>73</v>
      </c>
    </row>
    <row r="2" spans="1:33">
      <c r="AG2" s="211" t="s">
        <v>73</v>
      </c>
    </row>
    <row r="3" spans="1:33">
      <c r="A3" s="6"/>
      <c r="B3" s="6"/>
      <c r="C3" s="6"/>
      <c r="D3" s="6"/>
      <c r="E3" s="6"/>
      <c r="F3" s="6"/>
      <c r="G3" s="6"/>
      <c r="H3" s="10"/>
      <c r="I3" s="10"/>
      <c r="J3" s="10"/>
      <c r="K3" s="10"/>
      <c r="L3" s="10"/>
      <c r="M3" s="10"/>
      <c r="N3" s="10"/>
      <c r="O3" s="10"/>
      <c r="P3" s="10"/>
      <c r="Q3" s="10"/>
      <c r="R3" s="10"/>
      <c r="S3" s="10"/>
      <c r="T3" s="10"/>
      <c r="U3" s="10"/>
      <c r="V3" s="10"/>
      <c r="W3" s="10"/>
      <c r="X3" s="10"/>
      <c r="Y3" s="10"/>
      <c r="Z3" s="10"/>
      <c r="AA3" s="10"/>
      <c r="AB3" s="10"/>
      <c r="AC3" s="10"/>
      <c r="AD3" s="10"/>
      <c r="AE3" s="10"/>
      <c r="AF3" s="10"/>
      <c r="AG3" s="211" t="s">
        <v>73</v>
      </c>
    </row>
    <row r="4" spans="1:33" ht="22.5">
      <c r="A4" s="775" t="s">
        <v>40</v>
      </c>
      <c r="B4" s="776"/>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12"/>
      <c r="AD4" s="12"/>
      <c r="AE4" s="12"/>
      <c r="AF4" s="12"/>
      <c r="AG4" s="211" t="s">
        <v>73</v>
      </c>
    </row>
    <row r="5" spans="1:33" ht="23.25">
      <c r="A5" s="777" t="s">
        <v>19</v>
      </c>
      <c r="B5" s="778"/>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12"/>
      <c r="AD5" s="12"/>
      <c r="AE5" s="12"/>
      <c r="AF5" s="12"/>
      <c r="AG5" s="211" t="s">
        <v>73</v>
      </c>
    </row>
    <row r="6" spans="1:33" ht="23.25">
      <c r="A6" s="777" t="s">
        <v>29</v>
      </c>
      <c r="B6" s="776"/>
      <c r="C6" s="776"/>
      <c r="D6" s="776"/>
      <c r="E6" s="776"/>
      <c r="F6" s="776"/>
      <c r="G6" s="776"/>
      <c r="H6" s="776"/>
      <c r="I6" s="776"/>
      <c r="J6" s="776"/>
      <c r="K6" s="776"/>
      <c r="L6" s="776"/>
      <c r="M6" s="776"/>
      <c r="N6" s="776"/>
      <c r="O6" s="776"/>
      <c r="P6" s="776"/>
      <c r="Q6" s="776"/>
      <c r="R6" s="776"/>
      <c r="S6" s="776"/>
      <c r="T6" s="776"/>
      <c r="U6" s="776"/>
      <c r="V6" s="776"/>
      <c r="W6" s="776"/>
      <c r="X6" s="776"/>
      <c r="Y6" s="776"/>
      <c r="Z6" s="776"/>
      <c r="AA6" s="776"/>
      <c r="AB6" s="776"/>
      <c r="AC6" s="12"/>
      <c r="AD6" s="12"/>
      <c r="AE6" s="12"/>
      <c r="AF6" s="12"/>
      <c r="AG6" s="211" t="s">
        <v>73</v>
      </c>
    </row>
    <row r="7" spans="1:33" ht="23.25">
      <c r="A7" s="777" t="s">
        <v>28</v>
      </c>
      <c r="B7" s="778"/>
      <c r="C7" s="778"/>
      <c r="D7" s="778"/>
      <c r="E7" s="778"/>
      <c r="F7" s="778"/>
      <c r="G7" s="778"/>
      <c r="H7" s="778"/>
      <c r="I7" s="778"/>
      <c r="J7" s="778"/>
      <c r="K7" s="778"/>
      <c r="L7" s="778"/>
      <c r="M7" s="778"/>
      <c r="N7" s="778"/>
      <c r="O7" s="778"/>
      <c r="P7" s="778"/>
      <c r="Q7" s="778"/>
      <c r="R7" s="778"/>
      <c r="S7" s="778"/>
      <c r="T7" s="778"/>
      <c r="U7" s="778"/>
      <c r="V7" s="778"/>
      <c r="W7" s="778"/>
      <c r="X7" s="778"/>
      <c r="Y7" s="778"/>
      <c r="Z7" s="778"/>
      <c r="AA7" s="778"/>
      <c r="AB7" s="778"/>
      <c r="AC7" s="12"/>
      <c r="AD7" s="12"/>
      <c r="AE7" s="12"/>
      <c r="AF7" s="12"/>
      <c r="AG7" s="211" t="s">
        <v>73</v>
      </c>
    </row>
    <row r="8" spans="1:33" ht="23.25">
      <c r="A8" s="94"/>
      <c r="B8" s="7"/>
      <c r="C8" s="7"/>
      <c r="D8" s="7"/>
      <c r="E8" s="7"/>
      <c r="F8" s="7"/>
      <c r="G8" s="7"/>
      <c r="H8" s="12"/>
      <c r="I8" s="12"/>
      <c r="J8" s="12"/>
      <c r="K8" s="12"/>
      <c r="L8" s="12"/>
      <c r="M8" s="12"/>
      <c r="N8" s="12"/>
      <c r="O8" s="12"/>
      <c r="P8" s="12"/>
      <c r="Q8" s="12"/>
      <c r="R8" s="12"/>
      <c r="S8" s="12"/>
      <c r="T8" s="12"/>
      <c r="U8" s="12"/>
      <c r="V8" s="12"/>
      <c r="W8" s="12"/>
      <c r="X8" s="12"/>
      <c r="Y8" s="12"/>
      <c r="Z8" s="12"/>
      <c r="AA8" s="12"/>
      <c r="AB8" s="12"/>
      <c r="AC8" s="12"/>
      <c r="AD8" s="12"/>
      <c r="AE8" s="12"/>
      <c r="AF8" s="12"/>
      <c r="AG8" s="211"/>
    </row>
    <row r="9" spans="1:33" ht="23.25">
      <c r="A9" s="94"/>
      <c r="B9" s="7"/>
      <c r="C9" s="7"/>
      <c r="D9" s="7"/>
      <c r="E9" s="7"/>
      <c r="F9" s="7"/>
      <c r="G9" s="7"/>
      <c r="H9" s="12"/>
      <c r="I9" s="12"/>
      <c r="J9" s="12"/>
      <c r="K9" s="12"/>
      <c r="L9" s="12"/>
      <c r="M9" s="12"/>
      <c r="N9" s="12"/>
      <c r="O9" s="12"/>
      <c r="P9" s="12"/>
      <c r="Q9" s="12"/>
      <c r="R9" s="12"/>
      <c r="S9" s="12"/>
      <c r="T9" s="12"/>
      <c r="U9" s="12"/>
      <c r="V9" s="12"/>
      <c r="W9" s="12"/>
      <c r="X9" s="12"/>
      <c r="Y9" s="12"/>
      <c r="Z9" s="12"/>
      <c r="AA9" s="12"/>
      <c r="AB9" s="12"/>
      <c r="AC9" s="12"/>
      <c r="AD9" s="12"/>
      <c r="AE9" s="12"/>
      <c r="AF9" s="12"/>
      <c r="AG9" s="211"/>
    </row>
    <row r="10" spans="1:33" ht="23.25">
      <c r="A10" s="94"/>
      <c r="B10" s="7"/>
      <c r="C10" s="7"/>
      <c r="D10" s="7"/>
      <c r="E10" s="7"/>
      <c r="F10" s="7"/>
      <c r="G10" s="7"/>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211"/>
    </row>
    <row r="11" spans="1:33">
      <c r="A11" s="56"/>
      <c r="B11" s="7"/>
      <c r="C11" s="7"/>
      <c r="D11" s="7"/>
      <c r="E11" s="7"/>
      <c r="F11" s="7"/>
      <c r="G11" s="7"/>
      <c r="H11" s="12"/>
      <c r="I11" s="12"/>
      <c r="J11" s="12"/>
      <c r="K11" s="12"/>
      <c r="L11" s="12"/>
      <c r="M11" s="12"/>
      <c r="N11" s="12"/>
      <c r="O11" s="12"/>
      <c r="P11" s="12"/>
      <c r="Q11" s="12"/>
      <c r="R11" s="12"/>
      <c r="S11" s="12"/>
      <c r="T11" s="12"/>
      <c r="U11" s="12"/>
      <c r="V11" s="12"/>
      <c r="W11" s="12"/>
      <c r="X11" s="12"/>
      <c r="Y11" s="12"/>
      <c r="Z11" s="830" t="s">
        <v>205</v>
      </c>
      <c r="AA11" s="831"/>
      <c r="AB11" s="832"/>
      <c r="AC11" s="181"/>
      <c r="AD11" s="830" t="s">
        <v>41</v>
      </c>
      <c r="AE11" s="831"/>
      <c r="AF11" s="832"/>
      <c r="AG11" s="211" t="s">
        <v>73</v>
      </c>
    </row>
    <row r="12" spans="1:33">
      <c r="A12" s="9"/>
      <c r="B12" s="9"/>
      <c r="C12" s="9"/>
      <c r="D12" s="9"/>
      <c r="E12" s="9"/>
      <c r="F12" s="9"/>
      <c r="G12" s="9"/>
      <c r="H12" s="191"/>
      <c r="I12" s="191"/>
      <c r="J12" s="191"/>
      <c r="K12" s="191"/>
      <c r="L12" s="191"/>
      <c r="M12" s="191"/>
      <c r="N12" s="191"/>
      <c r="O12" s="191"/>
      <c r="P12" s="191"/>
      <c r="Q12" s="191"/>
      <c r="R12" s="191"/>
      <c r="S12" s="191"/>
      <c r="T12" s="191"/>
      <c r="U12" s="191"/>
      <c r="V12" s="191"/>
      <c r="W12" s="191"/>
      <c r="X12" s="191"/>
      <c r="Y12" s="71"/>
      <c r="Z12" s="839" t="s">
        <v>97</v>
      </c>
      <c r="AA12" s="838" t="s">
        <v>117</v>
      </c>
      <c r="AB12" s="836" t="s">
        <v>55</v>
      </c>
      <c r="AC12" s="74"/>
      <c r="AD12" s="87" t="s">
        <v>56</v>
      </c>
      <c r="AE12" s="93"/>
      <c r="AF12" s="85"/>
      <c r="AG12" s="211" t="s">
        <v>73</v>
      </c>
    </row>
    <row r="13" spans="1:33" ht="16.5" thickBot="1">
      <c r="A13" s="192"/>
      <c r="B13" s="82"/>
      <c r="C13" s="82"/>
      <c r="D13" s="82"/>
      <c r="E13" s="82"/>
      <c r="F13" s="82"/>
      <c r="G13" s="82"/>
      <c r="H13" s="83"/>
      <c r="I13" s="83"/>
      <c r="J13" s="83"/>
      <c r="K13" s="83"/>
      <c r="L13" s="83"/>
      <c r="M13" s="83"/>
      <c r="N13" s="83"/>
      <c r="O13" s="83"/>
      <c r="P13" s="83"/>
      <c r="Q13" s="83"/>
      <c r="R13" s="83"/>
      <c r="S13" s="83"/>
      <c r="T13" s="83"/>
      <c r="U13" s="83"/>
      <c r="V13" s="83"/>
      <c r="W13" s="83"/>
      <c r="X13" s="83"/>
      <c r="Y13" s="83"/>
      <c r="Z13" s="840"/>
      <c r="AA13" s="837"/>
      <c r="AB13" s="837"/>
      <c r="AC13" s="84"/>
      <c r="AD13" s="88" t="s">
        <v>53</v>
      </c>
      <c r="AE13" s="88" t="s">
        <v>117</v>
      </c>
      <c r="AF13" s="86" t="s">
        <v>55</v>
      </c>
      <c r="AG13" s="211" t="s">
        <v>73</v>
      </c>
    </row>
    <row r="14" spans="1:33" ht="16.5" customHeight="1">
      <c r="A14" s="824" t="s">
        <v>188</v>
      </c>
      <c r="B14" s="825"/>
      <c r="C14" s="825"/>
      <c r="D14" s="825"/>
      <c r="E14" s="825"/>
      <c r="F14" s="825"/>
      <c r="G14" s="825"/>
      <c r="H14" s="825"/>
      <c r="I14" s="825"/>
      <c r="J14" s="825"/>
      <c r="K14" s="825"/>
      <c r="L14" s="825"/>
      <c r="M14" s="825"/>
      <c r="N14" s="825"/>
      <c r="O14" s="825"/>
      <c r="P14" s="825"/>
      <c r="Q14" s="825"/>
      <c r="R14" s="825"/>
      <c r="S14" s="825"/>
      <c r="T14" s="825"/>
      <c r="U14" s="825"/>
      <c r="V14" s="825"/>
      <c r="W14" s="825"/>
      <c r="X14" s="825"/>
      <c r="Y14" s="825"/>
      <c r="Z14" s="324">
        <v>3331</v>
      </c>
      <c r="AA14" s="324">
        <v>3277</v>
      </c>
      <c r="AB14" s="324">
        <v>528569</v>
      </c>
      <c r="AC14" s="96"/>
      <c r="AD14" s="97"/>
      <c r="AE14" s="97"/>
      <c r="AF14" s="98">
        <v>0</v>
      </c>
      <c r="AG14" s="211" t="s">
        <v>73</v>
      </c>
    </row>
    <row r="15" spans="1:33" hidden="1">
      <c r="A15" s="76" t="s">
        <v>150</v>
      </c>
      <c r="B15" s="9"/>
      <c r="C15" s="8"/>
      <c r="D15" s="8"/>
      <c r="E15" s="8"/>
      <c r="F15" s="8"/>
      <c r="G15" s="8"/>
      <c r="H15" s="14"/>
      <c r="I15" s="14"/>
      <c r="J15" s="14"/>
      <c r="K15" s="14"/>
      <c r="L15" s="14"/>
      <c r="M15" s="14"/>
      <c r="N15" s="14"/>
      <c r="O15" s="14"/>
      <c r="P15" s="14"/>
      <c r="Q15" s="14"/>
      <c r="R15" s="14"/>
      <c r="S15" s="14"/>
      <c r="T15" s="14"/>
      <c r="U15" s="14"/>
      <c r="V15" s="14"/>
      <c r="W15" s="14"/>
      <c r="X15" s="14"/>
      <c r="Y15" s="14"/>
      <c r="Z15" s="222" t="e">
        <f>+#REF!+#REF!+#REF!+#REF!</f>
        <v>#REF!</v>
      </c>
      <c r="AA15" s="222" t="e">
        <f>+#REF!+#REF!+#REF!+#REF!</f>
        <v>#REF!</v>
      </c>
      <c r="AB15" s="223" t="e">
        <f>+#REF!+#REF!+#REF!+#REF!-2</f>
        <v>#REF!</v>
      </c>
      <c r="AC15" s="14" t="s">
        <v>54</v>
      </c>
      <c r="AD15" s="89" t="e">
        <f>+#REF!+#REF!+#REF!+#REF!</f>
        <v>#REF!</v>
      </c>
      <c r="AE15" s="89" t="e">
        <f>+#REF!+#REF!+#REF!+#REF!</f>
        <v>#REF!</v>
      </c>
      <c r="AF15" s="71" t="e">
        <f>+#REF!+#REF!+#REF!+#REF!-2</f>
        <v>#REF!</v>
      </c>
      <c r="AG15" s="211" t="s">
        <v>73</v>
      </c>
    </row>
    <row r="16" spans="1:33" hidden="1">
      <c r="A16" s="76"/>
      <c r="B16" s="9" t="s">
        <v>88</v>
      </c>
      <c r="C16" s="8"/>
      <c r="D16" s="8"/>
      <c r="E16" s="8"/>
      <c r="F16" s="8"/>
      <c r="G16" s="8"/>
      <c r="H16" s="14"/>
      <c r="I16" s="14"/>
      <c r="J16" s="14"/>
      <c r="K16" s="14"/>
      <c r="L16" s="14"/>
      <c r="M16" s="14"/>
      <c r="N16" s="14"/>
      <c r="O16" s="14"/>
      <c r="P16" s="14"/>
      <c r="Q16" s="14"/>
      <c r="R16" s="14"/>
      <c r="S16" s="14"/>
      <c r="T16" s="14"/>
      <c r="U16" s="14"/>
      <c r="V16" s="14"/>
      <c r="W16" s="14"/>
      <c r="X16" s="14"/>
      <c r="Y16" s="14"/>
      <c r="Z16" s="222">
        <v>0</v>
      </c>
      <c r="AA16" s="222">
        <v>0</v>
      </c>
      <c r="AB16" s="223">
        <v>-496</v>
      </c>
      <c r="AC16" s="14"/>
      <c r="AD16" s="89">
        <v>0</v>
      </c>
      <c r="AE16" s="89">
        <v>0</v>
      </c>
      <c r="AF16" s="71">
        <v>-496</v>
      </c>
      <c r="AG16" s="211" t="s">
        <v>73</v>
      </c>
    </row>
    <row r="17" spans="1:33" ht="18" hidden="1">
      <c r="A17" s="76"/>
      <c r="B17" s="9" t="s">
        <v>71</v>
      </c>
      <c r="C17" s="8"/>
      <c r="D17" s="8"/>
      <c r="E17" s="8"/>
      <c r="F17" s="8"/>
      <c r="G17" s="8"/>
      <c r="H17" s="14"/>
      <c r="I17" s="14"/>
      <c r="J17" s="14"/>
      <c r="K17" s="14"/>
      <c r="L17" s="14"/>
      <c r="M17" s="14"/>
      <c r="N17" s="14"/>
      <c r="O17" s="14"/>
      <c r="P17" s="14"/>
      <c r="Q17" s="14"/>
      <c r="R17" s="14"/>
      <c r="S17" s="14"/>
      <c r="T17" s="14"/>
      <c r="U17" s="14"/>
      <c r="V17" s="14"/>
      <c r="W17" s="14"/>
      <c r="X17" s="14"/>
      <c r="Y17" s="14"/>
      <c r="Z17" s="224">
        <v>0</v>
      </c>
      <c r="AA17" s="224">
        <v>0</v>
      </c>
      <c r="AB17" s="225">
        <v>-627</v>
      </c>
      <c r="AC17" s="14"/>
      <c r="AD17" s="91">
        <v>0</v>
      </c>
      <c r="AE17" s="91">
        <v>0</v>
      </c>
      <c r="AF17" s="72">
        <v>-627</v>
      </c>
      <c r="AG17" s="211" t="s">
        <v>73</v>
      </c>
    </row>
    <row r="18" spans="1:33" ht="15.75" customHeight="1">
      <c r="A18" s="826" t="s">
        <v>189</v>
      </c>
      <c r="B18" s="827"/>
      <c r="C18" s="827"/>
      <c r="D18" s="827"/>
      <c r="E18" s="827"/>
      <c r="F18" s="827"/>
      <c r="G18" s="827"/>
      <c r="H18" s="827"/>
      <c r="I18" s="827"/>
      <c r="J18" s="827"/>
      <c r="K18" s="827"/>
      <c r="L18" s="827"/>
      <c r="M18" s="827"/>
      <c r="N18" s="827"/>
      <c r="O18" s="827"/>
      <c r="P18" s="827"/>
      <c r="Q18" s="827"/>
      <c r="R18" s="827"/>
      <c r="S18" s="827"/>
      <c r="T18" s="827"/>
      <c r="U18" s="827"/>
      <c r="V18" s="827"/>
      <c r="W18" s="827"/>
      <c r="X18" s="827"/>
      <c r="Y18" s="827"/>
      <c r="Z18" s="739">
        <v>0</v>
      </c>
      <c r="AA18" s="739">
        <v>0</v>
      </c>
      <c r="AB18" s="226">
        <v>21000</v>
      </c>
      <c r="AC18" s="96" t="s">
        <v>54</v>
      </c>
      <c r="AD18" s="97"/>
      <c r="AE18" s="97"/>
      <c r="AF18" s="95"/>
      <c r="AG18" s="211" t="s">
        <v>73</v>
      </c>
    </row>
    <row r="19" spans="1:33" ht="15.75" customHeight="1">
      <c r="A19" s="858" t="s">
        <v>327</v>
      </c>
      <c r="B19" s="859"/>
      <c r="C19" s="859"/>
      <c r="D19" s="859"/>
      <c r="E19" s="859"/>
      <c r="F19" s="859"/>
      <c r="G19" s="859"/>
      <c r="H19" s="859"/>
      <c r="I19" s="859"/>
      <c r="J19" s="859"/>
      <c r="K19" s="859"/>
      <c r="L19" s="859"/>
      <c r="M19" s="859"/>
      <c r="N19" s="859"/>
      <c r="O19" s="859"/>
      <c r="P19" s="859"/>
      <c r="Q19" s="859"/>
      <c r="R19" s="859"/>
      <c r="S19" s="859"/>
      <c r="T19" s="859"/>
      <c r="U19" s="859"/>
      <c r="V19" s="859"/>
      <c r="W19" s="859"/>
      <c r="X19" s="859"/>
      <c r="Y19" s="859"/>
      <c r="Z19" s="227">
        <f>SUM(Z14,Z18)</f>
        <v>3331</v>
      </c>
      <c r="AA19" s="227">
        <f>SUM(AA14,AA18)</f>
        <v>3277</v>
      </c>
      <c r="AB19" s="228">
        <f>SUM(AB14,AB18)</f>
        <v>549569</v>
      </c>
      <c r="AC19" s="188"/>
      <c r="AD19" s="189"/>
      <c r="AE19" s="189"/>
      <c r="AF19" s="190"/>
      <c r="AG19" s="211"/>
    </row>
    <row r="20" spans="1:33">
      <c r="Z20" s="227"/>
      <c r="AA20" s="227"/>
      <c r="AB20" s="228"/>
      <c r="AC20" s="188"/>
      <c r="AD20" s="189"/>
      <c r="AE20" s="189"/>
      <c r="AF20" s="190"/>
      <c r="AG20" s="211" t="s">
        <v>73</v>
      </c>
    </row>
    <row r="21" spans="1:33" ht="18" customHeight="1">
      <c r="A21" s="850" t="s">
        <v>339</v>
      </c>
      <c r="B21" s="851"/>
      <c r="C21" s="851"/>
      <c r="D21" s="851"/>
      <c r="E21" s="851"/>
      <c r="F21" s="851"/>
      <c r="G21" s="851"/>
      <c r="H21" s="851"/>
      <c r="I21" s="851"/>
      <c r="J21" s="851"/>
      <c r="K21" s="851"/>
      <c r="L21" s="851"/>
      <c r="M21" s="851"/>
      <c r="N21" s="851"/>
      <c r="O21" s="851"/>
      <c r="P21" s="851"/>
      <c r="Q21" s="851"/>
      <c r="R21" s="851"/>
      <c r="S21" s="851"/>
      <c r="T21" s="851"/>
      <c r="U21" s="851"/>
      <c r="V21" s="851"/>
      <c r="W21" s="851"/>
      <c r="X21" s="851"/>
      <c r="Y21" s="851"/>
      <c r="Z21" s="229">
        <v>3331</v>
      </c>
      <c r="AA21" s="229">
        <v>3277</v>
      </c>
      <c r="AB21" s="229">
        <v>528569</v>
      </c>
      <c r="AC21" s="79"/>
      <c r="AD21" s="90"/>
      <c r="AE21" s="90"/>
      <c r="AF21" s="81"/>
      <c r="AG21" s="211"/>
    </row>
    <row r="22" spans="1:33" ht="18" customHeight="1">
      <c r="A22" s="844" t="s">
        <v>190</v>
      </c>
      <c r="B22" s="845"/>
      <c r="C22" s="845"/>
      <c r="D22" s="845"/>
      <c r="E22" s="845"/>
      <c r="F22" s="845"/>
      <c r="G22" s="845"/>
      <c r="H22" s="845"/>
      <c r="I22" s="845"/>
      <c r="J22" s="845"/>
      <c r="K22" s="845"/>
      <c r="L22" s="845"/>
      <c r="M22" s="845"/>
      <c r="N22" s="845"/>
      <c r="O22" s="845"/>
      <c r="P22" s="845"/>
      <c r="Q22" s="845"/>
      <c r="R22" s="845"/>
      <c r="S22" s="845"/>
      <c r="T22" s="845"/>
      <c r="U22" s="845"/>
      <c r="V22" s="845"/>
      <c r="W22" s="845"/>
      <c r="X22" s="845"/>
      <c r="Y22" s="845"/>
      <c r="Z22" s="323">
        <v>0</v>
      </c>
      <c r="AA22" s="323">
        <v>0</v>
      </c>
      <c r="AB22" s="323">
        <v>0</v>
      </c>
      <c r="AC22" s="79"/>
      <c r="AD22" s="90"/>
      <c r="AE22" s="90"/>
      <c r="AF22" s="81"/>
      <c r="AG22" s="211"/>
    </row>
    <row r="23" spans="1:33" ht="18" customHeight="1">
      <c r="A23" s="846" t="s">
        <v>206</v>
      </c>
      <c r="B23" s="847"/>
      <c r="C23" s="847"/>
      <c r="D23" s="847"/>
      <c r="E23" s="847"/>
      <c r="F23" s="847"/>
      <c r="G23" s="847"/>
      <c r="H23" s="847"/>
      <c r="I23" s="847"/>
      <c r="J23" s="847"/>
      <c r="K23" s="847"/>
      <c r="L23" s="847"/>
      <c r="M23" s="847"/>
      <c r="N23" s="847"/>
      <c r="O23" s="847"/>
      <c r="P23" s="847"/>
      <c r="Q23" s="847"/>
      <c r="R23" s="847"/>
      <c r="S23" s="847"/>
      <c r="T23" s="847"/>
      <c r="U23" s="847"/>
      <c r="V23" s="847"/>
      <c r="W23" s="847"/>
      <c r="X23" s="847"/>
      <c r="Y23" s="847"/>
      <c r="Z23" s="229">
        <f>+Z21+Z20</f>
        <v>3331</v>
      </c>
      <c r="AA23" s="229">
        <f>+AA21+AA20</f>
        <v>3277</v>
      </c>
      <c r="AB23" s="229">
        <f>+AB21+AB20</f>
        <v>528569</v>
      </c>
      <c r="AC23" s="79"/>
      <c r="AD23" s="90"/>
      <c r="AE23" s="90"/>
      <c r="AF23" s="81"/>
      <c r="AG23" s="211"/>
    </row>
    <row r="24" spans="1:33" ht="14.25" customHeight="1">
      <c r="A24" s="848"/>
      <c r="B24" s="849"/>
      <c r="C24" s="849"/>
      <c r="D24" s="849"/>
      <c r="E24" s="849"/>
      <c r="F24" s="849"/>
      <c r="G24" s="849"/>
      <c r="H24" s="849"/>
      <c r="I24" s="849"/>
      <c r="J24" s="849"/>
      <c r="K24" s="849"/>
      <c r="L24" s="849"/>
      <c r="M24" s="849"/>
      <c r="N24" s="849"/>
      <c r="O24" s="849"/>
      <c r="P24" s="849"/>
      <c r="Q24" s="849"/>
      <c r="R24" s="849"/>
      <c r="S24" s="849"/>
      <c r="T24" s="849"/>
      <c r="U24" s="849"/>
      <c r="V24" s="849"/>
      <c r="W24" s="849"/>
      <c r="X24" s="849"/>
      <c r="Y24" s="849"/>
      <c r="Z24" s="220"/>
      <c r="AA24" s="220"/>
      <c r="AB24" s="221"/>
      <c r="AC24" s="79"/>
      <c r="AD24" s="90"/>
      <c r="AE24" s="90"/>
      <c r="AF24" s="81"/>
      <c r="AG24" s="211" t="s">
        <v>73</v>
      </c>
    </row>
    <row r="25" spans="1:33" ht="14.25" customHeight="1">
      <c r="A25" s="773" t="s">
        <v>89</v>
      </c>
      <c r="B25" s="774"/>
      <c r="C25" s="774"/>
      <c r="D25" s="774"/>
      <c r="E25" s="774"/>
      <c r="F25" s="774"/>
      <c r="G25" s="774"/>
      <c r="H25" s="774"/>
      <c r="I25" s="774"/>
      <c r="J25" s="774"/>
      <c r="K25" s="774"/>
      <c r="L25" s="774"/>
      <c r="M25" s="774"/>
      <c r="N25" s="774"/>
      <c r="O25" s="774"/>
      <c r="P25" s="774"/>
      <c r="Q25" s="774"/>
      <c r="R25" s="774"/>
      <c r="S25" s="774"/>
      <c r="T25" s="774"/>
      <c r="U25" s="774"/>
      <c r="V25" s="774"/>
      <c r="W25" s="774"/>
      <c r="X25" s="774"/>
      <c r="Y25" s="774"/>
      <c r="Z25" s="220"/>
      <c r="AA25" s="220"/>
      <c r="AB25" s="221"/>
      <c r="AC25" s="79"/>
      <c r="AD25" s="90"/>
      <c r="AE25" s="90"/>
      <c r="AF25" s="81"/>
      <c r="AG25" s="211" t="s">
        <v>73</v>
      </c>
    </row>
    <row r="26" spans="1:33">
      <c r="A26" s="760" t="s">
        <v>110</v>
      </c>
      <c r="B26" s="772"/>
      <c r="C26" s="772"/>
      <c r="D26" s="772"/>
      <c r="E26" s="772"/>
      <c r="F26" s="772"/>
      <c r="G26" s="772"/>
      <c r="H26" s="772"/>
      <c r="I26" s="772"/>
      <c r="J26" s="772"/>
      <c r="K26" s="772"/>
      <c r="L26" s="772"/>
      <c r="M26" s="772"/>
      <c r="N26" s="772"/>
      <c r="O26" s="772"/>
      <c r="P26" s="772"/>
      <c r="Q26" s="772"/>
      <c r="R26" s="772"/>
      <c r="S26" s="772"/>
      <c r="T26" s="772"/>
      <c r="U26" s="772"/>
      <c r="V26" s="772"/>
      <c r="W26" s="772"/>
      <c r="X26" s="772"/>
      <c r="Y26" s="772"/>
      <c r="Z26" s="220"/>
      <c r="AA26" s="220"/>
      <c r="AB26" s="393"/>
      <c r="AC26" s="79"/>
      <c r="AD26" s="90"/>
      <c r="AE26" s="90"/>
      <c r="AF26" s="81"/>
      <c r="AG26" s="211" t="s">
        <v>73</v>
      </c>
    </row>
    <row r="27" spans="1:33" hidden="1">
      <c r="A27" s="646"/>
      <c r="B27" s="647" t="s">
        <v>328</v>
      </c>
      <c r="C27" s="703"/>
      <c r="D27" s="647"/>
      <c r="E27" s="647"/>
      <c r="F27" s="647"/>
      <c r="G27" s="647"/>
      <c r="H27" s="647"/>
      <c r="I27" s="647"/>
      <c r="J27" s="647"/>
      <c r="K27" s="647"/>
      <c r="L27" s="647"/>
      <c r="M27" s="647"/>
      <c r="N27" s="647"/>
      <c r="O27" s="647"/>
      <c r="P27" s="647"/>
      <c r="Q27" s="647"/>
      <c r="R27" s="647"/>
      <c r="S27" s="647"/>
      <c r="T27" s="647"/>
      <c r="U27" s="647"/>
      <c r="V27" s="647"/>
      <c r="W27" s="647"/>
      <c r="X27" s="647"/>
      <c r="Y27" s="647"/>
      <c r="Z27" s="220"/>
      <c r="AA27" s="220"/>
      <c r="AB27" s="393"/>
      <c r="AC27" s="79"/>
      <c r="AD27" s="90"/>
      <c r="AE27" s="90"/>
      <c r="AF27" s="81"/>
      <c r="AG27" s="211"/>
    </row>
    <row r="28" spans="1:33">
      <c r="A28" s="833" t="s">
        <v>328</v>
      </c>
      <c r="B28" s="834"/>
      <c r="C28" s="834"/>
      <c r="D28" s="834"/>
      <c r="E28" s="834"/>
      <c r="F28" s="834"/>
      <c r="G28" s="834"/>
      <c r="H28" s="834"/>
      <c r="I28" s="834"/>
      <c r="J28" s="834"/>
      <c r="K28" s="834"/>
      <c r="L28" s="834"/>
      <c r="M28" s="834"/>
      <c r="N28" s="834"/>
      <c r="O28" s="834"/>
      <c r="P28" s="834"/>
      <c r="Q28" s="834"/>
      <c r="R28" s="834"/>
      <c r="S28" s="834"/>
      <c r="T28" s="834"/>
      <c r="U28" s="834"/>
      <c r="V28" s="834"/>
      <c r="W28" s="834"/>
      <c r="X28" s="834"/>
      <c r="Y28" s="835"/>
      <c r="Z28" s="220">
        <v>9</v>
      </c>
      <c r="AA28" s="220">
        <v>9</v>
      </c>
      <c r="AB28" s="393">
        <f>+(267+1460+1796+1161+425)-1702</f>
        <v>3407</v>
      </c>
      <c r="AC28" s="79"/>
      <c r="AD28" s="90"/>
      <c r="AE28" s="90"/>
      <c r="AF28" s="81"/>
      <c r="AG28" s="211" t="s">
        <v>73</v>
      </c>
    </row>
    <row r="29" spans="1:33" ht="15.75" hidden="1" customHeight="1">
      <c r="A29" s="76"/>
      <c r="B29" s="9"/>
      <c r="C29" s="5" t="s">
        <v>87</v>
      </c>
      <c r="D29" s="8"/>
      <c r="E29" s="8"/>
      <c r="F29" s="8"/>
      <c r="G29" s="8"/>
      <c r="H29" s="14"/>
      <c r="I29" s="14"/>
      <c r="J29" s="14"/>
      <c r="K29" s="14"/>
      <c r="L29" s="14"/>
      <c r="M29" s="14"/>
      <c r="N29" s="14"/>
      <c r="O29" s="14"/>
      <c r="P29" s="14"/>
      <c r="Q29" s="14"/>
      <c r="R29" s="14"/>
      <c r="S29" s="14"/>
      <c r="T29" s="14"/>
      <c r="U29" s="14"/>
      <c r="V29" s="14"/>
      <c r="W29" s="14"/>
      <c r="X29" s="14"/>
      <c r="Y29" s="14"/>
      <c r="Z29" s="222"/>
      <c r="AA29" s="222"/>
      <c r="AB29" s="394"/>
      <c r="AC29" s="14"/>
      <c r="AD29" s="89"/>
      <c r="AE29" s="89"/>
      <c r="AF29" s="71"/>
      <c r="AG29" s="211" t="s">
        <v>73</v>
      </c>
    </row>
    <row r="30" spans="1:33" ht="15.75" hidden="1" customHeight="1">
      <c r="A30" s="76"/>
      <c r="B30" s="9"/>
      <c r="C30" s="5" t="s">
        <v>69</v>
      </c>
      <c r="D30" s="8"/>
      <c r="E30" s="8"/>
      <c r="F30" s="8"/>
      <c r="G30" s="8"/>
      <c r="H30" s="14"/>
      <c r="I30" s="14"/>
      <c r="J30" s="14"/>
      <c r="K30" s="14"/>
      <c r="L30" s="14"/>
      <c r="M30" s="14"/>
      <c r="N30" s="14"/>
      <c r="O30" s="14"/>
      <c r="P30" s="14"/>
      <c r="Q30" s="14"/>
      <c r="R30" s="14"/>
      <c r="S30" s="14"/>
      <c r="T30" s="14"/>
      <c r="U30" s="14"/>
      <c r="V30" s="14"/>
      <c r="W30" s="14"/>
      <c r="X30" s="14"/>
      <c r="Y30" s="14"/>
      <c r="Z30" s="222"/>
      <c r="AA30" s="222"/>
      <c r="AB30" s="394"/>
      <c r="AC30" s="14"/>
      <c r="AD30" s="89"/>
      <c r="AE30" s="89"/>
      <c r="AF30" s="71"/>
      <c r="AG30" s="211" t="s">
        <v>73</v>
      </c>
    </row>
    <row r="31" spans="1:33" hidden="1">
      <c r="A31" s="841" t="s">
        <v>340</v>
      </c>
      <c r="B31" s="842"/>
      <c r="C31" s="842"/>
      <c r="D31" s="842"/>
      <c r="E31" s="842"/>
      <c r="F31" s="842"/>
      <c r="G31" s="842"/>
      <c r="H31" s="842"/>
      <c r="I31" s="842"/>
      <c r="J31" s="842"/>
      <c r="K31" s="842"/>
      <c r="L31" s="842"/>
      <c r="M31" s="842"/>
      <c r="N31" s="842"/>
      <c r="O31" s="842"/>
      <c r="P31" s="842"/>
      <c r="Q31" s="842"/>
      <c r="R31" s="842"/>
      <c r="S31" s="842"/>
      <c r="T31" s="842"/>
      <c r="U31" s="842"/>
      <c r="V31" s="842"/>
      <c r="W31" s="842"/>
      <c r="X31" s="842"/>
      <c r="Y31" s="843"/>
      <c r="Z31" s="220"/>
      <c r="AA31" s="220"/>
      <c r="AB31" s="393">
        <v>0</v>
      </c>
      <c r="AC31" s="79"/>
      <c r="AD31" s="90"/>
      <c r="AE31" s="90"/>
      <c r="AF31" s="81"/>
      <c r="AG31" s="211" t="s">
        <v>73</v>
      </c>
    </row>
    <row r="32" spans="1:33">
      <c r="A32" s="863" t="s">
        <v>208</v>
      </c>
      <c r="B32" s="864"/>
      <c r="C32" s="864"/>
      <c r="D32" s="864"/>
      <c r="E32" s="864"/>
      <c r="F32" s="864"/>
      <c r="G32" s="864"/>
      <c r="H32" s="864"/>
      <c r="I32" s="864"/>
      <c r="J32" s="864"/>
      <c r="K32" s="864"/>
      <c r="L32" s="864"/>
      <c r="M32" s="864"/>
      <c r="N32" s="864"/>
      <c r="O32" s="864"/>
      <c r="P32" s="864"/>
      <c r="Q32" s="864"/>
      <c r="R32" s="864"/>
      <c r="S32" s="864"/>
      <c r="T32" s="864"/>
      <c r="U32" s="864"/>
      <c r="V32" s="864"/>
      <c r="W32" s="864"/>
      <c r="X32" s="864"/>
      <c r="Y32" s="865"/>
      <c r="Z32" s="220"/>
      <c r="AA32" s="220"/>
      <c r="AB32" s="393">
        <v>226</v>
      </c>
      <c r="AC32" s="14"/>
      <c r="AD32" s="89"/>
      <c r="AE32" s="89"/>
      <c r="AF32" s="71"/>
      <c r="AG32" s="211"/>
    </row>
    <row r="33" spans="1:33" hidden="1">
      <c r="A33" s="406"/>
      <c r="B33" s="407"/>
      <c r="C33" s="657"/>
      <c r="D33" s="407"/>
      <c r="E33" s="407"/>
      <c r="F33" s="407"/>
      <c r="G33" s="407"/>
      <c r="H33" s="407"/>
      <c r="I33" s="407"/>
      <c r="J33" s="407"/>
      <c r="K33" s="407"/>
      <c r="L33" s="407"/>
      <c r="M33" s="407"/>
      <c r="N33" s="407"/>
      <c r="O33" s="407"/>
      <c r="P33" s="407"/>
      <c r="Q33" s="407"/>
      <c r="R33" s="407"/>
      <c r="S33" s="407"/>
      <c r="T33" s="407"/>
      <c r="U33" s="407"/>
      <c r="V33" s="407"/>
      <c r="W33" s="407"/>
      <c r="X33" s="407"/>
      <c r="Y33" s="407"/>
      <c r="Z33" s="220"/>
      <c r="AA33" s="220"/>
      <c r="AB33" s="393"/>
      <c r="AC33" s="14"/>
      <c r="AD33" s="89"/>
      <c r="AE33" s="89"/>
      <c r="AF33" s="71"/>
      <c r="AG33" s="211"/>
    </row>
    <row r="34" spans="1:33" hidden="1">
      <c r="A34" s="406"/>
      <c r="B34" s="407"/>
      <c r="C34" s="657"/>
      <c r="D34" s="407"/>
      <c r="E34" s="407"/>
      <c r="F34" s="407"/>
      <c r="G34" s="407"/>
      <c r="H34" s="407"/>
      <c r="I34" s="407"/>
      <c r="J34" s="407"/>
      <c r="K34" s="407"/>
      <c r="L34" s="407"/>
      <c r="M34" s="407"/>
      <c r="N34" s="407"/>
      <c r="O34" s="407"/>
      <c r="P34" s="407"/>
      <c r="Q34" s="407"/>
      <c r="R34" s="407"/>
      <c r="S34" s="407"/>
      <c r="T34" s="407"/>
      <c r="U34" s="407"/>
      <c r="V34" s="407"/>
      <c r="W34" s="407"/>
      <c r="X34" s="407"/>
      <c r="Y34" s="407"/>
      <c r="Z34" s="220"/>
      <c r="AA34" s="220"/>
      <c r="AB34" s="393"/>
      <c r="AC34" s="14"/>
      <c r="AD34" s="89"/>
      <c r="AE34" s="89"/>
      <c r="AF34" s="71"/>
      <c r="AG34" s="211"/>
    </row>
    <row r="35" spans="1:33" hidden="1">
      <c r="A35" s="406"/>
      <c r="B35" s="407"/>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220"/>
      <c r="AA35" s="220"/>
      <c r="AB35" s="393"/>
      <c r="AC35" s="14"/>
      <c r="AD35" s="89"/>
      <c r="AE35" s="89"/>
      <c r="AF35" s="71"/>
      <c r="AG35" s="211"/>
    </row>
    <row r="36" spans="1:33" ht="21.75" hidden="1" customHeight="1">
      <c r="A36" s="793"/>
      <c r="B36" s="794"/>
      <c r="C36" s="794"/>
      <c r="D36" s="794"/>
      <c r="E36" s="794"/>
      <c r="F36" s="794"/>
      <c r="G36" s="794"/>
      <c r="H36" s="794"/>
      <c r="I36" s="794"/>
      <c r="J36" s="794"/>
      <c r="K36" s="794"/>
      <c r="L36" s="794"/>
      <c r="M36" s="794"/>
      <c r="N36" s="794"/>
      <c r="O36" s="794"/>
      <c r="P36" s="794"/>
      <c r="Q36" s="794"/>
      <c r="R36" s="794"/>
      <c r="S36" s="794"/>
      <c r="T36" s="794"/>
      <c r="U36" s="794"/>
      <c r="V36" s="794"/>
      <c r="W36" s="794"/>
      <c r="X36" s="794"/>
      <c r="Y36" s="795"/>
      <c r="Z36" s="220"/>
      <c r="AA36" s="220"/>
      <c r="AB36" s="393"/>
      <c r="AC36" s="14"/>
      <c r="AD36" s="89"/>
      <c r="AE36" s="89"/>
      <c r="AF36" s="71"/>
      <c r="AG36" s="211" t="s">
        <v>73</v>
      </c>
    </row>
    <row r="37" spans="1:33" ht="27" hidden="1" customHeight="1">
      <c r="A37" s="791"/>
      <c r="B37" s="792"/>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220"/>
      <c r="AA37" s="220"/>
      <c r="AB37" s="221"/>
      <c r="AC37" s="79"/>
      <c r="AD37" s="90"/>
      <c r="AE37" s="90"/>
      <c r="AF37" s="81"/>
      <c r="AG37" s="211" t="s">
        <v>73</v>
      </c>
    </row>
    <row r="38" spans="1:33" ht="24" hidden="1" customHeight="1">
      <c r="A38" s="77"/>
      <c r="B38" s="312"/>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220"/>
      <c r="AA38" s="220"/>
      <c r="AB38" s="221"/>
      <c r="AC38" s="79"/>
      <c r="AD38" s="90"/>
      <c r="AE38" s="90"/>
      <c r="AF38" s="81"/>
      <c r="AG38" s="211"/>
    </row>
    <row r="39" spans="1:33" ht="28.5" hidden="1" customHeight="1">
      <c r="A39" s="77"/>
      <c r="B39" s="31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220"/>
      <c r="AA39" s="220"/>
      <c r="AB39" s="221"/>
      <c r="AC39" s="79"/>
      <c r="AD39" s="90"/>
      <c r="AE39" s="90"/>
      <c r="AF39" s="81"/>
      <c r="AG39" s="211"/>
    </row>
    <row r="40" spans="1:33">
      <c r="A40" s="766" t="s">
        <v>49</v>
      </c>
      <c r="B40" s="767"/>
      <c r="C40" s="767"/>
      <c r="D40" s="767"/>
      <c r="E40" s="767"/>
      <c r="F40" s="767"/>
      <c r="G40" s="767"/>
      <c r="H40" s="767"/>
      <c r="I40" s="767"/>
      <c r="J40" s="767"/>
      <c r="K40" s="767"/>
      <c r="L40" s="767"/>
      <c r="M40" s="767"/>
      <c r="N40" s="767"/>
      <c r="O40" s="767"/>
      <c r="P40" s="767"/>
      <c r="Q40" s="767"/>
      <c r="R40" s="767"/>
      <c r="S40" s="767"/>
      <c r="T40" s="767"/>
      <c r="U40" s="767"/>
      <c r="V40" s="767"/>
      <c r="W40" s="767"/>
      <c r="X40" s="767"/>
      <c r="Y40" s="767"/>
      <c r="Z40" s="220">
        <f>SUM(Z28:Z37)</f>
        <v>9</v>
      </c>
      <c r="AA40" s="220">
        <f>SUM(AA28:AA37)</f>
        <v>9</v>
      </c>
      <c r="AB40" s="220">
        <f>SUM(AB28:AB37)</f>
        <v>3633</v>
      </c>
      <c r="AC40" s="79"/>
      <c r="AD40" s="90">
        <f>SUM(AD28:AD31)</f>
        <v>0</v>
      </c>
      <c r="AE40" s="90">
        <f>SUM(AE28:AE31)</f>
        <v>0</v>
      </c>
      <c r="AF40" s="81">
        <f>SUM(AF28:AF31)</f>
        <v>0</v>
      </c>
      <c r="AG40" s="211" t="s">
        <v>73</v>
      </c>
    </row>
    <row r="41" spans="1:33" hidden="1">
      <c r="A41" s="760" t="s">
        <v>111</v>
      </c>
      <c r="B41" s="761"/>
      <c r="C41" s="761"/>
      <c r="D41" s="761"/>
      <c r="E41" s="761"/>
      <c r="F41" s="761"/>
      <c r="G41" s="761"/>
      <c r="H41" s="761"/>
      <c r="I41" s="761"/>
      <c r="J41" s="761"/>
      <c r="K41" s="761"/>
      <c r="L41" s="761"/>
      <c r="M41" s="761"/>
      <c r="N41" s="761"/>
      <c r="O41" s="761"/>
      <c r="P41" s="761"/>
      <c r="Q41" s="761"/>
      <c r="R41" s="761"/>
      <c r="S41" s="761"/>
      <c r="T41" s="761"/>
      <c r="U41" s="761"/>
      <c r="V41" s="761"/>
      <c r="W41" s="761"/>
      <c r="X41" s="761"/>
      <c r="Y41" s="762"/>
      <c r="Z41" s="220"/>
      <c r="AA41" s="220"/>
      <c r="AB41" s="221"/>
      <c r="AC41" s="79"/>
      <c r="AD41" s="90"/>
      <c r="AE41" s="90"/>
      <c r="AF41" s="81"/>
      <c r="AG41" s="211" t="s">
        <v>73</v>
      </c>
    </row>
    <row r="42" spans="1:33" hidden="1">
      <c r="A42" s="763" t="s">
        <v>226</v>
      </c>
      <c r="B42" s="764"/>
      <c r="C42" s="764"/>
      <c r="D42" s="764"/>
      <c r="E42" s="764"/>
      <c r="F42" s="764"/>
      <c r="G42" s="764"/>
      <c r="H42" s="764"/>
      <c r="I42" s="764"/>
      <c r="J42" s="764"/>
      <c r="K42" s="764"/>
      <c r="L42" s="764"/>
      <c r="M42" s="764"/>
      <c r="N42" s="764"/>
      <c r="O42" s="764"/>
      <c r="P42" s="764"/>
      <c r="Q42" s="764"/>
      <c r="R42" s="764"/>
      <c r="S42" s="764"/>
      <c r="T42" s="764"/>
      <c r="U42" s="764"/>
      <c r="V42" s="764"/>
      <c r="W42" s="764"/>
      <c r="X42" s="764"/>
      <c r="Y42" s="765"/>
      <c r="Z42" s="220">
        <v>0</v>
      </c>
      <c r="AA42" s="220">
        <v>0</v>
      </c>
      <c r="AB42" s="221">
        <v>0</v>
      </c>
      <c r="AC42" s="79"/>
      <c r="AD42" s="90"/>
      <c r="AE42" s="90"/>
      <c r="AF42" s="81"/>
      <c r="AG42" s="211" t="s">
        <v>73</v>
      </c>
    </row>
    <row r="43" spans="1:33" hidden="1">
      <c r="A43" s="425" t="s">
        <v>227</v>
      </c>
      <c r="B43" s="426"/>
      <c r="C43" s="426"/>
      <c r="D43" s="424"/>
      <c r="E43" s="424"/>
      <c r="F43" s="424"/>
      <c r="G43" s="424"/>
      <c r="H43" s="424"/>
      <c r="I43" s="424"/>
      <c r="J43" s="424"/>
      <c r="K43" s="424"/>
      <c r="L43" s="424"/>
      <c r="M43" s="424"/>
      <c r="N43" s="424"/>
      <c r="O43" s="424"/>
      <c r="P43" s="424"/>
      <c r="Q43" s="424"/>
      <c r="R43" s="424"/>
      <c r="S43" s="424"/>
      <c r="T43" s="424"/>
      <c r="U43" s="424"/>
      <c r="V43" s="424"/>
      <c r="W43" s="424"/>
      <c r="X43" s="424"/>
      <c r="Y43" s="424"/>
      <c r="Z43" s="220"/>
      <c r="AA43" s="220"/>
      <c r="AB43" s="221">
        <v>0</v>
      </c>
      <c r="AC43" s="79"/>
      <c r="AD43" s="90"/>
      <c r="AE43" s="90"/>
      <c r="AF43" s="81"/>
      <c r="AG43" s="211"/>
    </row>
    <row r="44" spans="1:33" hidden="1">
      <c r="A44" s="766" t="s">
        <v>50</v>
      </c>
      <c r="B44" s="781"/>
      <c r="C44" s="781"/>
      <c r="D44" s="781"/>
      <c r="E44" s="781"/>
      <c r="F44" s="781"/>
      <c r="G44" s="781"/>
      <c r="H44" s="781"/>
      <c r="I44" s="781"/>
      <c r="J44" s="781"/>
      <c r="K44" s="781"/>
      <c r="L44" s="781"/>
      <c r="M44" s="781"/>
      <c r="N44" s="781"/>
      <c r="O44" s="781"/>
      <c r="P44" s="781"/>
      <c r="Q44" s="781"/>
      <c r="R44" s="781"/>
      <c r="S44" s="781"/>
      <c r="T44" s="781"/>
      <c r="U44" s="781"/>
      <c r="V44" s="781"/>
      <c r="W44" s="781"/>
      <c r="X44" s="781"/>
      <c r="Y44" s="782"/>
      <c r="Z44" s="220">
        <f>Z42</f>
        <v>0</v>
      </c>
      <c r="AA44" s="220">
        <f>AA42</f>
        <v>0</v>
      </c>
      <c r="AB44" s="220">
        <f>AB42+AB43</f>
        <v>0</v>
      </c>
      <c r="AC44" s="79"/>
      <c r="AD44" s="90" t="e">
        <f>#REF!</f>
        <v>#REF!</v>
      </c>
      <c r="AE44" s="90" t="e">
        <f>#REF!</f>
        <v>#REF!</v>
      </c>
      <c r="AF44" s="81" t="e">
        <f>#REF!</f>
        <v>#REF!</v>
      </c>
      <c r="AG44" s="211" t="s">
        <v>73</v>
      </c>
    </row>
    <row r="45" spans="1:33">
      <c r="A45" s="771" t="s">
        <v>109</v>
      </c>
      <c r="B45" s="772"/>
      <c r="C45" s="772"/>
      <c r="D45" s="772"/>
      <c r="E45" s="772"/>
      <c r="F45" s="772"/>
      <c r="G45" s="772"/>
      <c r="H45" s="772"/>
      <c r="I45" s="772"/>
      <c r="J45" s="772"/>
      <c r="K45" s="772"/>
      <c r="L45" s="772"/>
      <c r="M45" s="772"/>
      <c r="N45" s="772"/>
      <c r="O45" s="772"/>
      <c r="P45" s="772"/>
      <c r="Q45" s="772"/>
      <c r="R45" s="772"/>
      <c r="S45" s="772"/>
      <c r="T45" s="772"/>
      <c r="U45" s="772"/>
      <c r="V45" s="772"/>
      <c r="W45" s="772"/>
      <c r="X45" s="772"/>
      <c r="Y45" s="772"/>
      <c r="Z45" s="220">
        <f>+Z40+Z44</f>
        <v>9</v>
      </c>
      <c r="AA45" s="220">
        <f>+AA40+AA44</f>
        <v>9</v>
      </c>
      <c r="AB45" s="220">
        <f>+AB40+AB44</f>
        <v>3633</v>
      </c>
      <c r="AC45" s="79"/>
      <c r="AD45" s="90" t="e">
        <f>AD44+AD40+#REF!</f>
        <v>#REF!</v>
      </c>
      <c r="AE45" s="90" t="e">
        <f>AE44+AE40+#REF!</f>
        <v>#REF!</v>
      </c>
      <c r="AF45" s="81" t="e">
        <f>AF44+AF40+#REF!</f>
        <v>#REF!</v>
      </c>
      <c r="AG45" s="211" t="s">
        <v>73</v>
      </c>
    </row>
    <row r="46" spans="1:33">
      <c r="A46" s="309"/>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220"/>
      <c r="AA46" s="220"/>
      <c r="AB46" s="220"/>
      <c r="AC46" s="187"/>
      <c r="AD46" s="89"/>
      <c r="AE46" s="89"/>
      <c r="AF46" s="71"/>
      <c r="AG46" s="211"/>
    </row>
    <row r="47" spans="1:33">
      <c r="A47" s="197" t="s">
        <v>191</v>
      </c>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276">
        <f>Z45+Z21</f>
        <v>3340</v>
      </c>
      <c r="AA47" s="276">
        <f>AA45+AA21</f>
        <v>3286</v>
      </c>
      <c r="AB47" s="276">
        <f>AB21+AB45</f>
        <v>532202</v>
      </c>
      <c r="AC47" s="187"/>
      <c r="AD47" s="89"/>
      <c r="AE47" s="89"/>
      <c r="AF47" s="71"/>
      <c r="AG47" s="211" t="s">
        <v>73</v>
      </c>
    </row>
    <row r="48" spans="1:33">
      <c r="A48" s="773" t="s">
        <v>157</v>
      </c>
      <c r="B48" s="774"/>
      <c r="C48" s="774"/>
      <c r="D48" s="774"/>
      <c r="E48" s="774"/>
      <c r="F48" s="774"/>
      <c r="G48" s="774"/>
      <c r="H48" s="774"/>
      <c r="I48" s="774"/>
      <c r="J48" s="774"/>
      <c r="K48" s="774"/>
      <c r="L48" s="774"/>
      <c r="M48" s="774"/>
      <c r="N48" s="774"/>
      <c r="O48" s="774"/>
      <c r="P48" s="774"/>
      <c r="Q48" s="774"/>
      <c r="R48" s="774"/>
      <c r="S48" s="774"/>
      <c r="T48" s="774"/>
      <c r="U48" s="774"/>
      <c r="V48" s="774"/>
      <c r="W48" s="774"/>
      <c r="X48" s="774"/>
      <c r="Y48" s="774"/>
      <c r="Z48" s="220"/>
      <c r="AA48" s="220"/>
      <c r="AB48" s="221"/>
      <c r="AC48" s="79"/>
      <c r="AD48" s="90"/>
      <c r="AE48" s="90"/>
      <c r="AF48" s="81"/>
      <c r="AG48" s="211" t="s">
        <v>73</v>
      </c>
    </row>
    <row r="49" spans="1:33">
      <c r="A49" s="760" t="s">
        <v>23</v>
      </c>
      <c r="B49" s="772"/>
      <c r="C49" s="772"/>
      <c r="D49" s="772"/>
      <c r="E49" s="772"/>
      <c r="F49" s="772"/>
      <c r="G49" s="772"/>
      <c r="H49" s="772"/>
      <c r="I49" s="772"/>
      <c r="J49" s="772"/>
      <c r="K49" s="772"/>
      <c r="L49" s="772"/>
      <c r="M49" s="772"/>
      <c r="N49" s="772"/>
      <c r="O49" s="772"/>
      <c r="P49" s="772"/>
      <c r="Q49" s="772"/>
      <c r="R49" s="772"/>
      <c r="S49" s="772"/>
      <c r="T49" s="772"/>
      <c r="U49" s="772"/>
      <c r="V49" s="772"/>
      <c r="W49" s="772"/>
      <c r="X49" s="772"/>
      <c r="Y49" s="772"/>
      <c r="Z49" s="220" t="s">
        <v>54</v>
      </c>
      <c r="AA49" s="220"/>
      <c r="AB49" s="221"/>
      <c r="AC49" s="79" t="s">
        <v>54</v>
      </c>
      <c r="AD49" s="90" t="s">
        <v>54</v>
      </c>
      <c r="AE49" s="90"/>
      <c r="AF49" s="81"/>
      <c r="AG49" s="211" t="s">
        <v>73</v>
      </c>
    </row>
    <row r="50" spans="1:33">
      <c r="A50" s="766" t="s">
        <v>172</v>
      </c>
      <c r="B50" s="767"/>
      <c r="C50" s="767"/>
      <c r="D50" s="767"/>
      <c r="E50" s="767"/>
      <c r="F50" s="767"/>
      <c r="G50" s="767"/>
      <c r="H50" s="767"/>
      <c r="I50" s="767"/>
      <c r="J50" s="767"/>
      <c r="K50" s="767"/>
      <c r="L50" s="767"/>
      <c r="M50" s="767"/>
      <c r="N50" s="767"/>
      <c r="O50" s="767"/>
      <c r="P50" s="767"/>
      <c r="Q50" s="767"/>
      <c r="R50" s="767"/>
      <c r="S50" s="767"/>
      <c r="T50" s="767"/>
      <c r="U50" s="767"/>
      <c r="V50" s="767"/>
      <c r="W50" s="767"/>
      <c r="X50" s="767"/>
      <c r="Y50" s="767"/>
      <c r="Z50" s="220">
        <v>47</v>
      </c>
      <c r="AA50" s="220">
        <v>47</v>
      </c>
      <c r="AB50" s="221">
        <v>9300</v>
      </c>
      <c r="AC50" s="79"/>
      <c r="AD50" s="90"/>
      <c r="AE50" s="90"/>
      <c r="AF50" s="81"/>
      <c r="AG50" s="211" t="s">
        <v>73</v>
      </c>
    </row>
    <row r="51" spans="1:33" hidden="1">
      <c r="A51" s="77"/>
      <c r="B51" s="78"/>
      <c r="C51" s="78" t="s">
        <v>81</v>
      </c>
      <c r="D51" s="78"/>
      <c r="E51" s="78"/>
      <c r="F51" s="78"/>
      <c r="G51" s="78"/>
      <c r="H51" s="80"/>
      <c r="I51" s="80"/>
      <c r="J51" s="80"/>
      <c r="K51" s="79"/>
      <c r="L51" s="79"/>
      <c r="M51" s="79"/>
      <c r="N51" s="79"/>
      <c r="O51" s="79"/>
      <c r="P51" s="79"/>
      <c r="Q51" s="79"/>
      <c r="R51" s="79"/>
      <c r="S51" s="79"/>
      <c r="T51" s="79"/>
      <c r="U51" s="79"/>
      <c r="V51" s="79"/>
      <c r="W51" s="79"/>
      <c r="X51" s="79"/>
      <c r="Y51" s="79"/>
      <c r="Z51" s="220"/>
      <c r="AA51" s="220"/>
      <c r="AB51" s="221"/>
      <c r="AC51" s="79"/>
      <c r="AD51" s="90"/>
      <c r="AE51" s="90"/>
      <c r="AF51" s="81"/>
      <c r="AG51" s="211" t="s">
        <v>73</v>
      </c>
    </row>
    <row r="52" spans="1:33" ht="16.899999999999999" hidden="1" customHeight="1">
      <c r="A52" s="76"/>
      <c r="B52" s="9"/>
      <c r="C52" s="5" t="s">
        <v>72</v>
      </c>
      <c r="K52" s="14"/>
      <c r="L52" s="14"/>
      <c r="M52" s="14"/>
      <c r="N52" s="14"/>
      <c r="O52" s="14"/>
      <c r="P52" s="14"/>
      <c r="Q52" s="14"/>
      <c r="R52" s="14"/>
      <c r="S52" s="14"/>
      <c r="T52" s="14"/>
      <c r="U52" s="14"/>
      <c r="V52" s="14"/>
      <c r="W52" s="14"/>
      <c r="X52" s="14"/>
      <c r="Y52" s="14"/>
      <c r="Z52" s="222"/>
      <c r="AA52" s="222"/>
      <c r="AB52" s="223"/>
      <c r="AC52" s="14"/>
      <c r="AD52" s="89"/>
      <c r="AE52" s="89"/>
      <c r="AF52" s="71"/>
      <c r="AG52" s="211" t="s">
        <v>73</v>
      </c>
    </row>
    <row r="53" spans="1:33" hidden="1">
      <c r="A53" s="76"/>
      <c r="B53" s="9"/>
      <c r="C53" s="5" t="s">
        <v>77</v>
      </c>
      <c r="K53" s="14"/>
      <c r="L53" s="14"/>
      <c r="M53" s="14"/>
      <c r="N53" s="14"/>
      <c r="O53" s="14"/>
      <c r="P53" s="14"/>
      <c r="Q53" s="14"/>
      <c r="R53" s="14"/>
      <c r="S53" s="14"/>
      <c r="T53" s="14"/>
      <c r="U53" s="14"/>
      <c r="V53" s="14"/>
      <c r="W53" s="14"/>
      <c r="X53" s="14"/>
      <c r="Y53" s="14"/>
      <c r="Z53" s="222"/>
      <c r="AA53" s="222"/>
      <c r="AB53" s="223"/>
      <c r="AC53" s="14"/>
      <c r="AD53" s="89"/>
      <c r="AE53" s="89"/>
      <c r="AF53" s="71"/>
      <c r="AG53" s="211" t="s">
        <v>73</v>
      </c>
    </row>
    <row r="54" spans="1:33" hidden="1">
      <c r="A54" s="76"/>
      <c r="B54" s="9"/>
      <c r="C54" s="5" t="s">
        <v>78</v>
      </c>
      <c r="K54" s="14"/>
      <c r="L54" s="14"/>
      <c r="M54" s="14"/>
      <c r="N54" s="14"/>
      <c r="O54" s="14"/>
      <c r="P54" s="14"/>
      <c r="Q54" s="14"/>
      <c r="R54" s="14"/>
      <c r="S54" s="14"/>
      <c r="T54" s="14"/>
      <c r="U54" s="14"/>
      <c r="V54" s="14"/>
      <c r="W54" s="14"/>
      <c r="X54" s="14"/>
      <c r="Y54" s="14"/>
      <c r="Z54" s="230"/>
      <c r="AA54" s="230"/>
      <c r="AB54" s="231"/>
      <c r="AC54" s="14"/>
      <c r="AD54" s="92"/>
      <c r="AE54" s="92"/>
      <c r="AF54" s="73"/>
      <c r="AG54" s="211" t="s">
        <v>73</v>
      </c>
    </row>
    <row r="55" spans="1:33">
      <c r="A55" s="310"/>
      <c r="B55" s="311"/>
      <c r="C55" s="313" t="s">
        <v>167</v>
      </c>
      <c r="D55" s="311"/>
      <c r="E55" s="311"/>
      <c r="F55" s="311"/>
      <c r="G55" s="311"/>
      <c r="H55" s="311"/>
      <c r="I55" s="311"/>
      <c r="J55" s="311"/>
      <c r="K55" s="311"/>
      <c r="L55" s="311"/>
      <c r="M55" s="311"/>
      <c r="N55" s="311"/>
      <c r="O55" s="311"/>
      <c r="P55" s="311"/>
      <c r="Q55" s="311"/>
      <c r="R55" s="311"/>
      <c r="S55" s="311"/>
      <c r="T55" s="311"/>
      <c r="U55" s="311"/>
      <c r="V55" s="311"/>
      <c r="W55" s="311"/>
      <c r="X55" s="311"/>
      <c r="Y55" s="311"/>
      <c r="Z55" s="220">
        <f>+Z50</f>
        <v>47</v>
      </c>
      <c r="AA55" s="220">
        <f>+AA50</f>
        <v>47</v>
      </c>
      <c r="AB55" s="220">
        <f>+AB50</f>
        <v>9300</v>
      </c>
      <c r="AC55" s="79"/>
      <c r="AD55" s="90"/>
      <c r="AE55" s="90"/>
      <c r="AF55" s="81"/>
      <c r="AG55" s="211"/>
    </row>
    <row r="56" spans="1:33">
      <c r="A56" s="760" t="s">
        <v>66</v>
      </c>
      <c r="B56" s="772"/>
      <c r="C56" s="772"/>
      <c r="D56" s="772"/>
      <c r="E56" s="772"/>
      <c r="F56" s="772"/>
      <c r="G56" s="772"/>
      <c r="H56" s="772"/>
      <c r="I56" s="772"/>
      <c r="J56" s="772"/>
      <c r="K56" s="772"/>
      <c r="L56" s="772"/>
      <c r="M56" s="772"/>
      <c r="N56" s="772"/>
      <c r="O56" s="772"/>
      <c r="P56" s="772"/>
      <c r="Q56" s="772"/>
      <c r="R56" s="772"/>
      <c r="S56" s="772"/>
      <c r="T56" s="772"/>
      <c r="U56" s="772"/>
      <c r="V56" s="772"/>
      <c r="W56" s="772"/>
      <c r="X56" s="772"/>
      <c r="Y56" s="772"/>
      <c r="Z56" s="220">
        <v>0</v>
      </c>
      <c r="AA56" s="220">
        <v>0</v>
      </c>
      <c r="AB56" s="221">
        <v>0</v>
      </c>
      <c r="AC56" s="79"/>
      <c r="AD56" s="90"/>
      <c r="AE56" s="90"/>
      <c r="AF56" s="81"/>
      <c r="AG56" s="211" t="s">
        <v>73</v>
      </c>
    </row>
    <row r="57" spans="1:33">
      <c r="A57" s="763" t="s">
        <v>226</v>
      </c>
      <c r="B57" s="767"/>
      <c r="C57" s="767"/>
      <c r="D57" s="767"/>
      <c r="E57" s="767"/>
      <c r="F57" s="767"/>
      <c r="G57" s="767"/>
      <c r="H57" s="767"/>
      <c r="I57" s="767"/>
      <c r="J57" s="767"/>
      <c r="K57" s="767"/>
      <c r="L57" s="767"/>
      <c r="M57" s="767"/>
      <c r="N57" s="767"/>
      <c r="O57" s="767"/>
      <c r="P57" s="767"/>
      <c r="Q57" s="767"/>
      <c r="R57" s="767"/>
      <c r="S57" s="767"/>
      <c r="T57" s="767"/>
      <c r="U57" s="767"/>
      <c r="V57" s="767"/>
      <c r="W57" s="767"/>
      <c r="X57" s="767"/>
      <c r="Y57" s="767"/>
      <c r="Z57" s="220">
        <v>0</v>
      </c>
      <c r="AA57" s="220">
        <v>0</v>
      </c>
      <c r="AB57" s="221">
        <v>-535</v>
      </c>
      <c r="AC57" s="79"/>
      <c r="AD57" s="90"/>
      <c r="AE57" s="90"/>
      <c r="AF57" s="81"/>
      <c r="AG57" s="211" t="s">
        <v>73</v>
      </c>
    </row>
    <row r="58" spans="1:33">
      <c r="A58" s="658" t="s">
        <v>329</v>
      </c>
      <c r="B58" s="426"/>
      <c r="C58" s="426"/>
      <c r="D58" s="429"/>
      <c r="E58" s="429"/>
      <c r="F58" s="429"/>
      <c r="G58" s="429"/>
      <c r="H58" s="429"/>
      <c r="I58" s="429"/>
      <c r="J58" s="429"/>
      <c r="K58" s="429"/>
      <c r="L58" s="429"/>
      <c r="M58" s="429"/>
      <c r="N58" s="429"/>
      <c r="O58" s="429"/>
      <c r="P58" s="429"/>
      <c r="Q58" s="429"/>
      <c r="R58" s="429"/>
      <c r="S58" s="429"/>
      <c r="T58" s="429"/>
      <c r="U58" s="429"/>
      <c r="V58" s="429"/>
      <c r="W58" s="429"/>
      <c r="X58" s="429"/>
      <c r="Y58" s="429"/>
      <c r="Z58" s="220"/>
      <c r="AA58" s="220"/>
      <c r="AB58" s="221">
        <v>-1</v>
      </c>
      <c r="AC58" s="79"/>
      <c r="AD58" s="90"/>
      <c r="AE58" s="90"/>
      <c r="AF58" s="81"/>
      <c r="AG58" s="211"/>
    </row>
    <row r="59" spans="1:33">
      <c r="A59" s="766" t="s">
        <v>50</v>
      </c>
      <c r="B59" s="767"/>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220">
        <f>Z57</f>
        <v>0</v>
      </c>
      <c r="AA59" s="220">
        <f>AA57</f>
        <v>0</v>
      </c>
      <c r="AB59" s="220">
        <f>AB57+AB58</f>
        <v>-536</v>
      </c>
      <c r="AC59" s="79"/>
      <c r="AD59" s="90" t="e">
        <f>#REF!</f>
        <v>#REF!</v>
      </c>
      <c r="AE59" s="90" t="e">
        <f>#REF!</f>
        <v>#REF!</v>
      </c>
      <c r="AF59" s="81" t="e">
        <f>#REF!</f>
        <v>#REF!</v>
      </c>
      <c r="AG59" s="211" t="s">
        <v>73</v>
      </c>
    </row>
    <row r="60" spans="1:33" hidden="1">
      <c r="A60" s="766" t="s">
        <v>159</v>
      </c>
      <c r="B60" s="767"/>
      <c r="C60" s="767"/>
      <c r="D60" s="767"/>
      <c r="E60" s="767"/>
      <c r="F60" s="767"/>
      <c r="G60" s="767"/>
      <c r="H60" s="767"/>
      <c r="I60" s="767"/>
      <c r="J60" s="767"/>
      <c r="K60" s="767"/>
      <c r="L60" s="767"/>
      <c r="M60" s="767"/>
      <c r="N60" s="767"/>
      <c r="O60" s="767"/>
      <c r="P60" s="767"/>
      <c r="Q60" s="767"/>
      <c r="R60" s="767"/>
      <c r="S60" s="767"/>
      <c r="T60" s="767"/>
      <c r="U60" s="767"/>
      <c r="V60" s="767"/>
      <c r="W60" s="767"/>
      <c r="X60" s="767"/>
      <c r="Y60" s="767"/>
      <c r="Z60" s="220">
        <f>Z56</f>
        <v>0</v>
      </c>
      <c r="AA60" s="220">
        <f>AA56</f>
        <v>0</v>
      </c>
      <c r="AB60" s="220">
        <f>AB56</f>
        <v>0</v>
      </c>
      <c r="AC60" s="79"/>
      <c r="AD60" s="90"/>
      <c r="AE60" s="90"/>
      <c r="AF60" s="81"/>
      <c r="AG60" s="211" t="s">
        <v>73</v>
      </c>
    </row>
    <row r="61" spans="1:33">
      <c r="A61" s="760" t="s">
        <v>158</v>
      </c>
      <c r="B61" s="772"/>
      <c r="C61" s="772"/>
      <c r="D61" s="772"/>
      <c r="E61" s="772"/>
      <c r="F61" s="772"/>
      <c r="G61" s="772"/>
      <c r="H61" s="772"/>
      <c r="I61" s="772"/>
      <c r="J61" s="772"/>
      <c r="K61" s="772"/>
      <c r="L61" s="772"/>
      <c r="M61" s="772"/>
      <c r="N61" s="772"/>
      <c r="O61" s="772"/>
      <c r="P61" s="772"/>
      <c r="Q61" s="772"/>
      <c r="R61" s="772"/>
      <c r="S61" s="772"/>
      <c r="T61" s="772"/>
      <c r="U61" s="772"/>
      <c r="V61" s="772"/>
      <c r="W61" s="772"/>
      <c r="X61" s="772"/>
      <c r="Y61" s="772"/>
      <c r="Z61" s="232">
        <f>SUM(Z50+Z60)</f>
        <v>47</v>
      </c>
      <c r="AA61" s="232">
        <f>SUM(AA50+AA60)</f>
        <v>47</v>
      </c>
      <c r="AB61" s="232">
        <f>SUM(AB50+AB60)</f>
        <v>9300</v>
      </c>
      <c r="AC61" s="79"/>
      <c r="AD61" s="90" t="e">
        <f>SUM(AD56+#REF!)</f>
        <v>#REF!</v>
      </c>
      <c r="AE61" s="90" t="e">
        <f>SUM(AE56+#REF!)</f>
        <v>#REF!</v>
      </c>
      <c r="AF61" s="90" t="e">
        <f>SUM(AF56+#REF!)</f>
        <v>#REF!</v>
      </c>
      <c r="AG61" s="211" t="s">
        <v>73</v>
      </c>
    </row>
    <row r="62" spans="1:33">
      <c r="A62" s="770" t="s">
        <v>192</v>
      </c>
      <c r="B62" s="769"/>
      <c r="C62" s="769"/>
      <c r="D62" s="769"/>
      <c r="E62" s="769"/>
      <c r="F62" s="769"/>
      <c r="G62" s="769"/>
      <c r="H62" s="769"/>
      <c r="I62" s="769"/>
      <c r="J62" s="769"/>
      <c r="K62" s="769"/>
      <c r="L62" s="769"/>
      <c r="M62" s="769"/>
      <c r="N62" s="769"/>
      <c r="O62" s="769"/>
      <c r="P62" s="769"/>
      <c r="Q62" s="769"/>
      <c r="R62" s="769"/>
      <c r="S62" s="769"/>
      <c r="T62" s="769"/>
      <c r="U62" s="769"/>
      <c r="V62" s="769"/>
      <c r="W62" s="769"/>
      <c r="X62" s="769"/>
      <c r="Y62" s="769"/>
      <c r="Z62" s="233">
        <f>Z47+Z61</f>
        <v>3387</v>
      </c>
      <c r="AA62" s="233">
        <f>AA47+AA61</f>
        <v>3333</v>
      </c>
      <c r="AB62" s="535">
        <f>AB47+AB61+AB59</f>
        <v>540966</v>
      </c>
      <c r="AC62" s="96"/>
      <c r="AD62" s="97"/>
      <c r="AE62" s="97"/>
      <c r="AF62" s="95"/>
      <c r="AG62" s="211" t="s">
        <v>73</v>
      </c>
    </row>
    <row r="63" spans="1:33">
      <c r="A63" s="768" t="s">
        <v>193</v>
      </c>
      <c r="B63" s="769"/>
      <c r="C63" s="769"/>
      <c r="D63" s="769"/>
      <c r="E63" s="769"/>
      <c r="F63" s="769"/>
      <c r="G63" s="769"/>
      <c r="H63" s="769"/>
      <c r="I63" s="769"/>
      <c r="J63" s="769"/>
      <c r="K63" s="769"/>
      <c r="L63" s="769"/>
      <c r="M63" s="769"/>
      <c r="N63" s="769"/>
      <c r="O63" s="769"/>
      <c r="P63" s="769"/>
      <c r="Q63" s="769"/>
      <c r="R63" s="769"/>
      <c r="S63" s="769"/>
      <c r="T63" s="769"/>
      <c r="U63" s="769"/>
      <c r="V63" s="769"/>
      <c r="W63" s="769"/>
      <c r="X63" s="769"/>
      <c r="Y63" s="769"/>
      <c r="Z63" s="230">
        <f>Z62-Z23</f>
        <v>56</v>
      </c>
      <c r="AA63" s="230">
        <f>AA62-AA23</f>
        <v>56</v>
      </c>
      <c r="AB63" s="230">
        <f>AB62-AB23</f>
        <v>12397</v>
      </c>
      <c r="AC63" s="75"/>
      <c r="AD63" s="92" t="e">
        <f>#REF!-AD18</f>
        <v>#REF!</v>
      </c>
      <c r="AE63" s="92" t="e">
        <f>#REF!-AE18</f>
        <v>#REF!</v>
      </c>
      <c r="AF63" s="73" t="e">
        <f>#REF!-AF18</f>
        <v>#REF!</v>
      </c>
      <c r="AG63" s="211" t="s">
        <v>73</v>
      </c>
    </row>
    <row r="64" spans="1:33">
      <c r="AG64" s="211" t="s">
        <v>73</v>
      </c>
    </row>
    <row r="65" spans="1:33">
      <c r="O65" s="199" t="s">
        <v>76</v>
      </c>
      <c r="AG65" s="211" t="s">
        <v>73</v>
      </c>
    </row>
    <row r="66" spans="1:33">
      <c r="AG66" s="211" t="s">
        <v>73</v>
      </c>
    </row>
    <row r="67" spans="1:33" ht="22.5">
      <c r="A67" s="775" t="s">
        <v>40</v>
      </c>
      <c r="B67" s="776"/>
      <c r="C67" s="776"/>
      <c r="D67" s="776"/>
      <c r="E67" s="776"/>
      <c r="F67" s="776"/>
      <c r="G67" s="776"/>
      <c r="H67" s="776"/>
      <c r="I67" s="776"/>
      <c r="J67" s="776"/>
      <c r="K67" s="776"/>
      <c r="L67" s="776"/>
      <c r="M67" s="776"/>
      <c r="N67" s="776"/>
      <c r="O67" s="776"/>
      <c r="P67" s="776"/>
      <c r="Q67" s="776"/>
      <c r="R67" s="776"/>
      <c r="S67" s="776"/>
      <c r="T67" s="776"/>
      <c r="U67" s="776"/>
      <c r="V67" s="776"/>
      <c r="W67" s="776"/>
      <c r="X67" s="776"/>
      <c r="Y67" s="776"/>
      <c r="Z67" s="776"/>
      <c r="AA67" s="776"/>
      <c r="AB67" s="776"/>
      <c r="AC67" s="12"/>
      <c r="AD67" s="12"/>
      <c r="AE67" s="12"/>
      <c r="AF67" s="12"/>
      <c r="AG67" s="211" t="s">
        <v>73</v>
      </c>
    </row>
    <row r="68" spans="1:33" ht="23.25">
      <c r="A68" s="777" t="s">
        <v>19</v>
      </c>
      <c r="B68" s="778"/>
      <c r="C68" s="778"/>
      <c r="D68" s="778"/>
      <c r="E68" s="778"/>
      <c r="F68" s="778"/>
      <c r="G68" s="778"/>
      <c r="H68" s="778"/>
      <c r="I68" s="778"/>
      <c r="J68" s="778"/>
      <c r="K68" s="778"/>
      <c r="L68" s="778"/>
      <c r="M68" s="778"/>
      <c r="N68" s="778"/>
      <c r="O68" s="778"/>
      <c r="P68" s="778"/>
      <c r="Q68" s="778"/>
      <c r="R68" s="778"/>
      <c r="S68" s="778"/>
      <c r="T68" s="778"/>
      <c r="U68" s="778"/>
      <c r="V68" s="778"/>
      <c r="W68" s="778"/>
      <c r="X68" s="778"/>
      <c r="Y68" s="778"/>
      <c r="Z68" s="778"/>
      <c r="AA68" s="778"/>
      <c r="AB68" s="778"/>
      <c r="AC68" s="12"/>
      <c r="AD68" s="12"/>
      <c r="AE68" s="12"/>
      <c r="AF68" s="12"/>
      <c r="AG68" s="211" t="s">
        <v>73</v>
      </c>
    </row>
    <row r="69" spans="1:33" ht="23.25">
      <c r="A69" s="777" t="s">
        <v>29</v>
      </c>
      <c r="B69" s="776"/>
      <c r="C69" s="776"/>
      <c r="D69" s="776"/>
      <c r="E69" s="776"/>
      <c r="F69" s="776"/>
      <c r="G69" s="776"/>
      <c r="H69" s="776"/>
      <c r="I69" s="776"/>
      <c r="J69" s="776"/>
      <c r="K69" s="776"/>
      <c r="L69" s="776"/>
      <c r="M69" s="776"/>
      <c r="N69" s="776"/>
      <c r="O69" s="776"/>
      <c r="P69" s="776"/>
      <c r="Q69" s="776"/>
      <c r="R69" s="776"/>
      <c r="S69" s="776"/>
      <c r="T69" s="776"/>
      <c r="U69" s="776"/>
      <c r="V69" s="776"/>
      <c r="W69" s="776"/>
      <c r="X69" s="776"/>
      <c r="Y69" s="776"/>
      <c r="Z69" s="776"/>
      <c r="AA69" s="776"/>
      <c r="AB69" s="776"/>
      <c r="AC69" s="12"/>
      <c r="AD69" s="12"/>
      <c r="AE69" s="12"/>
      <c r="AF69" s="12"/>
      <c r="AG69" s="211" t="s">
        <v>73</v>
      </c>
    </row>
    <row r="70" spans="1:33" ht="23.25">
      <c r="A70" s="777" t="s">
        <v>28</v>
      </c>
      <c r="B70" s="778"/>
      <c r="C70" s="778"/>
      <c r="D70" s="778"/>
      <c r="E70" s="778"/>
      <c r="F70" s="778"/>
      <c r="G70" s="778"/>
      <c r="H70" s="778"/>
      <c r="I70" s="778"/>
      <c r="J70" s="778"/>
      <c r="K70" s="778"/>
      <c r="L70" s="778"/>
      <c r="M70" s="778"/>
      <c r="N70" s="778"/>
      <c r="O70" s="778"/>
      <c r="P70" s="778"/>
      <c r="Q70" s="778"/>
      <c r="R70" s="778"/>
      <c r="S70" s="778"/>
      <c r="T70" s="778"/>
      <c r="U70" s="778"/>
      <c r="V70" s="778"/>
      <c r="W70" s="778"/>
      <c r="X70" s="778"/>
      <c r="Y70" s="778"/>
      <c r="Z70" s="778"/>
      <c r="AA70" s="778"/>
      <c r="AB70" s="778"/>
      <c r="AC70" s="12"/>
      <c r="AD70" s="12"/>
      <c r="AE70" s="12"/>
      <c r="AF70" s="12"/>
      <c r="AG70" s="211" t="s">
        <v>73</v>
      </c>
    </row>
    <row r="71" spans="1:33">
      <c r="AG71" s="211" t="s">
        <v>73</v>
      </c>
    </row>
    <row r="72" spans="1:33">
      <c r="AG72" s="211" t="s">
        <v>73</v>
      </c>
    </row>
    <row r="73" spans="1:33">
      <c r="AG73" s="211" t="s">
        <v>73</v>
      </c>
    </row>
    <row r="74" spans="1:33" ht="18" customHeight="1">
      <c r="AG74" s="211" t="s">
        <v>73</v>
      </c>
    </row>
    <row r="75" spans="1:33" ht="18" customHeight="1">
      <c r="A75" s="182"/>
      <c r="B75" s="182"/>
      <c r="C75" s="182"/>
      <c r="D75" s="182"/>
      <c r="E75" s="182"/>
      <c r="F75" s="182"/>
      <c r="G75" s="182"/>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211" t="s">
        <v>73</v>
      </c>
    </row>
    <row r="76" spans="1:33" ht="18" customHeight="1">
      <c r="A76" s="866" t="s">
        <v>52</v>
      </c>
      <c r="B76" s="867"/>
      <c r="C76" s="867"/>
      <c r="D76" s="867"/>
      <c r="E76" s="867"/>
      <c r="F76" s="867"/>
      <c r="G76" s="868"/>
      <c r="H76" s="811" t="s">
        <v>194</v>
      </c>
      <c r="I76" s="812"/>
      <c r="J76" s="813"/>
      <c r="K76" s="852" t="s">
        <v>336</v>
      </c>
      <c r="L76" s="853"/>
      <c r="M76" s="854"/>
      <c r="N76" s="811" t="s">
        <v>195</v>
      </c>
      <c r="O76" s="812"/>
      <c r="P76" s="813"/>
      <c r="Q76" s="811" t="s">
        <v>191</v>
      </c>
      <c r="R76" s="812"/>
      <c r="S76" s="813"/>
      <c r="T76" s="811" t="s">
        <v>196</v>
      </c>
      <c r="U76" s="860"/>
      <c r="V76" s="860"/>
      <c r="W76" s="811" t="s">
        <v>197</v>
      </c>
      <c r="X76" s="812"/>
      <c r="Y76" s="812"/>
      <c r="Z76" s="811" t="s">
        <v>198</v>
      </c>
      <c r="AA76" s="812"/>
      <c r="AB76" s="813"/>
      <c r="AC76" s="121"/>
      <c r="AD76" s="119" t="s">
        <v>15</v>
      </c>
      <c r="AE76" s="120"/>
      <c r="AF76" s="124"/>
      <c r="AG76" s="211" t="s">
        <v>73</v>
      </c>
    </row>
    <row r="77" spans="1:33" ht="28.5" customHeight="1">
      <c r="A77" s="869"/>
      <c r="B77" s="870"/>
      <c r="C77" s="870"/>
      <c r="D77" s="870"/>
      <c r="E77" s="870"/>
      <c r="F77" s="870"/>
      <c r="G77" s="871"/>
      <c r="H77" s="814"/>
      <c r="I77" s="815"/>
      <c r="J77" s="816"/>
      <c r="K77" s="855"/>
      <c r="L77" s="856"/>
      <c r="M77" s="857"/>
      <c r="N77" s="814"/>
      <c r="O77" s="815"/>
      <c r="P77" s="816"/>
      <c r="Q77" s="814"/>
      <c r="R77" s="815"/>
      <c r="S77" s="816"/>
      <c r="T77" s="861"/>
      <c r="U77" s="862"/>
      <c r="V77" s="862"/>
      <c r="W77" s="814"/>
      <c r="X77" s="815"/>
      <c r="Y77" s="815"/>
      <c r="Z77" s="814"/>
      <c r="AA77" s="815"/>
      <c r="AB77" s="816"/>
      <c r="AC77" s="131"/>
      <c r="AD77" s="129" t="s">
        <v>57</v>
      </c>
      <c r="AE77" s="130"/>
      <c r="AF77" s="133"/>
      <c r="AG77" s="211" t="s">
        <v>73</v>
      </c>
    </row>
    <row r="78" spans="1:33" ht="18" customHeight="1" thickBot="1">
      <c r="A78" s="872"/>
      <c r="B78" s="873"/>
      <c r="C78" s="873"/>
      <c r="D78" s="873"/>
      <c r="E78" s="873"/>
      <c r="F78" s="873"/>
      <c r="G78" s="874"/>
      <c r="H78" s="136" t="s">
        <v>53</v>
      </c>
      <c r="I78" s="137" t="s">
        <v>117</v>
      </c>
      <c r="J78" s="138" t="s">
        <v>55</v>
      </c>
      <c r="K78" s="136" t="s">
        <v>53</v>
      </c>
      <c r="L78" s="137" t="s">
        <v>117</v>
      </c>
      <c r="M78" s="138" t="s">
        <v>55</v>
      </c>
      <c r="N78" s="136" t="s">
        <v>53</v>
      </c>
      <c r="O78" s="137" t="s">
        <v>117</v>
      </c>
      <c r="P78" s="138" t="s">
        <v>55</v>
      </c>
      <c r="Q78" s="136" t="s">
        <v>53</v>
      </c>
      <c r="R78" s="137" t="s">
        <v>117</v>
      </c>
      <c r="S78" s="138" t="s">
        <v>55</v>
      </c>
      <c r="T78" s="136" t="s">
        <v>53</v>
      </c>
      <c r="U78" s="137" t="s">
        <v>117</v>
      </c>
      <c r="V78" s="138" t="s">
        <v>55</v>
      </c>
      <c r="W78" s="136" t="s">
        <v>53</v>
      </c>
      <c r="X78" s="137" t="s">
        <v>117</v>
      </c>
      <c r="Y78" s="138" t="s">
        <v>55</v>
      </c>
      <c r="Z78" s="136" t="s">
        <v>53</v>
      </c>
      <c r="AA78" s="137" t="s">
        <v>117</v>
      </c>
      <c r="AB78" s="140" t="s">
        <v>55</v>
      </c>
      <c r="AC78" s="139"/>
      <c r="AD78" s="136" t="s">
        <v>53</v>
      </c>
      <c r="AE78" s="137" t="s">
        <v>117</v>
      </c>
      <c r="AF78" s="140" t="s">
        <v>55</v>
      </c>
      <c r="AG78" s="211" t="s">
        <v>73</v>
      </c>
    </row>
    <row r="79" spans="1:33" ht="18" customHeight="1">
      <c r="A79" s="805" t="s">
        <v>20</v>
      </c>
      <c r="B79" s="806"/>
      <c r="C79" s="806"/>
      <c r="D79" s="806"/>
      <c r="E79" s="806"/>
      <c r="F79" s="806"/>
      <c r="G79" s="807"/>
      <c r="H79" s="270">
        <v>2280</v>
      </c>
      <c r="I79" s="271">
        <v>2278</v>
      </c>
      <c r="J79" s="271">
        <v>389412</v>
      </c>
      <c r="K79" s="270">
        <v>2280</v>
      </c>
      <c r="L79" s="271">
        <v>2278</v>
      </c>
      <c r="M79" s="271">
        <v>379542</v>
      </c>
      <c r="N79" s="280">
        <v>0</v>
      </c>
      <c r="O79" s="281">
        <v>0</v>
      </c>
      <c r="P79" s="281">
        <v>1279</v>
      </c>
      <c r="Q79" s="280">
        <f t="shared" ref="Q79:S80" si="0">K79+N79</f>
        <v>2280</v>
      </c>
      <c r="R79" s="395">
        <f t="shared" si="0"/>
        <v>2278</v>
      </c>
      <c r="S79" s="281">
        <f>M79+P79</f>
        <v>380821</v>
      </c>
      <c r="T79" s="270">
        <v>0</v>
      </c>
      <c r="U79" s="271">
        <v>0</v>
      </c>
      <c r="V79" s="271">
        <v>1174</v>
      </c>
      <c r="W79" s="270">
        <v>0</v>
      </c>
      <c r="X79" s="271">
        <v>0</v>
      </c>
      <c r="Y79" s="271">
        <v>-430</v>
      </c>
      <c r="Z79" s="280">
        <f>T79+Q79</f>
        <v>2280</v>
      </c>
      <c r="AA79" s="281">
        <f>+R79+U79+X79</f>
        <v>2278</v>
      </c>
      <c r="AB79" s="285">
        <f>V79+S79+Y79</f>
        <v>381565</v>
      </c>
      <c r="AC79" s="145"/>
      <c r="AD79" s="144">
        <f t="shared" ref="AD79:AF80" si="1">Z79-H79</f>
        <v>0</v>
      </c>
      <c r="AE79" s="145">
        <f t="shared" si="1"/>
        <v>0</v>
      </c>
      <c r="AF79" s="147">
        <f t="shared" si="1"/>
        <v>-7847</v>
      </c>
      <c r="AG79" s="211" t="s">
        <v>73</v>
      </c>
    </row>
    <row r="80" spans="1:33" ht="18" customHeight="1">
      <c r="A80" s="808" t="s">
        <v>21</v>
      </c>
      <c r="B80" s="809"/>
      <c r="C80" s="809"/>
      <c r="D80" s="809"/>
      <c r="E80" s="809"/>
      <c r="F80" s="809"/>
      <c r="G80" s="810"/>
      <c r="H80" s="270">
        <v>1051</v>
      </c>
      <c r="I80" s="271">
        <v>999</v>
      </c>
      <c r="J80" s="271">
        <v>160157</v>
      </c>
      <c r="K80" s="270">
        <v>1051</v>
      </c>
      <c r="L80" s="271">
        <v>999</v>
      </c>
      <c r="M80" s="271">
        <v>149027</v>
      </c>
      <c r="N80" s="280">
        <v>9</v>
      </c>
      <c r="O80" s="281">
        <v>9</v>
      </c>
      <c r="P80" s="281">
        <v>2354</v>
      </c>
      <c r="Q80" s="280">
        <f t="shared" si="0"/>
        <v>1060</v>
      </c>
      <c r="R80" s="738">
        <f>L80+O80</f>
        <v>1008</v>
      </c>
      <c r="S80" s="281">
        <f t="shared" si="0"/>
        <v>151381</v>
      </c>
      <c r="T80" s="270">
        <v>47</v>
      </c>
      <c r="U80" s="271">
        <v>47</v>
      </c>
      <c r="V80" s="271">
        <v>8126</v>
      </c>
      <c r="W80" s="270">
        <v>0</v>
      </c>
      <c r="X80" s="271">
        <v>0</v>
      </c>
      <c r="Y80" s="271">
        <v>-106</v>
      </c>
      <c r="Z80" s="280">
        <f>T80+Q80</f>
        <v>1107</v>
      </c>
      <c r="AA80" s="281">
        <f>+R80+U80+X80</f>
        <v>1055</v>
      </c>
      <c r="AB80" s="285">
        <f>V80+S80+Y80</f>
        <v>159401</v>
      </c>
      <c r="AC80" s="145"/>
      <c r="AD80" s="144">
        <f t="shared" si="1"/>
        <v>56</v>
      </c>
      <c r="AE80" s="145">
        <f t="shared" si="1"/>
        <v>56</v>
      </c>
      <c r="AF80" s="148">
        <f t="shared" si="1"/>
        <v>-756</v>
      </c>
      <c r="AG80" s="211" t="s">
        <v>73</v>
      </c>
    </row>
    <row r="81" spans="1:33" ht="18" customHeight="1">
      <c r="A81" s="875" t="s">
        <v>118</v>
      </c>
      <c r="B81" s="876"/>
      <c r="C81" s="876"/>
      <c r="D81" s="876"/>
      <c r="E81" s="876"/>
      <c r="F81" s="876"/>
      <c r="G81" s="877"/>
      <c r="H81" s="282">
        <f t="shared" ref="H81:M81" si="2">SUM(H79:H80)</f>
        <v>3331</v>
      </c>
      <c r="I81" s="283">
        <f t="shared" si="2"/>
        <v>3277</v>
      </c>
      <c r="J81" s="269">
        <f>SUM(J79:J80)</f>
        <v>549569</v>
      </c>
      <c r="K81" s="274">
        <f t="shared" si="2"/>
        <v>3331</v>
      </c>
      <c r="L81" s="275">
        <f t="shared" si="2"/>
        <v>3277</v>
      </c>
      <c r="M81" s="269">
        <f t="shared" si="2"/>
        <v>528569</v>
      </c>
      <c r="N81" s="282">
        <f t="shared" ref="N81:Y81" si="3">SUM(N79:N80)</f>
        <v>9</v>
      </c>
      <c r="O81" s="283">
        <f t="shared" si="3"/>
        <v>9</v>
      </c>
      <c r="P81" s="284">
        <f t="shared" si="3"/>
        <v>3633</v>
      </c>
      <c r="Q81" s="282">
        <f t="shared" si="3"/>
        <v>3340</v>
      </c>
      <c r="R81" s="283">
        <f t="shared" si="3"/>
        <v>3286</v>
      </c>
      <c r="S81" s="284">
        <f t="shared" si="3"/>
        <v>532202</v>
      </c>
      <c r="T81" s="274">
        <f t="shared" si="3"/>
        <v>47</v>
      </c>
      <c r="U81" s="275">
        <f t="shared" si="3"/>
        <v>47</v>
      </c>
      <c r="V81" s="269">
        <f t="shared" si="3"/>
        <v>9300</v>
      </c>
      <c r="W81" s="274">
        <f t="shared" si="3"/>
        <v>0</v>
      </c>
      <c r="X81" s="275">
        <f t="shared" si="3"/>
        <v>0</v>
      </c>
      <c r="Y81" s="275">
        <f t="shared" si="3"/>
        <v>-536</v>
      </c>
      <c r="Z81" s="282">
        <f>SUM(Z79:Z80)</f>
        <v>3387</v>
      </c>
      <c r="AA81" s="283">
        <f>SUM(AA79:AA80)</f>
        <v>3333</v>
      </c>
      <c r="AB81" s="286">
        <f>SUM(AB79:AB80)</f>
        <v>540966</v>
      </c>
      <c r="AC81" s="158"/>
      <c r="AD81" s="157">
        <f>SUM(AD79:AD80)</f>
        <v>56</v>
      </c>
      <c r="AE81" s="158">
        <f>SUM(AE79:AE80)</f>
        <v>56</v>
      </c>
      <c r="AF81" s="159">
        <f>SUM(AF79:AF80)</f>
        <v>-8603</v>
      </c>
      <c r="AG81" s="211" t="s">
        <v>73</v>
      </c>
    </row>
    <row r="82" spans="1:33" ht="18" customHeight="1">
      <c r="A82" s="746" t="s">
        <v>32</v>
      </c>
      <c r="B82" s="747"/>
      <c r="C82" s="747"/>
      <c r="D82" s="747"/>
      <c r="E82" s="747"/>
      <c r="F82" s="747"/>
      <c r="G82" s="748"/>
      <c r="H82" s="789"/>
      <c r="I82" s="828">
        <v>0</v>
      </c>
      <c r="J82" s="752"/>
      <c r="K82" s="789"/>
      <c r="L82" s="828">
        <v>0</v>
      </c>
      <c r="M82" s="752"/>
      <c r="N82" s="789"/>
      <c r="O82" s="828">
        <v>0</v>
      </c>
      <c r="P82" s="752"/>
      <c r="Q82" s="789"/>
      <c r="R82" s="828">
        <f>+L82+O83</f>
        <v>0</v>
      </c>
      <c r="S82" s="752"/>
      <c r="T82" s="789"/>
      <c r="U82" s="828">
        <v>0</v>
      </c>
      <c r="V82" s="752"/>
      <c r="W82" s="789"/>
      <c r="X82" s="828">
        <v>0</v>
      </c>
      <c r="Y82" s="828"/>
      <c r="Z82" s="789"/>
      <c r="AA82" s="828">
        <f>U83+R82</f>
        <v>0</v>
      </c>
      <c r="AB82" s="752"/>
      <c r="AC82" s="161"/>
      <c r="AD82" s="160"/>
      <c r="AE82" s="161"/>
      <c r="AF82" s="162"/>
      <c r="AG82" s="211" t="s">
        <v>73</v>
      </c>
    </row>
    <row r="83" spans="1:33" ht="18" customHeight="1">
      <c r="A83" s="749"/>
      <c r="B83" s="750"/>
      <c r="C83" s="750"/>
      <c r="D83" s="750"/>
      <c r="E83" s="750"/>
      <c r="F83" s="750"/>
      <c r="G83" s="751"/>
      <c r="H83" s="790"/>
      <c r="I83" s="829"/>
      <c r="J83" s="753"/>
      <c r="K83" s="790"/>
      <c r="L83" s="829"/>
      <c r="M83" s="753"/>
      <c r="N83" s="790"/>
      <c r="O83" s="829"/>
      <c r="P83" s="753"/>
      <c r="Q83" s="790"/>
      <c r="R83" s="829"/>
      <c r="S83" s="753"/>
      <c r="T83" s="790"/>
      <c r="U83" s="829"/>
      <c r="V83" s="753"/>
      <c r="W83" s="790"/>
      <c r="X83" s="829"/>
      <c r="Y83" s="829"/>
      <c r="Z83" s="790"/>
      <c r="AA83" s="829"/>
      <c r="AB83" s="753"/>
      <c r="AC83" s="131"/>
      <c r="AD83" s="152"/>
      <c r="AE83" s="131">
        <f>AA82-L82</f>
        <v>0</v>
      </c>
      <c r="AF83" s="153"/>
      <c r="AG83" s="211" t="s">
        <v>73</v>
      </c>
    </row>
    <row r="84" spans="1:33" ht="18" customHeight="1">
      <c r="A84" s="796" t="s">
        <v>35</v>
      </c>
      <c r="B84" s="797"/>
      <c r="C84" s="797"/>
      <c r="D84" s="797"/>
      <c r="E84" s="797"/>
      <c r="F84" s="797"/>
      <c r="G84" s="798"/>
      <c r="H84" s="141"/>
      <c r="I84" s="271">
        <f>+I81+I83</f>
        <v>3277</v>
      </c>
      <c r="J84" s="271"/>
      <c r="K84" s="270"/>
      <c r="L84" s="271">
        <f>L81+L83</f>
        <v>3277</v>
      </c>
      <c r="M84" s="271"/>
      <c r="N84" s="270"/>
      <c r="O84" s="271">
        <f>+O81+O83</f>
        <v>9</v>
      </c>
      <c r="P84" s="271"/>
      <c r="Q84" s="270"/>
      <c r="R84" s="271">
        <f>+R81+R83</f>
        <v>3286</v>
      </c>
      <c r="S84" s="271"/>
      <c r="T84" s="270"/>
      <c r="U84" s="271">
        <f>+U81+U83</f>
        <v>47</v>
      </c>
      <c r="V84" s="271"/>
      <c r="W84" s="270"/>
      <c r="X84" s="271">
        <f>+X81+X83</f>
        <v>0</v>
      </c>
      <c r="Y84" s="271"/>
      <c r="Z84" s="270"/>
      <c r="AA84" s="271">
        <f>+AA81+AA83</f>
        <v>3333</v>
      </c>
      <c r="AB84" s="272"/>
      <c r="AC84" s="145"/>
      <c r="AD84" s="144"/>
      <c r="AE84" s="145">
        <f>+AE81+AE83</f>
        <v>56</v>
      </c>
      <c r="AF84" s="148"/>
      <c r="AG84" s="211" t="s">
        <v>73</v>
      </c>
    </row>
    <row r="85" spans="1:33" ht="18" customHeight="1">
      <c r="A85" s="799" t="s">
        <v>33</v>
      </c>
      <c r="B85" s="800"/>
      <c r="C85" s="800"/>
      <c r="D85" s="800"/>
      <c r="E85" s="800"/>
      <c r="F85" s="800"/>
      <c r="G85" s="801"/>
      <c r="H85" s="783"/>
      <c r="I85" s="785">
        <v>56</v>
      </c>
      <c r="J85" s="787"/>
      <c r="K85" s="754"/>
      <c r="L85" s="756">
        <v>56</v>
      </c>
      <c r="M85" s="758"/>
      <c r="N85" s="754"/>
      <c r="O85" s="756">
        <v>0</v>
      </c>
      <c r="P85" s="758"/>
      <c r="Q85" s="754"/>
      <c r="R85" s="756">
        <v>56</v>
      </c>
      <c r="S85" s="758"/>
      <c r="T85" s="754"/>
      <c r="U85" s="756">
        <v>0</v>
      </c>
      <c r="V85" s="758"/>
      <c r="W85" s="754"/>
      <c r="X85" s="756">
        <v>0</v>
      </c>
      <c r="Y85" s="756"/>
      <c r="Z85" s="754"/>
      <c r="AA85" s="756">
        <v>56</v>
      </c>
      <c r="AB85" s="758"/>
      <c r="AC85" s="161"/>
      <c r="AD85" s="160"/>
      <c r="AE85" s="161"/>
      <c r="AF85" s="162"/>
      <c r="AG85" s="211" t="s">
        <v>73</v>
      </c>
    </row>
    <row r="86" spans="1:33" ht="18" customHeight="1">
      <c r="A86" s="802"/>
      <c r="B86" s="803"/>
      <c r="C86" s="803"/>
      <c r="D86" s="803"/>
      <c r="E86" s="803"/>
      <c r="F86" s="803"/>
      <c r="G86" s="804"/>
      <c r="H86" s="784"/>
      <c r="I86" s="786"/>
      <c r="J86" s="788"/>
      <c r="K86" s="755"/>
      <c r="L86" s="757"/>
      <c r="M86" s="759"/>
      <c r="N86" s="755"/>
      <c r="O86" s="757"/>
      <c r="P86" s="759"/>
      <c r="Q86" s="755"/>
      <c r="R86" s="757"/>
      <c r="S86" s="759"/>
      <c r="T86" s="755"/>
      <c r="U86" s="757"/>
      <c r="V86" s="759"/>
      <c r="W86" s="755"/>
      <c r="X86" s="757"/>
      <c r="Y86" s="757"/>
      <c r="Z86" s="755"/>
      <c r="AA86" s="757"/>
      <c r="AB86" s="759"/>
      <c r="AC86" s="145"/>
      <c r="AD86" s="144"/>
      <c r="AE86" s="145"/>
      <c r="AF86" s="148"/>
      <c r="AG86" s="211" t="s">
        <v>73</v>
      </c>
    </row>
    <row r="87" spans="1:33" ht="18" customHeight="1">
      <c r="A87" s="887" t="s">
        <v>127</v>
      </c>
      <c r="B87" s="767"/>
      <c r="C87" s="767"/>
      <c r="D87" s="767"/>
      <c r="E87" s="767"/>
      <c r="F87" s="767"/>
      <c r="G87" s="888"/>
      <c r="H87" s="141"/>
      <c r="I87" s="271">
        <v>458</v>
      </c>
      <c r="J87" s="271"/>
      <c r="K87" s="280"/>
      <c r="L87" s="281">
        <v>458</v>
      </c>
      <c r="M87" s="281"/>
      <c r="N87" s="280"/>
      <c r="O87" s="281">
        <v>0</v>
      </c>
      <c r="P87" s="281"/>
      <c r="Q87" s="280"/>
      <c r="R87" s="281">
        <v>458</v>
      </c>
      <c r="S87" s="281"/>
      <c r="T87" s="280"/>
      <c r="U87" s="281">
        <v>0</v>
      </c>
      <c r="V87" s="281"/>
      <c r="W87" s="280"/>
      <c r="X87" s="281">
        <v>0</v>
      </c>
      <c r="Y87" s="281"/>
      <c r="Z87" s="280"/>
      <c r="AA87" s="281">
        <v>458</v>
      </c>
      <c r="AB87" s="285"/>
      <c r="AC87" s="145"/>
      <c r="AD87" s="144"/>
      <c r="AE87" s="145">
        <f>AA87-L87</f>
        <v>0</v>
      </c>
      <c r="AF87" s="148"/>
      <c r="AG87" s="211" t="s">
        <v>73</v>
      </c>
    </row>
    <row r="88" spans="1:33" ht="18" customHeight="1">
      <c r="A88" s="819" t="s">
        <v>156</v>
      </c>
      <c r="B88" s="820"/>
      <c r="C88" s="820"/>
      <c r="D88" s="820"/>
      <c r="E88" s="820"/>
      <c r="F88" s="820"/>
      <c r="G88" s="821"/>
      <c r="H88" s="154"/>
      <c r="I88" s="273">
        <v>112</v>
      </c>
      <c r="J88" s="273"/>
      <c r="K88" s="287"/>
      <c r="L88" s="288">
        <v>112</v>
      </c>
      <c r="M88" s="288"/>
      <c r="N88" s="287"/>
      <c r="O88" s="288">
        <v>0</v>
      </c>
      <c r="P88" s="288"/>
      <c r="Q88" s="287"/>
      <c r="R88" s="288">
        <v>112</v>
      </c>
      <c r="S88" s="288"/>
      <c r="T88" s="287"/>
      <c r="U88" s="288">
        <v>0</v>
      </c>
      <c r="V88" s="288"/>
      <c r="W88" s="287"/>
      <c r="X88" s="288">
        <v>0</v>
      </c>
      <c r="Y88" s="288"/>
      <c r="Z88" s="287"/>
      <c r="AA88" s="288">
        <v>112</v>
      </c>
      <c r="AB88" s="294"/>
      <c r="AC88" s="131"/>
      <c r="AD88" s="152"/>
      <c r="AE88" s="131">
        <f>AA88-L88</f>
        <v>0</v>
      </c>
      <c r="AF88" s="153"/>
      <c r="AG88" s="211" t="s">
        <v>73</v>
      </c>
    </row>
    <row r="89" spans="1:33" ht="18" customHeight="1">
      <c r="A89" s="884" t="s">
        <v>34</v>
      </c>
      <c r="B89" s="885"/>
      <c r="C89" s="885"/>
      <c r="D89" s="885"/>
      <c r="E89" s="885"/>
      <c r="F89" s="885"/>
      <c r="G89" s="886"/>
      <c r="H89" s="154"/>
      <c r="I89" s="273">
        <f>I88+I87+I84+I85</f>
        <v>3903</v>
      </c>
      <c r="J89" s="273"/>
      <c r="K89" s="287"/>
      <c r="L89" s="288">
        <f>L88+L87+L84+L85</f>
        <v>3903</v>
      </c>
      <c r="M89" s="288"/>
      <c r="N89" s="287"/>
      <c r="O89" s="288">
        <f>O88+O87+O84</f>
        <v>9</v>
      </c>
      <c r="P89" s="288"/>
      <c r="Q89" s="287"/>
      <c r="R89" s="288">
        <f>R88+R87+R84+R85</f>
        <v>3912</v>
      </c>
      <c r="S89" s="288"/>
      <c r="T89" s="287"/>
      <c r="U89" s="288">
        <f>U88+U87+U84</f>
        <v>47</v>
      </c>
      <c r="V89" s="288"/>
      <c r="W89" s="287"/>
      <c r="X89" s="288">
        <f>X88+X87+X84</f>
        <v>0</v>
      </c>
      <c r="Y89" s="288"/>
      <c r="Z89" s="287"/>
      <c r="AA89" s="288">
        <f>AA88+AA87+AA84+AA85</f>
        <v>3959</v>
      </c>
      <c r="AB89" s="294"/>
      <c r="AC89" s="131"/>
      <c r="AD89" s="152"/>
      <c r="AE89" s="131">
        <f>AE88+AE87+AE84</f>
        <v>56</v>
      </c>
      <c r="AF89" s="153"/>
      <c r="AG89" s="211" t="s">
        <v>100</v>
      </c>
    </row>
    <row r="90" spans="1:33" ht="18" customHeight="1">
      <c r="A90" s="817"/>
      <c r="B90" s="818"/>
      <c r="C90" s="818"/>
      <c r="D90" s="818"/>
      <c r="E90" s="818"/>
      <c r="F90" s="818"/>
      <c r="G90" s="818"/>
      <c r="H90" s="818"/>
      <c r="I90" s="818"/>
      <c r="J90" s="818"/>
      <c r="K90" s="818"/>
      <c r="L90" s="818"/>
      <c r="M90" s="818"/>
      <c r="N90" s="818"/>
      <c r="O90" s="818"/>
      <c r="P90" s="818"/>
      <c r="Q90" s="818"/>
      <c r="R90" s="818"/>
      <c r="S90" s="818"/>
      <c r="T90" s="818"/>
      <c r="U90" s="818"/>
      <c r="V90" s="818"/>
      <c r="W90" s="818"/>
      <c r="X90" s="818"/>
      <c r="Y90" s="818"/>
      <c r="Z90" s="818"/>
      <c r="AA90" s="818"/>
      <c r="AB90" s="818"/>
      <c r="AG90" s="211"/>
    </row>
    <row r="91" spans="1:33" ht="18" hidden="1" customHeight="1">
      <c r="A91" s="182" t="s">
        <v>42</v>
      </c>
      <c r="B91" s="182"/>
      <c r="C91" s="182"/>
      <c r="D91" s="182"/>
      <c r="E91" s="182"/>
      <c r="F91" s="182"/>
      <c r="G91" s="182"/>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212"/>
    </row>
    <row r="92" spans="1:33" ht="18" hidden="1" customHeight="1">
      <c r="A92" s="117"/>
      <c r="B92" s="118"/>
      <c r="C92" s="118"/>
      <c r="D92" s="118"/>
      <c r="E92" s="118"/>
      <c r="F92" s="118"/>
      <c r="G92" s="118"/>
      <c r="H92" s="119" t="s">
        <v>13</v>
      </c>
      <c r="I92" s="120"/>
      <c r="J92" s="120"/>
      <c r="K92" s="119" t="s">
        <v>14</v>
      </c>
      <c r="L92" s="120"/>
      <c r="M92" s="120"/>
      <c r="N92" s="122">
        <v>2007</v>
      </c>
      <c r="O92" s="123"/>
      <c r="P92" s="123"/>
      <c r="Q92" s="122">
        <v>2007</v>
      </c>
      <c r="R92" s="123"/>
      <c r="S92" s="123"/>
      <c r="T92" s="122">
        <v>2007</v>
      </c>
      <c r="U92" s="123"/>
      <c r="V92" s="123"/>
      <c r="W92" s="122">
        <v>2007</v>
      </c>
      <c r="X92" s="123"/>
      <c r="Y92" s="123"/>
      <c r="Z92" s="122">
        <v>2007</v>
      </c>
      <c r="AA92" s="123"/>
      <c r="AB92" s="123"/>
      <c r="AC92" s="121"/>
      <c r="AD92" s="119" t="s">
        <v>15</v>
      </c>
      <c r="AE92" s="120"/>
      <c r="AF92" s="124"/>
      <c r="AG92" s="211"/>
    </row>
    <row r="93" spans="1:33" ht="18" hidden="1" customHeight="1">
      <c r="A93" s="125"/>
      <c r="B93" s="126"/>
      <c r="C93" s="127"/>
      <c r="D93" s="127"/>
      <c r="E93" s="128"/>
      <c r="F93" s="126"/>
      <c r="G93" s="128"/>
      <c r="H93" s="129" t="s">
        <v>47</v>
      </c>
      <c r="I93" s="130"/>
      <c r="J93" s="130"/>
      <c r="K93" s="129" t="s">
        <v>45</v>
      </c>
      <c r="L93" s="130"/>
      <c r="M93" s="130"/>
      <c r="N93" s="129" t="s">
        <v>89</v>
      </c>
      <c r="O93" s="132"/>
      <c r="P93" s="132"/>
      <c r="Q93" s="129" t="s">
        <v>58</v>
      </c>
      <c r="R93" s="130"/>
      <c r="S93" s="130"/>
      <c r="T93" s="129" t="s">
        <v>59</v>
      </c>
      <c r="U93" s="132"/>
      <c r="V93" s="132"/>
      <c r="W93" s="129" t="s">
        <v>66</v>
      </c>
      <c r="X93" s="132"/>
      <c r="Y93" s="132"/>
      <c r="Z93" s="129" t="s">
        <v>51</v>
      </c>
      <c r="AA93" s="130"/>
      <c r="AB93" s="130"/>
      <c r="AC93" s="131"/>
      <c r="AD93" s="129" t="s">
        <v>57</v>
      </c>
      <c r="AE93" s="130"/>
      <c r="AF93" s="133"/>
      <c r="AG93" s="211"/>
    </row>
    <row r="94" spans="1:33" ht="18" hidden="1" customHeight="1" thickBot="1">
      <c r="A94" s="134" t="s">
        <v>52</v>
      </c>
      <c r="B94" s="135"/>
      <c r="C94" s="135"/>
      <c r="D94" s="135"/>
      <c r="E94" s="135"/>
      <c r="F94" s="135"/>
      <c r="G94" s="135"/>
      <c r="H94" s="136" t="s">
        <v>53</v>
      </c>
      <c r="I94" s="137" t="s">
        <v>117</v>
      </c>
      <c r="J94" s="138" t="s">
        <v>55</v>
      </c>
      <c r="K94" s="136" t="s">
        <v>53</v>
      </c>
      <c r="L94" s="137" t="s">
        <v>117</v>
      </c>
      <c r="M94" s="138" t="s">
        <v>55</v>
      </c>
      <c r="N94" s="136" t="s">
        <v>53</v>
      </c>
      <c r="O94" s="137" t="s">
        <v>117</v>
      </c>
      <c r="P94" s="138" t="s">
        <v>55</v>
      </c>
      <c r="Q94" s="136" t="s">
        <v>53</v>
      </c>
      <c r="R94" s="137" t="s">
        <v>117</v>
      </c>
      <c r="S94" s="138" t="s">
        <v>55</v>
      </c>
      <c r="T94" s="136" t="s">
        <v>53</v>
      </c>
      <c r="U94" s="137" t="s">
        <v>117</v>
      </c>
      <c r="V94" s="138" t="s">
        <v>55</v>
      </c>
      <c r="W94" s="136" t="s">
        <v>53</v>
      </c>
      <c r="X94" s="137" t="s">
        <v>117</v>
      </c>
      <c r="Y94" s="138" t="s">
        <v>55</v>
      </c>
      <c r="Z94" s="136" t="s">
        <v>53</v>
      </c>
      <c r="AA94" s="137" t="s">
        <v>117</v>
      </c>
      <c r="AB94" s="138" t="s">
        <v>55</v>
      </c>
      <c r="AC94" s="139"/>
      <c r="AD94" s="136" t="s">
        <v>53</v>
      </c>
      <c r="AE94" s="137" t="s">
        <v>117</v>
      </c>
      <c r="AF94" s="140" t="s">
        <v>55</v>
      </c>
      <c r="AG94" s="211"/>
    </row>
    <row r="95" spans="1:33" ht="18" hidden="1" customHeight="1">
      <c r="A95" s="141"/>
      <c r="B95" s="779" t="s">
        <v>151</v>
      </c>
      <c r="C95" s="779"/>
      <c r="D95" s="779"/>
      <c r="E95" s="779"/>
      <c r="F95" s="779"/>
      <c r="G95" s="780"/>
      <c r="H95" s="144"/>
      <c r="I95" s="145"/>
      <c r="J95" s="146">
        <v>0</v>
      </c>
      <c r="K95" s="144"/>
      <c r="L95" s="145"/>
      <c r="M95" s="146">
        <v>0</v>
      </c>
      <c r="N95" s="144"/>
      <c r="O95" s="145"/>
      <c r="P95" s="146">
        <v>0</v>
      </c>
      <c r="Q95" s="144">
        <f t="shared" ref="Q95:S98" si="4">N95+K95</f>
        <v>0</v>
      </c>
      <c r="R95" s="145">
        <f t="shared" si="4"/>
        <v>0</v>
      </c>
      <c r="S95" s="145">
        <f t="shared" si="4"/>
        <v>0</v>
      </c>
      <c r="T95" s="144">
        <v>0</v>
      </c>
      <c r="U95" s="145">
        <v>0</v>
      </c>
      <c r="V95" s="146">
        <v>0</v>
      </c>
      <c r="W95" s="144">
        <v>0</v>
      </c>
      <c r="X95" s="145">
        <v>0</v>
      </c>
      <c r="Y95" s="146">
        <v>0</v>
      </c>
      <c r="Z95" s="144">
        <f t="shared" ref="Z95:AB98" si="5">T95+Q95</f>
        <v>0</v>
      </c>
      <c r="AA95" s="145">
        <f t="shared" si="5"/>
        <v>0</v>
      </c>
      <c r="AB95" s="146">
        <f t="shared" si="5"/>
        <v>0</v>
      </c>
      <c r="AC95" s="145"/>
      <c r="AD95" s="144">
        <f t="shared" ref="AD95:AF98" si="6">Z95-K95</f>
        <v>0</v>
      </c>
      <c r="AE95" s="145">
        <f t="shared" si="6"/>
        <v>0</v>
      </c>
      <c r="AF95" s="147">
        <f t="shared" si="6"/>
        <v>0</v>
      </c>
      <c r="AG95" s="211"/>
    </row>
    <row r="96" spans="1:33" ht="18" hidden="1" customHeight="1">
      <c r="A96" s="141"/>
      <c r="B96" s="882" t="s">
        <v>152</v>
      </c>
      <c r="C96" s="882"/>
      <c r="D96" s="882"/>
      <c r="E96" s="882"/>
      <c r="F96" s="882"/>
      <c r="G96" s="883"/>
      <c r="H96" s="144"/>
      <c r="I96" s="145"/>
      <c r="J96" s="145"/>
      <c r="K96" s="144"/>
      <c r="L96" s="145"/>
      <c r="M96" s="145"/>
      <c r="N96" s="144"/>
      <c r="O96" s="145"/>
      <c r="P96" s="145"/>
      <c r="Q96" s="144">
        <f t="shared" si="4"/>
        <v>0</v>
      </c>
      <c r="R96" s="145">
        <f t="shared" si="4"/>
        <v>0</v>
      </c>
      <c r="S96" s="145">
        <f t="shared" si="4"/>
        <v>0</v>
      </c>
      <c r="T96" s="144"/>
      <c r="U96" s="145"/>
      <c r="V96" s="145"/>
      <c r="W96" s="144"/>
      <c r="X96" s="145"/>
      <c r="Y96" s="145"/>
      <c r="Z96" s="144">
        <f t="shared" si="5"/>
        <v>0</v>
      </c>
      <c r="AA96" s="145">
        <f t="shared" si="5"/>
        <v>0</v>
      </c>
      <c r="AB96" s="145">
        <f t="shared" si="5"/>
        <v>0</v>
      </c>
      <c r="AC96" s="145"/>
      <c r="AD96" s="144">
        <f t="shared" si="6"/>
        <v>0</v>
      </c>
      <c r="AE96" s="145">
        <f t="shared" si="6"/>
        <v>0</v>
      </c>
      <c r="AF96" s="148">
        <f t="shared" si="6"/>
        <v>0</v>
      </c>
      <c r="AG96" s="211"/>
    </row>
    <row r="97" spans="1:33" ht="18" hidden="1" customHeight="1">
      <c r="A97" s="141"/>
      <c r="B97" s="882" t="s">
        <v>153</v>
      </c>
      <c r="C97" s="882"/>
      <c r="D97" s="882"/>
      <c r="E97" s="882"/>
      <c r="F97" s="882"/>
      <c r="G97" s="883"/>
      <c r="H97" s="144"/>
      <c r="I97" s="145"/>
      <c r="J97" s="145"/>
      <c r="K97" s="144"/>
      <c r="L97" s="145"/>
      <c r="M97" s="145"/>
      <c r="N97" s="144"/>
      <c r="O97" s="145"/>
      <c r="P97" s="145"/>
      <c r="Q97" s="144">
        <f t="shared" si="4"/>
        <v>0</v>
      </c>
      <c r="R97" s="145">
        <f t="shared" si="4"/>
        <v>0</v>
      </c>
      <c r="S97" s="145">
        <f t="shared" si="4"/>
        <v>0</v>
      </c>
      <c r="T97" s="144"/>
      <c r="U97" s="145"/>
      <c r="V97" s="145"/>
      <c r="W97" s="144"/>
      <c r="X97" s="145"/>
      <c r="Y97" s="145"/>
      <c r="Z97" s="144">
        <f t="shared" si="5"/>
        <v>0</v>
      </c>
      <c r="AA97" s="145">
        <f t="shared" si="5"/>
        <v>0</v>
      </c>
      <c r="AB97" s="145">
        <f t="shared" si="5"/>
        <v>0</v>
      </c>
      <c r="AC97" s="145"/>
      <c r="AD97" s="144">
        <f t="shared" si="6"/>
        <v>0</v>
      </c>
      <c r="AE97" s="145">
        <f t="shared" si="6"/>
        <v>0</v>
      </c>
      <c r="AF97" s="148">
        <f t="shared" si="6"/>
        <v>0</v>
      </c>
      <c r="AG97" s="211"/>
    </row>
    <row r="98" spans="1:33" ht="18" hidden="1" customHeight="1">
      <c r="A98" s="149"/>
      <c r="B98" s="880" t="s">
        <v>154</v>
      </c>
      <c r="C98" s="880"/>
      <c r="D98" s="880"/>
      <c r="E98" s="880"/>
      <c r="F98" s="880"/>
      <c r="G98" s="881"/>
      <c r="H98" s="152"/>
      <c r="I98" s="131"/>
      <c r="J98" s="131"/>
      <c r="K98" s="152"/>
      <c r="L98" s="131"/>
      <c r="M98" s="131"/>
      <c r="N98" s="152"/>
      <c r="O98" s="131"/>
      <c r="P98" s="131"/>
      <c r="Q98" s="152">
        <f t="shared" si="4"/>
        <v>0</v>
      </c>
      <c r="R98" s="131">
        <f t="shared" si="4"/>
        <v>0</v>
      </c>
      <c r="S98" s="131">
        <f t="shared" si="4"/>
        <v>0</v>
      </c>
      <c r="T98" s="152"/>
      <c r="U98" s="131"/>
      <c r="V98" s="131"/>
      <c r="W98" s="152"/>
      <c r="X98" s="131"/>
      <c r="Y98" s="131"/>
      <c r="Z98" s="152">
        <f t="shared" si="5"/>
        <v>0</v>
      </c>
      <c r="AA98" s="131">
        <f t="shared" si="5"/>
        <v>0</v>
      </c>
      <c r="AB98" s="131">
        <f t="shared" si="5"/>
        <v>0</v>
      </c>
      <c r="AC98" s="131"/>
      <c r="AD98" s="152">
        <f t="shared" si="6"/>
        <v>0</v>
      </c>
      <c r="AE98" s="131">
        <f t="shared" si="6"/>
        <v>0</v>
      </c>
      <c r="AF98" s="153">
        <f t="shared" si="6"/>
        <v>0</v>
      </c>
      <c r="AG98" s="211"/>
    </row>
    <row r="99" spans="1:33" ht="18" hidden="1" customHeight="1">
      <c r="A99" s="154"/>
      <c r="B99" s="155"/>
      <c r="C99" s="155" t="s">
        <v>118</v>
      </c>
      <c r="D99" s="156"/>
      <c r="E99" s="156"/>
      <c r="F99" s="156"/>
      <c r="G99" s="155"/>
      <c r="H99" s="157">
        <f t="shared" ref="H99:Y99" si="7">SUM(H95:H98)</f>
        <v>0</v>
      </c>
      <c r="I99" s="158">
        <f t="shared" si="7"/>
        <v>0</v>
      </c>
      <c r="J99" s="158">
        <f t="shared" si="7"/>
        <v>0</v>
      </c>
      <c r="K99" s="157">
        <f t="shared" si="7"/>
        <v>0</v>
      </c>
      <c r="L99" s="158">
        <f t="shared" si="7"/>
        <v>0</v>
      </c>
      <c r="M99" s="158">
        <f t="shared" si="7"/>
        <v>0</v>
      </c>
      <c r="N99" s="157">
        <f t="shared" si="7"/>
        <v>0</v>
      </c>
      <c r="O99" s="158">
        <f t="shared" si="7"/>
        <v>0</v>
      </c>
      <c r="P99" s="158">
        <f t="shared" si="7"/>
        <v>0</v>
      </c>
      <c r="Q99" s="157">
        <f t="shared" si="7"/>
        <v>0</v>
      </c>
      <c r="R99" s="158">
        <f t="shared" si="7"/>
        <v>0</v>
      </c>
      <c r="S99" s="158">
        <f t="shared" si="7"/>
        <v>0</v>
      </c>
      <c r="T99" s="157">
        <f t="shared" si="7"/>
        <v>0</v>
      </c>
      <c r="U99" s="158">
        <f t="shared" si="7"/>
        <v>0</v>
      </c>
      <c r="V99" s="158">
        <f t="shared" si="7"/>
        <v>0</v>
      </c>
      <c r="W99" s="157">
        <f t="shared" si="7"/>
        <v>0</v>
      </c>
      <c r="X99" s="158">
        <f t="shared" si="7"/>
        <v>0</v>
      </c>
      <c r="Y99" s="158">
        <f t="shared" si="7"/>
        <v>0</v>
      </c>
      <c r="Z99" s="157">
        <f>SUM(Z95:Z98)</f>
        <v>0</v>
      </c>
      <c r="AA99" s="158">
        <f>SUM(AA95:AA98)</f>
        <v>0</v>
      </c>
      <c r="AB99" s="158">
        <f>SUM(AB95:AB98)</f>
        <v>0</v>
      </c>
      <c r="AC99" s="158"/>
      <c r="AD99" s="157">
        <f>SUM(AD95:AD98)</f>
        <v>0</v>
      </c>
      <c r="AE99" s="158">
        <f>SUM(AE95:AE98)</f>
        <v>0</v>
      </c>
      <c r="AF99" s="159">
        <f>SUM(AF95:AF98)</f>
        <v>0</v>
      </c>
      <c r="AG99" s="213"/>
    </row>
    <row r="100" spans="1:33" ht="18" hidden="1" customHeight="1">
      <c r="A100" s="125"/>
      <c r="B100" s="128"/>
      <c r="C100" s="128"/>
      <c r="D100" s="128"/>
      <c r="E100" s="128"/>
      <c r="F100" s="128"/>
      <c r="G100" s="128"/>
      <c r="H100" s="160"/>
      <c r="I100" s="161"/>
      <c r="J100" s="161"/>
      <c r="K100" s="160"/>
      <c r="L100" s="161"/>
      <c r="M100" s="161"/>
      <c r="N100" s="160"/>
      <c r="O100" s="161"/>
      <c r="P100" s="161"/>
      <c r="Q100" s="160"/>
      <c r="R100" s="161"/>
      <c r="S100" s="161"/>
      <c r="T100" s="160"/>
      <c r="U100" s="161"/>
      <c r="V100" s="161"/>
      <c r="W100" s="160"/>
      <c r="X100" s="161"/>
      <c r="Y100" s="161"/>
      <c r="Z100" s="160"/>
      <c r="AA100" s="161"/>
      <c r="AB100" s="161"/>
      <c r="AC100" s="161"/>
      <c r="AD100" s="160"/>
      <c r="AE100" s="161"/>
      <c r="AF100" s="162"/>
      <c r="AG100" s="211"/>
    </row>
    <row r="101" spans="1:33" ht="18" hidden="1" customHeight="1">
      <c r="A101" s="154" t="s">
        <v>32</v>
      </c>
      <c r="B101" s="150"/>
      <c r="C101" s="151"/>
      <c r="D101" s="151"/>
      <c r="E101" s="151"/>
      <c r="F101" s="151"/>
      <c r="G101" s="150"/>
      <c r="H101" s="152"/>
      <c r="I101" s="131"/>
      <c r="J101" s="131"/>
      <c r="K101" s="152"/>
      <c r="L101" s="131"/>
      <c r="M101" s="131"/>
      <c r="N101" s="152"/>
      <c r="O101" s="131"/>
      <c r="P101" s="131"/>
      <c r="Q101" s="152"/>
      <c r="R101" s="131">
        <f>+L101+O101</f>
        <v>0</v>
      </c>
      <c r="S101" s="131"/>
      <c r="T101" s="152"/>
      <c r="U101" s="131"/>
      <c r="V101" s="131"/>
      <c r="W101" s="152"/>
      <c r="X101" s="131"/>
      <c r="Y101" s="131"/>
      <c r="Z101" s="152"/>
      <c r="AA101" s="131">
        <f>U101+R101</f>
        <v>0</v>
      </c>
      <c r="AB101" s="131"/>
      <c r="AC101" s="131"/>
      <c r="AD101" s="152"/>
      <c r="AE101" s="131">
        <f>AA101-L101</f>
        <v>0</v>
      </c>
      <c r="AF101" s="153"/>
      <c r="AG101" s="211"/>
    </row>
    <row r="102" spans="1:33" ht="18" hidden="1" customHeight="1">
      <c r="A102" s="141"/>
      <c r="B102" s="142" t="s">
        <v>35</v>
      </c>
      <c r="C102" s="143"/>
      <c r="D102" s="143"/>
      <c r="E102" s="143"/>
      <c r="F102" s="143"/>
      <c r="G102" s="142"/>
      <c r="H102" s="144"/>
      <c r="I102" s="145">
        <f>+I99+I101</f>
        <v>0</v>
      </c>
      <c r="J102" s="145"/>
      <c r="K102" s="144"/>
      <c r="L102" s="145">
        <f>+L99+L101</f>
        <v>0</v>
      </c>
      <c r="M102" s="145"/>
      <c r="N102" s="144"/>
      <c r="O102" s="145">
        <f>+O99+O101</f>
        <v>0</v>
      </c>
      <c r="P102" s="145"/>
      <c r="Q102" s="144"/>
      <c r="R102" s="145">
        <f>+R99+R101</f>
        <v>0</v>
      </c>
      <c r="S102" s="145"/>
      <c r="T102" s="144"/>
      <c r="U102" s="145">
        <f>+U99+U101</f>
        <v>0</v>
      </c>
      <c r="V102" s="145"/>
      <c r="W102" s="144"/>
      <c r="X102" s="145">
        <f>+X99+X101</f>
        <v>0</v>
      </c>
      <c r="Y102" s="145"/>
      <c r="Z102" s="144"/>
      <c r="AA102" s="145">
        <f>+AA99+AA101</f>
        <v>0</v>
      </c>
      <c r="AB102" s="145"/>
      <c r="AC102" s="145"/>
      <c r="AD102" s="144"/>
      <c r="AE102" s="145">
        <f>+AE99+AE101</f>
        <v>0</v>
      </c>
      <c r="AF102" s="148"/>
      <c r="AG102" s="211"/>
    </row>
    <row r="103" spans="1:33" ht="18" hidden="1" customHeight="1">
      <c r="A103" s="125"/>
      <c r="B103" s="128"/>
      <c r="C103" s="128"/>
      <c r="D103" s="128"/>
      <c r="E103" s="128"/>
      <c r="F103" s="128"/>
      <c r="G103" s="128"/>
      <c r="H103" s="160"/>
      <c r="I103" s="161"/>
      <c r="J103" s="161"/>
      <c r="K103" s="160"/>
      <c r="L103" s="161"/>
      <c r="M103" s="161"/>
      <c r="N103" s="160"/>
      <c r="O103" s="161"/>
      <c r="P103" s="161"/>
      <c r="Q103" s="160"/>
      <c r="R103" s="161"/>
      <c r="S103" s="161"/>
      <c r="T103" s="160"/>
      <c r="U103" s="161"/>
      <c r="V103" s="161"/>
      <c r="W103" s="160"/>
      <c r="X103" s="161"/>
      <c r="Y103" s="161"/>
      <c r="Z103" s="160"/>
      <c r="AA103" s="161"/>
      <c r="AB103" s="161"/>
      <c r="AC103" s="161"/>
      <c r="AD103" s="160"/>
      <c r="AE103" s="161"/>
      <c r="AF103" s="162"/>
      <c r="AG103" s="211"/>
    </row>
    <row r="104" spans="1:33" ht="18" hidden="1" customHeight="1">
      <c r="A104" s="141"/>
      <c r="B104" s="142" t="s">
        <v>33</v>
      </c>
      <c r="C104" s="142"/>
      <c r="D104" s="142"/>
      <c r="E104" s="142"/>
      <c r="F104" s="142"/>
      <c r="G104" s="142"/>
      <c r="H104" s="144"/>
      <c r="I104" s="145"/>
      <c r="J104" s="145"/>
      <c r="K104" s="144"/>
      <c r="L104" s="145"/>
      <c r="M104" s="145"/>
      <c r="N104" s="144"/>
      <c r="O104" s="145"/>
      <c r="P104" s="145"/>
      <c r="Q104" s="144"/>
      <c r="R104" s="145"/>
      <c r="S104" s="145"/>
      <c r="T104" s="144"/>
      <c r="U104" s="145"/>
      <c r="V104" s="145"/>
      <c r="W104" s="144"/>
      <c r="X104" s="145"/>
      <c r="Y104" s="145"/>
      <c r="Z104" s="144"/>
      <c r="AA104" s="145"/>
      <c r="AB104" s="145"/>
      <c r="AC104" s="145"/>
      <c r="AD104" s="144"/>
      <c r="AE104" s="145"/>
      <c r="AF104" s="148"/>
      <c r="AG104" s="211"/>
    </row>
    <row r="105" spans="1:33" ht="18" hidden="1" customHeight="1">
      <c r="A105" s="141"/>
      <c r="B105" s="143"/>
      <c r="C105" s="142" t="s">
        <v>127</v>
      </c>
      <c r="D105" s="143"/>
      <c r="E105" s="143"/>
      <c r="F105" s="143"/>
      <c r="G105" s="142"/>
      <c r="H105" s="144"/>
      <c r="I105" s="145"/>
      <c r="J105" s="145"/>
      <c r="K105" s="144"/>
      <c r="L105" s="145"/>
      <c r="M105" s="145"/>
      <c r="N105" s="144"/>
      <c r="O105" s="145">
        <v>0</v>
      </c>
      <c r="P105" s="145"/>
      <c r="Q105" s="144"/>
      <c r="R105" s="145"/>
      <c r="S105" s="145"/>
      <c r="T105" s="144"/>
      <c r="U105" s="145">
        <v>0</v>
      </c>
      <c r="V105" s="145"/>
      <c r="W105" s="144"/>
      <c r="X105" s="145">
        <v>0</v>
      </c>
      <c r="Y105" s="145"/>
      <c r="Z105" s="144"/>
      <c r="AA105" s="145"/>
      <c r="AB105" s="145"/>
      <c r="AC105" s="145"/>
      <c r="AD105" s="144"/>
      <c r="AE105" s="145">
        <f>AA105-L105</f>
        <v>0</v>
      </c>
      <c r="AF105" s="148"/>
      <c r="AG105" s="211"/>
    </row>
    <row r="106" spans="1:33" ht="18" hidden="1" customHeight="1">
      <c r="A106" s="154"/>
      <c r="B106" s="151"/>
      <c r="C106" s="150" t="s">
        <v>156</v>
      </c>
      <c r="D106" s="151"/>
      <c r="E106" s="151"/>
      <c r="F106" s="151"/>
      <c r="G106" s="150"/>
      <c r="H106" s="152"/>
      <c r="I106" s="131"/>
      <c r="J106" s="131"/>
      <c r="K106" s="152"/>
      <c r="L106" s="131"/>
      <c r="M106" s="131"/>
      <c r="N106" s="152"/>
      <c r="O106" s="131">
        <v>0</v>
      </c>
      <c r="P106" s="131"/>
      <c r="Q106" s="152"/>
      <c r="R106" s="131"/>
      <c r="S106" s="131"/>
      <c r="T106" s="152"/>
      <c r="U106" s="131">
        <v>0</v>
      </c>
      <c r="V106" s="131"/>
      <c r="W106" s="152"/>
      <c r="X106" s="131">
        <v>0</v>
      </c>
      <c r="Y106" s="131"/>
      <c r="Z106" s="152"/>
      <c r="AA106" s="131"/>
      <c r="AB106" s="131"/>
      <c r="AC106" s="131"/>
      <c r="AD106" s="152"/>
      <c r="AE106" s="131">
        <f>AA106-L106</f>
        <v>0</v>
      </c>
      <c r="AF106" s="153"/>
      <c r="AG106" s="211"/>
    </row>
    <row r="107" spans="1:33" ht="18" hidden="1" customHeight="1">
      <c r="A107" s="154"/>
      <c r="B107" s="150" t="s">
        <v>34</v>
      </c>
      <c r="C107" s="151"/>
      <c r="D107" s="151"/>
      <c r="E107" s="151"/>
      <c r="F107" s="151"/>
      <c r="G107" s="150"/>
      <c r="H107" s="152"/>
      <c r="I107" s="131">
        <f>I106+I105+I102</f>
        <v>0</v>
      </c>
      <c r="J107" s="131"/>
      <c r="K107" s="152"/>
      <c r="L107" s="131">
        <f>L106+L105+L102</f>
        <v>0</v>
      </c>
      <c r="M107" s="131"/>
      <c r="N107" s="152"/>
      <c r="O107" s="131">
        <f>O106+O105+O102</f>
        <v>0</v>
      </c>
      <c r="P107" s="131"/>
      <c r="Q107" s="152"/>
      <c r="R107" s="131">
        <f>R106+R105+R102</f>
        <v>0</v>
      </c>
      <c r="S107" s="131"/>
      <c r="T107" s="152"/>
      <c r="U107" s="131">
        <f>U106+U105+U102</f>
        <v>0</v>
      </c>
      <c r="V107" s="131"/>
      <c r="W107" s="152"/>
      <c r="X107" s="131">
        <f>X106+X105+X102</f>
        <v>0</v>
      </c>
      <c r="Y107" s="131"/>
      <c r="Z107" s="152"/>
      <c r="AA107" s="131">
        <f>AA106+AA105+AA102</f>
        <v>0</v>
      </c>
      <c r="AB107" s="131"/>
      <c r="AC107" s="131"/>
      <c r="AD107" s="152"/>
      <c r="AE107" s="131">
        <f>AE106+AE105+AE102</f>
        <v>0</v>
      </c>
      <c r="AF107" s="153"/>
      <c r="AG107" s="211"/>
    </row>
    <row r="108" spans="1:33" ht="18" customHeight="1">
      <c r="A108" s="878"/>
      <c r="B108" s="879"/>
      <c r="C108" s="879"/>
      <c r="D108" s="879"/>
      <c r="E108" s="879"/>
      <c r="F108" s="879"/>
      <c r="G108" s="879"/>
      <c r="H108" s="879"/>
      <c r="I108" s="879"/>
      <c r="J108" s="879"/>
      <c r="K108" s="879"/>
      <c r="L108" s="879"/>
      <c r="M108" s="879"/>
      <c r="AG108" s="211"/>
    </row>
    <row r="109" spans="1:33" ht="18" customHeight="1">
      <c r="A109" s="879"/>
      <c r="B109" s="879"/>
      <c r="C109" s="879"/>
      <c r="D109" s="879"/>
      <c r="E109" s="879"/>
      <c r="F109" s="879"/>
      <c r="G109" s="879"/>
      <c r="H109" s="879"/>
      <c r="I109" s="879"/>
      <c r="J109" s="879"/>
      <c r="K109" s="879"/>
      <c r="L109" s="879"/>
      <c r="M109" s="879"/>
      <c r="N109" s="301"/>
      <c r="O109" s="301"/>
      <c r="P109" s="301"/>
      <c r="Q109" s="301"/>
      <c r="R109" s="301"/>
      <c r="S109" s="301"/>
      <c r="T109" s="301"/>
      <c r="U109" s="301"/>
      <c r="V109" s="301"/>
      <c r="W109" s="303"/>
      <c r="X109" s="303"/>
      <c r="Y109" s="303"/>
      <c r="Z109" s="303"/>
      <c r="AA109" s="303"/>
      <c r="AB109" s="303"/>
      <c r="AG109" s="211"/>
    </row>
    <row r="110" spans="1:33">
      <c r="A110" s="304"/>
      <c r="B110" s="304"/>
      <c r="C110" s="304"/>
      <c r="D110" s="304"/>
      <c r="E110" s="304"/>
      <c r="F110" s="304"/>
      <c r="G110" s="304"/>
      <c r="H110" s="304"/>
      <c r="I110" s="304"/>
      <c r="J110" s="304"/>
      <c r="K110" s="304"/>
      <c r="L110" s="304"/>
      <c r="M110" s="304"/>
      <c r="N110" s="169"/>
      <c r="O110" s="169"/>
      <c r="P110" s="169"/>
      <c r="Q110" s="169"/>
      <c r="R110" s="169"/>
      <c r="S110" s="169"/>
      <c r="T110" s="169"/>
      <c r="U110" s="169"/>
      <c r="V110" s="303"/>
      <c r="W110" s="303"/>
      <c r="X110" s="303"/>
      <c r="Y110" s="303"/>
      <c r="Z110" s="303"/>
      <c r="AA110" s="303"/>
      <c r="AB110" s="303"/>
      <c r="AG110" s="211"/>
    </row>
    <row r="111" spans="1:33" ht="12.75" customHeight="1">
      <c r="A111" s="303"/>
      <c r="B111" s="303"/>
      <c r="C111" s="303"/>
      <c r="D111" s="303"/>
      <c r="E111" s="303"/>
      <c r="F111" s="303"/>
      <c r="G111" s="303"/>
      <c r="H111" s="303"/>
      <c r="I111" s="303"/>
      <c r="J111" s="303"/>
      <c r="K111" s="303"/>
      <c r="L111" s="303"/>
      <c r="M111" s="303"/>
      <c r="N111" s="303"/>
      <c r="O111" s="303"/>
      <c r="P111" s="303"/>
      <c r="Q111" s="303"/>
      <c r="R111" s="303"/>
      <c r="S111" s="303"/>
      <c r="T111" s="303"/>
      <c r="U111" s="303"/>
      <c r="V111" s="303"/>
      <c r="W111" s="303"/>
      <c r="X111" s="303"/>
      <c r="Y111" s="303"/>
      <c r="Z111" s="303"/>
      <c r="AA111" s="303"/>
      <c r="AB111" s="303"/>
      <c r="AG111" s="211"/>
    </row>
    <row r="112" spans="1:33" hidden="1">
      <c r="A112" s="303"/>
      <c r="B112" s="303"/>
      <c r="C112" s="303"/>
      <c r="D112" s="303"/>
      <c r="E112" s="303"/>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c r="AB112" s="303"/>
      <c r="AG112" s="211"/>
    </row>
    <row r="113" spans="3:33">
      <c r="C113" s="111"/>
      <c r="D113" s="111"/>
      <c r="E113" s="111"/>
      <c r="F113" s="111"/>
      <c r="G113" s="111"/>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row>
    <row r="114" spans="3:33">
      <c r="AA114" s="112"/>
      <c r="AB114" s="200"/>
      <c r="AC114" s="112"/>
      <c r="AD114" s="112"/>
      <c r="AE114" s="112"/>
      <c r="AF114" s="112"/>
      <c r="AG114" s="215"/>
    </row>
    <row r="115" spans="3:33">
      <c r="AA115" s="112"/>
      <c r="AB115" s="112"/>
      <c r="AC115" s="112"/>
      <c r="AD115" s="112"/>
      <c r="AE115" s="112"/>
      <c r="AF115" s="112"/>
      <c r="AG115" s="215"/>
    </row>
  </sheetData>
  <mergeCells count="108">
    <mergeCell ref="A108:M109"/>
    <mergeCell ref="L85:L86"/>
    <mergeCell ref="K85:K86"/>
    <mergeCell ref="P85:P86"/>
    <mergeCell ref="O85:O86"/>
    <mergeCell ref="N85:N86"/>
    <mergeCell ref="U85:U86"/>
    <mergeCell ref="S85:S86"/>
    <mergeCell ref="R85:R86"/>
    <mergeCell ref="B98:G98"/>
    <mergeCell ref="B96:G96"/>
    <mergeCell ref="B97:G97"/>
    <mergeCell ref="A89:G89"/>
    <mergeCell ref="A87:G87"/>
    <mergeCell ref="A19:Y19"/>
    <mergeCell ref="V82:V83"/>
    <mergeCell ref="X82:X83"/>
    <mergeCell ref="Y82:Y83"/>
    <mergeCell ref="Z82:Z83"/>
    <mergeCell ref="A68:AB68"/>
    <mergeCell ref="A69:AB69"/>
    <mergeCell ref="A70:AB70"/>
    <mergeCell ref="A61:Y61"/>
    <mergeCell ref="A56:Y56"/>
    <mergeCell ref="I82:I83"/>
    <mergeCell ref="M82:M83"/>
    <mergeCell ref="Q76:S77"/>
    <mergeCell ref="K82:K83"/>
    <mergeCell ref="L82:L83"/>
    <mergeCell ref="Q82:Q83"/>
    <mergeCell ref="R82:R83"/>
    <mergeCell ref="T76:V77"/>
    <mergeCell ref="W76:Y77"/>
    <mergeCell ref="AA82:AA83"/>
    <mergeCell ref="A32:Y32"/>
    <mergeCell ref="O82:O83"/>
    <mergeCell ref="A76:G78"/>
    <mergeCell ref="A81:G81"/>
    <mergeCell ref="A1:AB1"/>
    <mergeCell ref="A14:Y14"/>
    <mergeCell ref="A18:Y18"/>
    <mergeCell ref="T82:T83"/>
    <mergeCell ref="U82:U83"/>
    <mergeCell ref="W82:W83"/>
    <mergeCell ref="AD11:AF11"/>
    <mergeCell ref="Z11:AB11"/>
    <mergeCell ref="A26:Y26"/>
    <mergeCell ref="A28:Y28"/>
    <mergeCell ref="AB12:AB13"/>
    <mergeCell ref="AA12:AA13"/>
    <mergeCell ref="Z12:Z13"/>
    <mergeCell ref="A31:Y31"/>
    <mergeCell ref="A25:Y25"/>
    <mergeCell ref="A22:Y22"/>
    <mergeCell ref="A23:Y23"/>
    <mergeCell ref="A24:Y24"/>
    <mergeCell ref="A21:Y21"/>
    <mergeCell ref="H76:J77"/>
    <mergeCell ref="K76:M77"/>
    <mergeCell ref="N76:P77"/>
    <mergeCell ref="A6:AB6"/>
    <mergeCell ref="A7:AB7"/>
    <mergeCell ref="A4:AB4"/>
    <mergeCell ref="A5:AB5"/>
    <mergeCell ref="B95:G95"/>
    <mergeCell ref="A44:Y44"/>
    <mergeCell ref="A49:Y49"/>
    <mergeCell ref="A67:AB67"/>
    <mergeCell ref="H85:H86"/>
    <mergeCell ref="I85:I86"/>
    <mergeCell ref="J85:J86"/>
    <mergeCell ref="P82:P83"/>
    <mergeCell ref="N82:N83"/>
    <mergeCell ref="H82:H83"/>
    <mergeCell ref="J82:J83"/>
    <mergeCell ref="S82:S83"/>
    <mergeCell ref="A50:Y50"/>
    <mergeCell ref="A37:Y37"/>
    <mergeCell ref="A36:Y36"/>
    <mergeCell ref="A84:G84"/>
    <mergeCell ref="A85:G86"/>
    <mergeCell ref="A79:G79"/>
    <mergeCell ref="A80:G80"/>
    <mergeCell ref="Z76:AB77"/>
    <mergeCell ref="A90:AB90"/>
    <mergeCell ref="A88:G88"/>
    <mergeCell ref="A82:G83"/>
    <mergeCell ref="AB82:AB83"/>
    <mergeCell ref="Z85:Z86"/>
    <mergeCell ref="AA85:AA86"/>
    <mergeCell ref="AB85:AB86"/>
    <mergeCell ref="T85:T86"/>
    <mergeCell ref="A41:Y41"/>
    <mergeCell ref="A42:Y42"/>
    <mergeCell ref="A40:Y40"/>
    <mergeCell ref="A63:Y63"/>
    <mergeCell ref="A62:Y62"/>
    <mergeCell ref="A45:Y45"/>
    <mergeCell ref="A48:Y48"/>
    <mergeCell ref="A60:Y60"/>
    <mergeCell ref="M85:M86"/>
    <mergeCell ref="Q85:Q86"/>
    <mergeCell ref="A57:Y57"/>
    <mergeCell ref="A59:Y59"/>
    <mergeCell ref="Y85:Y86"/>
    <mergeCell ref="X85:X86"/>
    <mergeCell ref="W85:W86"/>
    <mergeCell ref="V85:V86"/>
  </mergeCells>
  <phoneticPr fontId="0" type="noConversion"/>
  <printOptions horizontalCentered="1"/>
  <pageMargins left="0.5" right="0.4" top="0.5" bottom="0.25" header="0" footer="0"/>
  <pageSetup scale="54" firstPageNumber="8" fitToHeight="0" orientation="landscape" useFirstPageNumber="1" horizontalDpi="300" verticalDpi="300" r:id="rId1"/>
  <headerFooter alignWithMargins="0">
    <oddFooter>&amp;C&amp;"Times New Roman,Regular"Exhibit B - Summary of Requirements</oddFooter>
  </headerFooter>
  <rowBreaks count="1" manualBreakCount="1">
    <brk id="66" max="33" man="1"/>
  </rowBreaks>
</worksheet>
</file>

<file path=xl/worksheets/sheet4.xml><?xml version="1.0" encoding="utf-8"?>
<worksheet xmlns="http://schemas.openxmlformats.org/spreadsheetml/2006/main" xmlns:r="http://schemas.openxmlformats.org/officeDocument/2006/relationships">
  <sheetPr codeName="Sheet6"/>
  <dimension ref="A1:L37"/>
  <sheetViews>
    <sheetView topLeftCell="B1" zoomScaleNormal="100" zoomScaleSheetLayoutView="75" workbookViewId="0">
      <selection activeCell="K9" sqref="K9:K10"/>
    </sheetView>
  </sheetViews>
  <sheetFormatPr defaultColWidth="7.21875" defaultRowHeight="12.75"/>
  <cols>
    <col min="1" max="1" width="31.77734375" style="28" customWidth="1"/>
    <col min="2" max="2" width="21.6640625" style="28" customWidth="1"/>
    <col min="3" max="3" width="4.6640625" style="28" customWidth="1"/>
    <col min="4" max="4" width="7.5546875" style="28" customWidth="1"/>
    <col min="5" max="5" width="4.6640625" style="28" customWidth="1"/>
    <col min="6" max="6" width="8.44140625" style="28" customWidth="1"/>
    <col min="7" max="7" width="4.6640625" style="28" customWidth="1"/>
    <col min="8" max="8" width="7.44140625" style="28" customWidth="1"/>
    <col min="9" max="9" width="4.6640625" style="28" customWidth="1"/>
    <col min="10" max="10" width="7.21875" style="28" customWidth="1"/>
    <col min="11" max="11" width="11.21875" style="28" customWidth="1"/>
    <col min="12" max="12" width="1.109375" style="217" customWidth="1"/>
    <col min="13" max="16384" width="7.21875" style="28"/>
  </cols>
  <sheetData>
    <row r="1" spans="1:12" ht="15.75">
      <c r="A1" s="889" t="s">
        <v>103</v>
      </c>
      <c r="B1" s="823"/>
      <c r="C1" s="823"/>
      <c r="D1" s="823"/>
      <c r="E1" s="823"/>
      <c r="F1" s="823"/>
      <c r="G1" s="823"/>
      <c r="H1" s="823"/>
      <c r="I1" s="823"/>
      <c r="J1" s="823"/>
      <c r="K1" s="823"/>
      <c r="L1" s="216" t="s">
        <v>73</v>
      </c>
    </row>
    <row r="2" spans="1:12" ht="20.25">
      <c r="A2" s="27"/>
      <c r="L2" s="216"/>
    </row>
    <row r="3" spans="1:12">
      <c r="L3" s="216"/>
    </row>
    <row r="4" spans="1:12" ht="15.75">
      <c r="A4" s="890" t="s">
        <v>207</v>
      </c>
      <c r="B4" s="776"/>
      <c r="C4" s="776"/>
      <c r="D4" s="776"/>
      <c r="E4" s="776"/>
      <c r="F4" s="776"/>
      <c r="G4" s="776"/>
      <c r="H4" s="776"/>
      <c r="I4" s="776"/>
      <c r="J4" s="776"/>
      <c r="K4" s="776"/>
      <c r="L4" s="216" t="s">
        <v>73</v>
      </c>
    </row>
    <row r="5" spans="1:12" ht="15.75">
      <c r="A5" s="891" t="s">
        <v>19</v>
      </c>
      <c r="B5" s="778"/>
      <c r="C5" s="778"/>
      <c r="D5" s="778"/>
      <c r="E5" s="778"/>
      <c r="F5" s="778"/>
      <c r="G5" s="778"/>
      <c r="H5" s="778"/>
      <c r="I5" s="778"/>
      <c r="J5" s="778"/>
      <c r="K5" s="778"/>
      <c r="L5" s="216" t="s">
        <v>73</v>
      </c>
    </row>
    <row r="6" spans="1:12" ht="15">
      <c r="A6" s="892" t="s">
        <v>28</v>
      </c>
      <c r="B6" s="776"/>
      <c r="C6" s="776"/>
      <c r="D6" s="776"/>
      <c r="E6" s="776"/>
      <c r="F6" s="776"/>
      <c r="G6" s="776"/>
      <c r="H6" s="776"/>
      <c r="I6" s="776"/>
      <c r="J6" s="776"/>
      <c r="K6" s="776"/>
      <c r="L6" s="216" t="s">
        <v>73</v>
      </c>
    </row>
    <row r="7" spans="1:12">
      <c r="A7" s="163"/>
      <c r="B7" s="31"/>
      <c r="C7" s="31"/>
      <c r="D7" s="31"/>
      <c r="E7" s="31"/>
      <c r="F7" s="31"/>
      <c r="G7" s="31"/>
      <c r="H7" s="31"/>
      <c r="I7" s="31"/>
      <c r="J7" s="31"/>
      <c r="K7" s="31"/>
      <c r="L7" s="216"/>
    </row>
    <row r="8" spans="1:12">
      <c r="L8" s="216"/>
    </row>
    <row r="9" spans="1:12" ht="15">
      <c r="A9" s="901" t="s">
        <v>18</v>
      </c>
      <c r="B9" s="897" t="s">
        <v>98</v>
      </c>
      <c r="C9" s="895" t="s">
        <v>20</v>
      </c>
      <c r="D9" s="903"/>
      <c r="E9" s="903"/>
      <c r="F9" s="904"/>
      <c r="G9" s="895" t="s">
        <v>21</v>
      </c>
      <c r="H9" s="903"/>
      <c r="I9" s="903"/>
      <c r="J9" s="903"/>
      <c r="K9" s="899" t="s">
        <v>369</v>
      </c>
      <c r="L9" s="216" t="s">
        <v>73</v>
      </c>
    </row>
    <row r="10" spans="1:12">
      <c r="A10" s="902"/>
      <c r="B10" s="905"/>
      <c r="C10" s="37" t="s">
        <v>53</v>
      </c>
      <c r="D10" s="37" t="s">
        <v>79</v>
      </c>
      <c r="E10" s="37" t="s">
        <v>117</v>
      </c>
      <c r="F10" s="38" t="s">
        <v>55</v>
      </c>
      <c r="G10" s="37" t="s">
        <v>53</v>
      </c>
      <c r="H10" s="37" t="s">
        <v>79</v>
      </c>
      <c r="I10" s="37" t="s">
        <v>117</v>
      </c>
      <c r="J10" s="37" t="s">
        <v>55</v>
      </c>
      <c r="K10" s="900"/>
      <c r="L10" s="216" t="s">
        <v>73</v>
      </c>
    </row>
    <row r="11" spans="1:12" ht="35.25" customHeight="1">
      <c r="A11" s="330" t="s">
        <v>172</v>
      </c>
      <c r="B11" s="702" t="s">
        <v>169</v>
      </c>
      <c r="C11" s="338">
        <v>0</v>
      </c>
      <c r="D11" s="338">
        <v>0</v>
      </c>
      <c r="E11" s="338">
        <v>0</v>
      </c>
      <c r="F11" s="339">
        <v>1174</v>
      </c>
      <c r="G11" s="338">
        <v>47</v>
      </c>
      <c r="H11" s="338">
        <v>47</v>
      </c>
      <c r="I11" s="338">
        <v>47</v>
      </c>
      <c r="J11" s="338">
        <v>8126</v>
      </c>
      <c r="K11" s="340">
        <f>SUM(F11,J11)</f>
        <v>9300</v>
      </c>
      <c r="L11" s="216"/>
    </row>
    <row r="12" spans="1:12">
      <c r="A12" s="328" t="s">
        <v>48</v>
      </c>
      <c r="B12" s="329"/>
      <c r="C12" s="341">
        <f t="shared" ref="C12:K12" si="0">SUM(C11:C11)</f>
        <v>0</v>
      </c>
      <c r="D12" s="342">
        <f t="shared" si="0"/>
        <v>0</v>
      </c>
      <c r="E12" s="342">
        <f t="shared" si="0"/>
        <v>0</v>
      </c>
      <c r="F12" s="343">
        <f t="shared" si="0"/>
        <v>1174</v>
      </c>
      <c r="G12" s="342">
        <f t="shared" si="0"/>
        <v>47</v>
      </c>
      <c r="H12" s="342">
        <f t="shared" si="0"/>
        <v>47</v>
      </c>
      <c r="I12" s="342">
        <f t="shared" si="0"/>
        <v>47</v>
      </c>
      <c r="J12" s="342">
        <f t="shared" si="0"/>
        <v>8126</v>
      </c>
      <c r="K12" s="344">
        <f t="shared" si="0"/>
        <v>9300</v>
      </c>
      <c r="L12" s="216" t="s">
        <v>73</v>
      </c>
    </row>
    <row r="13" spans="1:12" ht="15" customHeight="1">
      <c r="A13" s="48"/>
      <c r="B13" s="42"/>
      <c r="C13" s="48"/>
      <c r="D13" s="43"/>
      <c r="E13" s="43"/>
      <c r="F13" s="49"/>
      <c r="G13" s="43"/>
      <c r="H13" s="43"/>
      <c r="I13" s="43"/>
      <c r="J13" s="43"/>
      <c r="K13" s="42"/>
      <c r="L13" s="216" t="s">
        <v>73</v>
      </c>
    </row>
    <row r="14" spans="1:12" ht="15" hidden="1" customHeight="1">
      <c r="A14" s="325"/>
      <c r="B14" s="40"/>
      <c r="C14" s="40"/>
      <c r="D14" s="40"/>
      <c r="E14" s="40"/>
      <c r="F14" s="40"/>
      <c r="G14" s="40"/>
      <c r="H14" s="40"/>
      <c r="I14" s="40"/>
      <c r="J14" s="40"/>
      <c r="K14" s="39"/>
      <c r="L14" s="216" t="s">
        <v>73</v>
      </c>
    </row>
    <row r="15" spans="1:12" ht="15" hidden="1" customHeight="1">
      <c r="A15" s="172" t="s">
        <v>43</v>
      </c>
      <c r="B15" s="32" t="s">
        <v>90</v>
      </c>
      <c r="C15" s="33" t="s">
        <v>151</v>
      </c>
      <c r="D15" s="34"/>
      <c r="E15" s="34"/>
      <c r="F15" s="35"/>
      <c r="G15" s="33" t="s">
        <v>152</v>
      </c>
      <c r="H15" s="34"/>
      <c r="I15" s="34"/>
      <c r="J15" s="34"/>
      <c r="K15" s="32" t="s">
        <v>118</v>
      </c>
      <c r="L15" s="216" t="s">
        <v>73</v>
      </c>
    </row>
    <row r="16" spans="1:12" ht="15" hidden="1" customHeight="1">
      <c r="A16" s="326"/>
      <c r="B16" s="36" t="s">
        <v>91</v>
      </c>
      <c r="C16" s="37" t="s">
        <v>53</v>
      </c>
      <c r="D16" s="37" t="s">
        <v>79</v>
      </c>
      <c r="E16" s="37" t="s">
        <v>117</v>
      </c>
      <c r="F16" s="38" t="s">
        <v>55</v>
      </c>
      <c r="G16" s="37" t="s">
        <v>53</v>
      </c>
      <c r="H16" s="37" t="s">
        <v>79</v>
      </c>
      <c r="I16" s="37" t="s">
        <v>117</v>
      </c>
      <c r="J16" s="37" t="s">
        <v>55</v>
      </c>
      <c r="K16" s="36" t="s">
        <v>65</v>
      </c>
      <c r="L16" s="216" t="s">
        <v>73</v>
      </c>
    </row>
    <row r="17" spans="1:12" ht="15" hidden="1" customHeight="1">
      <c r="A17" s="39"/>
      <c r="B17" s="39"/>
      <c r="C17" s="40"/>
      <c r="D17" s="40"/>
      <c r="E17" s="40"/>
      <c r="F17" s="41"/>
      <c r="G17" s="40"/>
      <c r="H17" s="40"/>
      <c r="I17" s="40"/>
      <c r="J17" s="40"/>
      <c r="K17" s="39"/>
      <c r="L17" s="216" t="s">
        <v>73</v>
      </c>
    </row>
    <row r="18" spans="1:12" ht="15" hidden="1" customHeight="1">
      <c r="A18" s="65" t="s">
        <v>81</v>
      </c>
      <c r="B18" s="66"/>
      <c r="C18" s="67"/>
      <c r="D18" s="67"/>
      <c r="E18" s="67"/>
      <c r="F18" s="176"/>
      <c r="G18" s="67"/>
      <c r="H18" s="67"/>
      <c r="I18" s="67"/>
      <c r="J18" s="331"/>
      <c r="K18" s="334" t="e">
        <f>SUM(F18,J18,#REF!)</f>
        <v>#REF!</v>
      </c>
      <c r="L18" s="216" t="s">
        <v>73</v>
      </c>
    </row>
    <row r="19" spans="1:12" ht="15" hidden="1" customHeight="1">
      <c r="A19" s="65" t="s">
        <v>82</v>
      </c>
      <c r="B19" s="66"/>
      <c r="C19" s="67"/>
      <c r="D19" s="67"/>
      <c r="E19" s="67"/>
      <c r="F19" s="176"/>
      <c r="G19" s="67"/>
      <c r="H19" s="67"/>
      <c r="I19" s="67"/>
      <c r="J19" s="331"/>
      <c r="K19" s="334" t="e">
        <f>SUM(F19,J19,#REF!)</f>
        <v>#REF!</v>
      </c>
      <c r="L19" s="216" t="s">
        <v>73</v>
      </c>
    </row>
    <row r="20" spans="1:12" ht="15" hidden="1" customHeight="1">
      <c r="A20" s="65" t="s">
        <v>83</v>
      </c>
      <c r="B20" s="66"/>
      <c r="C20" s="67"/>
      <c r="D20" s="67"/>
      <c r="E20" s="67"/>
      <c r="F20" s="176"/>
      <c r="G20" s="67"/>
      <c r="H20" s="67"/>
      <c r="I20" s="67"/>
      <c r="J20" s="331"/>
      <c r="K20" s="334" t="e">
        <f>SUM(F20,J20,#REF!)</f>
        <v>#REF!</v>
      </c>
      <c r="L20" s="216" t="s">
        <v>73</v>
      </c>
    </row>
    <row r="21" spans="1:12" ht="15" hidden="1" customHeight="1">
      <c r="A21" s="65" t="s">
        <v>84</v>
      </c>
      <c r="B21" s="66"/>
      <c r="C21" s="67"/>
      <c r="D21" s="67"/>
      <c r="E21" s="67"/>
      <c r="F21" s="176"/>
      <c r="G21" s="67"/>
      <c r="H21" s="67"/>
      <c r="I21" s="67"/>
      <c r="J21" s="331"/>
      <c r="K21" s="334" t="e">
        <f>SUM(F21,J21,#REF!)</f>
        <v>#REF!</v>
      </c>
      <c r="L21" s="216" t="s">
        <v>73</v>
      </c>
    </row>
    <row r="22" spans="1:12" ht="15" hidden="1" customHeight="1">
      <c r="A22" s="68" t="s">
        <v>85</v>
      </c>
      <c r="B22" s="69"/>
      <c r="C22" s="70"/>
      <c r="D22" s="70"/>
      <c r="E22" s="70"/>
      <c r="F22" s="177"/>
      <c r="G22" s="70"/>
      <c r="H22" s="70"/>
      <c r="I22" s="70"/>
      <c r="J22" s="332"/>
      <c r="K22" s="335" t="e">
        <f>SUM(F22,J22,#REF!)</f>
        <v>#REF!</v>
      </c>
      <c r="L22" s="216" t="s">
        <v>73</v>
      </c>
    </row>
    <row r="23" spans="1:12" ht="15" hidden="1" customHeight="1">
      <c r="A23" s="175" t="s">
        <v>86</v>
      </c>
      <c r="B23" s="44"/>
      <c r="C23" s="45">
        <f t="shared" ref="C23:K23" si="1">SUM(C18:C22)</f>
        <v>0</v>
      </c>
      <c r="D23" s="46">
        <f t="shared" si="1"/>
        <v>0</v>
      </c>
      <c r="E23" s="46">
        <f t="shared" si="1"/>
        <v>0</v>
      </c>
      <c r="F23" s="179">
        <f t="shared" si="1"/>
        <v>0</v>
      </c>
      <c r="G23" s="45">
        <f t="shared" si="1"/>
        <v>0</v>
      </c>
      <c r="H23" s="46">
        <f t="shared" si="1"/>
        <v>0</v>
      </c>
      <c r="I23" s="46">
        <f t="shared" si="1"/>
        <v>0</v>
      </c>
      <c r="J23" s="47">
        <f t="shared" si="1"/>
        <v>0</v>
      </c>
      <c r="K23" s="178" t="e">
        <f t="shared" si="1"/>
        <v>#REF!</v>
      </c>
      <c r="L23" s="216" t="s">
        <v>73</v>
      </c>
    </row>
    <row r="24" spans="1:12" ht="15" hidden="1" customHeight="1">
      <c r="A24" s="42"/>
      <c r="B24" s="43"/>
      <c r="C24" s="48"/>
      <c r="D24" s="43"/>
      <c r="E24" s="43"/>
      <c r="F24" s="49"/>
      <c r="G24" s="43"/>
      <c r="H24" s="43"/>
      <c r="I24" s="43"/>
      <c r="J24" s="43"/>
      <c r="K24" s="42"/>
      <c r="L24" s="216" t="s">
        <v>73</v>
      </c>
    </row>
    <row r="25" spans="1:12" ht="15" hidden="1" customHeight="1">
      <c r="A25" s="173" t="s">
        <v>92</v>
      </c>
      <c r="B25" s="41"/>
      <c r="C25" s="50">
        <f t="shared" ref="C25:K25" si="2">C23+C12</f>
        <v>0</v>
      </c>
      <c r="D25" s="50">
        <f t="shared" si="2"/>
        <v>0</v>
      </c>
      <c r="E25" s="50">
        <f t="shared" si="2"/>
        <v>0</v>
      </c>
      <c r="F25" s="51">
        <f t="shared" si="2"/>
        <v>1174</v>
      </c>
      <c r="G25" s="50">
        <f t="shared" si="2"/>
        <v>47</v>
      </c>
      <c r="H25" s="50">
        <f t="shared" si="2"/>
        <v>47</v>
      </c>
      <c r="I25" s="50">
        <f t="shared" si="2"/>
        <v>47</v>
      </c>
      <c r="J25" s="333">
        <f t="shared" si="2"/>
        <v>8126</v>
      </c>
      <c r="K25" s="336" t="e">
        <f t="shared" si="2"/>
        <v>#REF!</v>
      </c>
      <c r="L25" s="216" t="s">
        <v>73</v>
      </c>
    </row>
    <row r="26" spans="1:12" ht="15" hidden="1" customHeight="1">
      <c r="A26" s="174" t="s">
        <v>44</v>
      </c>
      <c r="B26" s="30"/>
      <c r="C26" s="29"/>
      <c r="D26" s="29"/>
      <c r="E26" s="29"/>
      <c r="F26" s="30"/>
      <c r="G26" s="29"/>
      <c r="H26" s="29"/>
      <c r="I26" s="29"/>
      <c r="J26" s="29"/>
      <c r="K26" s="326"/>
      <c r="L26" s="216" t="s">
        <v>73</v>
      </c>
    </row>
    <row r="27" spans="1:12" ht="15" hidden="1" customHeight="1">
      <c r="A27" s="327"/>
      <c r="B27" s="110"/>
      <c r="C27" s="110"/>
      <c r="D27" s="110"/>
      <c r="E27" s="110"/>
      <c r="F27" s="110"/>
      <c r="G27" s="110"/>
      <c r="H27" s="110"/>
      <c r="I27" s="110"/>
      <c r="J27" s="110"/>
      <c r="K27" s="337"/>
      <c r="L27" s="216" t="s">
        <v>73</v>
      </c>
    </row>
    <row r="28" spans="1:12" ht="11.25" hidden="1" customHeight="1">
      <c r="A28" s="326"/>
      <c r="B28" s="110"/>
      <c r="C28" s="110"/>
      <c r="D28" s="110"/>
      <c r="E28" s="110"/>
      <c r="F28" s="110"/>
      <c r="G28" s="110"/>
      <c r="H28" s="110"/>
      <c r="I28" s="110"/>
      <c r="J28" s="110"/>
      <c r="K28" s="337"/>
      <c r="L28" s="216" t="s">
        <v>73</v>
      </c>
    </row>
    <row r="29" spans="1:12" ht="19.5" customHeight="1">
      <c r="A29" s="893" t="s">
        <v>80</v>
      </c>
      <c r="B29" s="897" t="s">
        <v>98</v>
      </c>
      <c r="C29" s="895" t="s">
        <v>20</v>
      </c>
      <c r="D29" s="896"/>
      <c r="E29" s="896"/>
      <c r="F29" s="906"/>
      <c r="G29" s="895" t="s">
        <v>21</v>
      </c>
      <c r="H29" s="896"/>
      <c r="I29" s="896"/>
      <c r="J29" s="896"/>
      <c r="K29" s="897" t="s">
        <v>31</v>
      </c>
      <c r="L29" s="216" t="s">
        <v>73</v>
      </c>
    </row>
    <row r="30" spans="1:12" ht="21" customHeight="1">
      <c r="A30" s="894"/>
      <c r="B30" s="898"/>
      <c r="C30" s="37" t="s">
        <v>53</v>
      </c>
      <c r="D30" s="37" t="s">
        <v>79</v>
      </c>
      <c r="E30" s="37" t="s">
        <v>117</v>
      </c>
      <c r="F30" s="38" t="s">
        <v>55</v>
      </c>
      <c r="G30" s="37" t="s">
        <v>53</v>
      </c>
      <c r="H30" s="37" t="s">
        <v>79</v>
      </c>
      <c r="I30" s="37" t="s">
        <v>117</v>
      </c>
      <c r="J30" s="37" t="s">
        <v>55</v>
      </c>
      <c r="K30" s="898"/>
      <c r="L30" s="216" t="s">
        <v>73</v>
      </c>
    </row>
    <row r="31" spans="1:12" ht="14.25" customHeight="1">
      <c r="A31" s="289" t="s">
        <v>31</v>
      </c>
      <c r="B31" s="701" t="s">
        <v>22</v>
      </c>
      <c r="C31" s="290">
        <v>0</v>
      </c>
      <c r="D31" s="291">
        <v>0</v>
      </c>
      <c r="E31" s="291">
        <v>0</v>
      </c>
      <c r="F31" s="292">
        <v>430</v>
      </c>
      <c r="G31" s="290">
        <v>0</v>
      </c>
      <c r="H31" s="291">
        <v>0</v>
      </c>
      <c r="I31" s="291">
        <v>0</v>
      </c>
      <c r="J31" s="292">
        <v>106</v>
      </c>
      <c r="K31" s="293">
        <f>+J31+F31</f>
        <v>536</v>
      </c>
      <c r="L31" s="216" t="s">
        <v>100</v>
      </c>
    </row>
    <row r="32" spans="1:12" ht="18" customHeight="1">
      <c r="A32" s="164"/>
      <c r="B32" s="110"/>
      <c r="C32" s="110"/>
      <c r="D32" s="110"/>
      <c r="E32" s="110"/>
      <c r="F32" s="110"/>
      <c r="G32" s="110"/>
      <c r="H32" s="110"/>
      <c r="I32" s="110"/>
      <c r="J32" s="110"/>
      <c r="K32" s="110"/>
      <c r="L32" s="216"/>
    </row>
    <row r="33" spans="1:12" ht="18.600000000000001" customHeight="1">
      <c r="L33" s="216"/>
    </row>
    <row r="34" spans="1:12" ht="15" customHeight="1">
      <c r="A34" s="185"/>
      <c r="B34" s="186"/>
      <c r="C34" s="186"/>
      <c r="D34" s="186"/>
      <c r="E34" s="186"/>
      <c r="F34" s="186"/>
      <c r="G34" s="186"/>
      <c r="H34" s="411"/>
      <c r="I34" s="186"/>
      <c r="J34" s="186"/>
      <c r="K34" s="201"/>
    </row>
    <row r="35" spans="1:12">
      <c r="A35" s="186"/>
      <c r="B35" s="186"/>
      <c r="C35" s="186"/>
      <c r="D35" s="186"/>
      <c r="E35" s="186"/>
      <c r="F35" s="186"/>
      <c r="G35" s="186"/>
      <c r="H35" s="411"/>
      <c r="I35" s="186"/>
      <c r="J35" s="186"/>
    </row>
    <row r="36" spans="1:12">
      <c r="H36" s="412"/>
    </row>
    <row r="37" spans="1:12">
      <c r="H37" s="412"/>
    </row>
  </sheetData>
  <mergeCells count="14">
    <mergeCell ref="A1:K1"/>
    <mergeCell ref="A4:K4"/>
    <mergeCell ref="A5:K5"/>
    <mergeCell ref="A6:K6"/>
    <mergeCell ref="A29:A30"/>
    <mergeCell ref="G29:J29"/>
    <mergeCell ref="K29:K30"/>
    <mergeCell ref="K9:K10"/>
    <mergeCell ref="A9:A10"/>
    <mergeCell ref="C9:F9"/>
    <mergeCell ref="B9:B10"/>
    <mergeCell ref="G9:J9"/>
    <mergeCell ref="C29:F29"/>
    <mergeCell ref="B29:B30"/>
  </mergeCells>
  <phoneticPr fontId="23" type="noConversion"/>
  <printOptions horizontalCentered="1"/>
  <pageMargins left="0.75" right="0.75" top="1" bottom="1" header="0.5" footer="0.5"/>
  <pageSetup scale="70" orientation="landscape" r:id="rId1"/>
  <headerFooter alignWithMargins="0">
    <oddFooter>&amp;C&amp;"Times New Roman,Regular"&amp;11Exhibit C - Program Increases/Offsets By Decision Unit</oddFooter>
  </headerFooter>
</worksheet>
</file>

<file path=xl/worksheets/sheet5.xml><?xml version="1.0" encoding="utf-8"?>
<worksheet xmlns="http://schemas.openxmlformats.org/spreadsheetml/2006/main" xmlns:r="http://schemas.openxmlformats.org/officeDocument/2006/relationships">
  <sheetPr codeName="Sheet9"/>
  <dimension ref="A1:T87"/>
  <sheetViews>
    <sheetView zoomScaleNormal="100" zoomScaleSheetLayoutView="75" workbookViewId="0">
      <selection sqref="A1:P1"/>
    </sheetView>
  </sheetViews>
  <sheetFormatPr defaultColWidth="7.21875" defaultRowHeight="12.75"/>
  <cols>
    <col min="1" max="1" width="49.5546875" style="536" customWidth="1"/>
    <col min="2" max="2" width="1.21875" style="536" customWidth="1"/>
    <col min="3" max="3" width="10.77734375" style="536" customWidth="1"/>
    <col min="4" max="4" width="11" style="536" customWidth="1"/>
    <col min="5" max="5" width="1.21875" style="536" customWidth="1"/>
    <col min="6" max="7" width="11.21875" style="536" customWidth="1"/>
    <col min="8" max="8" width="1.21875" style="536" customWidth="1"/>
    <col min="9" max="9" width="7.21875" style="536" customWidth="1"/>
    <col min="10" max="10" width="8.77734375" style="536" customWidth="1"/>
    <col min="11" max="13" width="6.77734375" style="536" customWidth="1"/>
    <col min="14" max="14" width="7.21875" style="536" customWidth="1"/>
    <col min="15" max="15" width="6.33203125" style="536" customWidth="1"/>
    <col min="16" max="16" width="8.44140625" style="536" customWidth="1"/>
    <col min="17" max="17" width="1.88671875" style="536" customWidth="1"/>
    <col min="18" max="16384" width="7.21875" style="536"/>
  </cols>
  <sheetData>
    <row r="1" spans="1:20" ht="20.25">
      <c r="A1" s="907" t="s">
        <v>326</v>
      </c>
      <c r="B1" s="908"/>
      <c r="C1" s="908"/>
      <c r="D1" s="908"/>
      <c r="E1" s="908"/>
      <c r="F1" s="908"/>
      <c r="G1" s="908"/>
      <c r="H1" s="908"/>
      <c r="I1" s="908"/>
      <c r="J1" s="908"/>
      <c r="K1" s="908"/>
      <c r="L1" s="908"/>
      <c r="M1" s="908"/>
      <c r="N1" s="908"/>
      <c r="O1" s="908"/>
      <c r="P1" s="908"/>
      <c r="Q1" s="537" t="s">
        <v>73</v>
      </c>
      <c r="R1" s="645"/>
      <c r="S1" s="645"/>
    </row>
    <row r="2" spans="1:20" ht="19.149999999999999" customHeight="1">
      <c r="A2" s="644"/>
      <c r="Q2" s="537" t="s">
        <v>73</v>
      </c>
      <c r="T2" s="537"/>
    </row>
    <row r="3" spans="1:20" ht="15.75">
      <c r="A3" s="909" t="s">
        <v>298</v>
      </c>
      <c r="B3" s="910"/>
      <c r="C3" s="910"/>
      <c r="D3" s="910"/>
      <c r="E3" s="910"/>
      <c r="F3" s="910"/>
      <c r="G3" s="910"/>
      <c r="H3" s="910"/>
      <c r="I3" s="910"/>
      <c r="J3" s="910"/>
      <c r="K3" s="910"/>
      <c r="L3" s="910"/>
      <c r="M3" s="910"/>
      <c r="N3" s="910"/>
      <c r="O3" s="910"/>
      <c r="P3" s="910"/>
      <c r="Q3" s="537" t="s">
        <v>73</v>
      </c>
      <c r="R3" s="643"/>
      <c r="S3" s="643"/>
      <c r="T3" s="537"/>
    </row>
    <row r="4" spans="1:20" ht="15.75">
      <c r="A4" s="911" t="str">
        <f>'[7]B. Summary of Requirements '!A5:X5</f>
        <v>Name of Budget Account</v>
      </c>
      <c r="B4" s="910"/>
      <c r="C4" s="910"/>
      <c r="D4" s="910"/>
      <c r="E4" s="910"/>
      <c r="F4" s="910"/>
      <c r="G4" s="910"/>
      <c r="H4" s="910"/>
      <c r="I4" s="910"/>
      <c r="J4" s="910"/>
      <c r="K4" s="910"/>
      <c r="L4" s="910"/>
      <c r="M4" s="910"/>
      <c r="N4" s="910"/>
      <c r="O4" s="910"/>
      <c r="P4" s="910"/>
      <c r="Q4" s="537" t="s">
        <v>73</v>
      </c>
      <c r="R4" s="428"/>
      <c r="S4" s="428"/>
    </row>
    <row r="5" spans="1:20" ht="15">
      <c r="A5" s="912" t="s">
        <v>28</v>
      </c>
      <c r="B5" s="910"/>
      <c r="C5" s="910"/>
      <c r="D5" s="910"/>
      <c r="E5" s="910"/>
      <c r="F5" s="910"/>
      <c r="G5" s="910"/>
      <c r="H5" s="910"/>
      <c r="I5" s="910"/>
      <c r="J5" s="910"/>
      <c r="K5" s="910"/>
      <c r="L5" s="910"/>
      <c r="M5" s="910"/>
      <c r="N5" s="910"/>
      <c r="O5" s="910"/>
      <c r="P5" s="910"/>
      <c r="Q5" s="537" t="s">
        <v>73</v>
      </c>
      <c r="R5" s="643"/>
      <c r="S5" s="643"/>
      <c r="T5" s="537"/>
    </row>
    <row r="6" spans="1:20">
      <c r="Q6" s="537" t="s">
        <v>73</v>
      </c>
      <c r="T6" s="537"/>
    </row>
    <row r="7" spans="1:20" ht="13.5" thickBot="1">
      <c r="Q7" s="537" t="s">
        <v>73</v>
      </c>
      <c r="T7" s="537"/>
    </row>
    <row r="8" spans="1:20" ht="37.5" customHeight="1">
      <c r="A8" s="599"/>
      <c r="B8" s="549"/>
      <c r="C8" s="913" t="s">
        <v>325</v>
      </c>
      <c r="D8" s="914"/>
      <c r="E8" s="642"/>
      <c r="F8" s="913" t="s">
        <v>337</v>
      </c>
      <c r="G8" s="914"/>
      <c r="H8" s="642"/>
      <c r="I8" s="917" t="s">
        <v>324</v>
      </c>
      <c r="J8" s="914"/>
      <c r="K8" s="920">
        <v>2012</v>
      </c>
      <c r="L8" s="921"/>
      <c r="M8" s="921"/>
      <c r="N8" s="922"/>
      <c r="O8" s="917" t="s">
        <v>323</v>
      </c>
      <c r="P8" s="914"/>
      <c r="Q8" s="537" t="s">
        <v>73</v>
      </c>
      <c r="S8" s="589"/>
      <c r="T8" s="537"/>
    </row>
    <row r="9" spans="1:20" ht="14.25" customHeight="1">
      <c r="A9" s="549"/>
      <c r="B9" s="549"/>
      <c r="C9" s="915"/>
      <c r="D9" s="916"/>
      <c r="E9" s="642"/>
      <c r="F9" s="918"/>
      <c r="G9" s="919"/>
      <c r="H9" s="642"/>
      <c r="I9" s="918"/>
      <c r="J9" s="919"/>
      <c r="K9" s="934" t="s">
        <v>59</v>
      </c>
      <c r="L9" s="935"/>
      <c r="M9" s="926" t="s">
        <v>66</v>
      </c>
      <c r="N9" s="927"/>
      <c r="O9" s="918"/>
      <c r="P9" s="919"/>
      <c r="Q9" s="537" t="s">
        <v>73</v>
      </c>
      <c r="S9" s="589"/>
      <c r="T9" s="537"/>
    </row>
    <row r="10" spans="1:20" hidden="1">
      <c r="A10" s="928" t="s">
        <v>322</v>
      </c>
      <c r="B10" s="549"/>
      <c r="C10" s="588"/>
      <c r="D10" s="587"/>
      <c r="E10" s="585"/>
      <c r="F10" s="588"/>
      <c r="G10" s="587"/>
      <c r="H10" s="585"/>
      <c r="I10" s="588"/>
      <c r="J10" s="587"/>
      <c r="K10" s="588"/>
      <c r="L10" s="587"/>
      <c r="M10" s="586"/>
      <c r="N10" s="587"/>
      <c r="O10" s="588"/>
      <c r="P10" s="587"/>
      <c r="Q10" s="537" t="s">
        <v>73</v>
      </c>
      <c r="S10" s="586"/>
      <c r="T10" s="537"/>
    </row>
    <row r="11" spans="1:20" ht="51">
      <c r="A11" s="929"/>
      <c r="B11" s="549"/>
      <c r="C11" s="641" t="s">
        <v>321</v>
      </c>
      <c r="D11" s="640" t="s">
        <v>320</v>
      </c>
      <c r="E11" s="585"/>
      <c r="F11" s="641" t="s">
        <v>321</v>
      </c>
      <c r="G11" s="640" t="s">
        <v>320</v>
      </c>
      <c r="H11" s="585"/>
      <c r="I11" s="641" t="s">
        <v>321</v>
      </c>
      <c r="J11" s="640" t="s">
        <v>320</v>
      </c>
      <c r="K11" s="641" t="s">
        <v>321</v>
      </c>
      <c r="L11" s="640" t="s">
        <v>320</v>
      </c>
      <c r="M11" s="641" t="s">
        <v>321</v>
      </c>
      <c r="N11" s="640" t="s">
        <v>320</v>
      </c>
      <c r="O11" s="641" t="s">
        <v>321</v>
      </c>
      <c r="P11" s="640" t="s">
        <v>320</v>
      </c>
      <c r="Q11" s="537" t="s">
        <v>73</v>
      </c>
      <c r="S11" s="580"/>
      <c r="T11" s="537"/>
    </row>
    <row r="12" spans="1:20">
      <c r="A12" s="639"/>
      <c r="B12" s="549"/>
      <c r="C12" s="617"/>
      <c r="D12" s="616"/>
      <c r="E12" s="619"/>
      <c r="F12" s="617"/>
      <c r="G12" s="616"/>
      <c r="H12" s="619"/>
      <c r="I12" s="617"/>
      <c r="J12" s="616"/>
      <c r="K12" s="617"/>
      <c r="L12" s="618"/>
      <c r="M12" s="638"/>
      <c r="N12" s="616"/>
      <c r="O12" s="617"/>
      <c r="P12" s="616"/>
      <c r="Q12" s="537" t="s">
        <v>73</v>
      </c>
      <c r="S12" s="548"/>
      <c r="T12" s="537"/>
    </row>
    <row r="13" spans="1:20">
      <c r="A13" s="556" t="s">
        <v>294</v>
      </c>
      <c r="B13" s="549"/>
      <c r="C13" s="617"/>
      <c r="D13" s="637"/>
      <c r="E13" s="619"/>
      <c r="F13" s="617"/>
      <c r="G13" s="637"/>
      <c r="H13" s="619"/>
      <c r="I13" s="617"/>
      <c r="J13" s="637"/>
      <c r="K13" s="617"/>
      <c r="L13" s="618"/>
      <c r="M13" s="617"/>
      <c r="N13" s="637"/>
      <c r="O13" s="617"/>
      <c r="P13" s="637"/>
      <c r="Q13" s="537" t="s">
        <v>73</v>
      </c>
      <c r="S13" s="576"/>
      <c r="T13" s="537"/>
    </row>
    <row r="14" spans="1:20">
      <c r="A14" s="620" t="s">
        <v>319</v>
      </c>
      <c r="B14" s="549"/>
      <c r="C14" s="617"/>
      <c r="D14" s="637"/>
      <c r="E14" s="619"/>
      <c r="F14" s="617"/>
      <c r="G14" s="637"/>
      <c r="H14" s="619"/>
      <c r="I14" s="617"/>
      <c r="J14" s="637"/>
      <c r="K14" s="617"/>
      <c r="L14" s="618"/>
      <c r="M14" s="617"/>
      <c r="N14" s="637"/>
      <c r="O14" s="617">
        <f t="shared" ref="O14:P17" si="0">+I14+K14+M14</f>
        <v>0</v>
      </c>
      <c r="P14" s="616">
        <f t="shared" si="0"/>
        <v>0</v>
      </c>
      <c r="Q14" s="537" t="s">
        <v>73</v>
      </c>
      <c r="S14" s="576"/>
      <c r="T14" s="537"/>
    </row>
    <row r="15" spans="1:20" ht="25.5">
      <c r="A15" s="621" t="s">
        <v>318</v>
      </c>
      <c r="B15" s="549"/>
      <c r="C15" s="617"/>
      <c r="D15" s="637"/>
      <c r="E15" s="619"/>
      <c r="F15" s="617"/>
      <c r="G15" s="637"/>
      <c r="H15" s="619"/>
      <c r="I15" s="617"/>
      <c r="J15" s="637"/>
      <c r="K15" s="617"/>
      <c r="L15" s="618"/>
      <c r="M15" s="617"/>
      <c r="N15" s="637"/>
      <c r="O15" s="617">
        <f t="shared" si="0"/>
        <v>0</v>
      </c>
      <c r="P15" s="616">
        <f t="shared" si="0"/>
        <v>0</v>
      </c>
      <c r="Q15" s="537" t="s">
        <v>73</v>
      </c>
      <c r="S15" s="576"/>
      <c r="T15" s="537"/>
    </row>
    <row r="16" spans="1:20" ht="25.5">
      <c r="A16" s="621" t="s">
        <v>317</v>
      </c>
      <c r="B16" s="549"/>
      <c r="C16" s="617"/>
      <c r="D16" s="637"/>
      <c r="E16" s="619"/>
      <c r="F16" s="617"/>
      <c r="G16" s="637"/>
      <c r="H16" s="619"/>
      <c r="I16" s="617"/>
      <c r="J16" s="637"/>
      <c r="K16" s="617"/>
      <c r="L16" s="618"/>
      <c r="M16" s="617"/>
      <c r="N16" s="637"/>
      <c r="O16" s="617">
        <f t="shared" si="0"/>
        <v>0</v>
      </c>
      <c r="P16" s="616">
        <f t="shared" si="0"/>
        <v>0</v>
      </c>
      <c r="Q16" s="537" t="s">
        <v>73</v>
      </c>
      <c r="S16" s="576"/>
      <c r="T16" s="537"/>
    </row>
    <row r="17" spans="1:20" ht="13.5" customHeight="1">
      <c r="A17" s="620" t="s">
        <v>316</v>
      </c>
      <c r="B17" s="570"/>
      <c r="C17" s="627"/>
      <c r="D17" s="626"/>
      <c r="E17" s="636"/>
      <c r="F17" s="627"/>
      <c r="G17" s="626"/>
      <c r="H17" s="635"/>
      <c r="I17" s="627"/>
      <c r="J17" s="626"/>
      <c r="K17" s="627"/>
      <c r="L17" s="628"/>
      <c r="M17" s="627"/>
      <c r="N17" s="626"/>
      <c r="O17" s="627">
        <f t="shared" si="0"/>
        <v>0</v>
      </c>
      <c r="P17" s="626">
        <f t="shared" si="0"/>
        <v>0</v>
      </c>
      <c r="Q17" s="537" t="s">
        <v>73</v>
      </c>
      <c r="S17" s="563"/>
      <c r="T17" s="537"/>
    </row>
    <row r="18" spans="1:20" s="575" customFormat="1">
      <c r="A18" s="557" t="s">
        <v>291</v>
      </c>
      <c r="B18" s="556"/>
      <c r="C18" s="612">
        <f>SUM(C14:C17)</f>
        <v>0</v>
      </c>
      <c r="D18" s="611">
        <f>SUM(D14:D17)</f>
        <v>0</v>
      </c>
      <c r="E18" s="615"/>
      <c r="F18" s="612">
        <f>SUM(F14:F17)</f>
        <v>0</v>
      </c>
      <c r="G18" s="611">
        <f>SUM(G14:G17)</f>
        <v>0</v>
      </c>
      <c r="H18" s="614"/>
      <c r="I18" s="612">
        <f t="shared" ref="I18:P18" si="1">SUM(I14:I17)</f>
        <v>0</v>
      </c>
      <c r="J18" s="611">
        <f t="shared" si="1"/>
        <v>0</v>
      </c>
      <c r="K18" s="612">
        <f t="shared" si="1"/>
        <v>0</v>
      </c>
      <c r="L18" s="611">
        <f t="shared" si="1"/>
        <v>0</v>
      </c>
      <c r="M18" s="612">
        <f t="shared" si="1"/>
        <v>0</v>
      </c>
      <c r="N18" s="611">
        <f t="shared" si="1"/>
        <v>0</v>
      </c>
      <c r="O18" s="612">
        <f t="shared" si="1"/>
        <v>0</v>
      </c>
      <c r="P18" s="611">
        <f t="shared" si="1"/>
        <v>0</v>
      </c>
      <c r="Q18" s="537" t="s">
        <v>73</v>
      </c>
      <c r="R18" s="536"/>
      <c r="S18" s="550"/>
      <c r="T18" s="537"/>
    </row>
    <row r="19" spans="1:20">
      <c r="A19" s="570"/>
      <c r="B19" s="549"/>
      <c r="C19" s="617"/>
      <c r="D19" s="616"/>
      <c r="E19" s="634"/>
      <c r="F19" s="617"/>
      <c r="G19" s="616"/>
      <c r="H19" s="634"/>
      <c r="I19" s="617"/>
      <c r="J19" s="616"/>
      <c r="K19" s="617"/>
      <c r="L19" s="618"/>
      <c r="M19" s="617"/>
      <c r="N19" s="616"/>
      <c r="O19" s="617"/>
      <c r="P19" s="616"/>
      <c r="Q19" s="537" t="s">
        <v>73</v>
      </c>
      <c r="S19" s="548"/>
      <c r="T19" s="537"/>
    </row>
    <row r="20" spans="1:20" ht="25.5">
      <c r="A20" s="574" t="s">
        <v>315</v>
      </c>
      <c r="B20" s="549"/>
      <c r="C20" s="617"/>
      <c r="D20" s="616"/>
      <c r="E20" s="631"/>
      <c r="F20" s="617"/>
      <c r="G20" s="616"/>
      <c r="H20" s="631"/>
      <c r="I20" s="617"/>
      <c r="J20" s="616"/>
      <c r="K20" s="617"/>
      <c r="L20" s="618"/>
      <c r="M20" s="617"/>
      <c r="N20" s="616"/>
      <c r="O20" s="633"/>
      <c r="P20" s="632"/>
      <c r="Q20" s="537" t="s">
        <v>73</v>
      </c>
      <c r="S20" s="548"/>
      <c r="T20" s="537"/>
    </row>
    <row r="21" spans="1:20" ht="25.5">
      <c r="A21" s="621" t="s">
        <v>314</v>
      </c>
      <c r="B21" s="549"/>
      <c r="C21" s="617"/>
      <c r="D21" s="616"/>
      <c r="E21" s="631"/>
      <c r="F21" s="617"/>
      <c r="G21" s="616"/>
      <c r="H21" s="631"/>
      <c r="I21" s="617"/>
      <c r="J21" s="616"/>
      <c r="K21" s="617"/>
      <c r="L21" s="618"/>
      <c r="M21" s="617"/>
      <c r="N21" s="616"/>
      <c r="O21" s="617">
        <f t="shared" ref="O21:P28" si="2">+I21+K21+M21</f>
        <v>0</v>
      </c>
      <c r="P21" s="616">
        <f t="shared" si="2"/>
        <v>0</v>
      </c>
      <c r="Q21" s="537" t="s">
        <v>73</v>
      </c>
      <c r="S21" s="548"/>
      <c r="T21" s="537"/>
    </row>
    <row r="22" spans="1:20">
      <c r="A22" s="620" t="s">
        <v>313</v>
      </c>
      <c r="B22" s="549"/>
      <c r="C22" s="617"/>
      <c r="D22" s="616"/>
      <c r="E22" s="631"/>
      <c r="F22" s="617"/>
      <c r="G22" s="616"/>
      <c r="H22" s="631"/>
      <c r="I22" s="617"/>
      <c r="J22" s="616"/>
      <c r="K22" s="617"/>
      <c r="L22" s="618"/>
      <c r="M22" s="617"/>
      <c r="N22" s="616"/>
      <c r="O22" s="617">
        <f t="shared" si="2"/>
        <v>0</v>
      </c>
      <c r="P22" s="616">
        <f t="shared" si="2"/>
        <v>0</v>
      </c>
      <c r="Q22" s="537" t="s">
        <v>73</v>
      </c>
      <c r="S22" s="548"/>
      <c r="T22" s="537"/>
    </row>
    <row r="23" spans="1:20">
      <c r="A23" s="620" t="s">
        <v>312</v>
      </c>
      <c r="B23" s="549"/>
      <c r="C23" s="617"/>
      <c r="D23" s="616"/>
      <c r="E23" s="631"/>
      <c r="F23" s="617"/>
      <c r="G23" s="616"/>
      <c r="H23" s="631"/>
      <c r="I23" s="617"/>
      <c r="J23" s="616"/>
      <c r="K23" s="617"/>
      <c r="L23" s="618"/>
      <c r="M23" s="617"/>
      <c r="N23" s="616"/>
      <c r="O23" s="617">
        <f t="shared" si="2"/>
        <v>0</v>
      </c>
      <c r="P23" s="616">
        <f t="shared" si="2"/>
        <v>0</v>
      </c>
      <c r="Q23" s="537" t="s">
        <v>73</v>
      </c>
      <c r="S23" s="548"/>
      <c r="T23" s="537"/>
    </row>
    <row r="24" spans="1:20">
      <c r="A24" s="620" t="s">
        <v>311</v>
      </c>
      <c r="B24" s="549"/>
      <c r="C24" s="617">
        <v>3331</v>
      </c>
      <c r="D24" s="616">
        <f>528569+21000</f>
        <v>549569</v>
      </c>
      <c r="E24" s="631"/>
      <c r="F24" s="617">
        <v>3277</v>
      </c>
      <c r="G24" s="616">
        <v>528569</v>
      </c>
      <c r="H24" s="631"/>
      <c r="I24" s="617">
        <v>3286</v>
      </c>
      <c r="J24" s="616">
        <v>532202</v>
      </c>
      <c r="K24" s="617">
        <v>47</v>
      </c>
      <c r="L24" s="618">
        <v>9300</v>
      </c>
      <c r="M24" s="617">
        <v>0</v>
      </c>
      <c r="N24" s="616">
        <v>-536</v>
      </c>
      <c r="O24" s="617">
        <f t="shared" si="2"/>
        <v>3333</v>
      </c>
      <c r="P24" s="616">
        <f t="shared" si="2"/>
        <v>540966</v>
      </c>
      <c r="Q24" s="537" t="s">
        <v>73</v>
      </c>
      <c r="S24" s="548"/>
      <c r="T24" s="537"/>
    </row>
    <row r="25" spans="1:20" ht="25.5">
      <c r="A25" s="621" t="s">
        <v>310</v>
      </c>
      <c r="B25" s="549"/>
      <c r="C25" s="617"/>
      <c r="D25" s="616"/>
      <c r="E25" s="631"/>
      <c r="F25" s="617"/>
      <c r="G25" s="616"/>
      <c r="H25" s="631"/>
      <c r="I25" s="617"/>
      <c r="J25" s="616"/>
      <c r="K25" s="617"/>
      <c r="L25" s="618"/>
      <c r="M25" s="617"/>
      <c r="N25" s="616"/>
      <c r="O25" s="617">
        <f t="shared" si="2"/>
        <v>0</v>
      </c>
      <c r="P25" s="616">
        <f t="shared" si="2"/>
        <v>0</v>
      </c>
      <c r="Q25" s="537" t="s">
        <v>73</v>
      </c>
      <c r="S25" s="548"/>
      <c r="T25" s="537"/>
    </row>
    <row r="26" spans="1:20">
      <c r="A26" s="620" t="s">
        <v>309</v>
      </c>
      <c r="B26" s="549"/>
      <c r="C26" s="617"/>
      <c r="D26" s="616"/>
      <c r="E26" s="631"/>
      <c r="F26" s="617"/>
      <c r="G26" s="616"/>
      <c r="H26" s="631"/>
      <c r="I26" s="617"/>
      <c r="J26" s="616"/>
      <c r="K26" s="617"/>
      <c r="L26" s="618"/>
      <c r="M26" s="617"/>
      <c r="N26" s="616"/>
      <c r="O26" s="617">
        <f t="shared" si="2"/>
        <v>0</v>
      </c>
      <c r="P26" s="616">
        <f t="shared" si="2"/>
        <v>0</v>
      </c>
      <c r="Q26" s="537" t="s">
        <v>73</v>
      </c>
      <c r="S26" s="548"/>
      <c r="T26" s="537"/>
    </row>
    <row r="27" spans="1:20" ht="25.5">
      <c r="A27" s="621" t="s">
        <v>308</v>
      </c>
      <c r="B27" s="549"/>
      <c r="C27" s="617"/>
      <c r="D27" s="616"/>
      <c r="E27" s="631"/>
      <c r="F27" s="617"/>
      <c r="G27" s="616"/>
      <c r="H27" s="631"/>
      <c r="I27" s="617"/>
      <c r="J27" s="616"/>
      <c r="K27" s="617"/>
      <c r="L27" s="618"/>
      <c r="M27" s="617"/>
      <c r="N27" s="616"/>
      <c r="O27" s="617">
        <f t="shared" si="2"/>
        <v>0</v>
      </c>
      <c r="P27" s="616">
        <f t="shared" si="2"/>
        <v>0</v>
      </c>
      <c r="Q27" s="537" t="s">
        <v>73</v>
      </c>
      <c r="R27" s="548"/>
      <c r="S27" s="548"/>
      <c r="T27" s="537"/>
    </row>
    <row r="28" spans="1:20" ht="27.75" customHeight="1">
      <c r="A28" s="621" t="s">
        <v>307</v>
      </c>
      <c r="B28" s="570"/>
      <c r="C28" s="627"/>
      <c r="D28" s="626"/>
      <c r="E28" s="630"/>
      <c r="F28" s="627"/>
      <c r="G28" s="626"/>
      <c r="H28" s="629"/>
      <c r="I28" s="627"/>
      <c r="J28" s="626"/>
      <c r="K28" s="627"/>
      <c r="L28" s="628"/>
      <c r="M28" s="627"/>
      <c r="N28" s="626"/>
      <c r="O28" s="617">
        <f t="shared" si="2"/>
        <v>0</v>
      </c>
      <c r="P28" s="625">
        <f t="shared" si="2"/>
        <v>0</v>
      </c>
      <c r="Q28" s="537" t="s">
        <v>73</v>
      </c>
      <c r="R28" s="563"/>
      <c r="S28" s="563"/>
      <c r="T28" s="537"/>
    </row>
    <row r="29" spans="1:20">
      <c r="A29" s="557" t="s">
        <v>284</v>
      </c>
      <c r="B29" s="556"/>
      <c r="C29" s="612">
        <f>SUM(C21:C28)</f>
        <v>3331</v>
      </c>
      <c r="D29" s="611">
        <f>SUM(D21:D28)</f>
        <v>549569</v>
      </c>
      <c r="E29" s="624"/>
      <c r="F29" s="612">
        <f>SUM(F21:F28)</f>
        <v>3277</v>
      </c>
      <c r="G29" s="611">
        <f>SUM(G21:G28)</f>
        <v>528569</v>
      </c>
      <c r="H29" s="623"/>
      <c r="I29" s="612">
        <f t="shared" ref="I29:P29" si="3">SUM(I21:I28)</f>
        <v>3286</v>
      </c>
      <c r="J29" s="611">
        <f t="shared" si="3"/>
        <v>532202</v>
      </c>
      <c r="K29" s="622">
        <f t="shared" si="3"/>
        <v>47</v>
      </c>
      <c r="L29" s="613">
        <f t="shared" si="3"/>
        <v>9300</v>
      </c>
      <c r="M29" s="612">
        <f t="shared" si="3"/>
        <v>0</v>
      </c>
      <c r="N29" s="611">
        <f t="shared" si="3"/>
        <v>-536</v>
      </c>
      <c r="O29" s="622">
        <f t="shared" si="3"/>
        <v>3333</v>
      </c>
      <c r="P29" s="611">
        <f t="shared" si="3"/>
        <v>540966</v>
      </c>
      <c r="Q29" s="537" t="s">
        <v>73</v>
      </c>
      <c r="R29" s="550"/>
      <c r="S29" s="550"/>
      <c r="T29" s="537"/>
    </row>
    <row r="30" spans="1:20">
      <c r="A30" s="570"/>
      <c r="B30" s="549"/>
      <c r="C30" s="617"/>
      <c r="D30" s="616"/>
      <c r="E30" s="549"/>
      <c r="F30" s="617"/>
      <c r="G30" s="616"/>
      <c r="H30" s="549"/>
      <c r="I30" s="617"/>
      <c r="J30" s="616"/>
      <c r="K30" s="617"/>
      <c r="L30" s="618"/>
      <c r="M30" s="617"/>
      <c r="N30" s="616"/>
      <c r="O30" s="617"/>
      <c r="P30" s="616"/>
      <c r="Q30" s="537" t="s">
        <v>73</v>
      </c>
      <c r="R30" s="548"/>
      <c r="S30" s="548"/>
      <c r="T30" s="537"/>
    </row>
    <row r="31" spans="1:20" ht="25.5">
      <c r="A31" s="574" t="s">
        <v>306</v>
      </c>
      <c r="B31" s="549"/>
      <c r="C31" s="617"/>
      <c r="D31" s="616"/>
      <c r="E31" s="619"/>
      <c r="F31" s="617"/>
      <c r="G31" s="616"/>
      <c r="H31" s="619"/>
      <c r="I31" s="617"/>
      <c r="J31" s="616"/>
      <c r="K31" s="617"/>
      <c r="L31" s="618"/>
      <c r="M31" s="617"/>
      <c r="N31" s="616"/>
      <c r="O31" s="617"/>
      <c r="P31" s="616"/>
      <c r="Q31" s="537" t="s">
        <v>73</v>
      </c>
      <c r="R31" s="548"/>
      <c r="S31" s="548"/>
      <c r="T31" s="537"/>
    </row>
    <row r="32" spans="1:20" ht="38.25">
      <c r="A32" s="621" t="s">
        <v>305</v>
      </c>
      <c r="B32" s="549"/>
      <c r="C32" s="617"/>
      <c r="D32" s="616"/>
      <c r="E32" s="619"/>
      <c r="F32" s="617"/>
      <c r="G32" s="616"/>
      <c r="H32" s="619"/>
      <c r="I32" s="617"/>
      <c r="J32" s="616"/>
      <c r="K32" s="617"/>
      <c r="L32" s="618"/>
      <c r="M32" s="617"/>
      <c r="N32" s="616"/>
      <c r="O32" s="617">
        <f t="shared" ref="O32:P38" si="4">+I32+K32+M32</f>
        <v>0</v>
      </c>
      <c r="P32" s="616">
        <f t="shared" si="4"/>
        <v>0</v>
      </c>
      <c r="Q32" s="537" t="s">
        <v>73</v>
      </c>
      <c r="R32" s="548"/>
      <c r="S32" s="548"/>
      <c r="T32" s="537"/>
    </row>
    <row r="33" spans="1:20">
      <c r="A33" s="620" t="s">
        <v>304</v>
      </c>
      <c r="B33" s="549"/>
      <c r="C33" s="617"/>
      <c r="D33" s="616"/>
      <c r="E33" s="619"/>
      <c r="F33" s="617"/>
      <c r="G33" s="616"/>
      <c r="H33" s="619"/>
      <c r="I33" s="617"/>
      <c r="J33" s="616"/>
      <c r="K33" s="617"/>
      <c r="L33" s="618"/>
      <c r="M33" s="617"/>
      <c r="N33" s="616"/>
      <c r="O33" s="617">
        <f t="shared" si="4"/>
        <v>0</v>
      </c>
      <c r="P33" s="616">
        <f t="shared" si="4"/>
        <v>0</v>
      </c>
      <c r="Q33" s="537" t="s">
        <v>73</v>
      </c>
      <c r="R33" s="548"/>
      <c r="S33" s="548"/>
      <c r="T33" s="537"/>
    </row>
    <row r="34" spans="1:20" ht="38.25">
      <c r="A34" s="621" t="s">
        <v>303</v>
      </c>
      <c r="B34" s="549"/>
      <c r="C34" s="617"/>
      <c r="D34" s="616"/>
      <c r="E34" s="619"/>
      <c r="F34" s="617"/>
      <c r="G34" s="616"/>
      <c r="H34" s="619"/>
      <c r="I34" s="617"/>
      <c r="J34" s="616"/>
      <c r="K34" s="617"/>
      <c r="L34" s="618"/>
      <c r="M34" s="617"/>
      <c r="N34" s="616"/>
      <c r="O34" s="617">
        <f t="shared" si="4"/>
        <v>0</v>
      </c>
      <c r="P34" s="616">
        <f t="shared" si="4"/>
        <v>0</v>
      </c>
      <c r="Q34" s="537" t="s">
        <v>73</v>
      </c>
      <c r="R34" s="548"/>
      <c r="S34" s="548"/>
      <c r="T34" s="537"/>
    </row>
    <row r="35" spans="1:20" ht="38.25">
      <c r="A35" s="621" t="s">
        <v>302</v>
      </c>
      <c r="B35" s="549"/>
      <c r="C35" s="617"/>
      <c r="D35" s="616"/>
      <c r="E35" s="619"/>
      <c r="F35" s="617"/>
      <c r="G35" s="616"/>
      <c r="H35" s="619"/>
      <c r="I35" s="617"/>
      <c r="J35" s="616"/>
      <c r="K35" s="617"/>
      <c r="L35" s="618"/>
      <c r="M35" s="617"/>
      <c r="N35" s="616"/>
      <c r="O35" s="617">
        <f t="shared" si="4"/>
        <v>0</v>
      </c>
      <c r="P35" s="616">
        <f t="shared" si="4"/>
        <v>0</v>
      </c>
      <c r="Q35" s="537" t="s">
        <v>73</v>
      </c>
      <c r="R35" s="548"/>
      <c r="S35" s="548"/>
      <c r="T35" s="537"/>
    </row>
    <row r="36" spans="1:20" ht="25.5">
      <c r="A36" s="621" t="s">
        <v>301</v>
      </c>
      <c r="B36" s="549"/>
      <c r="C36" s="617"/>
      <c r="D36" s="616"/>
      <c r="E36" s="619"/>
      <c r="F36" s="617"/>
      <c r="G36" s="616"/>
      <c r="H36" s="619"/>
      <c r="I36" s="617"/>
      <c r="J36" s="616"/>
      <c r="K36" s="617"/>
      <c r="L36" s="618"/>
      <c r="M36" s="617"/>
      <c r="N36" s="616"/>
      <c r="O36" s="617">
        <f t="shared" si="4"/>
        <v>0</v>
      </c>
      <c r="P36" s="616">
        <f t="shared" si="4"/>
        <v>0</v>
      </c>
      <c r="Q36" s="537" t="s">
        <v>73</v>
      </c>
      <c r="R36" s="548"/>
      <c r="S36" s="548"/>
      <c r="T36" s="537"/>
    </row>
    <row r="37" spans="1:20" ht="25.5">
      <c r="A37" s="621" t="s">
        <v>300</v>
      </c>
      <c r="B37" s="549"/>
      <c r="C37" s="617"/>
      <c r="D37" s="616"/>
      <c r="E37" s="619"/>
      <c r="F37" s="617"/>
      <c r="G37" s="616"/>
      <c r="H37" s="619"/>
      <c r="I37" s="617"/>
      <c r="J37" s="616"/>
      <c r="K37" s="617"/>
      <c r="L37" s="618"/>
      <c r="M37" s="617"/>
      <c r="N37" s="616"/>
      <c r="O37" s="617">
        <f t="shared" si="4"/>
        <v>0</v>
      </c>
      <c r="P37" s="616">
        <f t="shared" si="4"/>
        <v>0</v>
      </c>
      <c r="Q37" s="537" t="s">
        <v>73</v>
      </c>
      <c r="R37" s="548"/>
      <c r="S37" s="548"/>
      <c r="T37" s="537"/>
    </row>
    <row r="38" spans="1:20">
      <c r="A38" s="620" t="s">
        <v>299</v>
      </c>
      <c r="B38" s="549"/>
      <c r="C38" s="617"/>
      <c r="D38" s="616"/>
      <c r="E38" s="619"/>
      <c r="F38" s="617"/>
      <c r="G38" s="616"/>
      <c r="H38" s="619"/>
      <c r="I38" s="617"/>
      <c r="J38" s="616"/>
      <c r="K38" s="617"/>
      <c r="L38" s="618"/>
      <c r="M38" s="617"/>
      <c r="N38" s="616"/>
      <c r="O38" s="617">
        <f t="shared" si="4"/>
        <v>0</v>
      </c>
      <c r="P38" s="616">
        <f t="shared" si="4"/>
        <v>0</v>
      </c>
      <c r="Q38" s="537" t="s">
        <v>73</v>
      </c>
      <c r="R38" s="548"/>
      <c r="S38" s="548"/>
      <c r="T38" s="537"/>
    </row>
    <row r="39" spans="1:20">
      <c r="A39" s="557" t="s">
        <v>279</v>
      </c>
      <c r="B39" s="556"/>
      <c r="C39" s="612">
        <f>SUM(C32:C38)</f>
        <v>0</v>
      </c>
      <c r="D39" s="611">
        <f>SUM(D32:D38)</f>
        <v>0</v>
      </c>
      <c r="E39" s="615"/>
      <c r="F39" s="612">
        <f>SUM(F32:F38)</f>
        <v>0</v>
      </c>
      <c r="G39" s="611">
        <f>SUM(G32:G38)</f>
        <v>0</v>
      </c>
      <c r="H39" s="614"/>
      <c r="I39" s="612">
        <f t="shared" ref="I39:P39" si="5">SUM(I32:I38)</f>
        <v>0</v>
      </c>
      <c r="J39" s="611">
        <f t="shared" si="5"/>
        <v>0</v>
      </c>
      <c r="K39" s="612">
        <f t="shared" si="5"/>
        <v>0</v>
      </c>
      <c r="L39" s="613">
        <f t="shared" si="5"/>
        <v>0</v>
      </c>
      <c r="M39" s="612">
        <f t="shared" si="5"/>
        <v>0</v>
      </c>
      <c r="N39" s="611">
        <f t="shared" si="5"/>
        <v>0</v>
      </c>
      <c r="O39" s="612">
        <f t="shared" si="5"/>
        <v>0</v>
      </c>
      <c r="P39" s="611">
        <f t="shared" si="5"/>
        <v>0</v>
      </c>
      <c r="Q39" s="537" t="s">
        <v>73</v>
      </c>
      <c r="R39" s="550"/>
      <c r="S39" s="550"/>
      <c r="T39" s="537"/>
    </row>
    <row r="40" spans="1:20" ht="13.5" thickBot="1">
      <c r="A40" s="549"/>
      <c r="B40" s="549"/>
      <c r="C40" s="549"/>
      <c r="D40" s="549"/>
      <c r="E40" s="549"/>
      <c r="F40" s="549"/>
      <c r="G40" s="549"/>
      <c r="H40" s="549"/>
      <c r="I40" s="549"/>
      <c r="J40" s="549"/>
      <c r="K40" s="610"/>
      <c r="L40" s="610"/>
      <c r="M40" s="609"/>
      <c r="N40" s="549"/>
      <c r="O40" s="549"/>
      <c r="P40" s="549"/>
      <c r="Q40" s="537" t="s">
        <v>73</v>
      </c>
      <c r="R40" s="548"/>
      <c r="S40" s="548"/>
      <c r="T40" s="537"/>
    </row>
    <row r="41" spans="1:20" s="539" customFormat="1" ht="13.5" thickBot="1">
      <c r="A41" s="547" t="s">
        <v>92</v>
      </c>
      <c r="B41" s="546"/>
      <c r="C41" s="608">
        <f>C18+C29+C39</f>
        <v>3331</v>
      </c>
      <c r="D41" s="607">
        <f>D18+D29+D39</f>
        <v>549569</v>
      </c>
      <c r="E41" s="546"/>
      <c r="F41" s="608">
        <f>F18+F29+F39</f>
        <v>3277</v>
      </c>
      <c r="G41" s="607">
        <f>G18+G29+G39</f>
        <v>528569</v>
      </c>
      <c r="H41" s="546"/>
      <c r="I41" s="608">
        <f t="shared" ref="I41:P41" si="6">I18+I29+I39</f>
        <v>3286</v>
      </c>
      <c r="J41" s="607">
        <f t="shared" si="6"/>
        <v>532202</v>
      </c>
      <c r="K41" s="608">
        <f t="shared" si="6"/>
        <v>47</v>
      </c>
      <c r="L41" s="607">
        <f t="shared" si="6"/>
        <v>9300</v>
      </c>
      <c r="M41" s="608">
        <f t="shared" si="6"/>
        <v>0</v>
      </c>
      <c r="N41" s="607">
        <f t="shared" si="6"/>
        <v>-536</v>
      </c>
      <c r="O41" s="608">
        <f t="shared" si="6"/>
        <v>3333</v>
      </c>
      <c r="P41" s="607">
        <f t="shared" si="6"/>
        <v>540966</v>
      </c>
      <c r="Q41" s="537" t="s">
        <v>100</v>
      </c>
      <c r="R41" s="541"/>
      <c r="S41" s="540"/>
      <c r="T41" s="537"/>
    </row>
    <row r="42" spans="1:20" s="539" customFormat="1" ht="15">
      <c r="A42" s="930"/>
      <c r="B42" s="931"/>
      <c r="C42" s="931"/>
      <c r="D42" s="931"/>
      <c r="E42" s="931"/>
      <c r="F42" s="931"/>
      <c r="G42" s="931"/>
      <c r="H42" s="931"/>
      <c r="I42" s="931"/>
      <c r="J42" s="931"/>
      <c r="K42" s="931"/>
      <c r="L42" s="931"/>
      <c r="M42" s="931"/>
      <c r="N42" s="931"/>
      <c r="O42" s="931"/>
      <c r="P42" s="931"/>
      <c r="Q42" s="606"/>
      <c r="R42" s="538"/>
      <c r="S42" s="538"/>
      <c r="T42" s="537"/>
    </row>
    <row r="43" spans="1:20" s="539" customFormat="1" ht="15.75" hidden="1">
      <c r="A43" s="605" t="s">
        <v>298</v>
      </c>
      <c r="B43" s="602"/>
      <c r="C43" s="602"/>
      <c r="D43" s="602"/>
      <c r="E43" s="602"/>
      <c r="F43" s="602"/>
      <c r="G43" s="602"/>
      <c r="H43" s="602"/>
      <c r="I43" s="602"/>
      <c r="J43" s="602"/>
      <c r="K43" s="602"/>
      <c r="L43" s="602"/>
      <c r="M43" s="602"/>
      <c r="N43" s="602"/>
      <c r="O43" s="602"/>
      <c r="P43" s="602"/>
      <c r="Q43" s="602"/>
      <c r="R43" s="601"/>
      <c r="S43" s="601"/>
      <c r="T43" s="537"/>
    </row>
    <row r="44" spans="1:20" s="539" customFormat="1" ht="15.75" hidden="1">
      <c r="A44" s="604" t="e">
        <f>+#REF!</f>
        <v>#REF!</v>
      </c>
      <c r="B44" s="602"/>
      <c r="C44" s="602"/>
      <c r="D44" s="602"/>
      <c r="E44" s="602"/>
      <c r="F44" s="602"/>
      <c r="G44" s="602"/>
      <c r="H44" s="602"/>
      <c r="I44" s="602"/>
      <c r="J44" s="602"/>
      <c r="K44" s="602"/>
      <c r="L44" s="602"/>
      <c r="M44" s="602"/>
      <c r="N44" s="602"/>
      <c r="O44" s="602"/>
      <c r="P44" s="602"/>
      <c r="Q44" s="602"/>
      <c r="R44" s="601"/>
      <c r="S44" s="601"/>
      <c r="T44" s="537"/>
    </row>
    <row r="45" spans="1:20" s="539" customFormat="1" hidden="1">
      <c r="A45" s="603" t="s">
        <v>28</v>
      </c>
      <c r="B45" s="602"/>
      <c r="C45" s="602"/>
      <c r="D45" s="602"/>
      <c r="E45" s="602"/>
      <c r="F45" s="602"/>
      <c r="G45" s="602"/>
      <c r="H45" s="602"/>
      <c r="I45" s="602"/>
      <c r="J45" s="602"/>
      <c r="K45" s="602"/>
      <c r="L45" s="602"/>
      <c r="M45" s="602"/>
      <c r="N45" s="602"/>
      <c r="O45" s="602"/>
      <c r="P45" s="602"/>
      <c r="Q45" s="602"/>
      <c r="R45" s="601"/>
      <c r="S45" s="601"/>
      <c r="T45" s="537"/>
    </row>
    <row r="46" spans="1:20" s="539" customFormat="1" hidden="1">
      <c r="A46" s="536"/>
      <c r="B46" s="536"/>
      <c r="C46" s="536"/>
      <c r="D46" s="536"/>
      <c r="E46" s="536"/>
      <c r="F46" s="536"/>
      <c r="G46" s="536"/>
      <c r="H46" s="536"/>
      <c r="I46" s="536"/>
      <c r="J46" s="536"/>
      <c r="K46" s="536"/>
      <c r="L46" s="536"/>
      <c r="M46" s="536"/>
      <c r="N46" s="536"/>
      <c r="O46" s="536"/>
      <c r="P46" s="536"/>
      <c r="Q46" s="536"/>
      <c r="R46" s="600"/>
      <c r="S46" s="600"/>
      <c r="T46" s="537"/>
    </row>
    <row r="47" spans="1:20" hidden="1">
      <c r="R47" s="600"/>
      <c r="S47" s="600"/>
      <c r="T47" s="537"/>
    </row>
    <row r="48" spans="1:20" hidden="1">
      <c r="A48" s="599" t="s">
        <v>41</v>
      </c>
      <c r="B48" s="549"/>
      <c r="C48" s="598" t="e">
        <f>+#REF!</f>
        <v>#REF!</v>
      </c>
      <c r="D48" s="595"/>
      <c r="E48" s="585"/>
      <c r="F48" s="598" t="e">
        <f>+#REF!</f>
        <v>#REF!</v>
      </c>
      <c r="G48" s="595"/>
      <c r="H48" s="585"/>
      <c r="I48" s="596" t="e">
        <f>+#REF!</f>
        <v>#REF!</v>
      </c>
      <c r="J48" s="595"/>
      <c r="K48" s="596" t="e">
        <f>+#REF!</f>
        <v>#REF!</v>
      </c>
      <c r="L48" s="597"/>
      <c r="M48" s="597"/>
      <c r="N48" s="595"/>
      <c r="O48" s="596" t="e">
        <f>+#REF!</f>
        <v>#REF!</v>
      </c>
      <c r="P48" s="595"/>
      <c r="Q48" s="581"/>
      <c r="R48" s="594"/>
      <c r="S48" s="589"/>
      <c r="T48" s="537"/>
    </row>
    <row r="49" spans="1:20" hidden="1">
      <c r="B49" s="549"/>
      <c r="C49" s="591" t="e">
        <f>+#REF!</f>
        <v>#REF!</v>
      </c>
      <c r="D49" s="593"/>
      <c r="E49" s="585"/>
      <c r="F49" s="591" t="e">
        <f>+#REF!</f>
        <v>#REF!</v>
      </c>
      <c r="G49" s="590"/>
      <c r="H49" s="585"/>
      <c r="I49" s="591" t="e">
        <f>+#REF!</f>
        <v>#REF!</v>
      </c>
      <c r="J49" s="590"/>
      <c r="K49" s="591" t="s">
        <v>297</v>
      </c>
      <c r="L49" s="592"/>
      <c r="M49" s="592"/>
      <c r="N49" s="590"/>
      <c r="O49" s="591" t="e">
        <f>+#REF!</f>
        <v>#REF!</v>
      </c>
      <c r="P49" s="590"/>
      <c r="Q49" s="581"/>
      <c r="R49" s="589"/>
      <c r="S49" s="589"/>
      <c r="T49" s="537"/>
    </row>
    <row r="50" spans="1:20" hidden="1">
      <c r="A50" s="932" t="s">
        <v>296</v>
      </c>
      <c r="B50" s="549"/>
      <c r="C50" s="588"/>
      <c r="D50" s="587" t="s">
        <v>55</v>
      </c>
      <c r="E50" s="585"/>
      <c r="F50" s="588"/>
      <c r="G50" s="587" t="s">
        <v>55</v>
      </c>
      <c r="H50" s="585"/>
      <c r="I50" s="588"/>
      <c r="J50" s="587" t="s">
        <v>55</v>
      </c>
      <c r="K50" s="588"/>
      <c r="L50" s="586"/>
      <c r="M50" s="586"/>
      <c r="N50" s="587" t="s">
        <v>55</v>
      </c>
      <c r="O50" s="588"/>
      <c r="P50" s="587" t="s">
        <v>55</v>
      </c>
      <c r="Q50" s="581"/>
      <c r="R50" s="586"/>
      <c r="S50" s="586"/>
      <c r="T50" s="537"/>
    </row>
    <row r="51" spans="1:20" hidden="1">
      <c r="A51" s="933"/>
      <c r="B51" s="549"/>
      <c r="C51" s="583" t="s">
        <v>117</v>
      </c>
      <c r="D51" s="582" t="s">
        <v>295</v>
      </c>
      <c r="E51" s="585"/>
      <c r="F51" s="583" t="s">
        <v>117</v>
      </c>
      <c r="G51" s="582" t="s">
        <v>295</v>
      </c>
      <c r="H51" s="585"/>
      <c r="I51" s="583" t="s">
        <v>117</v>
      </c>
      <c r="J51" s="582" t="s">
        <v>295</v>
      </c>
      <c r="K51" s="583" t="s">
        <v>117</v>
      </c>
      <c r="L51" s="584"/>
      <c r="M51" s="584"/>
      <c r="N51" s="582" t="s">
        <v>295</v>
      </c>
      <c r="O51" s="583" t="s">
        <v>117</v>
      </c>
      <c r="P51" s="582" t="s">
        <v>295</v>
      </c>
      <c r="Q51" s="581"/>
      <c r="R51" s="580"/>
      <c r="S51" s="580"/>
      <c r="T51" s="537"/>
    </row>
    <row r="52" spans="1:20" hidden="1">
      <c r="A52" s="570"/>
      <c r="B52" s="549"/>
      <c r="C52" s="573"/>
      <c r="D52" s="572"/>
      <c r="E52" s="549"/>
      <c r="F52" s="573"/>
      <c r="G52" s="572"/>
      <c r="H52" s="549"/>
      <c r="I52" s="573"/>
      <c r="J52" s="572"/>
      <c r="K52" s="573"/>
      <c r="L52" s="548"/>
      <c r="M52" s="548"/>
      <c r="N52" s="572"/>
      <c r="O52" s="573"/>
      <c r="P52" s="572"/>
      <c r="R52" s="548"/>
      <c r="S52" s="548"/>
      <c r="T52" s="537"/>
    </row>
    <row r="53" spans="1:20" hidden="1">
      <c r="A53" s="556" t="s">
        <v>294</v>
      </c>
      <c r="B53" s="549"/>
      <c r="C53" s="579"/>
      <c r="D53" s="578"/>
      <c r="E53" s="549"/>
      <c r="F53" s="579"/>
      <c r="G53" s="578"/>
      <c r="H53" s="549"/>
      <c r="I53" s="579"/>
      <c r="J53" s="578"/>
      <c r="K53" s="579"/>
      <c r="L53" s="577"/>
      <c r="M53" s="577"/>
      <c r="N53" s="578"/>
      <c r="O53" s="579"/>
      <c r="P53" s="578"/>
      <c r="R53" s="577"/>
      <c r="S53" s="576"/>
      <c r="T53" s="537"/>
    </row>
    <row r="54" spans="1:20" hidden="1">
      <c r="A54" s="571" t="s">
        <v>293</v>
      </c>
      <c r="B54" s="570"/>
      <c r="C54" s="567"/>
      <c r="D54" s="566"/>
      <c r="E54" s="569"/>
      <c r="F54" s="567"/>
      <c r="G54" s="566"/>
      <c r="H54" s="569"/>
      <c r="I54" s="567"/>
      <c r="J54" s="566"/>
      <c r="K54" s="567"/>
      <c r="L54" s="568"/>
      <c r="M54" s="568"/>
      <c r="N54" s="566"/>
      <c r="O54" s="567">
        <f>K54+I54</f>
        <v>0</v>
      </c>
      <c r="P54" s="566">
        <f>N54+J54</f>
        <v>0</v>
      </c>
      <c r="R54" s="563"/>
      <c r="S54" s="563"/>
      <c r="T54" s="537"/>
    </row>
    <row r="55" spans="1:20" ht="10.9" hidden="1" customHeight="1">
      <c r="A55" s="562" t="s">
        <v>292</v>
      </c>
      <c r="B55" s="549"/>
      <c r="C55" s="560"/>
      <c r="D55" s="559"/>
      <c r="E55" s="561"/>
      <c r="F55" s="560"/>
      <c r="G55" s="559"/>
      <c r="H55" s="561"/>
      <c r="I55" s="560"/>
      <c r="J55" s="559"/>
      <c r="K55" s="560"/>
      <c r="L55" s="558"/>
      <c r="M55" s="558"/>
      <c r="N55" s="559"/>
      <c r="O55" s="560"/>
      <c r="P55" s="559"/>
      <c r="R55" s="558"/>
      <c r="S55" s="558"/>
      <c r="T55" s="537"/>
    </row>
    <row r="56" spans="1:20" hidden="1">
      <c r="A56" s="557" t="s">
        <v>291</v>
      </c>
      <c r="B56" s="556"/>
      <c r="C56" s="552">
        <f>SUM(C54:C55)</f>
        <v>0</v>
      </c>
      <c r="D56" s="551">
        <f>SUM(D54:D55)</f>
        <v>0</v>
      </c>
      <c r="E56" s="554"/>
      <c r="F56" s="552">
        <f>SUM(F54:F55)</f>
        <v>0</v>
      </c>
      <c r="G56" s="551">
        <f>SUM(G54:G55)</f>
        <v>0</v>
      </c>
      <c r="H56" s="554"/>
      <c r="I56" s="552">
        <f>SUM(I54:I55)</f>
        <v>0</v>
      </c>
      <c r="J56" s="551">
        <f>SUM(J54:J55)</f>
        <v>0</v>
      </c>
      <c r="K56" s="552">
        <f>SUM(K54:K55)</f>
        <v>0</v>
      </c>
      <c r="L56" s="553"/>
      <c r="M56" s="553"/>
      <c r="N56" s="551">
        <f>SUM(N54:N55)</f>
        <v>0</v>
      </c>
      <c r="O56" s="552">
        <f>SUM(O54:O55)</f>
        <v>0</v>
      </c>
      <c r="P56" s="551">
        <f>SUM(P54:P55)</f>
        <v>0</v>
      </c>
      <c r="Q56" s="575"/>
      <c r="R56" s="550"/>
      <c r="S56" s="550"/>
      <c r="T56" s="537"/>
    </row>
    <row r="57" spans="1:20" hidden="1">
      <c r="A57" s="570"/>
      <c r="B57" s="549"/>
      <c r="C57" s="573"/>
      <c r="D57" s="572"/>
      <c r="E57" s="549"/>
      <c r="F57" s="573"/>
      <c r="G57" s="572"/>
      <c r="H57" s="549"/>
      <c r="I57" s="573"/>
      <c r="J57" s="572"/>
      <c r="K57" s="573"/>
      <c r="L57" s="548"/>
      <c r="M57" s="548"/>
      <c r="N57" s="572"/>
      <c r="O57" s="573"/>
      <c r="P57" s="572"/>
      <c r="R57" s="548"/>
      <c r="S57" s="548"/>
      <c r="T57" s="537"/>
    </row>
    <row r="58" spans="1:20" ht="25.5" hidden="1">
      <c r="A58" s="574" t="s">
        <v>290</v>
      </c>
      <c r="B58" s="549"/>
      <c r="C58" s="573"/>
      <c r="D58" s="572"/>
      <c r="E58" s="549"/>
      <c r="F58" s="573"/>
      <c r="G58" s="572"/>
      <c r="H58" s="549"/>
      <c r="I58" s="573"/>
      <c r="J58" s="572"/>
      <c r="K58" s="573"/>
      <c r="L58" s="548"/>
      <c r="M58" s="548"/>
      <c r="N58" s="572"/>
      <c r="O58" s="573"/>
      <c r="P58" s="572"/>
      <c r="R58" s="548"/>
      <c r="S58" s="548"/>
      <c r="T58" s="537"/>
    </row>
    <row r="59" spans="1:20" hidden="1">
      <c r="A59" s="571">
        <v>2.1</v>
      </c>
      <c r="B59" s="570"/>
      <c r="C59" s="567"/>
      <c r="D59" s="566"/>
      <c r="E59" s="569"/>
      <c r="F59" s="567"/>
      <c r="G59" s="566"/>
      <c r="H59" s="569"/>
      <c r="I59" s="567"/>
      <c r="J59" s="566"/>
      <c r="K59" s="567"/>
      <c r="L59" s="568"/>
      <c r="M59" s="568"/>
      <c r="N59" s="566"/>
      <c r="O59" s="567">
        <f>K59+I59</f>
        <v>0</v>
      </c>
      <c r="P59" s="566">
        <f>N59+J59</f>
        <v>0</v>
      </c>
      <c r="R59" s="563"/>
      <c r="S59" s="563"/>
      <c r="T59" s="537"/>
    </row>
    <row r="60" spans="1:20" hidden="1">
      <c r="A60" s="562" t="s">
        <v>289</v>
      </c>
      <c r="B60" s="549"/>
      <c r="C60" s="565"/>
      <c r="D60" s="564"/>
      <c r="E60" s="561"/>
      <c r="F60" s="565"/>
      <c r="G60" s="564"/>
      <c r="H60" s="561"/>
      <c r="I60" s="565"/>
      <c r="J60" s="564"/>
      <c r="K60" s="565"/>
      <c r="L60" s="563"/>
      <c r="M60" s="563"/>
      <c r="N60" s="564"/>
      <c r="O60" s="565"/>
      <c r="P60" s="564"/>
      <c r="R60" s="563"/>
      <c r="S60" s="563"/>
      <c r="T60" s="537"/>
    </row>
    <row r="61" spans="1:20" hidden="1">
      <c r="A61" s="562" t="s">
        <v>288</v>
      </c>
      <c r="B61" s="549"/>
      <c r="C61" s="565"/>
      <c r="D61" s="564"/>
      <c r="E61" s="561"/>
      <c r="F61" s="565"/>
      <c r="G61" s="564"/>
      <c r="H61" s="561"/>
      <c r="I61" s="565"/>
      <c r="J61" s="564"/>
      <c r="K61" s="565"/>
      <c r="L61" s="563"/>
      <c r="M61" s="563"/>
      <c r="N61" s="564"/>
      <c r="O61" s="565"/>
      <c r="P61" s="564"/>
      <c r="R61" s="563"/>
      <c r="S61" s="563"/>
      <c r="T61" s="537"/>
    </row>
    <row r="62" spans="1:20" hidden="1">
      <c r="A62" s="562" t="s">
        <v>287</v>
      </c>
      <c r="B62" s="549"/>
      <c r="C62" s="565"/>
      <c r="D62" s="564"/>
      <c r="E62" s="561"/>
      <c r="F62" s="565"/>
      <c r="G62" s="564"/>
      <c r="H62" s="561"/>
      <c r="I62" s="565"/>
      <c r="J62" s="564"/>
      <c r="K62" s="565"/>
      <c r="L62" s="563"/>
      <c r="M62" s="563"/>
      <c r="N62" s="564"/>
      <c r="O62" s="565"/>
      <c r="P62" s="564"/>
      <c r="R62" s="563"/>
      <c r="S62" s="563"/>
      <c r="T62" s="537"/>
    </row>
    <row r="63" spans="1:20" hidden="1">
      <c r="A63" s="562" t="s">
        <v>286</v>
      </c>
      <c r="B63" s="549"/>
      <c r="C63" s="565"/>
      <c r="D63" s="564"/>
      <c r="E63" s="561"/>
      <c r="F63" s="565"/>
      <c r="G63" s="564"/>
      <c r="H63" s="561"/>
      <c r="I63" s="565"/>
      <c r="J63" s="564"/>
      <c r="K63" s="565"/>
      <c r="L63" s="563"/>
      <c r="M63" s="563"/>
      <c r="N63" s="564"/>
      <c r="O63" s="565"/>
      <c r="P63" s="564"/>
      <c r="R63" s="563"/>
      <c r="S63" s="563"/>
      <c r="T63" s="537"/>
    </row>
    <row r="64" spans="1:20" hidden="1">
      <c r="A64" s="562" t="s">
        <v>285</v>
      </c>
      <c r="B64" s="549"/>
      <c r="C64" s="560"/>
      <c r="D64" s="559"/>
      <c r="E64" s="561"/>
      <c r="F64" s="560"/>
      <c r="G64" s="559"/>
      <c r="H64" s="561"/>
      <c r="I64" s="560"/>
      <c r="J64" s="559"/>
      <c r="K64" s="560"/>
      <c r="L64" s="558"/>
      <c r="M64" s="558"/>
      <c r="N64" s="559"/>
      <c r="O64" s="560"/>
      <c r="P64" s="559"/>
      <c r="R64" s="558"/>
      <c r="S64" s="558"/>
      <c r="T64" s="537"/>
    </row>
    <row r="65" spans="1:20" hidden="1">
      <c r="A65" s="557" t="s">
        <v>284</v>
      </c>
      <c r="B65" s="556"/>
      <c r="C65" s="552">
        <f>SUM(C59:C64)</f>
        <v>0</v>
      </c>
      <c r="D65" s="551">
        <f>SUM(D59:D64)</f>
        <v>0</v>
      </c>
      <c r="E65" s="554"/>
      <c r="F65" s="552">
        <f>SUM(F59:F64)</f>
        <v>0</v>
      </c>
      <c r="G65" s="551">
        <f>SUM(G59:G64)</f>
        <v>0</v>
      </c>
      <c r="H65" s="554"/>
      <c r="I65" s="552">
        <f>SUM(I59:I64)</f>
        <v>0</v>
      </c>
      <c r="J65" s="551">
        <f>SUM(J59:J64)</f>
        <v>0</v>
      </c>
      <c r="K65" s="552">
        <f>SUM(K59:K64)</f>
        <v>0</v>
      </c>
      <c r="L65" s="553"/>
      <c r="M65" s="553"/>
      <c r="N65" s="551">
        <f>SUM(N59:N64)</f>
        <v>0</v>
      </c>
      <c r="O65" s="552">
        <f>SUM(O59:O64)</f>
        <v>0</v>
      </c>
      <c r="P65" s="551">
        <f>SUM(P59:P64)</f>
        <v>0</v>
      </c>
      <c r="R65" s="550"/>
      <c r="S65" s="550"/>
      <c r="T65" s="537"/>
    </row>
    <row r="66" spans="1:20" hidden="1">
      <c r="A66" s="570"/>
      <c r="B66" s="549"/>
      <c r="C66" s="573"/>
      <c r="D66" s="572"/>
      <c r="E66" s="549"/>
      <c r="F66" s="573"/>
      <c r="G66" s="572"/>
      <c r="H66" s="549"/>
      <c r="I66" s="573"/>
      <c r="J66" s="572"/>
      <c r="K66" s="573"/>
      <c r="L66" s="548"/>
      <c r="M66" s="548"/>
      <c r="N66" s="572"/>
      <c r="O66" s="573"/>
      <c r="P66" s="572"/>
      <c r="R66" s="548"/>
      <c r="S66" s="548"/>
      <c r="T66" s="537"/>
    </row>
    <row r="67" spans="1:20" ht="25.5" hidden="1">
      <c r="A67" s="574" t="s">
        <v>283</v>
      </c>
      <c r="B67" s="549"/>
      <c r="C67" s="573"/>
      <c r="D67" s="572"/>
      <c r="E67" s="549"/>
      <c r="F67" s="573"/>
      <c r="G67" s="572"/>
      <c r="H67" s="549"/>
      <c r="I67" s="573"/>
      <c r="J67" s="572"/>
      <c r="K67" s="573"/>
      <c r="L67" s="548"/>
      <c r="M67" s="548"/>
      <c r="N67" s="572"/>
      <c r="O67" s="573"/>
      <c r="P67" s="572"/>
      <c r="R67" s="548"/>
      <c r="S67" s="548"/>
      <c r="T67" s="537"/>
    </row>
    <row r="68" spans="1:20" hidden="1">
      <c r="A68" s="571" t="s">
        <v>282</v>
      </c>
      <c r="B68" s="570"/>
      <c r="C68" s="567"/>
      <c r="D68" s="566"/>
      <c r="E68" s="569"/>
      <c r="F68" s="567"/>
      <c r="G68" s="566"/>
      <c r="H68" s="569"/>
      <c r="I68" s="567"/>
      <c r="J68" s="566"/>
      <c r="K68" s="567"/>
      <c r="L68" s="568"/>
      <c r="M68" s="568"/>
      <c r="N68" s="566"/>
      <c r="O68" s="567">
        <f>K68+I68</f>
        <v>0</v>
      </c>
      <c r="P68" s="566">
        <f>N68+J68</f>
        <v>0</v>
      </c>
      <c r="R68" s="563"/>
      <c r="S68" s="563"/>
      <c r="T68" s="537"/>
    </row>
    <row r="69" spans="1:20" hidden="1">
      <c r="A69" s="562" t="s">
        <v>281</v>
      </c>
      <c r="B69" s="549"/>
      <c r="C69" s="565"/>
      <c r="D69" s="564"/>
      <c r="E69" s="561"/>
      <c r="F69" s="565"/>
      <c r="G69" s="564"/>
      <c r="H69" s="561"/>
      <c r="I69" s="565"/>
      <c r="J69" s="564"/>
      <c r="K69" s="565"/>
      <c r="L69" s="563"/>
      <c r="M69" s="563"/>
      <c r="N69" s="564"/>
      <c r="O69" s="565"/>
      <c r="P69" s="564"/>
      <c r="R69" s="563"/>
      <c r="S69" s="563"/>
      <c r="T69" s="537"/>
    </row>
    <row r="70" spans="1:20" hidden="1">
      <c r="A70" s="562" t="s">
        <v>280</v>
      </c>
      <c r="B70" s="549"/>
      <c r="C70" s="560"/>
      <c r="D70" s="559"/>
      <c r="E70" s="561"/>
      <c r="F70" s="560"/>
      <c r="G70" s="559"/>
      <c r="H70" s="561"/>
      <c r="I70" s="560"/>
      <c r="J70" s="559"/>
      <c r="K70" s="560"/>
      <c r="L70" s="558"/>
      <c r="M70" s="558"/>
      <c r="N70" s="559"/>
      <c r="O70" s="560"/>
      <c r="P70" s="559"/>
      <c r="R70" s="558"/>
      <c r="S70" s="558"/>
      <c r="T70" s="537"/>
    </row>
    <row r="71" spans="1:20" hidden="1">
      <c r="A71" s="557" t="s">
        <v>279</v>
      </c>
      <c r="B71" s="556"/>
      <c r="C71" s="552">
        <f>SUM(C68:C70)</f>
        <v>0</v>
      </c>
      <c r="D71" s="551">
        <f>SUM(D68:D70)</f>
        <v>0</v>
      </c>
      <c r="E71" s="554"/>
      <c r="F71" s="552">
        <f>SUM(F68:F70)</f>
        <v>0</v>
      </c>
      <c r="G71" s="551">
        <f>SUM(G68:G70)</f>
        <v>0</v>
      </c>
      <c r="H71" s="554"/>
      <c r="I71" s="552">
        <f>SUM(I68:I70)</f>
        <v>0</v>
      </c>
      <c r="J71" s="551">
        <f>SUM(J68:J70)</f>
        <v>0</v>
      </c>
      <c r="K71" s="552">
        <f>SUM(K68:K70)</f>
        <v>0</v>
      </c>
      <c r="L71" s="553"/>
      <c r="M71" s="553"/>
      <c r="N71" s="551">
        <f>SUM(N68:N70)</f>
        <v>0</v>
      </c>
      <c r="O71" s="552">
        <f>SUM(O68:O70)</f>
        <v>0</v>
      </c>
      <c r="P71" s="551">
        <f>SUM(P68:P70)</f>
        <v>0</v>
      </c>
      <c r="R71" s="550"/>
      <c r="S71" s="550"/>
      <c r="T71" s="537"/>
    </row>
    <row r="72" spans="1:20" hidden="1">
      <c r="A72" s="570"/>
      <c r="B72" s="549"/>
      <c r="C72" s="573"/>
      <c r="D72" s="572"/>
      <c r="E72" s="549"/>
      <c r="F72" s="573"/>
      <c r="G72" s="572"/>
      <c r="H72" s="549"/>
      <c r="I72" s="573"/>
      <c r="J72" s="572"/>
      <c r="K72" s="573"/>
      <c r="L72" s="548"/>
      <c r="M72" s="548"/>
      <c r="N72" s="572"/>
      <c r="O72" s="573"/>
      <c r="P72" s="572"/>
      <c r="R72" s="548"/>
      <c r="S72" s="548"/>
      <c r="T72" s="537"/>
    </row>
    <row r="73" spans="1:20" ht="25.5" hidden="1">
      <c r="A73" s="574" t="s">
        <v>278</v>
      </c>
      <c r="B73" s="549"/>
      <c r="C73" s="573"/>
      <c r="D73" s="572"/>
      <c r="E73" s="549"/>
      <c r="F73" s="573"/>
      <c r="G73" s="572"/>
      <c r="H73" s="549"/>
      <c r="I73" s="573"/>
      <c r="J73" s="572"/>
      <c r="K73" s="573"/>
      <c r="L73" s="548"/>
      <c r="M73" s="548"/>
      <c r="N73" s="572"/>
      <c r="O73" s="573"/>
      <c r="P73" s="572"/>
      <c r="R73" s="548"/>
      <c r="S73" s="548"/>
      <c r="T73" s="537"/>
    </row>
    <row r="74" spans="1:20" hidden="1">
      <c r="A74" s="571" t="s">
        <v>277</v>
      </c>
      <c r="B74" s="570"/>
      <c r="C74" s="567">
        <v>0</v>
      </c>
      <c r="D74" s="566">
        <v>0</v>
      </c>
      <c r="E74" s="569"/>
      <c r="F74" s="567">
        <v>0</v>
      </c>
      <c r="G74" s="566">
        <v>0</v>
      </c>
      <c r="H74" s="569"/>
      <c r="I74" s="567">
        <v>0</v>
      </c>
      <c r="J74" s="566">
        <v>0</v>
      </c>
      <c r="K74" s="567">
        <v>0</v>
      </c>
      <c r="L74" s="568"/>
      <c r="M74" s="568"/>
      <c r="N74" s="566">
        <v>0</v>
      </c>
      <c r="O74" s="567">
        <f>K74+I74</f>
        <v>0</v>
      </c>
      <c r="P74" s="566">
        <f>N74+J74</f>
        <v>0</v>
      </c>
      <c r="R74" s="563"/>
      <c r="S74" s="563"/>
      <c r="T74" s="537"/>
    </row>
    <row r="75" spans="1:20" hidden="1">
      <c r="A75" s="562" t="s">
        <v>276</v>
      </c>
      <c r="B75" s="549"/>
      <c r="C75" s="565">
        <v>0</v>
      </c>
      <c r="D75" s="564">
        <v>0</v>
      </c>
      <c r="E75" s="561"/>
      <c r="F75" s="565">
        <v>0</v>
      </c>
      <c r="G75" s="564">
        <v>0</v>
      </c>
      <c r="H75" s="561"/>
      <c r="I75" s="565">
        <v>0</v>
      </c>
      <c r="J75" s="564">
        <v>0</v>
      </c>
      <c r="K75" s="565">
        <v>0</v>
      </c>
      <c r="L75" s="563"/>
      <c r="M75" s="563"/>
      <c r="N75" s="564">
        <v>0</v>
      </c>
      <c r="O75" s="565">
        <v>0</v>
      </c>
      <c r="P75" s="564">
        <v>0</v>
      </c>
      <c r="R75" s="563"/>
      <c r="S75" s="563"/>
      <c r="T75" s="537"/>
    </row>
    <row r="76" spans="1:20" hidden="1">
      <c r="A76" s="562" t="s">
        <v>275</v>
      </c>
      <c r="B76" s="549"/>
      <c r="C76" s="565">
        <v>0</v>
      </c>
      <c r="D76" s="564">
        <v>0</v>
      </c>
      <c r="E76" s="561"/>
      <c r="F76" s="565">
        <v>0</v>
      </c>
      <c r="G76" s="564">
        <v>0</v>
      </c>
      <c r="H76" s="561"/>
      <c r="I76" s="565">
        <v>0</v>
      </c>
      <c r="J76" s="564">
        <v>0</v>
      </c>
      <c r="K76" s="565">
        <v>0</v>
      </c>
      <c r="L76" s="563"/>
      <c r="M76" s="563"/>
      <c r="N76" s="564">
        <v>0</v>
      </c>
      <c r="O76" s="565">
        <v>0</v>
      </c>
      <c r="P76" s="564">
        <v>0</v>
      </c>
      <c r="R76" s="563"/>
      <c r="S76" s="563"/>
      <c r="T76" s="537"/>
    </row>
    <row r="77" spans="1:20" hidden="1">
      <c r="A77" s="562" t="s">
        <v>274</v>
      </c>
      <c r="B77" s="549"/>
      <c r="C77" s="565">
        <v>0</v>
      </c>
      <c r="D77" s="564">
        <v>0</v>
      </c>
      <c r="E77" s="561"/>
      <c r="F77" s="565">
        <v>0</v>
      </c>
      <c r="G77" s="564">
        <v>0</v>
      </c>
      <c r="H77" s="561"/>
      <c r="I77" s="565">
        <v>0</v>
      </c>
      <c r="J77" s="564">
        <v>0</v>
      </c>
      <c r="K77" s="565">
        <v>0</v>
      </c>
      <c r="L77" s="563"/>
      <c r="M77" s="563"/>
      <c r="N77" s="564">
        <v>0</v>
      </c>
      <c r="O77" s="565">
        <v>0</v>
      </c>
      <c r="P77" s="564">
        <v>0</v>
      </c>
      <c r="R77" s="563"/>
      <c r="S77" s="563"/>
      <c r="T77" s="537"/>
    </row>
    <row r="78" spans="1:20" hidden="1">
      <c r="A78" s="562" t="s">
        <v>273</v>
      </c>
      <c r="B78" s="549"/>
      <c r="C78" s="565">
        <v>0</v>
      </c>
      <c r="D78" s="564">
        <v>0</v>
      </c>
      <c r="E78" s="561"/>
      <c r="F78" s="565">
        <v>0</v>
      </c>
      <c r="G78" s="564">
        <v>0</v>
      </c>
      <c r="H78" s="561"/>
      <c r="I78" s="565">
        <v>0</v>
      </c>
      <c r="J78" s="564">
        <v>0</v>
      </c>
      <c r="K78" s="565">
        <v>0</v>
      </c>
      <c r="L78" s="563"/>
      <c r="M78" s="563"/>
      <c r="N78" s="564">
        <v>0</v>
      </c>
      <c r="O78" s="565">
        <v>0</v>
      </c>
      <c r="P78" s="564">
        <v>0</v>
      </c>
      <c r="R78" s="563"/>
      <c r="S78" s="563"/>
      <c r="T78" s="537"/>
    </row>
    <row r="79" spans="1:20" hidden="1">
      <c r="A79" s="562" t="s">
        <v>272</v>
      </c>
      <c r="B79" s="549"/>
      <c r="C79" s="560">
        <v>0</v>
      </c>
      <c r="D79" s="559">
        <v>0</v>
      </c>
      <c r="E79" s="561"/>
      <c r="F79" s="560">
        <v>0</v>
      </c>
      <c r="G79" s="559">
        <v>0</v>
      </c>
      <c r="H79" s="561"/>
      <c r="I79" s="560">
        <v>0</v>
      </c>
      <c r="J79" s="559">
        <v>0</v>
      </c>
      <c r="K79" s="560">
        <v>0</v>
      </c>
      <c r="L79" s="558"/>
      <c r="M79" s="558"/>
      <c r="N79" s="559">
        <v>0</v>
      </c>
      <c r="O79" s="560">
        <v>0</v>
      </c>
      <c r="P79" s="559">
        <v>0</v>
      </c>
      <c r="R79" s="558"/>
      <c r="S79" s="558"/>
      <c r="T79" s="537"/>
    </row>
    <row r="80" spans="1:20" hidden="1">
      <c r="A80" s="557" t="s">
        <v>271</v>
      </c>
      <c r="B80" s="556"/>
      <c r="C80" s="552">
        <f>SUM(C74:C79)</f>
        <v>0</v>
      </c>
      <c r="D80" s="551">
        <f>SUM(D74:D79)</f>
        <v>0</v>
      </c>
      <c r="E80" s="555"/>
      <c r="F80" s="552">
        <f>SUM(F74:F79)</f>
        <v>0</v>
      </c>
      <c r="G80" s="551">
        <f>SUM(G74:G79)</f>
        <v>0</v>
      </c>
      <c r="H80" s="554"/>
      <c r="I80" s="552">
        <f>SUM(I74:I79)</f>
        <v>0</v>
      </c>
      <c r="J80" s="551">
        <f>SUM(J74:J79)</f>
        <v>0</v>
      </c>
      <c r="K80" s="552">
        <f>SUM(K74:K79)</f>
        <v>0</v>
      </c>
      <c r="L80" s="553"/>
      <c r="M80" s="553"/>
      <c r="N80" s="551">
        <f>SUM(N74:N79)</f>
        <v>0</v>
      </c>
      <c r="O80" s="552">
        <f>SUM(O74:O79)</f>
        <v>0</v>
      </c>
      <c r="P80" s="551">
        <f>SUM(P74:P79)</f>
        <v>0</v>
      </c>
      <c r="R80" s="550"/>
      <c r="S80" s="550"/>
      <c r="T80" s="537"/>
    </row>
    <row r="81" spans="1:20" hidden="1">
      <c r="A81" s="549"/>
      <c r="B81" s="549"/>
      <c r="C81" s="549"/>
      <c r="D81" s="549"/>
      <c r="E81" s="549"/>
      <c r="F81" s="549"/>
      <c r="G81" s="549"/>
      <c r="H81" s="549"/>
      <c r="I81" s="549"/>
      <c r="J81" s="549"/>
      <c r="K81" s="549"/>
      <c r="L81" s="549"/>
      <c r="M81" s="549"/>
      <c r="N81" s="549"/>
      <c r="O81" s="549"/>
      <c r="P81" s="549"/>
      <c r="R81" s="548"/>
      <c r="S81" s="548"/>
      <c r="T81" s="537"/>
    </row>
    <row r="82" spans="1:20" ht="13.5" hidden="1" thickBot="1">
      <c r="A82" s="547" t="s">
        <v>92</v>
      </c>
      <c r="B82" s="546"/>
      <c r="C82" s="544">
        <f>C56+C65+C71+C80</f>
        <v>0</v>
      </c>
      <c r="D82" s="543">
        <f>D56+D65+D71+D80</f>
        <v>0</v>
      </c>
      <c r="E82" s="546"/>
      <c r="F82" s="544">
        <f>F56+F65+F71+F80</f>
        <v>0</v>
      </c>
      <c r="G82" s="543">
        <f>G56+G65+G71+G80</f>
        <v>0</v>
      </c>
      <c r="H82" s="546"/>
      <c r="I82" s="544">
        <f>I56+I65+I71+I80</f>
        <v>0</v>
      </c>
      <c r="J82" s="543">
        <f>J56+J65+J71+J80</f>
        <v>0</v>
      </c>
      <c r="K82" s="544">
        <f>K56+K65+K71+K80</f>
        <v>0</v>
      </c>
      <c r="L82" s="545"/>
      <c r="M82" s="545"/>
      <c r="N82" s="543">
        <f>N56+N65+N71+N80</f>
        <v>0</v>
      </c>
      <c r="O82" s="544">
        <f>O56+O65+O71+O80</f>
        <v>0</v>
      </c>
      <c r="P82" s="543">
        <f>P56+P65+P71+P80</f>
        <v>0</v>
      </c>
      <c r="Q82" s="539"/>
      <c r="R82" s="541"/>
      <c r="S82" s="540"/>
      <c r="T82" s="537"/>
    </row>
    <row r="83" spans="1:20">
      <c r="A83" s="542"/>
      <c r="B83" s="542"/>
      <c r="C83" s="541"/>
      <c r="D83" s="540"/>
      <c r="E83" s="542"/>
      <c r="F83" s="541"/>
      <c r="G83" s="540"/>
      <c r="H83" s="542"/>
      <c r="I83" s="541"/>
      <c r="J83" s="540"/>
      <c r="K83" s="539"/>
      <c r="L83" s="539"/>
      <c r="M83" s="539"/>
      <c r="N83" s="539"/>
      <c r="O83" s="539"/>
      <c r="P83" s="539"/>
      <c r="Q83" s="539"/>
      <c r="R83" s="538"/>
      <c r="S83" s="538"/>
      <c r="T83" s="537"/>
    </row>
    <row r="84" spans="1:20">
      <c r="A84" s="542"/>
      <c r="B84" s="542"/>
      <c r="C84" s="541"/>
      <c r="D84" s="540"/>
      <c r="E84" s="542"/>
      <c r="F84" s="541"/>
      <c r="G84" s="540"/>
      <c r="H84" s="542"/>
      <c r="I84" s="541"/>
      <c r="J84" s="540"/>
      <c r="K84" s="539"/>
      <c r="L84" s="539"/>
      <c r="M84" s="539"/>
      <c r="N84" s="539"/>
      <c r="O84" s="539"/>
      <c r="P84" s="539"/>
      <c r="Q84" s="539"/>
      <c r="R84" s="538"/>
      <c r="S84" s="538"/>
      <c r="T84" s="537"/>
    </row>
    <row r="85" spans="1:20" ht="15">
      <c r="A85" s="923"/>
      <c r="B85" s="924"/>
      <c r="C85" s="924"/>
      <c r="D85" s="924"/>
      <c r="E85" s="924"/>
      <c r="F85" s="924"/>
      <c r="G85" s="924"/>
      <c r="H85" s="924"/>
      <c r="I85" s="924"/>
      <c r="J85" s="925"/>
      <c r="K85" s="925"/>
      <c r="L85" s="925"/>
      <c r="M85" s="925"/>
      <c r="N85" s="925"/>
      <c r="O85" s="925"/>
      <c r="P85" s="925"/>
      <c r="Q85" s="925"/>
      <c r="R85" s="925"/>
      <c r="S85" s="925"/>
    </row>
    <row r="86" spans="1:20" ht="15">
      <c r="A86" s="923"/>
      <c r="B86" s="924"/>
      <c r="C86" s="924"/>
      <c r="D86" s="924"/>
      <c r="E86" s="924"/>
      <c r="F86" s="924"/>
      <c r="G86" s="924"/>
      <c r="H86" s="924"/>
      <c r="I86" s="924"/>
      <c r="J86" s="925"/>
      <c r="K86" s="925"/>
      <c r="L86" s="925"/>
      <c r="M86" s="925"/>
      <c r="N86" s="925"/>
      <c r="O86" s="925"/>
      <c r="P86" s="925"/>
      <c r="Q86" s="925"/>
      <c r="R86" s="925"/>
      <c r="S86" s="925"/>
    </row>
    <row r="87" spans="1:20">
      <c r="S87" s="537"/>
    </row>
  </sheetData>
  <mergeCells count="16">
    <mergeCell ref="A85:S85"/>
    <mergeCell ref="A86:S86"/>
    <mergeCell ref="M9:N9"/>
    <mergeCell ref="A10:A11"/>
    <mergeCell ref="A42:P42"/>
    <mergeCell ref="A50:A51"/>
    <mergeCell ref="K9:L9"/>
    <mergeCell ref="A1:P1"/>
    <mergeCell ref="A3:P3"/>
    <mergeCell ref="A4:P4"/>
    <mergeCell ref="A5:P5"/>
    <mergeCell ref="C8:D9"/>
    <mergeCell ref="I8:J9"/>
    <mergeCell ref="F8:G9"/>
    <mergeCell ref="O8:P9"/>
    <mergeCell ref="K8:N8"/>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rowBreaks count="1" manualBreakCount="1">
    <brk id="42" max="16" man="1"/>
  </rowBreaks>
</worksheet>
</file>

<file path=xl/worksheets/sheet6.xml><?xml version="1.0" encoding="utf-8"?>
<worksheet xmlns="http://schemas.openxmlformats.org/spreadsheetml/2006/main" xmlns:r="http://schemas.openxmlformats.org/officeDocument/2006/relationships">
  <sheetPr codeName="Sheet10"/>
  <dimension ref="A1:AE79"/>
  <sheetViews>
    <sheetView zoomScaleNormal="100" zoomScaleSheetLayoutView="100" workbookViewId="0">
      <selection activeCell="K25" sqref="K25"/>
    </sheetView>
  </sheetViews>
  <sheetFormatPr defaultRowHeight="15"/>
  <cols>
    <col min="1" max="1" width="9.44140625" customWidth="1"/>
    <col min="5" max="5" width="9.5546875" customWidth="1"/>
    <col min="6" max="6" width="0.77734375" customWidth="1"/>
    <col min="7" max="7" width="10.33203125" customWidth="1"/>
    <col min="8" max="8" width="0.44140625" customWidth="1"/>
    <col min="9" max="9" width="9.5546875" customWidth="1"/>
    <col min="10" max="10" width="0.6640625" customWidth="1"/>
    <col min="11" max="11" width="10.44140625" customWidth="1"/>
    <col min="13" max="14" width="9.33203125" customWidth="1"/>
    <col min="15" max="15" width="7.6640625" style="57" customWidth="1"/>
    <col min="16" max="16" width="7.77734375" style="57" customWidth="1"/>
    <col min="17" max="17" width="12.109375" style="57" customWidth="1"/>
    <col min="18" max="18" width="1" style="202" customWidth="1"/>
    <col min="19" max="19" width="11.44140625" bestFit="1" customWidth="1"/>
  </cols>
  <sheetData>
    <row r="1" spans="1:31" ht="15.75">
      <c r="A1" s="949" t="s">
        <v>102</v>
      </c>
      <c r="B1" s="949"/>
      <c r="C1" s="949"/>
      <c r="D1" s="949"/>
      <c r="E1" s="949"/>
      <c r="F1" s="949"/>
      <c r="G1" s="949"/>
      <c r="H1" s="949"/>
      <c r="I1" s="949"/>
      <c r="J1" s="949"/>
      <c r="K1" s="949"/>
      <c r="L1" s="949"/>
      <c r="M1" s="950"/>
      <c r="N1" s="654"/>
      <c r="O1" s="654"/>
      <c r="P1" s="654"/>
      <c r="Q1" s="654"/>
      <c r="R1" s="202" t="s">
        <v>73</v>
      </c>
    </row>
    <row r="2" spans="1:31" ht="15.75">
      <c r="A2" s="193" t="s">
        <v>54</v>
      </c>
      <c r="O2"/>
      <c r="P2"/>
      <c r="Q2"/>
      <c r="R2" s="202" t="s">
        <v>73</v>
      </c>
    </row>
    <row r="3" spans="1:31" ht="15" customHeight="1">
      <c r="A3" s="951" t="s">
        <v>26</v>
      </c>
      <c r="B3" s="951"/>
      <c r="C3" s="951"/>
      <c r="D3" s="951"/>
      <c r="E3" s="951"/>
      <c r="F3" s="951"/>
      <c r="G3" s="951"/>
      <c r="H3" s="951"/>
      <c r="I3" s="951"/>
      <c r="J3" s="951"/>
      <c r="K3" s="951"/>
      <c r="L3" s="951"/>
      <c r="M3" s="952"/>
      <c r="N3" s="655"/>
      <c r="O3" s="655"/>
      <c r="P3" s="655"/>
      <c r="Q3" s="655"/>
      <c r="R3" s="202" t="s">
        <v>73</v>
      </c>
      <c r="S3" s="165"/>
      <c r="T3" s="165"/>
      <c r="U3" s="165"/>
      <c r="V3" s="165"/>
      <c r="W3" s="165"/>
      <c r="X3" s="165"/>
      <c r="Y3" s="165"/>
      <c r="Z3" s="165"/>
      <c r="AA3" s="165"/>
      <c r="AB3" s="165"/>
      <c r="AC3" s="165"/>
      <c r="AD3" s="165"/>
      <c r="AE3" s="165"/>
    </row>
    <row r="4" spans="1:31" ht="15.75">
      <c r="A4" s="953" t="str">
        <f>+'B. Summary of Requirements '!A5</f>
        <v>Interagency Crime and Drug Enforcement</v>
      </c>
      <c r="B4" s="953"/>
      <c r="C4" s="953"/>
      <c r="D4" s="953"/>
      <c r="E4" s="953"/>
      <c r="F4" s="953"/>
      <c r="G4" s="953"/>
      <c r="H4" s="953"/>
      <c r="I4" s="953"/>
      <c r="J4" s="953"/>
      <c r="K4" s="953"/>
      <c r="L4" s="953"/>
      <c r="M4" s="954"/>
      <c r="N4" s="656"/>
      <c r="O4" s="656"/>
      <c r="P4" s="656"/>
      <c r="Q4" s="656"/>
      <c r="R4" s="202" t="s">
        <v>73</v>
      </c>
      <c r="S4" s="170"/>
      <c r="T4" s="165"/>
      <c r="U4" s="165"/>
      <c r="V4" s="165"/>
      <c r="W4" s="165"/>
      <c r="X4" s="165"/>
      <c r="Y4" s="165"/>
      <c r="Z4" s="165"/>
      <c r="AA4" s="165"/>
      <c r="AB4" s="165"/>
      <c r="AC4" s="165"/>
      <c r="AD4" s="165"/>
      <c r="AE4" s="165"/>
    </row>
    <row r="5" spans="1:31">
      <c r="A5" s="166"/>
      <c r="B5" s="167"/>
      <c r="C5" s="167"/>
      <c r="D5" s="167"/>
      <c r="E5" s="167"/>
      <c r="F5" s="167"/>
      <c r="G5" s="167"/>
      <c r="H5" s="167"/>
      <c r="I5" s="167"/>
      <c r="J5" s="167"/>
      <c r="K5" s="167"/>
      <c r="L5" s="167"/>
      <c r="M5" s="167"/>
      <c r="N5" s="167"/>
      <c r="O5" s="167"/>
      <c r="P5" s="167"/>
      <c r="Q5" s="167"/>
      <c r="R5" s="202" t="s">
        <v>73</v>
      </c>
      <c r="S5" s="167"/>
      <c r="T5" s="165"/>
      <c r="U5" s="165"/>
      <c r="V5" s="165"/>
      <c r="W5" s="165"/>
      <c r="X5" s="165"/>
      <c r="Y5" s="165"/>
      <c r="Z5" s="165"/>
      <c r="AA5" s="165"/>
      <c r="AB5" s="165"/>
      <c r="AC5" s="165"/>
      <c r="AD5" s="165"/>
      <c r="AE5" s="165"/>
    </row>
    <row r="6" spans="1:31">
      <c r="A6" s="57"/>
      <c r="B6" s="57"/>
      <c r="C6" s="57"/>
      <c r="D6" s="57"/>
      <c r="E6" s="57"/>
      <c r="F6" s="57"/>
      <c r="G6" s="57"/>
      <c r="H6" s="57"/>
      <c r="I6" s="57"/>
      <c r="J6" s="57"/>
      <c r="K6" s="57"/>
      <c r="L6" s="57"/>
      <c r="M6" s="57"/>
      <c r="N6" s="57"/>
      <c r="R6" s="202" t="s">
        <v>73</v>
      </c>
      <c r="S6" s="57"/>
    </row>
    <row r="7" spans="1:31">
      <c r="A7" s="941" t="s">
        <v>122</v>
      </c>
      <c r="B7" s="941"/>
      <c r="C7" s="941"/>
      <c r="D7" s="941"/>
      <c r="E7" s="941"/>
      <c r="F7" s="941"/>
      <c r="G7" s="941"/>
      <c r="H7" s="941"/>
      <c r="I7" s="941"/>
      <c r="J7" s="941"/>
      <c r="K7" s="941"/>
      <c r="L7" s="941"/>
      <c r="M7" s="941"/>
      <c r="N7" s="651"/>
      <c r="O7" s="651"/>
      <c r="P7" s="651"/>
      <c r="Q7" s="651"/>
      <c r="R7" s="202" t="s">
        <v>73</v>
      </c>
      <c r="S7" s="167"/>
      <c r="T7" s="167"/>
      <c r="U7" s="167"/>
    </row>
    <row r="8" spans="1:31">
      <c r="A8" s="57"/>
      <c r="B8" s="57"/>
      <c r="C8" s="57"/>
      <c r="D8" s="57"/>
      <c r="E8" s="57"/>
      <c r="F8" s="57"/>
      <c r="G8" s="57"/>
      <c r="H8" s="57"/>
      <c r="I8" s="57"/>
      <c r="J8" s="57"/>
      <c r="K8" s="57"/>
      <c r="L8" s="57"/>
      <c r="M8" s="57"/>
      <c r="N8" s="57"/>
      <c r="O8" s="662" t="s">
        <v>332</v>
      </c>
      <c r="P8" s="662" t="s">
        <v>117</v>
      </c>
      <c r="Q8" s="662" t="s">
        <v>55</v>
      </c>
      <c r="R8" s="202" t="s">
        <v>73</v>
      </c>
      <c r="S8" s="57"/>
    </row>
    <row r="9" spans="1:31" ht="26.25" customHeight="1">
      <c r="A9" s="946" t="s">
        <v>22</v>
      </c>
      <c r="B9" s="946"/>
      <c r="C9" s="946"/>
      <c r="D9" s="946"/>
      <c r="E9" s="946"/>
      <c r="F9" s="946"/>
      <c r="G9" s="946"/>
      <c r="H9" s="946"/>
      <c r="I9" s="946"/>
      <c r="J9" s="946"/>
      <c r="K9" s="946"/>
      <c r="L9" s="946"/>
      <c r="M9" s="946"/>
      <c r="N9" s="653"/>
      <c r="O9" s="663"/>
      <c r="P9" s="663"/>
      <c r="Q9" s="663"/>
      <c r="R9" s="202" t="s">
        <v>73</v>
      </c>
      <c r="S9" s="168"/>
    </row>
    <row r="10" spans="1:31">
      <c r="A10" s="57"/>
      <c r="B10" s="57"/>
      <c r="C10" s="57"/>
      <c r="D10" s="57"/>
      <c r="E10" s="57"/>
      <c r="F10" s="57"/>
      <c r="G10" s="57"/>
      <c r="H10" s="57"/>
      <c r="I10" s="57"/>
      <c r="J10" s="57"/>
      <c r="K10" s="57"/>
      <c r="L10" s="57"/>
      <c r="M10" s="57"/>
      <c r="N10" s="57"/>
      <c r="R10" s="202" t="s">
        <v>73</v>
      </c>
      <c r="S10" s="57"/>
    </row>
    <row r="11" spans="1:31">
      <c r="A11" s="941" t="s">
        <v>59</v>
      </c>
      <c r="B11" s="941"/>
      <c r="C11" s="941"/>
      <c r="D11" s="941"/>
      <c r="E11" s="941"/>
      <c r="F11" s="941"/>
      <c r="G11" s="941"/>
      <c r="H11" s="941"/>
      <c r="I11" s="941"/>
      <c r="J11" s="941"/>
      <c r="K11" s="941"/>
      <c r="L11" s="941"/>
      <c r="M11" s="941"/>
      <c r="N11" s="651"/>
      <c r="O11" s="662"/>
      <c r="P11" s="662"/>
      <c r="Q11" s="662"/>
      <c r="R11" s="202" t="s">
        <v>73</v>
      </c>
      <c r="S11" s="167"/>
    </row>
    <row r="12" spans="1:31">
      <c r="A12" s="57"/>
      <c r="B12" s="57"/>
      <c r="C12" s="57"/>
      <c r="D12" s="57"/>
      <c r="E12" s="57"/>
      <c r="F12" s="57"/>
      <c r="G12" s="57"/>
      <c r="H12" s="57"/>
      <c r="I12" s="57"/>
      <c r="J12" s="57"/>
      <c r="K12" s="57"/>
      <c r="L12" s="57"/>
      <c r="M12" s="57"/>
      <c r="N12" s="57"/>
      <c r="O12" s="664"/>
      <c r="P12" s="664"/>
      <c r="Q12" s="665"/>
      <c r="R12" s="202" t="s">
        <v>73</v>
      </c>
      <c r="S12" s="57"/>
    </row>
    <row r="13" spans="1:31" ht="36.75" customHeight="1">
      <c r="A13" s="938" t="s">
        <v>368</v>
      </c>
      <c r="B13" s="938"/>
      <c r="C13" s="938"/>
      <c r="D13" s="938"/>
      <c r="E13" s="938"/>
      <c r="F13" s="938"/>
      <c r="G13" s="938"/>
      <c r="H13" s="938"/>
      <c r="I13" s="938"/>
      <c r="J13" s="938"/>
      <c r="K13" s="938"/>
      <c r="L13" s="938"/>
      <c r="M13" s="938"/>
      <c r="N13" s="168"/>
      <c r="O13" s="168"/>
      <c r="P13" s="168"/>
      <c r="Q13" s="691">
        <v>1727</v>
      </c>
      <c r="R13" s="202" t="s">
        <v>73</v>
      </c>
      <c r="S13" s="168"/>
    </row>
    <row r="14" spans="1:31" ht="15" customHeight="1">
      <c r="A14" s="57"/>
      <c r="B14" s="57"/>
      <c r="C14" s="57"/>
      <c r="D14" s="57"/>
      <c r="E14" s="57"/>
      <c r="F14" s="57"/>
      <c r="G14" s="57"/>
      <c r="H14" s="57"/>
      <c r="I14" s="57"/>
      <c r="J14" s="57"/>
      <c r="K14" s="57"/>
      <c r="L14" s="57"/>
      <c r="M14" s="57"/>
      <c r="N14" s="57"/>
      <c r="O14" s="663"/>
      <c r="P14" s="663"/>
      <c r="Q14" s="680"/>
      <c r="R14" s="202" t="s">
        <v>73</v>
      </c>
      <c r="S14" s="57"/>
    </row>
    <row r="15" spans="1:31" ht="15" customHeight="1">
      <c r="A15" s="295"/>
      <c r="B15" s="296"/>
      <c r="C15" s="296"/>
      <c r="D15" s="296"/>
      <c r="E15" s="296"/>
      <c r="F15" s="296"/>
      <c r="G15" s="296"/>
      <c r="H15" s="296"/>
      <c r="I15" s="296"/>
      <c r="J15" s="296"/>
      <c r="K15" s="296"/>
      <c r="L15" s="296"/>
      <c r="M15" s="296"/>
      <c r="N15" s="296"/>
      <c r="O15" s="663"/>
      <c r="P15" s="663"/>
      <c r="Q15" s="680"/>
      <c r="S15" s="385"/>
    </row>
    <row r="16" spans="1:31" ht="35.25" customHeight="1">
      <c r="A16" s="942" t="s">
        <v>268</v>
      </c>
      <c r="B16" s="942"/>
      <c r="C16" s="942"/>
      <c r="D16" s="942"/>
      <c r="E16" s="942"/>
      <c r="F16" s="942"/>
      <c r="G16" s="942"/>
      <c r="H16" s="942"/>
      <c r="I16" s="942"/>
      <c r="J16" s="942"/>
      <c r="K16" s="942"/>
      <c r="L16" s="942"/>
      <c r="M16" s="942"/>
      <c r="N16" s="676"/>
      <c r="O16" s="664"/>
      <c r="P16" s="664"/>
      <c r="Q16" s="665">
        <v>425</v>
      </c>
      <c r="S16" s="385"/>
    </row>
    <row r="17" spans="1:19" ht="13.5" customHeight="1">
      <c r="A17" s="648"/>
      <c r="B17" s="648"/>
      <c r="C17" s="648"/>
      <c r="D17" s="648"/>
      <c r="E17" s="648"/>
      <c r="F17" s="648"/>
      <c r="G17" s="648"/>
      <c r="H17" s="648"/>
      <c r="I17" s="648"/>
      <c r="J17" s="648"/>
      <c r="K17" s="648"/>
      <c r="L17" s="648"/>
      <c r="M17" s="648"/>
      <c r="N17" s="676"/>
      <c r="O17" s="652"/>
      <c r="P17" s="652"/>
      <c r="Q17" s="681"/>
      <c r="S17" s="385"/>
    </row>
    <row r="18" spans="1:19" ht="15.75" customHeight="1">
      <c r="A18" s="955" t="s">
        <v>330</v>
      </c>
      <c r="B18" s="955"/>
      <c r="C18" s="955"/>
      <c r="D18" s="955"/>
      <c r="E18" s="955"/>
      <c r="F18" s="955"/>
      <c r="G18" s="955"/>
      <c r="H18" s="955"/>
      <c r="I18" s="955"/>
      <c r="J18" s="955"/>
      <c r="K18" s="955"/>
      <c r="L18" s="955"/>
      <c r="M18" s="955"/>
      <c r="N18" s="677"/>
      <c r="O18" s="664"/>
      <c r="P18" s="664"/>
      <c r="Q18" s="665">
        <v>226</v>
      </c>
      <c r="S18" s="385"/>
    </row>
    <row r="19" spans="1:19" ht="15" customHeight="1">
      <c r="A19" s="659"/>
      <c r="B19" s="659"/>
      <c r="C19" s="659"/>
      <c r="D19" s="659"/>
      <c r="E19" s="659"/>
      <c r="F19" s="659"/>
      <c r="G19" s="659"/>
      <c r="H19" s="659"/>
      <c r="I19" s="659"/>
      <c r="J19" s="659"/>
      <c r="K19" s="659"/>
      <c r="L19" s="659"/>
      <c r="M19" s="659"/>
      <c r="N19" s="678"/>
      <c r="O19" s="663"/>
      <c r="P19" s="663"/>
      <c r="Q19" s="680"/>
      <c r="S19" s="385"/>
    </row>
    <row r="20" spans="1:19" ht="27.75" hidden="1" customHeight="1">
      <c r="A20" s="955"/>
      <c r="B20" s="955"/>
      <c r="C20" s="955"/>
      <c r="D20" s="955"/>
      <c r="E20" s="955"/>
      <c r="F20" s="955"/>
      <c r="G20" s="955"/>
      <c r="H20" s="955"/>
      <c r="I20" s="955"/>
      <c r="J20" s="955"/>
      <c r="K20" s="955"/>
      <c r="L20" s="955"/>
      <c r="M20" s="955"/>
      <c r="N20" s="677"/>
      <c r="O20" s="652"/>
      <c r="P20" s="652"/>
      <c r="Q20" s="682">
        <v>0</v>
      </c>
      <c r="S20" s="386"/>
    </row>
    <row r="21" spans="1:19" ht="9" customHeight="1">
      <c r="A21" s="660"/>
      <c r="B21" s="660"/>
      <c r="C21" s="660"/>
      <c r="D21" s="660"/>
      <c r="E21" s="660"/>
      <c r="F21" s="660"/>
      <c r="G21" s="660"/>
      <c r="H21" s="660"/>
      <c r="I21" s="660"/>
      <c r="J21" s="660"/>
      <c r="K21" s="660"/>
      <c r="L21" s="660"/>
      <c r="M21" s="660"/>
      <c r="N21" s="677"/>
      <c r="O21" s="652"/>
      <c r="P21" s="652"/>
      <c r="Q21" s="681"/>
      <c r="S21" s="386"/>
    </row>
    <row r="22" spans="1:19" ht="24.75" customHeight="1">
      <c r="A22" s="955" t="s">
        <v>331</v>
      </c>
      <c r="B22" s="955"/>
      <c r="C22" s="955"/>
      <c r="D22" s="955"/>
      <c r="E22" s="955"/>
      <c r="F22" s="955"/>
      <c r="G22" s="955"/>
      <c r="H22" s="955"/>
      <c r="I22" s="955"/>
      <c r="J22" s="955"/>
      <c r="K22" s="955"/>
      <c r="L22" s="955"/>
      <c r="M22" s="955"/>
      <c r="N22" s="677"/>
      <c r="O22" s="667">
        <v>9</v>
      </c>
      <c r="P22" s="667">
        <v>9</v>
      </c>
      <c r="Q22" s="683">
        <v>1796</v>
      </c>
      <c r="S22" s="386"/>
    </row>
    <row r="23" spans="1:19" ht="10.5" customHeight="1">
      <c r="A23" s="660"/>
      <c r="B23" s="660"/>
      <c r="C23" s="660"/>
      <c r="D23" s="660"/>
      <c r="E23" s="660"/>
      <c r="F23" s="660"/>
      <c r="G23" s="660"/>
      <c r="H23" s="660"/>
      <c r="I23" s="660"/>
      <c r="J23" s="660"/>
      <c r="K23" s="660"/>
      <c r="L23" s="660"/>
      <c r="M23" s="660"/>
      <c r="N23" s="677"/>
      <c r="O23" s="667"/>
      <c r="P23" s="667"/>
      <c r="Q23" s="683"/>
      <c r="S23" s="386"/>
    </row>
    <row r="24" spans="1:19" ht="30.75" customHeight="1">
      <c r="A24" s="937" t="s">
        <v>204</v>
      </c>
      <c r="B24" s="937"/>
      <c r="C24" s="937"/>
      <c r="D24" s="937"/>
      <c r="E24" s="937"/>
      <c r="F24" s="937"/>
      <c r="G24" s="937"/>
      <c r="H24" s="937"/>
      <c r="I24" s="937"/>
      <c r="J24" s="937"/>
      <c r="K24" s="937"/>
      <c r="L24" s="937"/>
      <c r="M24" s="57"/>
      <c r="N24" s="57"/>
      <c r="O24" s="667"/>
      <c r="P24" s="667"/>
      <c r="Q24" s="683">
        <v>1161</v>
      </c>
      <c r="R24" s="202" t="s">
        <v>73</v>
      </c>
      <c r="S24" s="57"/>
    </row>
    <row r="25" spans="1:19">
      <c r="A25" s="57"/>
      <c r="B25" s="57"/>
      <c r="C25" s="57"/>
      <c r="D25" s="57"/>
      <c r="E25" s="57"/>
      <c r="F25" s="57"/>
      <c r="G25" s="57"/>
      <c r="H25" s="57"/>
      <c r="I25" s="57"/>
      <c r="J25" s="57"/>
      <c r="K25" s="57"/>
      <c r="L25" s="57"/>
      <c r="M25" s="57"/>
      <c r="N25" s="57"/>
      <c r="O25" s="668"/>
      <c r="P25" s="668"/>
      <c r="Q25" s="684"/>
      <c r="R25" s="202" t="s">
        <v>73</v>
      </c>
      <c r="S25" s="57"/>
    </row>
    <row r="26" spans="1:19">
      <c r="A26" s="679" t="s">
        <v>346</v>
      </c>
      <c r="B26" s="57"/>
      <c r="C26" s="57"/>
      <c r="D26" s="57"/>
      <c r="E26" s="57"/>
      <c r="F26" s="57"/>
      <c r="G26" s="57"/>
      <c r="H26" s="57"/>
      <c r="I26" s="57"/>
      <c r="J26" s="57"/>
      <c r="K26" s="57"/>
      <c r="L26" s="57"/>
      <c r="M26" s="57"/>
      <c r="N26" s="57"/>
      <c r="O26" s="668"/>
      <c r="P26" s="668"/>
      <c r="Q26" s="684"/>
      <c r="S26" s="57"/>
    </row>
    <row r="27" spans="1:19" ht="12" customHeight="1">
      <c r="A27" s="418"/>
      <c r="B27" s="418"/>
      <c r="C27" s="418"/>
      <c r="D27" s="418"/>
      <c r="E27" s="418"/>
      <c r="F27" s="418"/>
      <c r="G27" s="418"/>
      <c r="H27" s="418"/>
      <c r="I27" s="418"/>
      <c r="J27" s="418"/>
      <c r="K27" s="418"/>
      <c r="L27" s="418"/>
      <c r="M27" s="418"/>
      <c r="N27" s="649"/>
      <c r="O27" s="668"/>
      <c r="P27" s="668"/>
      <c r="Q27" s="684"/>
      <c r="S27" s="57"/>
    </row>
    <row r="28" spans="1:19" ht="58.5" hidden="1" customHeight="1">
      <c r="A28" s="937" t="s">
        <v>270</v>
      </c>
      <c r="B28" s="937"/>
      <c r="C28" s="937"/>
      <c r="D28" s="937"/>
      <c r="E28" s="937"/>
      <c r="F28" s="937"/>
      <c r="G28" s="937"/>
      <c r="H28" s="937"/>
      <c r="I28" s="937"/>
      <c r="J28" s="937"/>
      <c r="K28" s="937"/>
      <c r="L28" s="937"/>
      <c r="M28" s="937"/>
      <c r="N28" s="649"/>
      <c r="O28" s="667"/>
      <c r="P28" s="667"/>
      <c r="Q28" s="683">
        <v>0</v>
      </c>
      <c r="S28" s="57"/>
    </row>
    <row r="29" spans="1:19" ht="12" customHeight="1">
      <c r="A29" s="427"/>
      <c r="B29" s="427"/>
      <c r="C29" s="427"/>
      <c r="D29" s="427"/>
      <c r="E29" s="427"/>
      <c r="F29" s="427"/>
      <c r="G29" s="427"/>
      <c r="H29" s="427"/>
      <c r="I29" s="427"/>
      <c r="J29" s="427"/>
      <c r="K29" s="427"/>
      <c r="L29" s="427"/>
      <c r="M29" s="427"/>
      <c r="N29" s="649"/>
      <c r="O29" s="667"/>
      <c r="P29" s="667"/>
      <c r="Q29" s="683"/>
      <c r="S29" s="57"/>
    </row>
    <row r="30" spans="1:19" ht="12" customHeight="1">
      <c r="A30" s="427"/>
      <c r="B30" s="427"/>
      <c r="C30" s="427"/>
      <c r="D30" s="427"/>
      <c r="E30" s="427"/>
      <c r="F30" s="427"/>
      <c r="G30" s="427"/>
      <c r="H30" s="427"/>
      <c r="I30" s="427"/>
      <c r="J30" s="427"/>
      <c r="K30" s="427"/>
      <c r="L30" s="427"/>
      <c r="M30" s="427"/>
      <c r="N30" s="649"/>
      <c r="O30" s="662" t="s">
        <v>332</v>
      </c>
      <c r="P30" s="662" t="s">
        <v>117</v>
      </c>
      <c r="Q30" s="685" t="s">
        <v>55</v>
      </c>
      <c r="S30" s="57"/>
    </row>
    <row r="31" spans="1:19" ht="12" customHeight="1">
      <c r="A31" s="427"/>
      <c r="B31" s="427"/>
      <c r="C31" s="427"/>
      <c r="D31" s="427"/>
      <c r="E31" s="427"/>
      <c r="F31" s="427"/>
      <c r="G31" s="427"/>
      <c r="H31" s="427"/>
      <c r="I31" s="427"/>
      <c r="J31" s="427"/>
      <c r="K31" s="427"/>
      <c r="L31" s="427"/>
      <c r="M31" s="427"/>
      <c r="N31" s="649"/>
      <c r="O31" s="669"/>
      <c r="P31" s="669"/>
      <c r="Q31" s="686"/>
      <c r="S31" s="57"/>
    </row>
    <row r="32" spans="1:19" ht="12" customHeight="1">
      <c r="A32" s="418"/>
      <c r="B32" s="418"/>
      <c r="C32" s="418"/>
      <c r="D32" s="418"/>
      <c r="E32" s="944" t="s">
        <v>269</v>
      </c>
      <c r="F32" s="944"/>
      <c r="G32" s="946" t="s">
        <v>225</v>
      </c>
      <c r="H32" s="418"/>
      <c r="I32" s="944" t="s">
        <v>347</v>
      </c>
      <c r="J32" s="944"/>
      <c r="K32" s="946" t="s">
        <v>225</v>
      </c>
      <c r="L32" s="418"/>
      <c r="M32" s="418"/>
      <c r="N32" s="649"/>
      <c r="O32" s="664"/>
      <c r="P32" s="664"/>
      <c r="Q32" s="665"/>
      <c r="S32" s="57"/>
    </row>
    <row r="33" spans="1:19" ht="12" customHeight="1">
      <c r="A33" s="418"/>
      <c r="B33" s="418"/>
      <c r="C33" s="418"/>
      <c r="D33" s="418"/>
      <c r="E33" s="945"/>
      <c r="F33" s="944"/>
      <c r="G33" s="947"/>
      <c r="H33" s="418"/>
      <c r="I33" s="945"/>
      <c r="J33" s="944"/>
      <c r="K33" s="947"/>
      <c r="L33" s="418"/>
      <c r="M33" s="418"/>
      <c r="N33" s="649"/>
      <c r="O33" s="663"/>
      <c r="P33" s="663"/>
      <c r="Q33" s="680"/>
      <c r="S33" s="57"/>
    </row>
    <row r="34" spans="1:19" ht="12" customHeight="1">
      <c r="A34" s="57" t="s">
        <v>345</v>
      </c>
      <c r="B34" s="418"/>
      <c r="C34" s="418"/>
      <c r="D34" s="418"/>
      <c r="E34" s="422">
        <f>(10049+1081)*2</f>
        <v>22260</v>
      </c>
      <c r="F34" s="57"/>
      <c r="G34" s="422">
        <f>1796+(173*47)+(66*53)</f>
        <v>13425</v>
      </c>
      <c r="H34" s="418"/>
      <c r="I34" s="422">
        <v>0</v>
      </c>
      <c r="J34" s="420"/>
      <c r="K34" s="422">
        <v>0</v>
      </c>
      <c r="L34" s="418"/>
      <c r="M34" s="418"/>
      <c r="N34" s="649"/>
      <c r="O34" s="664"/>
      <c r="P34" s="664"/>
      <c r="Q34" s="665"/>
      <c r="S34" s="57"/>
    </row>
    <row r="35" spans="1:19" ht="12" customHeight="1">
      <c r="A35" s="57" t="s">
        <v>210</v>
      </c>
      <c r="B35" s="418"/>
      <c r="C35" s="418"/>
      <c r="D35" s="418"/>
      <c r="E35" s="423">
        <f>0.5*E34</f>
        <v>11130</v>
      </c>
      <c r="F35" s="57"/>
      <c r="G35" s="423">
        <f>G34*0.5</f>
        <v>6712.5</v>
      </c>
      <c r="H35" s="418"/>
      <c r="I35" s="422">
        <v>0</v>
      </c>
      <c r="J35" s="420"/>
      <c r="K35" s="422">
        <v>0</v>
      </c>
      <c r="L35" s="418"/>
      <c r="M35" s="418"/>
      <c r="N35" s="649"/>
      <c r="O35" s="666"/>
      <c r="P35" s="666"/>
      <c r="Q35" s="687"/>
      <c r="S35" s="57"/>
    </row>
    <row r="36" spans="1:19" ht="12" customHeight="1">
      <c r="A36" s="57" t="s">
        <v>211</v>
      </c>
      <c r="B36" s="418"/>
      <c r="C36" s="418"/>
      <c r="D36" s="418"/>
      <c r="E36" s="422">
        <f>E34-E35</f>
        <v>11130</v>
      </c>
      <c r="F36" s="57"/>
      <c r="G36" s="422">
        <f>G34-G35</f>
        <v>6712.5</v>
      </c>
      <c r="H36" s="418"/>
      <c r="I36" s="700"/>
      <c r="J36" s="420"/>
      <c r="K36" s="700"/>
      <c r="L36" s="418"/>
      <c r="M36" s="418"/>
      <c r="N36" s="649"/>
      <c r="O36" s="664"/>
      <c r="P36" s="664"/>
      <c r="Q36" s="665"/>
      <c r="S36" s="57"/>
    </row>
    <row r="37" spans="1:19" ht="12" customHeight="1">
      <c r="A37" s="57" t="s">
        <v>212</v>
      </c>
      <c r="B37" s="418"/>
      <c r="C37" s="418"/>
      <c r="D37" s="418"/>
      <c r="E37" s="386">
        <v>0</v>
      </c>
      <c r="F37" s="57"/>
      <c r="G37" s="386">
        <v>0</v>
      </c>
      <c r="H37" s="418"/>
      <c r="I37" s="422"/>
      <c r="J37" s="420"/>
      <c r="K37" s="422"/>
      <c r="L37" s="418"/>
      <c r="M37" s="418"/>
      <c r="N37" s="649"/>
      <c r="O37" s="666"/>
      <c r="P37" s="666"/>
      <c r="Q37" s="687"/>
      <c r="S37" s="57"/>
    </row>
    <row r="38" spans="1:19" ht="12" customHeight="1">
      <c r="A38" s="57" t="s">
        <v>213</v>
      </c>
      <c r="B38" s="418"/>
      <c r="C38" s="418"/>
      <c r="D38" s="418"/>
      <c r="E38" s="57"/>
      <c r="F38" s="57"/>
      <c r="G38" s="386"/>
      <c r="H38" s="418"/>
      <c r="I38" s="420"/>
      <c r="J38" s="420"/>
      <c r="K38" s="422"/>
      <c r="L38" s="418"/>
      <c r="M38" s="418"/>
      <c r="N38" s="649"/>
      <c r="O38" s="664"/>
      <c r="P38" s="664"/>
      <c r="Q38" s="665"/>
      <c r="S38" s="57"/>
    </row>
    <row r="39" spans="1:19" ht="12" customHeight="1">
      <c r="A39" s="57" t="s">
        <v>214</v>
      </c>
      <c r="B39" s="418"/>
      <c r="C39" s="418"/>
      <c r="D39" s="418"/>
      <c r="E39" s="57"/>
      <c r="F39" s="57"/>
      <c r="G39" s="386"/>
      <c r="H39" s="418"/>
      <c r="I39" s="420"/>
      <c r="J39" s="420"/>
      <c r="K39" s="422"/>
      <c r="L39" s="418"/>
      <c r="M39" s="418"/>
      <c r="N39" s="649"/>
      <c r="O39" s="666"/>
      <c r="P39" s="666"/>
      <c r="Q39" s="687"/>
      <c r="S39" s="57"/>
    </row>
    <row r="40" spans="1:19" ht="12" customHeight="1">
      <c r="A40" s="57" t="s">
        <v>215</v>
      </c>
      <c r="B40" s="418"/>
      <c r="C40" s="418"/>
      <c r="D40" s="418"/>
      <c r="E40" s="57"/>
      <c r="F40" s="57"/>
      <c r="G40" s="386"/>
      <c r="H40" s="418"/>
      <c r="I40" s="420"/>
      <c r="J40" s="420"/>
      <c r="K40" s="422"/>
      <c r="L40" s="418"/>
      <c r="M40" s="418"/>
      <c r="N40" s="649"/>
      <c r="O40" s="664"/>
      <c r="P40" s="664"/>
      <c r="Q40" s="665"/>
      <c r="S40" s="57"/>
    </row>
    <row r="41" spans="1:19" ht="12" customHeight="1">
      <c r="A41" s="57" t="s">
        <v>216</v>
      </c>
      <c r="B41" s="418"/>
      <c r="C41" s="418"/>
      <c r="D41" s="418"/>
      <c r="E41" s="57"/>
      <c r="F41" s="57"/>
      <c r="G41" s="386"/>
      <c r="H41" s="418"/>
      <c r="I41" s="420"/>
      <c r="J41" s="420"/>
      <c r="K41" s="422"/>
      <c r="L41" s="418"/>
      <c r="M41" s="418"/>
      <c r="N41" s="649"/>
      <c r="O41" s="664"/>
      <c r="P41" s="664"/>
      <c r="Q41" s="665"/>
      <c r="S41" s="57"/>
    </row>
    <row r="42" spans="1:19" ht="12" customHeight="1">
      <c r="A42" s="57" t="s">
        <v>217</v>
      </c>
      <c r="B42" s="418"/>
      <c r="C42" s="418"/>
      <c r="D42" s="418"/>
      <c r="E42" s="57"/>
      <c r="F42" s="57"/>
      <c r="G42" s="386"/>
      <c r="H42" s="418"/>
      <c r="I42" s="420"/>
      <c r="J42" s="420"/>
      <c r="K42" s="422"/>
      <c r="L42" s="418"/>
      <c r="M42" s="418"/>
      <c r="N42" s="649"/>
      <c r="O42" s="664"/>
      <c r="P42" s="664"/>
      <c r="Q42" s="665"/>
      <c r="S42" s="57"/>
    </row>
    <row r="43" spans="1:19" ht="12" customHeight="1">
      <c r="A43" s="57" t="s">
        <v>218</v>
      </c>
      <c r="B43" s="418"/>
      <c r="C43" s="418"/>
      <c r="D43" s="418"/>
      <c r="E43" s="386">
        <v>9870</v>
      </c>
      <c r="F43" s="57"/>
      <c r="G43" s="386"/>
      <c r="H43" s="418"/>
      <c r="I43" s="422"/>
      <c r="J43" s="420"/>
      <c r="K43" s="422"/>
      <c r="L43" s="418"/>
      <c r="M43" s="418"/>
      <c r="N43" s="649"/>
      <c r="O43" s="664"/>
      <c r="P43" s="664"/>
      <c r="Q43" s="665"/>
      <c r="S43" s="57"/>
    </row>
    <row r="44" spans="1:19" ht="12" customHeight="1">
      <c r="A44" s="57" t="s">
        <v>219</v>
      </c>
      <c r="B44" s="418"/>
      <c r="C44" s="418"/>
      <c r="D44" s="418"/>
      <c r="E44" s="57"/>
      <c r="F44" s="57"/>
      <c r="G44" s="386"/>
      <c r="H44" s="418"/>
      <c r="I44" s="420"/>
      <c r="J44" s="420"/>
      <c r="K44" s="422"/>
      <c r="L44" s="418"/>
      <c r="M44" s="418"/>
      <c r="N44" s="649"/>
      <c r="O44" s="670"/>
      <c r="P44" s="670"/>
      <c r="Q44" s="688"/>
      <c r="S44" s="57"/>
    </row>
    <row r="45" spans="1:19" ht="12" customHeight="1">
      <c r="A45" s="57" t="s">
        <v>220</v>
      </c>
      <c r="B45" s="418"/>
      <c r="C45" s="418"/>
      <c r="D45" s="418"/>
      <c r="E45" s="57"/>
      <c r="F45" s="57"/>
      <c r="G45" s="386"/>
      <c r="H45" s="418"/>
      <c r="I45" s="420"/>
      <c r="J45" s="420"/>
      <c r="K45" s="422"/>
      <c r="L45" s="418"/>
      <c r="M45" s="418"/>
      <c r="N45" s="649"/>
      <c r="O45" s="666"/>
      <c r="P45" s="666"/>
      <c r="Q45" s="687"/>
      <c r="S45" s="57"/>
    </row>
    <row r="46" spans="1:19" ht="12" customHeight="1">
      <c r="A46" s="57" t="s">
        <v>221</v>
      </c>
      <c r="B46" s="418"/>
      <c r="C46" s="418"/>
      <c r="D46" s="418"/>
      <c r="E46" s="57"/>
      <c r="F46" s="57"/>
      <c r="G46" s="386"/>
      <c r="H46" s="418"/>
      <c r="I46" s="420"/>
      <c r="J46" s="420"/>
      <c r="K46" s="422"/>
      <c r="L46" s="418"/>
      <c r="M46" s="418"/>
      <c r="N46" s="649"/>
      <c r="O46" s="664"/>
      <c r="P46" s="664"/>
      <c r="Q46" s="665"/>
      <c r="S46" s="57"/>
    </row>
    <row r="47" spans="1:19" ht="12" customHeight="1">
      <c r="A47" s="57" t="s">
        <v>222</v>
      </c>
      <c r="B47" s="418"/>
      <c r="C47" s="418"/>
      <c r="D47" s="418"/>
      <c r="E47" s="57"/>
      <c r="F47" s="57"/>
      <c r="G47" s="386"/>
      <c r="H47" s="418"/>
      <c r="I47" s="420"/>
      <c r="J47" s="420"/>
      <c r="K47" s="422"/>
      <c r="L47" s="418"/>
      <c r="M47" s="418"/>
      <c r="N47" s="649"/>
      <c r="O47" s="662" t="s">
        <v>332</v>
      </c>
      <c r="P47" s="662" t="s">
        <v>117</v>
      </c>
      <c r="Q47" s="685" t="s">
        <v>55</v>
      </c>
      <c r="S47" s="57"/>
    </row>
    <row r="48" spans="1:19" ht="12" customHeight="1">
      <c r="A48" s="57" t="s">
        <v>223</v>
      </c>
      <c r="B48" s="418"/>
      <c r="C48" s="418"/>
      <c r="D48" s="418"/>
      <c r="E48" s="421"/>
      <c r="F48" s="57"/>
      <c r="G48" s="423"/>
      <c r="H48" s="418"/>
      <c r="I48" s="420"/>
      <c r="J48" s="420"/>
      <c r="K48" s="422"/>
      <c r="L48" s="418"/>
      <c r="M48" s="418"/>
      <c r="N48" s="649"/>
      <c r="O48" s="664"/>
      <c r="P48" s="664"/>
      <c r="Q48" s="665"/>
      <c r="S48" s="57"/>
    </row>
    <row r="49" spans="1:19" ht="12" customHeight="1">
      <c r="A49" s="57" t="s">
        <v>224</v>
      </c>
      <c r="B49" s="418"/>
      <c r="C49" s="418"/>
      <c r="D49" s="418"/>
      <c r="E49" s="422">
        <f>SUM(E36:E48)</f>
        <v>21000</v>
      </c>
      <c r="F49" s="386"/>
      <c r="G49" s="422">
        <f>SUM(G36:G48)</f>
        <v>6712.5</v>
      </c>
      <c r="H49" s="418"/>
      <c r="I49" s="700">
        <f t="shared" ref="I49:K49" si="0">SUM(I36:I48)</f>
        <v>0</v>
      </c>
      <c r="J49" s="422">
        <f t="shared" si="0"/>
        <v>0</v>
      </c>
      <c r="K49" s="700">
        <f t="shared" si="0"/>
        <v>0</v>
      </c>
      <c r="L49" s="418"/>
      <c r="M49" s="418"/>
      <c r="N49" s="649"/>
      <c r="O49" s="666"/>
      <c r="P49" s="666"/>
      <c r="Q49" s="687"/>
      <c r="S49" s="57"/>
    </row>
    <row r="50" spans="1:19" ht="12" customHeight="1">
      <c r="A50" s="57"/>
      <c r="B50" s="418"/>
      <c r="C50" s="418"/>
      <c r="D50" s="418"/>
      <c r="E50" s="420"/>
      <c r="F50" s="57"/>
      <c r="G50" s="420"/>
      <c r="H50" s="418"/>
      <c r="I50" s="430"/>
      <c r="J50" s="430"/>
      <c r="K50" s="430"/>
      <c r="L50" s="418"/>
      <c r="M50" s="418"/>
      <c r="N50" s="649"/>
      <c r="O50" s="664"/>
      <c r="P50" s="664"/>
      <c r="Q50" s="665"/>
      <c r="S50" s="57"/>
    </row>
    <row r="51" spans="1:19" ht="12" customHeight="1">
      <c r="A51" s="57"/>
      <c r="B51" s="418"/>
      <c r="C51" s="418"/>
      <c r="D51" s="418"/>
      <c r="E51" s="422"/>
      <c r="F51" s="422"/>
      <c r="G51" s="422"/>
      <c r="H51" s="418"/>
      <c r="I51" s="418"/>
      <c r="J51" s="418"/>
      <c r="K51" s="418"/>
      <c r="L51" s="418"/>
      <c r="M51" s="418"/>
      <c r="N51" s="649"/>
      <c r="O51" s="666"/>
      <c r="P51" s="666"/>
      <c r="Q51" s="687"/>
      <c r="S51" s="57"/>
    </row>
    <row r="52" spans="1:19" ht="12" customHeight="1">
      <c r="A52" s="57"/>
      <c r="B52" s="418"/>
      <c r="C52" s="418"/>
      <c r="D52" s="418"/>
      <c r="E52" s="418"/>
      <c r="F52" s="418"/>
      <c r="G52" s="418"/>
      <c r="H52" s="418"/>
      <c r="I52" s="418"/>
      <c r="J52" s="418"/>
      <c r="K52" s="418"/>
      <c r="L52" s="418"/>
      <c r="M52" s="418"/>
      <c r="N52" s="649"/>
      <c r="O52" s="664"/>
      <c r="P52" s="664"/>
      <c r="Q52" s="665"/>
      <c r="S52" s="57"/>
    </row>
    <row r="53" spans="1:19" ht="12" customHeight="1">
      <c r="A53" s="418"/>
      <c r="B53" s="418"/>
      <c r="C53" s="418"/>
      <c r="D53" s="418"/>
      <c r="E53" s="418"/>
      <c r="F53" s="418"/>
      <c r="G53" s="418"/>
      <c r="H53" s="418"/>
      <c r="I53" s="418"/>
      <c r="J53" s="418"/>
      <c r="K53" s="418"/>
      <c r="L53" s="418"/>
      <c r="M53" s="418"/>
      <c r="N53" s="649"/>
      <c r="O53" s="666"/>
      <c r="P53" s="666"/>
      <c r="Q53" s="687"/>
      <c r="S53" s="57"/>
    </row>
    <row r="54" spans="1:19" ht="12" customHeight="1">
      <c r="A54" s="948" t="s">
        <v>27</v>
      </c>
      <c r="B54" s="948"/>
      <c r="C54" s="948"/>
      <c r="D54" s="948"/>
      <c r="E54" s="948"/>
      <c r="F54" s="948"/>
      <c r="G54" s="948"/>
      <c r="H54" s="948"/>
      <c r="I54" s="948"/>
      <c r="J54" s="948"/>
      <c r="K54" s="948"/>
      <c r="L54" s="948"/>
      <c r="M54" s="948"/>
      <c r="N54" s="649"/>
      <c r="O54" s="664"/>
      <c r="P54" s="664"/>
      <c r="Q54" s="665"/>
      <c r="S54" s="57"/>
    </row>
    <row r="55" spans="1:19" ht="12" customHeight="1">
      <c r="A55" s="418"/>
      <c r="B55" s="418"/>
      <c r="C55" s="418"/>
      <c r="D55" s="418"/>
      <c r="E55" s="418"/>
      <c r="F55" s="418"/>
      <c r="G55" s="418"/>
      <c r="H55" s="418"/>
      <c r="I55" s="418"/>
      <c r="J55" s="418"/>
      <c r="K55" s="418"/>
      <c r="L55" s="418"/>
      <c r="M55" s="418"/>
      <c r="N55" s="649"/>
      <c r="O55" s="666"/>
      <c r="P55" s="666"/>
      <c r="Q55" s="687"/>
      <c r="S55" s="57"/>
    </row>
    <row r="56" spans="1:19" ht="12" customHeight="1">
      <c r="A56" s="943" t="s">
        <v>209</v>
      </c>
      <c r="B56" s="943"/>
      <c r="C56" s="943"/>
      <c r="D56" s="943"/>
      <c r="E56" s="943"/>
      <c r="F56" s="943"/>
      <c r="G56" s="943"/>
      <c r="H56" s="943"/>
      <c r="I56" s="943"/>
      <c r="J56" s="943"/>
      <c r="K56" s="943"/>
      <c r="L56" s="943"/>
      <c r="M56" s="943"/>
      <c r="N56" s="649"/>
      <c r="O56" s="664"/>
      <c r="P56" s="664"/>
      <c r="Q56" s="665">
        <v>-1702</v>
      </c>
      <c r="S56" s="57"/>
    </row>
    <row r="57" spans="1:19" ht="12" customHeight="1">
      <c r="A57" s="409"/>
      <c r="B57" s="308"/>
      <c r="C57" s="308"/>
      <c r="D57" s="308"/>
      <c r="E57" s="308"/>
      <c r="F57" s="308"/>
      <c r="G57" s="308"/>
      <c r="H57" s="308"/>
      <c r="I57" s="308"/>
      <c r="J57" s="308"/>
      <c r="K57" s="308"/>
      <c r="L57" s="308"/>
      <c r="M57" s="308"/>
      <c r="N57" s="308"/>
      <c r="O57" s="671">
        <f>SUM(O14:O56)</f>
        <v>9</v>
      </c>
      <c r="P57" s="671">
        <f>SUM(P14:P56)</f>
        <v>9</v>
      </c>
      <c r="Q57" s="682"/>
      <c r="S57" s="57"/>
    </row>
    <row r="58" spans="1:19" ht="50.1" hidden="1" customHeight="1">
      <c r="A58" s="679"/>
      <c r="N58" s="650"/>
      <c r="O58" s="663"/>
      <c r="P58" s="663"/>
      <c r="Q58" s="689">
        <v>0</v>
      </c>
      <c r="S58" s="57"/>
    </row>
    <row r="59" spans="1:19" ht="13.5" hidden="1" customHeight="1">
      <c r="A59" s="171"/>
      <c r="B59" s="168"/>
      <c r="C59" s="168"/>
      <c r="D59" s="168"/>
      <c r="E59" s="168"/>
      <c r="F59" s="168"/>
      <c r="G59" s="168"/>
      <c r="H59" s="168"/>
      <c r="I59" s="168"/>
      <c r="J59" s="168"/>
      <c r="K59" s="168"/>
      <c r="L59" s="168"/>
      <c r="M59" s="168"/>
      <c r="N59" s="672"/>
      <c r="O59" s="671"/>
      <c r="P59" s="671"/>
      <c r="Q59" s="682"/>
      <c r="R59" s="202" t="s">
        <v>73</v>
      </c>
      <c r="S59" s="57"/>
    </row>
    <row r="60" spans="1:19" ht="13.5" hidden="1" customHeight="1">
      <c r="A60" s="936"/>
      <c r="B60" s="936"/>
      <c r="C60" s="936"/>
      <c r="D60" s="936"/>
      <c r="E60" s="936"/>
      <c r="F60" s="936"/>
      <c r="G60" s="936"/>
      <c r="H60" s="936"/>
      <c r="I60" s="936"/>
      <c r="J60" s="936"/>
      <c r="K60" s="936"/>
      <c r="L60" s="936"/>
      <c r="M60" s="936"/>
      <c r="N60" s="936"/>
      <c r="O60" s="663"/>
      <c r="P60" s="663"/>
      <c r="Q60" s="690">
        <v>0</v>
      </c>
      <c r="R60" s="202" t="s">
        <v>73</v>
      </c>
      <c r="S60" s="57"/>
    </row>
    <row r="61" spans="1:19" ht="0.75" customHeight="1">
      <c r="A61" s="936"/>
      <c r="B61" s="936"/>
      <c r="C61" s="936"/>
      <c r="D61" s="936"/>
      <c r="E61" s="936"/>
      <c r="F61" s="936"/>
      <c r="G61" s="936"/>
      <c r="H61" s="936"/>
      <c r="I61" s="936"/>
      <c r="J61" s="936"/>
      <c r="K61" s="936"/>
      <c r="L61" s="936"/>
      <c r="M61" s="936"/>
      <c r="N61" s="936"/>
      <c r="O61" s="663"/>
      <c r="P61" s="663"/>
      <c r="Q61" s="680"/>
      <c r="R61" s="202" t="s">
        <v>73</v>
      </c>
      <c r="S61" s="57"/>
    </row>
    <row r="62" spans="1:19" ht="0.75" customHeight="1">
      <c r="A62" s="171"/>
      <c r="B62" s="168"/>
      <c r="C62" s="168"/>
      <c r="D62" s="168"/>
      <c r="E62" s="168"/>
      <c r="F62" s="168"/>
      <c r="G62" s="168"/>
      <c r="H62" s="168"/>
      <c r="I62" s="168"/>
      <c r="J62" s="168"/>
      <c r="K62" s="168"/>
      <c r="L62" s="168"/>
      <c r="M62" s="168"/>
      <c r="N62" s="674"/>
      <c r="O62" s="664"/>
      <c r="P62" s="664"/>
      <c r="Q62" s="665"/>
      <c r="S62" s="57"/>
    </row>
    <row r="63" spans="1:19" ht="0.75" customHeight="1">
      <c r="A63" s="171"/>
      <c r="B63" s="168"/>
      <c r="C63" s="168"/>
      <c r="D63" s="168"/>
      <c r="E63" s="168"/>
      <c r="F63" s="168"/>
      <c r="G63" s="168"/>
      <c r="H63" s="168"/>
      <c r="I63" s="168"/>
      <c r="J63" s="168"/>
      <c r="K63" s="168"/>
      <c r="L63" s="168"/>
      <c r="M63" s="168"/>
      <c r="N63" s="672" t="s">
        <v>334</v>
      </c>
      <c r="O63" s="664">
        <f>+O62</f>
        <v>0</v>
      </c>
      <c r="P63" s="664">
        <f>+P62</f>
        <v>0</v>
      </c>
      <c r="Q63" s="665">
        <f>+Q62</f>
        <v>0</v>
      </c>
      <c r="S63" s="57"/>
    </row>
    <row r="64" spans="1:19" ht="0.75" customHeight="1">
      <c r="A64" s="171"/>
      <c r="B64" s="168"/>
      <c r="C64" s="168"/>
      <c r="D64" s="168"/>
      <c r="E64" s="168"/>
      <c r="F64" s="168"/>
      <c r="G64" s="168"/>
      <c r="H64" s="168"/>
      <c r="I64" s="168"/>
      <c r="J64" s="168"/>
      <c r="K64" s="168"/>
      <c r="L64" s="168"/>
      <c r="M64" s="168"/>
      <c r="N64" s="672"/>
      <c r="O64" s="664"/>
      <c r="P64" s="664"/>
      <c r="Q64" s="665"/>
      <c r="S64" s="57"/>
    </row>
    <row r="65" spans="1:19" ht="0.75" customHeight="1">
      <c r="A65" s="171"/>
      <c r="B65" s="168"/>
      <c r="C65" s="168"/>
      <c r="D65" s="168"/>
      <c r="E65" s="168"/>
      <c r="F65" s="168"/>
      <c r="G65" s="168"/>
      <c r="H65" s="168"/>
      <c r="I65" s="168"/>
      <c r="J65" s="168"/>
      <c r="K65" s="168"/>
      <c r="L65" s="168"/>
      <c r="M65" s="168"/>
      <c r="N65" s="675"/>
      <c r="O65" s="664"/>
      <c r="P65" s="664"/>
      <c r="Q65" s="665"/>
      <c r="S65" s="57"/>
    </row>
    <row r="66" spans="1:19" ht="0.75" customHeight="1">
      <c r="A66" s="171"/>
      <c r="B66" s="168"/>
      <c r="C66" s="168"/>
      <c r="D66" s="168"/>
      <c r="E66" s="168"/>
      <c r="F66" s="168"/>
      <c r="G66" s="168"/>
      <c r="H66" s="168"/>
      <c r="I66" s="168"/>
      <c r="J66" s="168"/>
      <c r="K66" s="168"/>
      <c r="L66" s="168"/>
      <c r="M66" s="168"/>
      <c r="N66" s="672" t="s">
        <v>335</v>
      </c>
      <c r="O66" s="664">
        <f>+O63+O59</f>
        <v>0</v>
      </c>
      <c r="P66" s="664">
        <f>+P63+P59</f>
        <v>0</v>
      </c>
      <c r="Q66" s="665">
        <f>+Q63+Q59</f>
        <v>0</v>
      </c>
      <c r="S66" s="57"/>
    </row>
    <row r="67" spans="1:19">
      <c r="A67" s="941" t="s">
        <v>27</v>
      </c>
      <c r="B67" s="941"/>
      <c r="C67" s="941"/>
      <c r="D67" s="941"/>
      <c r="E67" s="941"/>
      <c r="F67" s="941"/>
      <c r="G67" s="941"/>
      <c r="H67" s="941"/>
      <c r="I67" s="941"/>
      <c r="J67" s="941"/>
      <c r="K67" s="941"/>
      <c r="L67" s="941"/>
      <c r="M67" s="941"/>
      <c r="N67" s="651"/>
      <c r="Q67" s="386"/>
      <c r="R67" s="202" t="s">
        <v>73</v>
      </c>
      <c r="S67" s="57"/>
    </row>
    <row r="68" spans="1:19" ht="15" customHeight="1">
      <c r="A68" s="942" t="s">
        <v>22</v>
      </c>
      <c r="B68" s="942"/>
      <c r="C68" s="942"/>
      <c r="D68" s="942"/>
      <c r="E68" s="942"/>
      <c r="F68" s="942"/>
      <c r="G68" s="942"/>
      <c r="H68" s="942"/>
      <c r="I68" s="942"/>
      <c r="J68" s="942"/>
      <c r="K68" s="942"/>
      <c r="L68" s="942"/>
      <c r="M68" s="218"/>
      <c r="N68" s="218"/>
      <c r="Q68" s="386"/>
      <c r="R68" s="202" t="s">
        <v>100</v>
      </c>
      <c r="S68" s="57"/>
    </row>
    <row r="69" spans="1:19" ht="12.75" customHeight="1">
      <c r="A69" s="57"/>
      <c r="B69" s="57"/>
      <c r="C69" s="57"/>
      <c r="D69" s="57"/>
      <c r="E69" s="57"/>
      <c r="F69" s="57"/>
      <c r="G69" s="57"/>
      <c r="H69" s="57"/>
      <c r="I69" s="57"/>
      <c r="J69" s="57"/>
      <c r="K69" s="57"/>
      <c r="L69" s="57"/>
      <c r="M69" s="57"/>
      <c r="N69" s="57"/>
      <c r="Q69" s="386"/>
      <c r="R69" s="210"/>
      <c r="S69" s="57"/>
    </row>
    <row r="70" spans="1:19" ht="14.25" customHeight="1">
      <c r="A70" s="938"/>
      <c r="B70" s="938"/>
      <c r="C70" s="938"/>
      <c r="D70" s="938"/>
      <c r="E70" s="938"/>
      <c r="F70" s="938"/>
      <c r="G70" s="938"/>
      <c r="H70" s="938"/>
      <c r="I70" s="938"/>
      <c r="J70" s="938"/>
      <c r="K70" s="938"/>
      <c r="L70" s="938"/>
      <c r="M70" s="938"/>
      <c r="N70" s="672" t="s">
        <v>333</v>
      </c>
      <c r="O70" s="671">
        <f>SUM(O27:O69)</f>
        <v>9</v>
      </c>
      <c r="P70" s="671">
        <f>SUM(P27:P69)</f>
        <v>9</v>
      </c>
      <c r="Q70" s="682">
        <f>SUM(Q13:Q28)</f>
        <v>5335</v>
      </c>
      <c r="R70" s="210"/>
      <c r="S70" s="57"/>
    </row>
    <row r="71" spans="1:19">
      <c r="A71" s="940"/>
      <c r="B71" s="940"/>
      <c r="C71" s="940"/>
      <c r="D71" s="940"/>
      <c r="E71" s="940"/>
      <c r="F71" s="940"/>
      <c r="G71" s="940"/>
      <c r="H71" s="940"/>
      <c r="I71" s="940"/>
      <c r="J71" s="940"/>
      <c r="K71" s="940"/>
      <c r="L71" s="940"/>
      <c r="M71" s="940"/>
      <c r="N71" s="673"/>
      <c r="O71" s="663"/>
      <c r="P71" s="663"/>
      <c r="Q71" s="680"/>
    </row>
    <row r="72" spans="1:19" ht="17.25" customHeight="1">
      <c r="A72" s="939"/>
      <c r="B72" s="939"/>
      <c r="C72" s="939"/>
      <c r="D72" s="939"/>
      <c r="E72" s="939"/>
      <c r="F72" s="939"/>
      <c r="G72" s="939"/>
      <c r="H72" s="939"/>
      <c r="I72" s="939"/>
      <c r="J72" s="939"/>
      <c r="K72" s="939"/>
      <c r="L72" s="939"/>
      <c r="M72" s="939"/>
      <c r="N72" s="673"/>
      <c r="O72" s="663"/>
      <c r="P72" s="663"/>
      <c r="Q72" s="680"/>
      <c r="R72" s="210"/>
      <c r="S72" s="57"/>
    </row>
    <row r="73" spans="1:19">
      <c r="A73" s="302"/>
      <c r="B73" s="302"/>
      <c r="C73" s="302"/>
      <c r="D73" s="302"/>
      <c r="E73" s="302"/>
      <c r="F73" s="302"/>
      <c r="G73" s="302"/>
      <c r="H73" s="302"/>
      <c r="I73" s="302"/>
      <c r="J73" s="302"/>
      <c r="K73" s="302"/>
      <c r="L73" s="302"/>
      <c r="M73" s="302"/>
      <c r="N73" s="674"/>
      <c r="O73" s="664"/>
      <c r="P73" s="664"/>
      <c r="Q73" s="665"/>
    </row>
    <row r="74" spans="1:19" ht="24">
      <c r="N74" s="672" t="s">
        <v>334</v>
      </c>
      <c r="O74" s="664">
        <f>+O73</f>
        <v>0</v>
      </c>
      <c r="P74" s="664">
        <f>+P73</f>
        <v>0</v>
      </c>
      <c r="Q74" s="665">
        <f>SUM(Q56:Q60)</f>
        <v>-1702</v>
      </c>
    </row>
    <row r="75" spans="1:19">
      <c r="N75" s="672"/>
      <c r="O75" s="664"/>
      <c r="P75" s="664"/>
      <c r="Q75" s="665"/>
    </row>
    <row r="76" spans="1:19">
      <c r="N76" s="675"/>
      <c r="O76" s="664"/>
      <c r="P76" s="664"/>
      <c r="Q76" s="665"/>
    </row>
    <row r="77" spans="1:19">
      <c r="N77" s="672" t="s">
        <v>335</v>
      </c>
      <c r="O77" s="664">
        <f>+O74+O70</f>
        <v>9</v>
      </c>
      <c r="P77" s="664">
        <f>+P74+P70</f>
        <v>9</v>
      </c>
      <c r="Q77" s="665">
        <f>+Q74+Q70</f>
        <v>3633</v>
      </c>
    </row>
    <row r="78" spans="1:19">
      <c r="K78" s="297"/>
    </row>
    <row r="79" spans="1:19">
      <c r="Q79" s="386"/>
    </row>
  </sheetData>
  <mergeCells count="27">
    <mergeCell ref="A1:M1"/>
    <mergeCell ref="A13:M13"/>
    <mergeCell ref="A16:M16"/>
    <mergeCell ref="A24:L24"/>
    <mergeCell ref="A3:M3"/>
    <mergeCell ref="A4:M4"/>
    <mergeCell ref="A7:M7"/>
    <mergeCell ref="A11:M11"/>
    <mergeCell ref="A9:M9"/>
    <mergeCell ref="A18:M18"/>
    <mergeCell ref="A20:M20"/>
    <mergeCell ref="A22:M22"/>
    <mergeCell ref="A60:N61"/>
    <mergeCell ref="A28:M28"/>
    <mergeCell ref="A70:M70"/>
    <mergeCell ref="A72:M72"/>
    <mergeCell ref="A71:M71"/>
    <mergeCell ref="A67:M67"/>
    <mergeCell ref="A68:L68"/>
    <mergeCell ref="A56:M56"/>
    <mergeCell ref="E32:E33"/>
    <mergeCell ref="G32:G33"/>
    <mergeCell ref="I32:I33"/>
    <mergeCell ref="K32:K33"/>
    <mergeCell ref="F32:F33"/>
    <mergeCell ref="A54:M54"/>
    <mergeCell ref="J32:J33"/>
  </mergeCells>
  <phoneticPr fontId="0" type="noConversion"/>
  <pageMargins left="0.75" right="0.75" top="1" bottom="1" header="0.5" footer="0.5"/>
  <pageSetup scale="75" orientation="landscape" r:id="rId1"/>
  <headerFooter alignWithMargins="0">
    <oddFooter>&amp;C&amp;"Times New Roman,Regular"&amp;11Exhibit E - Justification for Base Adjustments</oddFooter>
  </headerFooter>
  <rowBreaks count="1" manualBreakCount="1">
    <brk id="28" max="17" man="1"/>
  </rowBreaks>
</worksheet>
</file>

<file path=xl/worksheets/sheet7.xml><?xml version="1.0" encoding="utf-8"?>
<worksheet xmlns="http://schemas.openxmlformats.org/spreadsheetml/2006/main" xmlns:r="http://schemas.openxmlformats.org/officeDocument/2006/relationships">
  <sheetPr codeName="Sheet11">
    <pageSetUpPr fitToPage="1"/>
  </sheetPr>
  <dimension ref="A1:AB32"/>
  <sheetViews>
    <sheetView showGridLines="0" showOutlineSymbols="0" zoomScaleNormal="100" zoomScaleSheetLayoutView="75" workbookViewId="0">
      <selection activeCell="M41" sqref="M41"/>
    </sheetView>
  </sheetViews>
  <sheetFormatPr defaultColWidth="9.6640625" defaultRowHeight="15.75"/>
  <cols>
    <col min="1" max="1" width="3.77734375" style="15" customWidth="1"/>
    <col min="2" max="2" width="23.88671875" style="15" customWidth="1"/>
    <col min="3" max="3" width="5.6640625" style="15" customWidth="1"/>
    <col min="4" max="4" width="6.77734375" style="15" customWidth="1"/>
    <col min="5" max="5" width="9" style="15" customWidth="1"/>
    <col min="6" max="6" width="5.5546875" style="15" customWidth="1"/>
    <col min="7" max="7" width="5.6640625" style="15" customWidth="1"/>
    <col min="8" max="8" width="7.77734375" style="15" customWidth="1"/>
    <col min="9" max="10" width="5.6640625" style="15" customWidth="1"/>
    <col min="11" max="11" width="8.77734375" style="15" customWidth="1"/>
    <col min="12" max="12" width="5.6640625" style="15" customWidth="1"/>
    <col min="13" max="13" width="6.77734375" style="15" customWidth="1"/>
    <col min="14" max="14" width="13.21875" style="15" customWidth="1"/>
    <col min="15" max="15" width="1" style="209" customWidth="1"/>
    <col min="16" max="16" width="9.6640625" style="15"/>
    <col min="17" max="17" width="10.21875" style="15" bestFit="1" customWidth="1"/>
    <col min="18" max="16384" width="9.6640625" style="15"/>
  </cols>
  <sheetData>
    <row r="1" spans="1:17" ht="20.25">
      <c r="A1" s="956" t="s">
        <v>199</v>
      </c>
      <c r="B1" s="823"/>
      <c r="C1" s="823"/>
      <c r="D1" s="823"/>
      <c r="E1" s="823"/>
      <c r="F1" s="823"/>
      <c r="G1" s="823"/>
      <c r="H1" s="823"/>
      <c r="I1" s="823"/>
      <c r="J1" s="823"/>
      <c r="K1" s="823"/>
      <c r="L1" s="823"/>
      <c r="M1" s="823"/>
      <c r="N1" s="823"/>
      <c r="O1" s="208" t="s">
        <v>73</v>
      </c>
    </row>
    <row r="2" spans="1:17">
      <c r="A2" s="1"/>
      <c r="B2" s="1"/>
      <c r="C2" s="1"/>
      <c r="D2" s="1"/>
      <c r="E2" s="1"/>
      <c r="F2" s="1"/>
      <c r="G2" s="1"/>
      <c r="H2" s="1"/>
      <c r="I2" s="1"/>
      <c r="J2" s="1"/>
      <c r="K2" s="1"/>
      <c r="L2" s="1"/>
      <c r="M2" s="1"/>
      <c r="N2" s="1"/>
      <c r="O2" s="208" t="s">
        <v>73</v>
      </c>
    </row>
    <row r="3" spans="1:17" ht="18.75">
      <c r="A3" s="957" t="s">
        <v>185</v>
      </c>
      <c r="B3" s="776"/>
      <c r="C3" s="776"/>
      <c r="D3" s="776"/>
      <c r="E3" s="776"/>
      <c r="F3" s="776"/>
      <c r="G3" s="776"/>
      <c r="H3" s="776"/>
      <c r="I3" s="776"/>
      <c r="J3" s="776"/>
      <c r="K3" s="776"/>
      <c r="L3" s="776"/>
      <c r="M3" s="776"/>
      <c r="N3" s="776"/>
      <c r="O3" s="208" t="s">
        <v>73</v>
      </c>
    </row>
    <row r="4" spans="1:17" ht="16.5">
      <c r="A4" s="958" t="str">
        <f>+'B. Summary of Requirements '!A5</f>
        <v>Interagency Crime and Drug Enforcement</v>
      </c>
      <c r="B4" s="778"/>
      <c r="C4" s="778"/>
      <c r="D4" s="778"/>
      <c r="E4" s="778"/>
      <c r="F4" s="778"/>
      <c r="G4" s="778"/>
      <c r="H4" s="778"/>
      <c r="I4" s="778"/>
      <c r="J4" s="778"/>
      <c r="K4" s="778"/>
      <c r="L4" s="778"/>
      <c r="M4" s="778"/>
      <c r="N4" s="778"/>
      <c r="O4" s="208" t="s">
        <v>73</v>
      </c>
    </row>
    <row r="5" spans="1:17" ht="16.5">
      <c r="A5" s="958" t="str">
        <f>+'B. Summary of Requirements '!A6</f>
        <v>Salaries and Expenses</v>
      </c>
      <c r="B5" s="776"/>
      <c r="C5" s="776"/>
      <c r="D5" s="776"/>
      <c r="E5" s="776"/>
      <c r="F5" s="776"/>
      <c r="G5" s="776"/>
      <c r="H5" s="776"/>
      <c r="I5" s="776"/>
      <c r="J5" s="776"/>
      <c r="K5" s="776"/>
      <c r="L5" s="776"/>
      <c r="M5" s="776"/>
      <c r="N5" s="776"/>
      <c r="O5" s="208" t="s">
        <v>73</v>
      </c>
    </row>
    <row r="6" spans="1:17">
      <c r="A6" s="959" t="s">
        <v>28</v>
      </c>
      <c r="B6" s="778"/>
      <c r="C6" s="778"/>
      <c r="D6" s="778"/>
      <c r="E6" s="778"/>
      <c r="F6" s="778"/>
      <c r="G6" s="778"/>
      <c r="H6" s="778"/>
      <c r="I6" s="778"/>
      <c r="J6" s="778"/>
      <c r="K6" s="778"/>
      <c r="L6" s="778"/>
      <c r="M6" s="778"/>
      <c r="N6" s="778"/>
      <c r="O6" s="208" t="s">
        <v>73</v>
      </c>
    </row>
    <row r="7" spans="1:17">
      <c r="A7" s="1"/>
      <c r="B7" s="1"/>
      <c r="C7" s="1"/>
      <c r="D7" s="1"/>
      <c r="E7" s="1"/>
      <c r="F7" s="16"/>
      <c r="G7" s="16"/>
      <c r="H7" s="16"/>
      <c r="I7" s="1"/>
      <c r="J7" s="1"/>
      <c r="K7" s="1"/>
      <c r="L7" s="1"/>
      <c r="M7" s="1"/>
      <c r="N7" s="1"/>
      <c r="O7" s="208" t="s">
        <v>73</v>
      </c>
    </row>
    <row r="8" spans="1:17">
      <c r="A8" s="1"/>
      <c r="B8" s="1"/>
      <c r="C8" s="16"/>
      <c r="D8" s="16"/>
      <c r="E8" s="16"/>
      <c r="F8" s="16"/>
      <c r="G8" s="16"/>
      <c r="H8" s="16"/>
      <c r="I8" s="1"/>
      <c r="J8" s="1"/>
      <c r="K8" s="1"/>
      <c r="L8" s="17"/>
      <c r="M8" s="16"/>
      <c r="N8" s="16"/>
      <c r="O8" s="208" t="s">
        <v>73</v>
      </c>
    </row>
    <row r="9" spans="1:17" ht="15.75" customHeight="1">
      <c r="A9" s="61"/>
      <c r="B9" s="62"/>
      <c r="C9" s="965" t="s">
        <v>200</v>
      </c>
      <c r="D9" s="966"/>
      <c r="E9" s="967"/>
      <c r="F9" s="965" t="s">
        <v>99</v>
      </c>
      <c r="G9" s="966"/>
      <c r="H9" s="967"/>
      <c r="I9" s="965" t="s">
        <v>187</v>
      </c>
      <c r="J9" s="966"/>
      <c r="K9" s="967"/>
      <c r="L9" s="965" t="s">
        <v>186</v>
      </c>
      <c r="M9" s="966"/>
      <c r="N9" s="967"/>
      <c r="O9" s="208" t="s">
        <v>73</v>
      </c>
    </row>
    <row r="10" spans="1:17" ht="20.85" customHeight="1">
      <c r="A10" s="60"/>
      <c r="B10" s="2"/>
      <c r="C10" s="968"/>
      <c r="D10" s="969"/>
      <c r="E10" s="970"/>
      <c r="F10" s="968"/>
      <c r="G10" s="969"/>
      <c r="H10" s="970"/>
      <c r="I10" s="968"/>
      <c r="J10" s="969"/>
      <c r="K10" s="970"/>
      <c r="L10" s="968"/>
      <c r="M10" s="969"/>
      <c r="N10" s="970"/>
      <c r="O10" s="208" t="s">
        <v>73</v>
      </c>
    </row>
    <row r="11" spans="1:17" ht="3.6" customHeight="1">
      <c r="A11" s="60"/>
      <c r="B11" s="1"/>
      <c r="C11" s="60"/>
      <c r="D11" s="2"/>
      <c r="E11" s="59"/>
      <c r="F11" s="60"/>
      <c r="G11" s="2"/>
      <c r="H11" s="59"/>
      <c r="I11" s="60"/>
      <c r="J11" s="2"/>
      <c r="K11" s="59"/>
      <c r="L11" s="60"/>
      <c r="M11" s="2"/>
      <c r="N11" s="59"/>
      <c r="O11" s="208" t="s">
        <v>73</v>
      </c>
    </row>
    <row r="12" spans="1:17" ht="16.5" thickBot="1">
      <c r="A12" s="64" t="s">
        <v>113</v>
      </c>
      <c r="B12" s="113"/>
      <c r="C12" s="317" t="s">
        <v>53</v>
      </c>
      <c r="D12" s="318" t="s">
        <v>117</v>
      </c>
      <c r="E12" s="319" t="s">
        <v>55</v>
      </c>
      <c r="F12" s="102" t="s">
        <v>53</v>
      </c>
      <c r="G12" s="63" t="s">
        <v>117</v>
      </c>
      <c r="H12" s="103" t="s">
        <v>55</v>
      </c>
      <c r="I12" s="102" t="s">
        <v>53</v>
      </c>
      <c r="J12" s="63" t="s">
        <v>117</v>
      </c>
      <c r="K12" s="103" t="s">
        <v>55</v>
      </c>
      <c r="L12" s="102" t="s">
        <v>53</v>
      </c>
      <c r="M12" s="63" t="s">
        <v>117</v>
      </c>
      <c r="N12" s="103" t="s">
        <v>55</v>
      </c>
      <c r="O12" s="208" t="s">
        <v>73</v>
      </c>
    </row>
    <row r="13" spans="1:17">
      <c r="A13" s="971" t="s">
        <v>20</v>
      </c>
      <c r="B13" s="972"/>
      <c r="C13" s="234">
        <v>2280</v>
      </c>
      <c r="D13" s="235">
        <v>2278</v>
      </c>
      <c r="E13" s="236">
        <v>389412</v>
      </c>
      <c r="F13" s="234">
        <v>0</v>
      </c>
      <c r="G13" s="235">
        <v>0</v>
      </c>
      <c r="H13" s="236">
        <v>-602</v>
      </c>
      <c r="I13" s="234">
        <v>0</v>
      </c>
      <c r="J13" s="235">
        <v>0</v>
      </c>
      <c r="K13" s="314">
        <v>6836</v>
      </c>
      <c r="L13" s="234">
        <f>C13++F13+I13</f>
        <v>2280</v>
      </c>
      <c r="M13" s="235">
        <f>D13+G13+J13</f>
        <v>2278</v>
      </c>
      <c r="N13" s="236">
        <f>E13+H13+K13</f>
        <v>395646</v>
      </c>
      <c r="O13" s="208" t="s">
        <v>73</v>
      </c>
    </row>
    <row r="14" spans="1:17" ht="15.75" customHeight="1">
      <c r="A14" s="973" t="s">
        <v>21</v>
      </c>
      <c r="B14" s="774"/>
      <c r="C14" s="740">
        <v>1051</v>
      </c>
      <c r="D14" s="741">
        <v>999</v>
      </c>
      <c r="E14" s="236">
        <v>160157</v>
      </c>
      <c r="F14" s="234">
        <v>0</v>
      </c>
      <c r="G14" s="235">
        <v>0</v>
      </c>
      <c r="H14" s="236">
        <v>0</v>
      </c>
      <c r="I14" s="234">
        <v>0</v>
      </c>
      <c r="J14" s="235">
        <v>0</v>
      </c>
      <c r="K14" s="314">
        <v>2000</v>
      </c>
      <c r="L14" s="234">
        <f>C14+F14+I14</f>
        <v>1051</v>
      </c>
      <c r="M14" s="235">
        <f>D14+G14+J14</f>
        <v>999</v>
      </c>
      <c r="N14" s="314">
        <f>E14+H14+K14</f>
        <v>162157</v>
      </c>
      <c r="O14" s="208" t="s">
        <v>73</v>
      </c>
      <c r="Q14" s="408"/>
    </row>
    <row r="15" spans="1:17" ht="9" hidden="1" customHeight="1">
      <c r="A15" s="60"/>
      <c r="B15" s="1" t="s">
        <v>54</v>
      </c>
      <c r="C15" s="60"/>
      <c r="D15" s="2"/>
      <c r="E15" s="59"/>
      <c r="F15" s="60"/>
      <c r="G15" s="2"/>
      <c r="H15" s="59"/>
      <c r="I15" s="60"/>
      <c r="J15" s="2"/>
      <c r="K15" s="396"/>
      <c r="L15" s="60"/>
      <c r="M15" s="2"/>
      <c r="N15" s="59"/>
      <c r="O15" s="208" t="s">
        <v>73</v>
      </c>
    </row>
    <row r="16" spans="1:17" ht="15.75" customHeight="1">
      <c r="A16" s="973" t="s">
        <v>168</v>
      </c>
      <c r="B16" s="774"/>
      <c r="C16" s="234">
        <v>0</v>
      </c>
      <c r="D16" s="235">
        <v>0</v>
      </c>
      <c r="E16" s="236">
        <v>0</v>
      </c>
      <c r="F16" s="235">
        <v>0</v>
      </c>
      <c r="G16" s="235">
        <v>0</v>
      </c>
      <c r="H16" s="236">
        <v>0</v>
      </c>
      <c r="I16" s="235">
        <v>0</v>
      </c>
      <c r="J16" s="235">
        <v>0</v>
      </c>
      <c r="K16" s="314">
        <v>0</v>
      </c>
      <c r="L16" s="235">
        <v>0</v>
      </c>
      <c r="M16" s="235">
        <v>0</v>
      </c>
      <c r="N16" s="314">
        <f>E16+H16+K16</f>
        <v>0</v>
      </c>
      <c r="O16" s="208"/>
      <c r="Q16" s="408"/>
    </row>
    <row r="17" spans="1:28">
      <c r="A17" s="979" t="s">
        <v>67</v>
      </c>
      <c r="B17" s="980"/>
      <c r="C17" s="316">
        <f>SUM(C13:C16)</f>
        <v>3331</v>
      </c>
      <c r="D17" s="315">
        <f t="shared" ref="D17:N17" si="0">SUM(D13:D16)</f>
        <v>3277</v>
      </c>
      <c r="E17" s="320">
        <f t="shared" si="0"/>
        <v>549569</v>
      </c>
      <c r="F17" s="316">
        <f t="shared" si="0"/>
        <v>0</v>
      </c>
      <c r="G17" s="315">
        <f t="shared" si="0"/>
        <v>0</v>
      </c>
      <c r="H17" s="320">
        <f t="shared" si="0"/>
        <v>-602</v>
      </c>
      <c r="I17" s="316">
        <f t="shared" si="0"/>
        <v>0</v>
      </c>
      <c r="J17" s="315">
        <f t="shared" si="0"/>
        <v>0</v>
      </c>
      <c r="K17" s="397">
        <f t="shared" si="0"/>
        <v>8836</v>
      </c>
      <c r="L17" s="316">
        <f t="shared" si="0"/>
        <v>3331</v>
      </c>
      <c r="M17" s="315">
        <f t="shared" si="0"/>
        <v>3277</v>
      </c>
      <c r="N17" s="320">
        <f t="shared" si="0"/>
        <v>557803</v>
      </c>
      <c r="O17" s="208" t="s">
        <v>73</v>
      </c>
    </row>
    <row r="18" spans="1:28">
      <c r="A18" s="978" t="s">
        <v>36</v>
      </c>
      <c r="B18" s="769"/>
      <c r="C18" s="240" t="s">
        <v>54</v>
      </c>
      <c r="D18" s="241">
        <v>0</v>
      </c>
      <c r="E18" s="242"/>
      <c r="F18" s="240"/>
      <c r="G18" s="241">
        <v>0</v>
      </c>
      <c r="H18" s="242"/>
      <c r="I18" s="240"/>
      <c r="J18" s="241">
        <v>0</v>
      </c>
      <c r="K18" s="242"/>
      <c r="L18" s="240"/>
      <c r="M18" s="241">
        <f>D18+G18+J18</f>
        <v>0</v>
      </c>
      <c r="N18" s="242"/>
      <c r="O18" s="208" t="s">
        <v>73</v>
      </c>
      <c r="P18" s="18"/>
      <c r="Q18" s="18"/>
      <c r="R18" s="18"/>
      <c r="S18" s="18"/>
      <c r="T18" s="18"/>
      <c r="U18" s="18"/>
      <c r="V18" s="18"/>
      <c r="W18" s="18"/>
      <c r="X18" s="18"/>
      <c r="Y18" s="18"/>
      <c r="Z18" s="18"/>
      <c r="AA18" s="18"/>
      <c r="AB18" s="18"/>
    </row>
    <row r="19" spans="1:28">
      <c r="A19" s="978" t="s">
        <v>35</v>
      </c>
      <c r="B19" s="769"/>
      <c r="C19" s="240"/>
      <c r="D19" s="241">
        <f>SUM(D17:D18)</f>
        <v>3277</v>
      </c>
      <c r="E19" s="242"/>
      <c r="F19" s="240"/>
      <c r="G19" s="241">
        <f>+G17+G18</f>
        <v>0</v>
      </c>
      <c r="H19" s="242"/>
      <c r="I19" s="240"/>
      <c r="J19" s="241">
        <f>+J17+J18</f>
        <v>0</v>
      </c>
      <c r="K19" s="242"/>
      <c r="L19" s="240"/>
      <c r="M19" s="241">
        <f>SUM(M17:M18)</f>
        <v>3277</v>
      </c>
      <c r="N19" s="242"/>
      <c r="O19" s="208" t="s">
        <v>73</v>
      </c>
    </row>
    <row r="20" spans="1:28">
      <c r="A20" s="974" t="s">
        <v>37</v>
      </c>
      <c r="B20" s="975"/>
      <c r="C20" s="234"/>
      <c r="D20" s="235">
        <v>56</v>
      </c>
      <c r="E20" s="236"/>
      <c r="F20" s="234"/>
      <c r="G20" s="235">
        <v>0</v>
      </c>
      <c r="H20" s="236"/>
      <c r="I20" s="234"/>
      <c r="J20" s="235">
        <v>0</v>
      </c>
      <c r="K20" s="236"/>
      <c r="L20" s="234"/>
      <c r="M20" s="277">
        <f>J20+G20+D20</f>
        <v>56</v>
      </c>
      <c r="N20" s="236"/>
      <c r="O20" s="208" t="s">
        <v>73</v>
      </c>
    </row>
    <row r="21" spans="1:28">
      <c r="A21" s="976" t="s">
        <v>127</v>
      </c>
      <c r="B21" s="977"/>
      <c r="C21" s="234"/>
      <c r="D21" s="235">
        <v>458</v>
      </c>
      <c r="E21" s="236"/>
      <c r="F21" s="234"/>
      <c r="G21" s="235">
        <v>0</v>
      </c>
      <c r="H21" s="236"/>
      <c r="I21" s="234"/>
      <c r="J21" s="235">
        <v>0</v>
      </c>
      <c r="K21" s="236"/>
      <c r="L21" s="234"/>
      <c r="M21" s="235">
        <f>D21+G21+J21</f>
        <v>458</v>
      </c>
      <c r="N21" s="236"/>
      <c r="O21" s="208" t="s">
        <v>73</v>
      </c>
    </row>
    <row r="22" spans="1:28">
      <c r="A22" s="963" t="s">
        <v>156</v>
      </c>
      <c r="B22" s="964"/>
      <c r="C22" s="237"/>
      <c r="D22" s="238">
        <v>112</v>
      </c>
      <c r="E22" s="239"/>
      <c r="F22" s="237"/>
      <c r="G22" s="238">
        <v>0</v>
      </c>
      <c r="H22" s="239"/>
      <c r="I22" s="237"/>
      <c r="J22" s="238">
        <v>0</v>
      </c>
      <c r="K22" s="239"/>
      <c r="L22" s="237"/>
      <c r="M22" s="238">
        <f>D22+G22+J22</f>
        <v>112</v>
      </c>
      <c r="N22" s="239"/>
      <c r="O22" s="208" t="s">
        <v>73</v>
      </c>
    </row>
    <row r="23" spans="1:28">
      <c r="A23" s="962" t="s">
        <v>38</v>
      </c>
      <c r="B23" s="769"/>
      <c r="C23" s="237"/>
      <c r="D23" s="238">
        <f>D22+D21+D19+D20</f>
        <v>3903</v>
      </c>
      <c r="E23" s="243"/>
      <c r="F23" s="237"/>
      <c r="G23" s="238">
        <f>G22+G21+G19</f>
        <v>0</v>
      </c>
      <c r="H23" s="243"/>
      <c r="I23" s="237"/>
      <c r="J23" s="238">
        <f>J22+J21+J19</f>
        <v>0</v>
      </c>
      <c r="K23" s="243"/>
      <c r="L23" s="237"/>
      <c r="M23" s="238">
        <f>M22+M21+M19+M20</f>
        <v>3903</v>
      </c>
      <c r="N23" s="243"/>
      <c r="O23" s="208" t="s">
        <v>73</v>
      </c>
    </row>
    <row r="24" spans="1:28">
      <c r="B24" s="1"/>
      <c r="C24" s="1"/>
      <c r="D24" s="1"/>
      <c r="E24" s="1"/>
      <c r="F24" s="1"/>
      <c r="G24" s="1"/>
      <c r="H24" s="1"/>
      <c r="I24" s="1"/>
      <c r="J24" s="1"/>
      <c r="K24" s="1"/>
      <c r="L24" s="1"/>
      <c r="M24" s="1"/>
      <c r="N24" s="1"/>
      <c r="O24" s="208"/>
    </row>
    <row r="25" spans="1:28">
      <c r="A25" s="405" t="s">
        <v>201</v>
      </c>
      <c r="B25" s="278"/>
      <c r="C25" s="278"/>
      <c r="D25" s="278"/>
      <c r="E25" s="278"/>
      <c r="F25" s="278"/>
      <c r="G25" s="278"/>
      <c r="H25" s="278"/>
      <c r="I25" s="278"/>
      <c r="J25" s="278"/>
      <c r="K25" s="278"/>
      <c r="L25" s="278"/>
      <c r="M25" s="1"/>
      <c r="N25" s="1"/>
      <c r="O25" s="208"/>
    </row>
    <row r="26" spans="1:28" ht="22.5" customHeight="1">
      <c r="A26" s="736" t="s">
        <v>370</v>
      </c>
      <c r="B26" s="278"/>
      <c r="C26" s="278"/>
      <c r="D26" s="278"/>
      <c r="E26" s="278"/>
      <c r="F26" s="278"/>
      <c r="G26" s="278"/>
      <c r="H26" s="278"/>
      <c r="I26" s="278"/>
      <c r="J26" s="278"/>
      <c r="K26" s="278"/>
      <c r="L26" s="278"/>
      <c r="M26" s="278"/>
      <c r="N26" s="278"/>
      <c r="O26" s="279"/>
    </row>
    <row r="27" spans="1:28" ht="16.5" customHeight="1">
      <c r="A27" s="707" t="s">
        <v>366</v>
      </c>
      <c r="B27" s="278"/>
      <c r="C27" s="278"/>
      <c r="D27" s="278"/>
      <c r="E27" s="278"/>
      <c r="F27" s="278"/>
      <c r="G27" s="278"/>
      <c r="H27" s="278"/>
      <c r="I27" s="278"/>
      <c r="J27" s="278"/>
      <c r="K27" s="278"/>
      <c r="L27" s="278"/>
      <c r="M27" s="387"/>
      <c r="N27" s="278"/>
      <c r="O27" s="279"/>
    </row>
    <row r="28" spans="1:28">
      <c r="A28" s="707" t="s">
        <v>367</v>
      </c>
      <c r="B28" s="708"/>
      <c r="C28" s="708"/>
      <c r="D28" s="708"/>
      <c r="E28" s="708"/>
      <c r="F28" s="388"/>
      <c r="G28" s="388"/>
      <c r="H28" s="388"/>
      <c r="I28" s="388"/>
      <c r="J28" s="388"/>
      <c r="K28" s="388"/>
      <c r="L28" s="388"/>
      <c r="M28" s="58"/>
      <c r="N28" s="58"/>
      <c r="O28" s="1110" t="s">
        <v>100</v>
      </c>
      <c r="P28" s="18"/>
    </row>
    <row r="29" spans="1:28">
      <c r="A29" s="960"/>
      <c r="B29" s="961"/>
      <c r="C29" s="961"/>
      <c r="D29" s="961"/>
      <c r="E29" s="961"/>
      <c r="F29" s="961"/>
      <c r="G29" s="961"/>
      <c r="H29" s="961"/>
      <c r="I29" s="961"/>
      <c r="J29" s="961"/>
      <c r="K29" s="961"/>
      <c r="L29" s="961"/>
      <c r="M29" s="961"/>
      <c r="N29" s="961"/>
    </row>
    <row r="30" spans="1:28">
      <c r="A30" s="961"/>
      <c r="B30" s="961"/>
      <c r="C30" s="961"/>
      <c r="D30" s="961"/>
      <c r="E30" s="961"/>
      <c r="F30" s="961"/>
      <c r="G30" s="961"/>
      <c r="H30" s="961"/>
      <c r="I30" s="961"/>
      <c r="J30" s="961"/>
      <c r="K30" s="961"/>
      <c r="L30" s="961"/>
      <c r="M30" s="961"/>
      <c r="N30" s="961"/>
    </row>
    <row r="31" spans="1:28">
      <c r="A31" s="961"/>
      <c r="B31" s="961"/>
      <c r="C31" s="961"/>
      <c r="D31" s="961"/>
      <c r="E31" s="961"/>
      <c r="F31" s="961"/>
      <c r="G31" s="961"/>
      <c r="H31" s="961"/>
      <c r="I31" s="961"/>
      <c r="J31" s="961"/>
      <c r="K31" s="961"/>
      <c r="L31" s="961"/>
      <c r="M31" s="961"/>
      <c r="N31" s="961"/>
    </row>
    <row r="32" spans="1:28">
      <c r="A32" s="961"/>
      <c r="B32" s="961"/>
      <c r="C32" s="961"/>
      <c r="D32" s="961"/>
      <c r="E32" s="961"/>
      <c r="F32" s="961"/>
      <c r="G32" s="961"/>
      <c r="H32" s="961"/>
      <c r="I32" s="961"/>
      <c r="J32" s="961"/>
      <c r="K32" s="961"/>
      <c r="L32" s="961"/>
      <c r="M32" s="961"/>
      <c r="N32" s="961"/>
    </row>
  </sheetData>
  <mergeCells count="20">
    <mergeCell ref="A29:N32"/>
    <mergeCell ref="A23:B23"/>
    <mergeCell ref="A22:B22"/>
    <mergeCell ref="F9:H10"/>
    <mergeCell ref="A13:B13"/>
    <mergeCell ref="A16:B16"/>
    <mergeCell ref="A20:B20"/>
    <mergeCell ref="A21:B21"/>
    <mergeCell ref="A19:B19"/>
    <mergeCell ref="A14:B14"/>
    <mergeCell ref="A18:B18"/>
    <mergeCell ref="A17:B17"/>
    <mergeCell ref="I9:K10"/>
    <mergeCell ref="L9:N10"/>
    <mergeCell ref="C9:E10"/>
    <mergeCell ref="A1:N1"/>
    <mergeCell ref="A3:N3"/>
    <mergeCell ref="A4:N4"/>
    <mergeCell ref="A5:N5"/>
    <mergeCell ref="A6:N6"/>
  </mergeCells>
  <phoneticPr fontId="0" type="noConversion"/>
  <printOptions horizontalCentered="1"/>
  <pageMargins left="0.5" right="0.5" top="0.5" bottom="0.55000000000000004" header="0" footer="0"/>
  <pageSetup scale="94" firstPageNumber="2" orientation="landscape" useFirstPageNumber="1" verticalDpi="4" r:id="rId1"/>
  <headerFooter alignWithMargins="0">
    <oddFooter>&amp;C&amp;"Times New Roman,Regular"Exhibit F - Crosswalk of 2010 Availability</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AB32"/>
  <sheetViews>
    <sheetView showGridLines="0" showOutlineSymbols="0" zoomScaleNormal="100" zoomScaleSheetLayoutView="75" workbookViewId="0">
      <selection activeCell="Q21" sqref="Q21"/>
    </sheetView>
  </sheetViews>
  <sheetFormatPr defaultColWidth="9.6640625" defaultRowHeight="15.75"/>
  <cols>
    <col min="1" max="1" width="3.77734375" style="15" customWidth="1"/>
    <col min="2" max="2" width="23.88671875" style="15" customWidth="1"/>
    <col min="3" max="3" width="5.6640625" style="15" customWidth="1"/>
    <col min="4" max="4" width="6.77734375" style="15" customWidth="1"/>
    <col min="5" max="5" width="9" style="15" customWidth="1"/>
    <col min="6" max="6" width="5.5546875" style="15" customWidth="1"/>
    <col min="7" max="7" width="5.6640625" style="15" customWidth="1"/>
    <col min="8" max="8" width="7.77734375" style="15" customWidth="1"/>
    <col min="9" max="10" width="5.6640625" style="15" customWidth="1"/>
    <col min="11" max="11" width="8.77734375" style="15" customWidth="1"/>
    <col min="12" max="12" width="5.6640625" style="15" customWidth="1"/>
    <col min="13" max="13" width="6.77734375" style="15" customWidth="1"/>
    <col min="14" max="14" width="13.21875" style="15" customWidth="1"/>
    <col min="15" max="15" width="1" style="209" customWidth="1"/>
    <col min="16" max="16" width="9.6640625" style="15"/>
    <col min="17" max="17" width="10.21875" style="15" bestFit="1" customWidth="1"/>
    <col min="18" max="16384" width="9.6640625" style="15"/>
  </cols>
  <sheetData>
    <row r="1" spans="1:17" ht="20.25">
      <c r="A1" s="956" t="s">
        <v>341</v>
      </c>
      <c r="B1" s="823"/>
      <c r="C1" s="823"/>
      <c r="D1" s="823"/>
      <c r="E1" s="823"/>
      <c r="F1" s="823"/>
      <c r="G1" s="823"/>
      <c r="H1" s="823"/>
      <c r="I1" s="823"/>
      <c r="J1" s="823"/>
      <c r="K1" s="823"/>
      <c r="L1" s="823"/>
      <c r="M1" s="823"/>
      <c r="N1" s="823"/>
      <c r="O1" s="208" t="s">
        <v>73</v>
      </c>
    </row>
    <row r="2" spans="1:17">
      <c r="A2" s="1"/>
      <c r="B2" s="1"/>
      <c r="C2" s="1"/>
      <c r="D2" s="1"/>
      <c r="E2" s="1"/>
      <c r="F2" s="1"/>
      <c r="G2" s="1"/>
      <c r="H2" s="1"/>
      <c r="I2" s="1"/>
      <c r="J2" s="1"/>
      <c r="K2" s="1"/>
      <c r="L2" s="1"/>
      <c r="M2" s="1"/>
      <c r="N2" s="1"/>
      <c r="O2" s="208" t="s">
        <v>73</v>
      </c>
    </row>
    <row r="3" spans="1:17" ht="18.75">
      <c r="A3" s="957" t="s">
        <v>342</v>
      </c>
      <c r="B3" s="776"/>
      <c r="C3" s="776"/>
      <c r="D3" s="776"/>
      <c r="E3" s="776"/>
      <c r="F3" s="776"/>
      <c r="G3" s="776"/>
      <c r="H3" s="776"/>
      <c r="I3" s="776"/>
      <c r="J3" s="776"/>
      <c r="K3" s="776"/>
      <c r="L3" s="776"/>
      <c r="M3" s="776"/>
      <c r="N3" s="776"/>
      <c r="O3" s="208" t="s">
        <v>73</v>
      </c>
    </row>
    <row r="4" spans="1:17" ht="16.5">
      <c r="A4" s="958" t="str">
        <f>+'B. Summary of Requirements '!A5</f>
        <v>Interagency Crime and Drug Enforcement</v>
      </c>
      <c r="B4" s="778"/>
      <c r="C4" s="778"/>
      <c r="D4" s="778"/>
      <c r="E4" s="778"/>
      <c r="F4" s="778"/>
      <c r="G4" s="778"/>
      <c r="H4" s="778"/>
      <c r="I4" s="778"/>
      <c r="J4" s="778"/>
      <c r="K4" s="778"/>
      <c r="L4" s="778"/>
      <c r="M4" s="778"/>
      <c r="N4" s="778"/>
      <c r="O4" s="208" t="s">
        <v>73</v>
      </c>
    </row>
    <row r="5" spans="1:17" ht="16.5">
      <c r="A5" s="958" t="str">
        <f>+'B. Summary of Requirements '!A6</f>
        <v>Salaries and Expenses</v>
      </c>
      <c r="B5" s="776"/>
      <c r="C5" s="776"/>
      <c r="D5" s="776"/>
      <c r="E5" s="776"/>
      <c r="F5" s="776"/>
      <c r="G5" s="776"/>
      <c r="H5" s="776"/>
      <c r="I5" s="776"/>
      <c r="J5" s="776"/>
      <c r="K5" s="776"/>
      <c r="L5" s="776"/>
      <c r="M5" s="776"/>
      <c r="N5" s="776"/>
      <c r="O5" s="208" t="s">
        <v>73</v>
      </c>
    </row>
    <row r="6" spans="1:17">
      <c r="A6" s="959" t="s">
        <v>28</v>
      </c>
      <c r="B6" s="778"/>
      <c r="C6" s="778"/>
      <c r="D6" s="778"/>
      <c r="E6" s="778"/>
      <c r="F6" s="778"/>
      <c r="G6" s="778"/>
      <c r="H6" s="778"/>
      <c r="I6" s="778"/>
      <c r="J6" s="778"/>
      <c r="K6" s="778"/>
      <c r="L6" s="778"/>
      <c r="M6" s="778"/>
      <c r="N6" s="778"/>
      <c r="O6" s="208" t="s">
        <v>73</v>
      </c>
    </row>
    <row r="7" spans="1:17">
      <c r="A7" s="1"/>
      <c r="B7" s="1"/>
      <c r="C7" s="1"/>
      <c r="D7" s="1"/>
      <c r="E7" s="1"/>
      <c r="F7" s="16"/>
      <c r="G7" s="16"/>
      <c r="H7" s="16"/>
      <c r="I7" s="1"/>
      <c r="J7" s="1"/>
      <c r="K7" s="1"/>
      <c r="L7" s="1"/>
      <c r="M7" s="1"/>
      <c r="N7" s="1"/>
      <c r="O7" s="208" t="s">
        <v>73</v>
      </c>
    </row>
    <row r="8" spans="1:17">
      <c r="A8" s="1"/>
      <c r="B8" s="1"/>
      <c r="C8" s="16"/>
      <c r="D8" s="16"/>
      <c r="E8" s="16"/>
      <c r="F8" s="16"/>
      <c r="G8" s="16"/>
      <c r="H8" s="16"/>
      <c r="I8" s="1"/>
      <c r="J8" s="1"/>
      <c r="K8" s="1"/>
      <c r="L8" s="17"/>
      <c r="M8" s="16"/>
      <c r="N8" s="16"/>
      <c r="O8" s="208" t="s">
        <v>73</v>
      </c>
    </row>
    <row r="9" spans="1:17" ht="15.75" customHeight="1">
      <c r="A9" s="61"/>
      <c r="B9" s="62"/>
      <c r="C9" s="965" t="s">
        <v>336</v>
      </c>
      <c r="D9" s="966"/>
      <c r="E9" s="967"/>
      <c r="F9" s="965" t="s">
        <v>99</v>
      </c>
      <c r="G9" s="966"/>
      <c r="H9" s="967"/>
      <c r="I9" s="965" t="s">
        <v>187</v>
      </c>
      <c r="J9" s="966"/>
      <c r="K9" s="967"/>
      <c r="L9" s="965" t="s">
        <v>343</v>
      </c>
      <c r="M9" s="966"/>
      <c r="N9" s="967"/>
      <c r="O9" s="208" t="s">
        <v>73</v>
      </c>
    </row>
    <row r="10" spans="1:17" ht="20.85" customHeight="1">
      <c r="A10" s="60"/>
      <c r="B10" s="2"/>
      <c r="C10" s="968"/>
      <c r="D10" s="969"/>
      <c r="E10" s="970"/>
      <c r="F10" s="968"/>
      <c r="G10" s="969"/>
      <c r="H10" s="970"/>
      <c r="I10" s="968"/>
      <c r="J10" s="969"/>
      <c r="K10" s="970"/>
      <c r="L10" s="968"/>
      <c r="M10" s="969"/>
      <c r="N10" s="970"/>
      <c r="O10" s="208" t="s">
        <v>73</v>
      </c>
    </row>
    <row r="11" spans="1:17" ht="3.6" customHeight="1">
      <c r="A11" s="60"/>
      <c r="B11" s="1"/>
      <c r="C11" s="60"/>
      <c r="D11" s="2"/>
      <c r="E11" s="59"/>
      <c r="F11" s="60"/>
      <c r="G11" s="2"/>
      <c r="H11" s="59"/>
      <c r="I11" s="60"/>
      <c r="J11" s="2"/>
      <c r="K11" s="59"/>
      <c r="L11" s="60"/>
      <c r="M11" s="2"/>
      <c r="N11" s="59"/>
      <c r="O11" s="208" t="s">
        <v>73</v>
      </c>
    </row>
    <row r="12" spans="1:17" ht="16.5" thickBot="1">
      <c r="A12" s="64" t="s">
        <v>113</v>
      </c>
      <c r="B12" s="113"/>
      <c r="C12" s="317" t="s">
        <v>53</v>
      </c>
      <c r="D12" s="318" t="s">
        <v>117</v>
      </c>
      <c r="E12" s="319" t="s">
        <v>55</v>
      </c>
      <c r="F12" s="102" t="s">
        <v>53</v>
      </c>
      <c r="G12" s="63" t="s">
        <v>117</v>
      </c>
      <c r="H12" s="103" t="s">
        <v>55</v>
      </c>
      <c r="I12" s="102" t="s">
        <v>53</v>
      </c>
      <c r="J12" s="63" t="s">
        <v>117</v>
      </c>
      <c r="K12" s="103" t="s">
        <v>55</v>
      </c>
      <c r="L12" s="102" t="s">
        <v>53</v>
      </c>
      <c r="M12" s="63" t="s">
        <v>117</v>
      </c>
      <c r="N12" s="103" t="s">
        <v>55</v>
      </c>
      <c r="O12" s="208" t="s">
        <v>73</v>
      </c>
    </row>
    <row r="13" spans="1:17">
      <c r="A13" s="971" t="s">
        <v>20</v>
      </c>
      <c r="B13" s="972"/>
      <c r="C13" s="234">
        <v>2280</v>
      </c>
      <c r="D13" s="235">
        <f>2229+49</f>
        <v>2278</v>
      </c>
      <c r="E13" s="236">
        <v>379542</v>
      </c>
      <c r="F13" s="234">
        <v>0</v>
      </c>
      <c r="G13" s="235">
        <v>0</v>
      </c>
      <c r="H13" s="236">
        <v>-602</v>
      </c>
      <c r="I13" s="234">
        <v>0</v>
      </c>
      <c r="J13" s="235">
        <v>0</v>
      </c>
      <c r="K13" s="314">
        <f>2207*P17</f>
        <v>1584.7489996575662</v>
      </c>
      <c r="L13" s="234">
        <f>C13++F13+I13</f>
        <v>2280</v>
      </c>
      <c r="M13" s="235">
        <f>D13+G13+J13</f>
        <v>2278</v>
      </c>
      <c r="N13" s="236">
        <f>E13+H13+K13</f>
        <v>380524.74899965758</v>
      </c>
      <c r="O13" s="208" t="s">
        <v>73</v>
      </c>
    </row>
    <row r="14" spans="1:17" ht="15.75" customHeight="1">
      <c r="A14" s="973" t="s">
        <v>21</v>
      </c>
      <c r="B14" s="774"/>
      <c r="C14" s="234">
        <v>1051</v>
      </c>
      <c r="D14" s="235">
        <v>999</v>
      </c>
      <c r="E14" s="236">
        <v>149027</v>
      </c>
      <c r="F14" s="234">
        <v>0</v>
      </c>
      <c r="G14" s="235">
        <v>0</v>
      </c>
      <c r="H14" s="236">
        <v>0</v>
      </c>
      <c r="I14" s="234">
        <v>0</v>
      </c>
      <c r="J14" s="235">
        <v>0</v>
      </c>
      <c r="K14" s="314">
        <f>2207*P16</f>
        <v>622.25100034243405</v>
      </c>
      <c r="L14" s="234">
        <f>C14+F14+I14</f>
        <v>1051</v>
      </c>
      <c r="M14" s="235">
        <f>D14+G14+J14</f>
        <v>999</v>
      </c>
      <c r="N14" s="314">
        <f>E14+H14+K14</f>
        <v>149649.25100034242</v>
      </c>
      <c r="O14" s="208" t="s">
        <v>73</v>
      </c>
      <c r="Q14" s="408"/>
    </row>
    <row r="15" spans="1:17" ht="9" hidden="1" customHeight="1">
      <c r="A15" s="60"/>
      <c r="B15" s="1" t="s">
        <v>54</v>
      </c>
      <c r="C15" s="60"/>
      <c r="D15" s="2"/>
      <c r="E15" s="59"/>
      <c r="F15" s="60"/>
      <c r="G15" s="2"/>
      <c r="H15" s="59"/>
      <c r="I15" s="60"/>
      <c r="J15" s="2"/>
      <c r="K15" s="396"/>
      <c r="L15" s="60"/>
      <c r="M15" s="2"/>
      <c r="N15" s="59"/>
      <c r="O15" s="208" t="s">
        <v>73</v>
      </c>
    </row>
    <row r="16" spans="1:17" ht="15.75" customHeight="1">
      <c r="A16" s="973" t="s">
        <v>168</v>
      </c>
      <c r="B16" s="774"/>
      <c r="C16" s="234">
        <v>0</v>
      </c>
      <c r="D16" s="235">
        <v>0</v>
      </c>
      <c r="E16" s="236">
        <v>0</v>
      </c>
      <c r="F16" s="235">
        <v>0</v>
      </c>
      <c r="G16" s="235">
        <v>0</v>
      </c>
      <c r="H16" s="236">
        <v>0</v>
      </c>
      <c r="I16" s="235">
        <v>0</v>
      </c>
      <c r="J16" s="235">
        <v>0</v>
      </c>
      <c r="K16" s="314">
        <v>0</v>
      </c>
      <c r="L16" s="235">
        <v>0</v>
      </c>
      <c r="M16" s="235">
        <v>0</v>
      </c>
      <c r="N16" s="314">
        <f>E16+H16+K16</f>
        <v>0</v>
      </c>
      <c r="O16" s="208"/>
      <c r="P16" s="694">
        <f>E14/E17</f>
        <v>0.28194426839258452</v>
      </c>
      <c r="Q16" s="408"/>
    </row>
    <row r="17" spans="1:28">
      <c r="A17" s="979" t="s">
        <v>67</v>
      </c>
      <c r="B17" s="980"/>
      <c r="C17" s="316">
        <f>SUM(C13:C16)</f>
        <v>3331</v>
      </c>
      <c r="D17" s="315">
        <f t="shared" ref="D17:N17" si="0">SUM(D13:D16)</f>
        <v>3277</v>
      </c>
      <c r="E17" s="320">
        <f t="shared" si="0"/>
        <v>528569</v>
      </c>
      <c r="F17" s="316">
        <f t="shared" si="0"/>
        <v>0</v>
      </c>
      <c r="G17" s="315">
        <f t="shared" si="0"/>
        <v>0</v>
      </c>
      <c r="H17" s="320">
        <f t="shared" si="0"/>
        <v>-602</v>
      </c>
      <c r="I17" s="316">
        <f t="shared" si="0"/>
        <v>0</v>
      </c>
      <c r="J17" s="315">
        <f t="shared" si="0"/>
        <v>0</v>
      </c>
      <c r="K17" s="397">
        <f t="shared" si="0"/>
        <v>2207</v>
      </c>
      <c r="L17" s="316">
        <f t="shared" si="0"/>
        <v>3331</v>
      </c>
      <c r="M17" s="315">
        <f t="shared" si="0"/>
        <v>3277</v>
      </c>
      <c r="N17" s="320">
        <f t="shared" si="0"/>
        <v>530174</v>
      </c>
      <c r="O17" s="208" t="s">
        <v>73</v>
      </c>
      <c r="P17" s="694">
        <f>E13/E17</f>
        <v>0.71805573160741554</v>
      </c>
    </row>
    <row r="18" spans="1:28">
      <c r="A18" s="978" t="s">
        <v>36</v>
      </c>
      <c r="B18" s="769"/>
      <c r="C18" s="240" t="s">
        <v>54</v>
      </c>
      <c r="D18" s="241">
        <v>0</v>
      </c>
      <c r="E18" s="242"/>
      <c r="F18" s="240"/>
      <c r="G18" s="241">
        <v>0</v>
      </c>
      <c r="H18" s="242"/>
      <c r="I18" s="240"/>
      <c r="J18" s="241">
        <v>0</v>
      </c>
      <c r="K18" s="242"/>
      <c r="L18" s="240"/>
      <c r="M18" s="241">
        <f>D18+G18+J18</f>
        <v>0</v>
      </c>
      <c r="N18" s="242"/>
      <c r="O18" s="208" t="s">
        <v>73</v>
      </c>
      <c r="P18" s="18"/>
      <c r="Q18" s="18"/>
      <c r="R18" s="18"/>
      <c r="S18" s="18"/>
      <c r="T18" s="18"/>
      <c r="U18" s="18"/>
      <c r="V18" s="18"/>
      <c r="W18" s="18"/>
      <c r="X18" s="18"/>
      <c r="Y18" s="18"/>
      <c r="Z18" s="18"/>
      <c r="AA18" s="18"/>
      <c r="AB18" s="18"/>
    </row>
    <row r="19" spans="1:28">
      <c r="A19" s="978" t="s">
        <v>35</v>
      </c>
      <c r="B19" s="769"/>
      <c r="C19" s="240"/>
      <c r="D19" s="241">
        <f>SUM(D17:D18)</f>
        <v>3277</v>
      </c>
      <c r="E19" s="242"/>
      <c r="F19" s="240"/>
      <c r="G19" s="241">
        <f>+G17+G18</f>
        <v>0</v>
      </c>
      <c r="H19" s="242"/>
      <c r="I19" s="240"/>
      <c r="J19" s="241">
        <f>+J17+J18</f>
        <v>0</v>
      </c>
      <c r="K19" s="242"/>
      <c r="L19" s="240"/>
      <c r="M19" s="241">
        <f>SUM(M17:M18)</f>
        <v>3277</v>
      </c>
      <c r="N19" s="242"/>
      <c r="O19" s="208" t="s">
        <v>73</v>
      </c>
    </row>
    <row r="20" spans="1:28">
      <c r="A20" s="974" t="s">
        <v>37</v>
      </c>
      <c r="B20" s="975"/>
      <c r="C20" s="234"/>
      <c r="D20" s="235">
        <v>56</v>
      </c>
      <c r="E20" s="236"/>
      <c r="F20" s="234"/>
      <c r="G20" s="235">
        <v>0</v>
      </c>
      <c r="H20" s="236"/>
      <c r="I20" s="234"/>
      <c r="J20" s="235">
        <v>0</v>
      </c>
      <c r="K20" s="236"/>
      <c r="L20" s="234"/>
      <c r="M20" s="277">
        <f>J20+G20+D20</f>
        <v>56</v>
      </c>
      <c r="N20" s="236"/>
      <c r="O20" s="208" t="s">
        <v>73</v>
      </c>
      <c r="Q20" s="15">
        <f>Q19*Q14</f>
        <v>0</v>
      </c>
    </row>
    <row r="21" spans="1:28">
      <c r="A21" s="976" t="s">
        <v>127</v>
      </c>
      <c r="B21" s="977"/>
      <c r="C21" s="234"/>
      <c r="D21" s="235">
        <v>458</v>
      </c>
      <c r="E21" s="236"/>
      <c r="F21" s="234"/>
      <c r="G21" s="235">
        <v>0</v>
      </c>
      <c r="H21" s="236"/>
      <c r="I21" s="234"/>
      <c r="J21" s="235">
        <v>0</v>
      </c>
      <c r="K21" s="236"/>
      <c r="L21" s="234"/>
      <c r="M21" s="235">
        <f>D21+G21+J21</f>
        <v>458</v>
      </c>
      <c r="N21" s="236"/>
      <c r="O21" s="208" t="s">
        <v>73</v>
      </c>
      <c r="Q21" s="15">
        <f>Q19*Q16</f>
        <v>0</v>
      </c>
    </row>
    <row r="22" spans="1:28">
      <c r="A22" s="963" t="s">
        <v>156</v>
      </c>
      <c r="B22" s="964"/>
      <c r="C22" s="237"/>
      <c r="D22" s="238">
        <v>112</v>
      </c>
      <c r="E22" s="239"/>
      <c r="F22" s="237"/>
      <c r="G22" s="238">
        <v>0</v>
      </c>
      <c r="H22" s="239"/>
      <c r="I22" s="237"/>
      <c r="J22" s="238">
        <v>0</v>
      </c>
      <c r="K22" s="239"/>
      <c r="L22" s="237"/>
      <c r="M22" s="238">
        <f>D22+G22+J22</f>
        <v>112</v>
      </c>
      <c r="N22" s="239"/>
      <c r="O22" s="208" t="s">
        <v>73</v>
      </c>
    </row>
    <row r="23" spans="1:28">
      <c r="A23" s="962" t="s">
        <v>38</v>
      </c>
      <c r="B23" s="769"/>
      <c r="C23" s="237"/>
      <c r="D23" s="238">
        <f>D22+D21+D19+D20</f>
        <v>3903</v>
      </c>
      <c r="E23" s="243"/>
      <c r="F23" s="237"/>
      <c r="G23" s="238">
        <f>G22+G21+G19</f>
        <v>0</v>
      </c>
      <c r="H23" s="243"/>
      <c r="I23" s="237"/>
      <c r="J23" s="238">
        <f>J22+J21+J19</f>
        <v>0</v>
      </c>
      <c r="K23" s="243"/>
      <c r="L23" s="237"/>
      <c r="M23" s="238">
        <f>M22+M21+M19+M20</f>
        <v>3903</v>
      </c>
      <c r="N23" s="243"/>
      <c r="O23" s="208" t="s">
        <v>73</v>
      </c>
    </row>
    <row r="24" spans="1:28">
      <c r="B24" s="1"/>
      <c r="C24" s="1"/>
      <c r="D24" s="1"/>
      <c r="E24" s="1"/>
      <c r="F24" s="1"/>
      <c r="G24" s="1"/>
      <c r="H24" s="1"/>
      <c r="I24" s="1"/>
      <c r="J24" s="1"/>
      <c r="K24" s="1"/>
      <c r="L24" s="1"/>
      <c r="M24" s="1"/>
      <c r="N24" s="1"/>
      <c r="O24" s="208"/>
    </row>
    <row r="25" spans="1:28">
      <c r="A25" s="692" t="s">
        <v>201</v>
      </c>
      <c r="B25" s="278"/>
      <c r="C25" s="278"/>
      <c r="D25" s="278"/>
      <c r="E25" s="278"/>
      <c r="F25" s="278"/>
      <c r="G25" s="278"/>
      <c r="H25" s="278"/>
      <c r="I25" s="278"/>
      <c r="J25" s="278"/>
      <c r="K25" s="278"/>
      <c r="L25" s="278"/>
      <c r="M25" s="1"/>
      <c r="N25" s="1"/>
      <c r="O25" s="208"/>
    </row>
    <row r="26" spans="1:28" ht="22.5" customHeight="1">
      <c r="A26" s="707" t="s">
        <v>365</v>
      </c>
      <c r="B26" s="278"/>
      <c r="C26" s="278"/>
      <c r="D26" s="278"/>
      <c r="E26" s="278"/>
      <c r="F26" s="278"/>
      <c r="G26" s="278"/>
      <c r="H26" s="278"/>
      <c r="I26" s="278"/>
      <c r="J26" s="278"/>
      <c r="K26" s="278"/>
      <c r="L26" s="278"/>
      <c r="M26" s="278"/>
      <c r="N26" s="278"/>
      <c r="O26" s="279"/>
    </row>
    <row r="27" spans="1:28" s="735" customFormat="1" ht="16.5" customHeight="1">
      <c r="A27" s="707" t="s">
        <v>364</v>
      </c>
      <c r="B27" s="278"/>
      <c r="C27" s="278"/>
      <c r="D27" s="278"/>
      <c r="E27" s="278"/>
      <c r="F27" s="278"/>
      <c r="G27" s="278"/>
      <c r="H27" s="278"/>
      <c r="I27" s="278"/>
      <c r="J27" s="278"/>
      <c r="K27" s="278"/>
      <c r="L27" s="278"/>
      <c r="M27" s="387"/>
      <c r="N27" s="278"/>
      <c r="O27" s="279"/>
    </row>
    <row r="28" spans="1:28" s="735" customFormat="1">
      <c r="A28" s="981"/>
      <c r="B28" s="982"/>
      <c r="C28" s="982"/>
      <c r="D28" s="982"/>
      <c r="E28" s="982"/>
      <c r="F28" s="388"/>
      <c r="G28" s="388"/>
      <c r="H28" s="388"/>
      <c r="I28" s="388"/>
      <c r="J28" s="388"/>
      <c r="K28" s="388"/>
      <c r="L28" s="388"/>
      <c r="M28" s="707"/>
      <c r="N28" s="707"/>
      <c r="O28" s="1110" t="s">
        <v>100</v>
      </c>
      <c r="P28" s="737"/>
    </row>
    <row r="29" spans="1:28">
      <c r="A29" s="960"/>
      <c r="B29" s="961"/>
      <c r="C29" s="961"/>
      <c r="D29" s="961"/>
      <c r="E29" s="961"/>
      <c r="F29" s="961"/>
      <c r="G29" s="961"/>
      <c r="H29" s="961"/>
      <c r="I29" s="961"/>
      <c r="J29" s="961"/>
      <c r="K29" s="961"/>
      <c r="L29" s="961"/>
      <c r="M29" s="961"/>
      <c r="N29" s="961"/>
    </row>
    <row r="30" spans="1:28">
      <c r="A30" s="961"/>
      <c r="B30" s="961"/>
      <c r="C30" s="961"/>
      <c r="D30" s="961"/>
      <c r="E30" s="961"/>
      <c r="F30" s="961"/>
      <c r="G30" s="961"/>
      <c r="H30" s="961"/>
      <c r="I30" s="961"/>
      <c r="J30" s="961"/>
      <c r="K30" s="961"/>
      <c r="L30" s="961"/>
      <c r="M30" s="961"/>
      <c r="N30" s="961"/>
    </row>
    <row r="31" spans="1:28">
      <c r="A31" s="961"/>
      <c r="B31" s="961"/>
      <c r="C31" s="961"/>
      <c r="D31" s="961"/>
      <c r="E31" s="961"/>
      <c r="F31" s="961"/>
      <c r="G31" s="961"/>
      <c r="H31" s="961"/>
      <c r="I31" s="961"/>
      <c r="J31" s="961"/>
      <c r="K31" s="961"/>
      <c r="L31" s="961"/>
      <c r="M31" s="961"/>
      <c r="N31" s="961"/>
    </row>
    <row r="32" spans="1:28">
      <c r="A32" s="961"/>
      <c r="B32" s="961"/>
      <c r="C32" s="961"/>
      <c r="D32" s="961"/>
      <c r="E32" s="961"/>
      <c r="F32" s="961"/>
      <c r="G32" s="961"/>
      <c r="H32" s="961"/>
      <c r="I32" s="961"/>
      <c r="J32" s="961"/>
      <c r="K32" s="961"/>
      <c r="L32" s="961"/>
      <c r="M32" s="961"/>
      <c r="N32" s="961"/>
    </row>
  </sheetData>
  <mergeCells count="21">
    <mergeCell ref="A29:N32"/>
    <mergeCell ref="A13:B13"/>
    <mergeCell ref="A14:B14"/>
    <mergeCell ref="A16:B16"/>
    <mergeCell ref="A17:B17"/>
    <mergeCell ref="A18:B18"/>
    <mergeCell ref="A19:B19"/>
    <mergeCell ref="A20:B20"/>
    <mergeCell ref="A21:B21"/>
    <mergeCell ref="A22:B22"/>
    <mergeCell ref="A23:B23"/>
    <mergeCell ref="A28:E28"/>
    <mergeCell ref="C9:E10"/>
    <mergeCell ref="F9:H10"/>
    <mergeCell ref="I9:K10"/>
    <mergeCell ref="L9:N10"/>
    <mergeCell ref="A1:N1"/>
    <mergeCell ref="A3:N3"/>
    <mergeCell ref="A4:N4"/>
    <mergeCell ref="A5:N5"/>
    <mergeCell ref="A6:N6"/>
  </mergeCells>
  <printOptions horizontalCentered="1"/>
  <pageMargins left="0.5" right="0.5" top="0.5" bottom="0.55000000000000004" header="0" footer="0"/>
  <pageSetup scale="94" firstPageNumber="2" orientation="landscape" useFirstPageNumber="1" horizontalDpi="300" verticalDpi="300" r:id="rId1"/>
  <headerFooter alignWithMargins="0">
    <oddFooter>&amp;C&amp;"Times New Roman,Regular"Exhibit F - Crosswalk of 2010 Availability</oddFooter>
  </headerFooter>
</worksheet>
</file>

<file path=xl/worksheets/sheet9.xml><?xml version="1.0" encoding="utf-8"?>
<worksheet xmlns="http://schemas.openxmlformats.org/spreadsheetml/2006/main" xmlns:r="http://schemas.openxmlformats.org/officeDocument/2006/relationships">
  <sheetPr codeName="Sheet20">
    <pageSetUpPr fitToPage="1"/>
  </sheetPr>
  <dimension ref="A1:Q50"/>
  <sheetViews>
    <sheetView zoomScaleNormal="100" workbookViewId="0">
      <selection activeCell="A51" sqref="A51"/>
    </sheetView>
  </sheetViews>
  <sheetFormatPr defaultColWidth="8.88671875" defaultRowHeight="15"/>
  <cols>
    <col min="1" max="1" width="21.6640625" style="19" customWidth="1"/>
    <col min="2" max="2" width="6" style="19" customWidth="1"/>
    <col min="3" max="3" width="14.109375" style="19" customWidth="1"/>
    <col min="4" max="4" width="12.6640625" style="19" hidden="1" customWidth="1"/>
    <col min="5" max="5" width="10.88671875" style="19" customWidth="1"/>
    <col min="6" max="6" width="12.5546875" style="19" hidden="1" customWidth="1"/>
    <col min="7" max="7" width="9.77734375" style="19" customWidth="1"/>
    <col min="8" max="8" width="12" style="19" customWidth="1"/>
    <col min="9" max="9" width="9.77734375" style="19" hidden="1" customWidth="1"/>
    <col min="10" max="13" width="9.77734375" style="19" customWidth="1"/>
    <col min="14" max="14" width="10.33203125" style="19" customWidth="1"/>
    <col min="15" max="15" width="13" style="19" customWidth="1"/>
    <col min="16" max="16" width="1.109375" style="207" customWidth="1"/>
    <col min="17" max="17" width="8.88671875" style="19"/>
    <col min="18" max="18" width="10.33203125" style="19" bestFit="1" customWidth="1"/>
    <col min="19" max="19" width="8.88671875" style="19"/>
    <col min="20" max="20" width="10.33203125" style="19" bestFit="1" customWidth="1"/>
    <col min="21" max="16384" width="8.88671875" style="19"/>
  </cols>
  <sheetData>
    <row r="1" spans="1:16" ht="20.25">
      <c r="A1" s="956" t="s">
        <v>101</v>
      </c>
      <c r="B1" s="870"/>
      <c r="C1" s="870"/>
      <c r="D1" s="870"/>
      <c r="E1" s="870"/>
      <c r="F1" s="870"/>
      <c r="G1" s="870"/>
      <c r="H1" s="870"/>
      <c r="I1" s="870"/>
      <c r="J1" s="870"/>
      <c r="K1" s="870"/>
      <c r="L1" s="870"/>
      <c r="M1" s="870"/>
      <c r="N1" s="870"/>
      <c r="O1" s="870"/>
      <c r="P1" s="207" t="s">
        <v>73</v>
      </c>
    </row>
    <row r="2" spans="1:16" ht="20.25">
      <c r="A2" s="27"/>
      <c r="P2" s="207" t="s">
        <v>73</v>
      </c>
    </row>
    <row r="3" spans="1:16" ht="12.6" customHeight="1">
      <c r="A3" s="27"/>
      <c r="P3" s="207" t="s">
        <v>73</v>
      </c>
    </row>
    <row r="4" spans="1:16" ht="18.75">
      <c r="A4" s="957" t="s">
        <v>119</v>
      </c>
      <c r="B4" s="778"/>
      <c r="C4" s="778"/>
      <c r="D4" s="778"/>
      <c r="E4" s="778"/>
      <c r="F4" s="778"/>
      <c r="G4" s="778"/>
      <c r="H4" s="778"/>
      <c r="I4" s="778"/>
      <c r="J4" s="778"/>
      <c r="K4" s="778"/>
      <c r="L4" s="778"/>
      <c r="M4" s="778"/>
      <c r="N4" s="778"/>
      <c r="O4" s="778"/>
      <c r="P4" s="207" t="s">
        <v>73</v>
      </c>
    </row>
    <row r="5" spans="1:16" ht="16.5">
      <c r="A5" s="958" t="s">
        <v>19</v>
      </c>
      <c r="B5" s="778"/>
      <c r="C5" s="778"/>
      <c r="D5" s="778"/>
      <c r="E5" s="778"/>
      <c r="F5" s="778"/>
      <c r="G5" s="778"/>
      <c r="H5" s="778"/>
      <c r="I5" s="778"/>
      <c r="J5" s="778"/>
      <c r="K5" s="778"/>
      <c r="L5" s="778"/>
      <c r="M5" s="778"/>
      <c r="N5" s="778"/>
      <c r="O5" s="778"/>
      <c r="P5" s="207" t="s">
        <v>73</v>
      </c>
    </row>
    <row r="6" spans="1:16" ht="16.5">
      <c r="A6" s="983" t="s">
        <v>29</v>
      </c>
      <c r="B6" s="778"/>
      <c r="C6" s="778"/>
      <c r="D6" s="778"/>
      <c r="E6" s="778"/>
      <c r="F6" s="778"/>
      <c r="G6" s="778"/>
      <c r="H6" s="778"/>
      <c r="I6" s="778"/>
      <c r="J6" s="778"/>
      <c r="K6" s="778"/>
      <c r="L6" s="778"/>
      <c r="M6" s="778"/>
      <c r="N6" s="778"/>
      <c r="O6" s="778"/>
      <c r="P6" s="207" t="s">
        <v>73</v>
      </c>
    </row>
    <row r="7" spans="1:16">
      <c r="P7" s="207" t="s">
        <v>73</v>
      </c>
    </row>
    <row r="8" spans="1:16" ht="15.75" thickBot="1">
      <c r="A8" s="20"/>
      <c r="B8" s="20"/>
      <c r="C8" s="20"/>
      <c r="D8" s="20"/>
      <c r="E8" s="20"/>
      <c r="F8" s="20"/>
      <c r="G8" s="20"/>
      <c r="H8" s="20"/>
      <c r="I8" s="20"/>
      <c r="J8" s="20"/>
      <c r="K8" s="20"/>
      <c r="L8" s="20"/>
      <c r="M8" s="20"/>
      <c r="N8" s="20"/>
      <c r="O8" s="20"/>
      <c r="P8" s="207" t="s">
        <v>73</v>
      </c>
    </row>
    <row r="9" spans="1:16" ht="40.5" customHeight="1" thickTop="1" thickBot="1">
      <c r="A9" s="1017" t="s">
        <v>120</v>
      </c>
      <c r="B9" s="1018"/>
      <c r="C9" s="1005" t="s">
        <v>202</v>
      </c>
      <c r="D9" s="1006"/>
      <c r="E9" s="992" t="s">
        <v>371</v>
      </c>
      <c r="F9" s="993"/>
      <c r="G9" s="994"/>
      <c r="H9" s="1002" t="s">
        <v>198</v>
      </c>
      <c r="I9" s="1003"/>
      <c r="J9" s="1003"/>
      <c r="K9" s="1003"/>
      <c r="L9" s="1003"/>
      <c r="M9" s="1003"/>
      <c r="N9" s="1003"/>
      <c r="O9" s="1004"/>
      <c r="P9" s="207" t="s">
        <v>73</v>
      </c>
    </row>
    <row r="10" spans="1:16" ht="40.5" customHeight="1" thickTop="1">
      <c r="A10" s="1019"/>
      <c r="B10" s="1020"/>
      <c r="C10" s="373"/>
      <c r="D10" s="362"/>
      <c r="E10" s="722"/>
      <c r="F10" s="709"/>
      <c r="G10" s="721"/>
      <c r="H10" s="999" t="s">
        <v>179</v>
      </c>
      <c r="I10" s="1000"/>
      <c r="J10" s="1000"/>
      <c r="K10" s="1000"/>
      <c r="L10" s="1000"/>
      <c r="M10" s="1000"/>
      <c r="N10" s="1000"/>
      <c r="O10" s="1001"/>
    </row>
    <row r="11" spans="1:16" ht="40.5" customHeight="1">
      <c r="A11" s="1019"/>
      <c r="B11" s="1020"/>
      <c r="C11" s="374"/>
      <c r="D11" s="363"/>
      <c r="E11" s="372"/>
      <c r="F11" s="710"/>
      <c r="G11" s="723"/>
      <c r="H11" s="1025" t="s">
        <v>183</v>
      </c>
      <c r="I11" s="1026"/>
      <c r="J11" s="1027"/>
      <c r="K11" s="1025" t="s">
        <v>182</v>
      </c>
      <c r="L11" s="1027"/>
      <c r="M11" s="377"/>
      <c r="N11" s="377"/>
      <c r="O11" s="378"/>
    </row>
    <row r="12" spans="1:16" ht="15" customHeight="1">
      <c r="A12" s="1019"/>
      <c r="B12" s="1020"/>
      <c r="C12" s="995" t="s">
        <v>174</v>
      </c>
      <c r="D12" s="997" t="s">
        <v>175</v>
      </c>
      <c r="E12" s="1015" t="s">
        <v>174</v>
      </c>
      <c r="F12" s="997" t="s">
        <v>175</v>
      </c>
      <c r="G12" s="990" t="s">
        <v>93</v>
      </c>
      <c r="H12" s="988" t="s">
        <v>18</v>
      </c>
      <c r="I12" s="52" t="s">
        <v>121</v>
      </c>
      <c r="J12" s="988" t="s">
        <v>176</v>
      </c>
      <c r="K12" s="988" t="s">
        <v>180</v>
      </c>
      <c r="L12" s="988" t="s">
        <v>184</v>
      </c>
      <c r="M12" s="986" t="s">
        <v>177</v>
      </c>
      <c r="N12" s="1009" t="s">
        <v>174</v>
      </c>
      <c r="O12" s="984" t="s">
        <v>175</v>
      </c>
      <c r="P12" s="207" t="s">
        <v>73</v>
      </c>
    </row>
    <row r="13" spans="1:16" ht="27" customHeight="1">
      <c r="A13" s="1021"/>
      <c r="B13" s="1022"/>
      <c r="C13" s="996"/>
      <c r="D13" s="998"/>
      <c r="E13" s="1016"/>
      <c r="F13" s="998"/>
      <c r="G13" s="991"/>
      <c r="H13" s="989"/>
      <c r="I13" s="53" t="s">
        <v>66</v>
      </c>
      <c r="J13" s="989"/>
      <c r="K13" s="989" t="s">
        <v>180</v>
      </c>
      <c r="L13" s="989" t="s">
        <v>181</v>
      </c>
      <c r="M13" s="987"/>
      <c r="N13" s="1010"/>
      <c r="O13" s="985"/>
      <c r="P13" s="207" t="s">
        <v>73</v>
      </c>
    </row>
    <row r="14" spans="1:16">
      <c r="A14" s="375" t="s">
        <v>105</v>
      </c>
      <c r="B14" s="376"/>
      <c r="C14" s="345">
        <v>131</v>
      </c>
      <c r="D14" s="345">
        <v>131</v>
      </c>
      <c r="E14" s="345">
        <v>131</v>
      </c>
      <c r="F14" s="345">
        <v>131</v>
      </c>
      <c r="G14" s="364">
        <v>0</v>
      </c>
      <c r="H14" s="368">
        <v>0</v>
      </c>
      <c r="I14" s="345"/>
      <c r="J14" s="346">
        <v>0</v>
      </c>
      <c r="K14" s="368">
        <v>0</v>
      </c>
      <c r="L14" s="346">
        <v>0</v>
      </c>
      <c r="M14" s="367">
        <f t="shared" ref="M14:M32" si="0">H14+J14+K14</f>
        <v>0</v>
      </c>
      <c r="N14" s="345">
        <f t="shared" ref="N14:N32" si="1">E14+G14+M14</f>
        <v>131</v>
      </c>
      <c r="O14" s="346">
        <f>+N14</f>
        <v>131</v>
      </c>
      <c r="P14" s="207" t="s">
        <v>73</v>
      </c>
    </row>
    <row r="15" spans="1:16">
      <c r="A15" s="194" t="s">
        <v>60</v>
      </c>
      <c r="B15" s="195"/>
      <c r="C15" s="345">
        <v>0</v>
      </c>
      <c r="D15" s="345">
        <v>0</v>
      </c>
      <c r="E15" s="345">
        <v>0</v>
      </c>
      <c r="F15" s="345">
        <v>0</v>
      </c>
      <c r="G15" s="364">
        <v>0</v>
      </c>
      <c r="H15" s="368">
        <v>0</v>
      </c>
      <c r="I15" s="345"/>
      <c r="J15" s="346">
        <v>0</v>
      </c>
      <c r="K15" s="368">
        <v>0</v>
      </c>
      <c r="L15" s="346">
        <v>0</v>
      </c>
      <c r="M15" s="367">
        <f t="shared" si="0"/>
        <v>0</v>
      </c>
      <c r="N15" s="345">
        <f t="shared" si="1"/>
        <v>0</v>
      </c>
      <c r="O15" s="346">
        <f t="shared" ref="O15:O36" si="2">+N15</f>
        <v>0</v>
      </c>
      <c r="P15" s="207" t="s">
        <v>73</v>
      </c>
    </row>
    <row r="16" spans="1:16">
      <c r="A16" s="194" t="s">
        <v>61</v>
      </c>
      <c r="B16" s="195"/>
      <c r="C16" s="398">
        <v>699</v>
      </c>
      <c r="D16" s="398">
        <v>699</v>
      </c>
      <c r="E16" s="398">
        <f>699</f>
        <v>699</v>
      </c>
      <c r="F16" s="398">
        <f>699</f>
        <v>699</v>
      </c>
      <c r="G16" s="364">
        <v>0</v>
      </c>
      <c r="H16" s="368">
        <v>0</v>
      </c>
      <c r="I16" s="345"/>
      <c r="J16" s="346">
        <v>0</v>
      </c>
      <c r="K16" s="368">
        <v>0</v>
      </c>
      <c r="L16" s="346">
        <v>0</v>
      </c>
      <c r="M16" s="367">
        <f t="shared" si="0"/>
        <v>0</v>
      </c>
      <c r="N16" s="345">
        <f t="shared" si="1"/>
        <v>699</v>
      </c>
      <c r="O16" s="346">
        <f t="shared" si="2"/>
        <v>699</v>
      </c>
      <c r="P16" s="207" t="s">
        <v>73</v>
      </c>
    </row>
    <row r="17" spans="1:16">
      <c r="A17" s="194" t="s">
        <v>62</v>
      </c>
      <c r="B17" s="195"/>
      <c r="C17" s="398">
        <v>25</v>
      </c>
      <c r="D17" s="398">
        <v>25</v>
      </c>
      <c r="E17" s="398">
        <v>25</v>
      </c>
      <c r="F17" s="398">
        <v>25</v>
      </c>
      <c r="G17" s="364">
        <v>0</v>
      </c>
      <c r="H17" s="368">
        <v>0</v>
      </c>
      <c r="I17" s="345"/>
      <c r="J17" s="346">
        <v>0</v>
      </c>
      <c r="K17" s="368">
        <v>0</v>
      </c>
      <c r="L17" s="346">
        <v>0</v>
      </c>
      <c r="M17" s="367">
        <f t="shared" si="0"/>
        <v>0</v>
      </c>
      <c r="N17" s="345">
        <f t="shared" si="1"/>
        <v>25</v>
      </c>
      <c r="O17" s="346">
        <f t="shared" si="2"/>
        <v>25</v>
      </c>
      <c r="P17" s="207" t="s">
        <v>73</v>
      </c>
    </row>
    <row r="18" spans="1:16">
      <c r="A18" s="194" t="s">
        <v>0</v>
      </c>
      <c r="B18" s="195"/>
      <c r="C18" s="398">
        <f>577</f>
        <v>577</v>
      </c>
      <c r="D18" s="398">
        <v>577</v>
      </c>
      <c r="E18" s="398">
        <f>577</f>
        <v>577</v>
      </c>
      <c r="F18" s="398">
        <f>577</f>
        <v>577</v>
      </c>
      <c r="G18" s="364">
        <v>9</v>
      </c>
      <c r="H18" s="368">
        <v>0</v>
      </c>
      <c r="I18" s="345"/>
      <c r="J18" s="346">
        <v>0</v>
      </c>
      <c r="K18" s="368">
        <v>47</v>
      </c>
      <c r="L18" s="346">
        <v>0</v>
      </c>
      <c r="M18" s="367">
        <f>H18+J18+K18</f>
        <v>47</v>
      </c>
      <c r="N18" s="345">
        <f>E18+G18+M18</f>
        <v>633</v>
      </c>
      <c r="O18" s="346">
        <f t="shared" si="2"/>
        <v>633</v>
      </c>
      <c r="P18" s="207" t="s">
        <v>73</v>
      </c>
    </row>
    <row r="19" spans="1:16">
      <c r="A19" s="1035" t="s">
        <v>1</v>
      </c>
      <c r="B19" s="1012"/>
      <c r="C19" s="398">
        <f>77</f>
        <v>77</v>
      </c>
      <c r="D19" s="398">
        <v>77</v>
      </c>
      <c r="E19" s="398">
        <v>77</v>
      </c>
      <c r="F19" s="398">
        <v>77</v>
      </c>
      <c r="G19" s="364">
        <v>0</v>
      </c>
      <c r="H19" s="368">
        <v>0</v>
      </c>
      <c r="I19" s="345"/>
      <c r="J19" s="346">
        <v>0</v>
      </c>
      <c r="K19" s="368">
        <v>0</v>
      </c>
      <c r="L19" s="346">
        <v>0</v>
      </c>
      <c r="M19" s="367">
        <f t="shared" si="0"/>
        <v>0</v>
      </c>
      <c r="N19" s="345">
        <f>E19+G19+M19</f>
        <v>77</v>
      </c>
      <c r="O19" s="346">
        <f t="shared" si="2"/>
        <v>77</v>
      </c>
      <c r="P19" s="207" t="s">
        <v>73</v>
      </c>
    </row>
    <row r="20" spans="1:16">
      <c r="A20" s="1011" t="s">
        <v>2</v>
      </c>
      <c r="B20" s="1012"/>
      <c r="C20" s="398">
        <v>11</v>
      </c>
      <c r="D20" s="398">
        <v>11</v>
      </c>
      <c r="E20" s="398">
        <v>11</v>
      </c>
      <c r="F20" s="398">
        <v>11</v>
      </c>
      <c r="G20" s="364">
        <v>0</v>
      </c>
      <c r="H20" s="368">
        <v>0</v>
      </c>
      <c r="I20" s="345"/>
      <c r="J20" s="346">
        <v>0</v>
      </c>
      <c r="K20" s="368">
        <v>0</v>
      </c>
      <c r="L20" s="346">
        <v>0</v>
      </c>
      <c r="M20" s="367">
        <f t="shared" si="0"/>
        <v>0</v>
      </c>
      <c r="N20" s="345">
        <f t="shared" si="1"/>
        <v>11</v>
      </c>
      <c r="O20" s="346">
        <f t="shared" si="2"/>
        <v>11</v>
      </c>
      <c r="P20" s="207" t="s">
        <v>73</v>
      </c>
    </row>
    <row r="21" spans="1:16">
      <c r="A21" s="1011" t="s">
        <v>3</v>
      </c>
      <c r="B21" s="1012"/>
      <c r="C21" s="398">
        <v>6</v>
      </c>
      <c r="D21" s="398">
        <v>6</v>
      </c>
      <c r="E21" s="398">
        <v>6</v>
      </c>
      <c r="F21" s="398">
        <v>6</v>
      </c>
      <c r="G21" s="364">
        <v>0</v>
      </c>
      <c r="H21" s="368">
        <v>0</v>
      </c>
      <c r="I21" s="345"/>
      <c r="J21" s="346">
        <v>0</v>
      </c>
      <c r="K21" s="368">
        <v>0</v>
      </c>
      <c r="L21" s="346">
        <v>0</v>
      </c>
      <c r="M21" s="367">
        <f t="shared" si="0"/>
        <v>0</v>
      </c>
      <c r="N21" s="345">
        <f t="shared" si="1"/>
        <v>6</v>
      </c>
      <c r="O21" s="346">
        <f t="shared" si="2"/>
        <v>6</v>
      </c>
      <c r="P21" s="207" t="s">
        <v>73</v>
      </c>
    </row>
    <row r="22" spans="1:16">
      <c r="A22" s="1011" t="s">
        <v>4</v>
      </c>
      <c r="B22" s="1012"/>
      <c r="C22" s="398">
        <v>0</v>
      </c>
      <c r="D22" s="398">
        <v>0</v>
      </c>
      <c r="E22" s="398">
        <v>0</v>
      </c>
      <c r="F22" s="398">
        <v>0</v>
      </c>
      <c r="G22" s="364">
        <v>0</v>
      </c>
      <c r="H22" s="368">
        <v>0</v>
      </c>
      <c r="I22" s="345"/>
      <c r="J22" s="346">
        <v>0</v>
      </c>
      <c r="K22" s="368">
        <v>0</v>
      </c>
      <c r="L22" s="346">
        <v>0</v>
      </c>
      <c r="M22" s="367">
        <f t="shared" si="0"/>
        <v>0</v>
      </c>
      <c r="N22" s="345">
        <f t="shared" si="1"/>
        <v>0</v>
      </c>
      <c r="O22" s="346">
        <f t="shared" si="2"/>
        <v>0</v>
      </c>
      <c r="P22" s="207" t="s">
        <v>73</v>
      </c>
    </row>
    <row r="23" spans="1:16">
      <c r="A23" s="1011" t="s">
        <v>5</v>
      </c>
      <c r="B23" s="1012"/>
      <c r="C23" s="398">
        <v>0</v>
      </c>
      <c r="D23" s="398">
        <v>0</v>
      </c>
      <c r="E23" s="398">
        <v>0</v>
      </c>
      <c r="F23" s="398">
        <v>0</v>
      </c>
      <c r="G23" s="364">
        <v>0</v>
      </c>
      <c r="H23" s="368">
        <v>0</v>
      </c>
      <c r="I23" s="345"/>
      <c r="J23" s="346">
        <v>0</v>
      </c>
      <c r="K23" s="368">
        <v>0</v>
      </c>
      <c r="L23" s="346">
        <v>0</v>
      </c>
      <c r="M23" s="367">
        <f t="shared" si="0"/>
        <v>0</v>
      </c>
      <c r="N23" s="345">
        <f t="shared" si="1"/>
        <v>0</v>
      </c>
      <c r="O23" s="346">
        <f t="shared" si="2"/>
        <v>0</v>
      </c>
      <c r="P23" s="207" t="s">
        <v>73</v>
      </c>
    </row>
    <row r="24" spans="1:16">
      <c r="A24" s="1032" t="s">
        <v>106</v>
      </c>
      <c r="B24" s="1012"/>
      <c r="C24" s="398">
        <v>85</v>
      </c>
      <c r="D24" s="398">
        <v>85</v>
      </c>
      <c r="E24" s="398">
        <v>85</v>
      </c>
      <c r="F24" s="398">
        <v>85</v>
      </c>
      <c r="G24" s="364">
        <v>0</v>
      </c>
      <c r="H24" s="368">
        <v>0</v>
      </c>
      <c r="I24" s="345"/>
      <c r="J24" s="346">
        <v>0</v>
      </c>
      <c r="K24" s="368">
        <v>0</v>
      </c>
      <c r="L24" s="346">
        <v>0</v>
      </c>
      <c r="M24" s="367">
        <f t="shared" si="0"/>
        <v>0</v>
      </c>
      <c r="N24" s="345">
        <f t="shared" si="1"/>
        <v>85</v>
      </c>
      <c r="O24" s="346">
        <f t="shared" si="2"/>
        <v>85</v>
      </c>
      <c r="P24" s="207" t="s">
        <v>73</v>
      </c>
    </row>
    <row r="25" spans="1:16">
      <c r="A25" s="1011" t="s">
        <v>107</v>
      </c>
      <c r="B25" s="1012"/>
      <c r="C25" s="398">
        <v>1599</v>
      </c>
      <c r="D25" s="398">
        <v>1599</v>
      </c>
      <c r="E25" s="398">
        <f>1599</f>
        <v>1599</v>
      </c>
      <c r="F25" s="398">
        <f>1599</f>
        <v>1599</v>
      </c>
      <c r="G25" s="364">
        <v>0</v>
      </c>
      <c r="H25" s="368">
        <v>0</v>
      </c>
      <c r="I25" s="345"/>
      <c r="J25" s="346">
        <v>0</v>
      </c>
      <c r="K25" s="368">
        <v>0</v>
      </c>
      <c r="L25" s="346">
        <v>0</v>
      </c>
      <c r="M25" s="367">
        <f>H25+J25+K25</f>
        <v>0</v>
      </c>
      <c r="N25" s="345">
        <f t="shared" si="1"/>
        <v>1599</v>
      </c>
      <c r="O25" s="346">
        <f t="shared" si="2"/>
        <v>1599</v>
      </c>
      <c r="P25" s="207" t="s">
        <v>73</v>
      </c>
    </row>
    <row r="26" spans="1:16">
      <c r="A26" s="1011" t="s">
        <v>6</v>
      </c>
      <c r="B26" s="1012"/>
      <c r="C26" s="398">
        <v>0</v>
      </c>
      <c r="D26" s="398">
        <v>0</v>
      </c>
      <c r="E26" s="398">
        <v>0</v>
      </c>
      <c r="F26" s="398">
        <v>0</v>
      </c>
      <c r="G26" s="364">
        <v>0</v>
      </c>
      <c r="H26" s="368">
        <v>0</v>
      </c>
      <c r="I26" s="345"/>
      <c r="J26" s="346">
        <v>0</v>
      </c>
      <c r="K26" s="368">
        <v>0</v>
      </c>
      <c r="L26" s="346">
        <v>0</v>
      </c>
      <c r="M26" s="367">
        <f t="shared" si="0"/>
        <v>0</v>
      </c>
      <c r="N26" s="345">
        <f t="shared" si="1"/>
        <v>0</v>
      </c>
      <c r="O26" s="346">
        <f t="shared" si="2"/>
        <v>0</v>
      </c>
      <c r="P26" s="207" t="s">
        <v>73</v>
      </c>
    </row>
    <row r="27" spans="1:16">
      <c r="A27" s="194" t="s">
        <v>178</v>
      </c>
      <c r="B27" s="347"/>
      <c r="C27" s="398">
        <v>0</v>
      </c>
      <c r="D27" s="398">
        <v>0</v>
      </c>
      <c r="E27" s="398">
        <v>0</v>
      </c>
      <c r="F27" s="398">
        <v>0</v>
      </c>
      <c r="G27" s="364">
        <v>0</v>
      </c>
      <c r="H27" s="368">
        <v>0</v>
      </c>
      <c r="I27" s="345"/>
      <c r="J27" s="346">
        <v>0</v>
      </c>
      <c r="K27" s="368">
        <v>0</v>
      </c>
      <c r="L27" s="346">
        <v>0</v>
      </c>
      <c r="M27" s="367">
        <f t="shared" si="0"/>
        <v>0</v>
      </c>
      <c r="N27" s="345">
        <f t="shared" si="1"/>
        <v>0</v>
      </c>
      <c r="O27" s="346">
        <f t="shared" si="2"/>
        <v>0</v>
      </c>
    </row>
    <row r="28" spans="1:16">
      <c r="A28" s="194" t="s">
        <v>170</v>
      </c>
      <c r="B28" s="347"/>
      <c r="C28" s="398">
        <v>0</v>
      </c>
      <c r="D28" s="398">
        <v>0</v>
      </c>
      <c r="E28" s="398">
        <v>0</v>
      </c>
      <c r="F28" s="398">
        <v>0</v>
      </c>
      <c r="G28" s="364">
        <v>0</v>
      </c>
      <c r="H28" s="368">
        <v>0</v>
      </c>
      <c r="I28" s="345"/>
      <c r="J28" s="346">
        <v>0</v>
      </c>
      <c r="K28" s="368">
        <v>0</v>
      </c>
      <c r="L28" s="346">
        <v>0</v>
      </c>
      <c r="M28" s="367">
        <f t="shared" si="0"/>
        <v>0</v>
      </c>
      <c r="N28" s="345">
        <f t="shared" si="1"/>
        <v>0</v>
      </c>
      <c r="O28" s="346">
        <f t="shared" si="2"/>
        <v>0</v>
      </c>
    </row>
    <row r="29" spans="1:16">
      <c r="A29" s="1011" t="s">
        <v>8</v>
      </c>
      <c r="B29" s="1012"/>
      <c r="C29" s="398">
        <v>0</v>
      </c>
      <c r="D29" s="398">
        <v>0</v>
      </c>
      <c r="E29" s="398">
        <v>0</v>
      </c>
      <c r="F29" s="398">
        <v>0</v>
      </c>
      <c r="G29" s="364">
        <v>0</v>
      </c>
      <c r="H29" s="368">
        <v>0</v>
      </c>
      <c r="I29" s="345"/>
      <c r="J29" s="346">
        <v>0</v>
      </c>
      <c r="K29" s="368">
        <v>0</v>
      </c>
      <c r="L29" s="346">
        <v>0</v>
      </c>
      <c r="M29" s="367">
        <f t="shared" si="0"/>
        <v>0</v>
      </c>
      <c r="N29" s="345">
        <f t="shared" si="1"/>
        <v>0</v>
      </c>
      <c r="O29" s="346">
        <f t="shared" si="2"/>
        <v>0</v>
      </c>
      <c r="P29" s="207" t="s">
        <v>73</v>
      </c>
    </row>
    <row r="30" spans="1:16">
      <c r="A30" s="1011" t="s">
        <v>10</v>
      </c>
      <c r="B30" s="1012"/>
      <c r="C30" s="398">
        <v>13</v>
      </c>
      <c r="D30" s="398">
        <v>13</v>
      </c>
      <c r="E30" s="398">
        <v>13</v>
      </c>
      <c r="F30" s="398">
        <v>13</v>
      </c>
      <c r="G30" s="364">
        <v>0</v>
      </c>
      <c r="H30" s="368">
        <v>0</v>
      </c>
      <c r="I30" s="345"/>
      <c r="J30" s="346">
        <v>0</v>
      </c>
      <c r="K30" s="368">
        <v>0</v>
      </c>
      <c r="L30" s="346">
        <v>0</v>
      </c>
      <c r="M30" s="367">
        <f t="shared" si="0"/>
        <v>0</v>
      </c>
      <c r="N30" s="345">
        <f t="shared" si="1"/>
        <v>13</v>
      </c>
      <c r="O30" s="346">
        <f t="shared" si="2"/>
        <v>13</v>
      </c>
      <c r="P30" s="207" t="s">
        <v>73</v>
      </c>
    </row>
    <row r="31" spans="1:16">
      <c r="A31" s="1011" t="s">
        <v>7</v>
      </c>
      <c r="B31" s="1012"/>
      <c r="C31" s="398">
        <v>0</v>
      </c>
      <c r="D31" s="398">
        <v>0</v>
      </c>
      <c r="E31" s="398">
        <v>0</v>
      </c>
      <c r="F31" s="398">
        <v>0</v>
      </c>
      <c r="G31" s="364">
        <v>0</v>
      </c>
      <c r="H31" s="368">
        <v>0</v>
      </c>
      <c r="I31" s="345"/>
      <c r="J31" s="346">
        <v>0</v>
      </c>
      <c r="K31" s="368">
        <v>0</v>
      </c>
      <c r="L31" s="346">
        <v>0</v>
      </c>
      <c r="M31" s="367">
        <f t="shared" si="0"/>
        <v>0</v>
      </c>
      <c r="N31" s="345">
        <f t="shared" si="1"/>
        <v>0</v>
      </c>
      <c r="O31" s="346">
        <f t="shared" si="2"/>
        <v>0</v>
      </c>
      <c r="P31" s="207" t="s">
        <v>73</v>
      </c>
    </row>
    <row r="32" spans="1:16">
      <c r="A32" s="1007" t="s">
        <v>9</v>
      </c>
      <c r="B32" s="1008"/>
      <c r="C32" s="399">
        <v>108</v>
      </c>
      <c r="D32" s="399">
        <v>108</v>
      </c>
      <c r="E32" s="399">
        <v>108</v>
      </c>
      <c r="F32" s="399">
        <v>108</v>
      </c>
      <c r="G32" s="365">
        <v>0</v>
      </c>
      <c r="H32" s="389">
        <v>0</v>
      </c>
      <c r="I32" s="348"/>
      <c r="J32" s="369">
        <v>0</v>
      </c>
      <c r="K32" s="368">
        <v>0</v>
      </c>
      <c r="L32" s="369">
        <v>0</v>
      </c>
      <c r="M32" s="367">
        <f t="shared" si="0"/>
        <v>0</v>
      </c>
      <c r="N32" s="348">
        <f t="shared" si="1"/>
        <v>108</v>
      </c>
      <c r="O32" s="346">
        <f t="shared" si="2"/>
        <v>108</v>
      </c>
      <c r="P32" s="207" t="s">
        <v>73</v>
      </c>
    </row>
    <row r="33" spans="1:17" ht="15.75" thickBot="1">
      <c r="A33" s="1028" t="s">
        <v>114</v>
      </c>
      <c r="B33" s="1029"/>
      <c r="C33" s="349">
        <f t="shared" ref="C33:N33" si="3">SUM(C14:C32)</f>
        <v>3331</v>
      </c>
      <c r="D33" s="350">
        <f t="shared" si="3"/>
        <v>3331</v>
      </c>
      <c r="E33" s="400">
        <f t="shared" si="3"/>
        <v>3331</v>
      </c>
      <c r="F33" s="401">
        <f t="shared" si="3"/>
        <v>3331</v>
      </c>
      <c r="G33" s="370">
        <f t="shared" si="3"/>
        <v>9</v>
      </c>
      <c r="H33" s="350">
        <f t="shared" si="3"/>
        <v>0</v>
      </c>
      <c r="I33" s="350">
        <f t="shared" si="3"/>
        <v>0</v>
      </c>
      <c r="J33" s="350">
        <f t="shared" si="3"/>
        <v>0</v>
      </c>
      <c r="K33" s="350">
        <f>SUM(K14:K32)</f>
        <v>47</v>
      </c>
      <c r="L33" s="350">
        <f t="shared" si="3"/>
        <v>0</v>
      </c>
      <c r="M33" s="349">
        <f t="shared" si="3"/>
        <v>47</v>
      </c>
      <c r="N33" s="351">
        <f t="shared" si="3"/>
        <v>3387</v>
      </c>
      <c r="O33" s="352">
        <f>+N33</f>
        <v>3387</v>
      </c>
      <c r="P33" s="207" t="s">
        <v>73</v>
      </c>
    </row>
    <row r="34" spans="1:17">
      <c r="A34" s="1036" t="s">
        <v>39</v>
      </c>
      <c r="B34" s="1037"/>
      <c r="C34" s="353">
        <v>66</v>
      </c>
      <c r="D34" s="354">
        <v>66</v>
      </c>
      <c r="E34" s="353">
        <v>66</v>
      </c>
      <c r="F34" s="354">
        <v>66</v>
      </c>
      <c r="G34" s="371">
        <v>9</v>
      </c>
      <c r="H34" s="354">
        <v>0</v>
      </c>
      <c r="I34" s="354"/>
      <c r="J34" s="354">
        <v>0</v>
      </c>
      <c r="K34" s="354">
        <v>0</v>
      </c>
      <c r="L34" s="354"/>
      <c r="M34" s="244">
        <f>H34+K34</f>
        <v>0</v>
      </c>
      <c r="N34" s="345">
        <f>E34+G34+M34</f>
        <v>75</v>
      </c>
      <c r="O34" s="346">
        <f>+N34</f>
        <v>75</v>
      </c>
      <c r="P34" s="207" t="s">
        <v>73</v>
      </c>
    </row>
    <row r="35" spans="1:17">
      <c r="A35" s="1013" t="s">
        <v>63</v>
      </c>
      <c r="B35" s="1014"/>
      <c r="C35" s="353">
        <f>3265</f>
        <v>3265</v>
      </c>
      <c r="D35" s="354">
        <v>3265</v>
      </c>
      <c r="E35" s="353">
        <v>3265</v>
      </c>
      <c r="F35" s="354">
        <f>3265-49</f>
        <v>3216</v>
      </c>
      <c r="G35" s="371">
        <v>0</v>
      </c>
      <c r="H35" s="354">
        <f>H33</f>
        <v>0</v>
      </c>
      <c r="I35" s="354"/>
      <c r="J35" s="354">
        <v>0</v>
      </c>
      <c r="K35" s="354">
        <f>+K33</f>
        <v>47</v>
      </c>
      <c r="L35" s="354"/>
      <c r="M35" s="244">
        <f>H35+K35</f>
        <v>47</v>
      </c>
      <c r="N35" s="345">
        <f>E35+G35+M35</f>
        <v>3312</v>
      </c>
      <c r="O35" s="346">
        <f>+N35</f>
        <v>3312</v>
      </c>
      <c r="P35" s="207" t="s">
        <v>73</v>
      </c>
    </row>
    <row r="36" spans="1:17">
      <c r="A36" s="1030" t="s">
        <v>64</v>
      </c>
      <c r="B36" s="1031"/>
      <c r="C36" s="353">
        <v>0</v>
      </c>
      <c r="D36" s="354">
        <v>0</v>
      </c>
      <c r="E36" s="402">
        <v>0</v>
      </c>
      <c r="F36" s="403">
        <v>0</v>
      </c>
      <c r="G36" s="371">
        <v>0</v>
      </c>
      <c r="H36" s="354">
        <v>0</v>
      </c>
      <c r="I36" s="354"/>
      <c r="J36" s="354">
        <v>0</v>
      </c>
      <c r="K36" s="354"/>
      <c r="L36" s="354"/>
      <c r="M36" s="244">
        <v>0</v>
      </c>
      <c r="N36" s="345">
        <f>E36+G36+M36</f>
        <v>0</v>
      </c>
      <c r="O36" s="346">
        <f t="shared" si="2"/>
        <v>0</v>
      </c>
      <c r="P36" s="207" t="s">
        <v>73</v>
      </c>
    </row>
    <row r="37" spans="1:17" s="21" customFormat="1">
      <c r="A37" s="1033" t="s">
        <v>114</v>
      </c>
      <c r="B37" s="1034"/>
      <c r="C37" s="742">
        <f t="shared" ref="C37:O37" si="4">SUM(C34:C36)</f>
        <v>3331</v>
      </c>
      <c r="D37" s="355">
        <f t="shared" si="4"/>
        <v>3331</v>
      </c>
      <c r="E37" s="355">
        <f>SUM(E34:E36)</f>
        <v>3331</v>
      </c>
      <c r="F37" s="355">
        <f t="shared" si="4"/>
        <v>3282</v>
      </c>
      <c r="G37" s="366">
        <f t="shared" si="4"/>
        <v>9</v>
      </c>
      <c r="H37" s="355">
        <f t="shared" si="4"/>
        <v>0</v>
      </c>
      <c r="I37" s="355">
        <f t="shared" si="4"/>
        <v>0</v>
      </c>
      <c r="J37" s="355">
        <f t="shared" si="4"/>
        <v>0</v>
      </c>
      <c r="K37" s="355">
        <f t="shared" si="4"/>
        <v>47</v>
      </c>
      <c r="L37" s="355">
        <f t="shared" si="4"/>
        <v>0</v>
      </c>
      <c r="M37" s="357">
        <f t="shared" si="4"/>
        <v>47</v>
      </c>
      <c r="N37" s="356">
        <f>SUM(N34:N36)</f>
        <v>3387</v>
      </c>
      <c r="O37" s="357">
        <f t="shared" si="4"/>
        <v>3387</v>
      </c>
      <c r="P37" s="207" t="s">
        <v>100</v>
      </c>
      <c r="Q37" s="19"/>
    </row>
    <row r="38" spans="1:17" s="21" customFormat="1">
      <c r="A38" s="1024"/>
      <c r="B38" s="1024"/>
      <c r="C38" s="1024"/>
      <c r="D38" s="1024"/>
      <c r="E38" s="1024"/>
      <c r="F38" s="1024"/>
      <c r="G38" s="1024"/>
      <c r="H38" s="1024"/>
      <c r="I38" s="1024"/>
      <c r="J38" s="1024"/>
      <c r="K38" s="1024"/>
      <c r="L38" s="1024"/>
      <c r="M38" s="1024"/>
      <c r="N38" s="1024"/>
      <c r="O38" s="1024"/>
      <c r="P38" s="207"/>
      <c r="Q38" s="19"/>
    </row>
    <row r="39" spans="1:17" s="21" customFormat="1" ht="15" customHeight="1">
      <c r="A39" s="1023"/>
      <c r="B39" s="1023"/>
      <c r="C39" s="1023"/>
      <c r="D39" s="1023"/>
      <c r="E39" s="1023"/>
      <c r="F39" s="1023"/>
      <c r="G39" s="1023"/>
      <c r="H39" s="1023"/>
      <c r="I39" s="1023"/>
      <c r="J39" s="1023"/>
      <c r="K39" s="1023"/>
      <c r="L39" s="1023"/>
      <c r="M39" s="1023"/>
      <c r="N39" s="1023"/>
      <c r="O39" s="1023"/>
      <c r="P39" s="207"/>
      <c r="Q39" s="19"/>
    </row>
    <row r="40" spans="1:17" s="21" customFormat="1" ht="27.75" customHeight="1">
      <c r="A40" s="1023"/>
      <c r="B40" s="1023"/>
      <c r="C40" s="1023"/>
      <c r="D40" s="1023"/>
      <c r="E40" s="1023"/>
      <c r="F40" s="1023"/>
      <c r="G40" s="1023"/>
      <c r="H40" s="1023"/>
      <c r="I40" s="1023"/>
      <c r="J40" s="1023"/>
      <c r="K40" s="1023"/>
      <c r="L40" s="1023"/>
      <c r="M40" s="1023"/>
      <c r="N40" s="1023"/>
      <c r="O40" s="1023"/>
      <c r="P40" s="207"/>
    </row>
    <row r="41" spans="1:17" s="21" customFormat="1">
      <c r="P41" s="358"/>
    </row>
    <row r="42" spans="1:17" ht="39.75" customHeight="1">
      <c r="A42" s="939"/>
      <c r="B42" s="939"/>
      <c r="C42" s="939"/>
      <c r="D42" s="939"/>
      <c r="E42" s="939"/>
      <c r="F42" s="939"/>
      <c r="G42" s="939"/>
      <c r="H42" s="939"/>
      <c r="I42" s="939"/>
      <c r="J42" s="939"/>
      <c r="K42" s="939"/>
      <c r="L42" s="939"/>
      <c r="M42" s="939"/>
      <c r="N42" s="939"/>
      <c r="O42" s="939"/>
    </row>
    <row r="43" spans="1:17">
      <c r="A43" s="359"/>
      <c r="B43" s="359"/>
      <c r="C43" s="359"/>
      <c r="D43" s="359"/>
      <c r="E43" s="359"/>
      <c r="F43" s="359"/>
      <c r="G43" s="359"/>
      <c r="H43" s="359"/>
      <c r="I43" s="359"/>
      <c r="J43" s="359"/>
      <c r="K43" s="359"/>
      <c r="L43" s="359"/>
      <c r="M43" s="359"/>
      <c r="N43" s="359"/>
      <c r="O43" s="359"/>
    </row>
    <row r="44" spans="1:17" ht="58.5" customHeight="1">
      <c r="A44" s="939"/>
      <c r="B44" s="939"/>
      <c r="C44" s="939"/>
      <c r="D44" s="939"/>
      <c r="E44" s="939"/>
      <c r="F44" s="939"/>
      <c r="G44" s="939"/>
      <c r="H44" s="939"/>
      <c r="I44" s="939"/>
      <c r="J44" s="939"/>
      <c r="K44" s="939"/>
      <c r="L44" s="939"/>
      <c r="M44" s="939"/>
      <c r="N44" s="939"/>
      <c r="O44" s="939"/>
    </row>
    <row r="45" spans="1:17" hidden="1">
      <c r="A45" s="359"/>
      <c r="B45" s="359"/>
      <c r="C45" s="359"/>
      <c r="D45" s="359"/>
      <c r="E45" s="359"/>
      <c r="F45" s="359"/>
      <c r="G45" s="359"/>
      <c r="H45" s="359"/>
      <c r="I45" s="359"/>
      <c r="J45" s="359"/>
      <c r="K45" s="359"/>
      <c r="L45" s="359"/>
      <c r="M45" s="359"/>
      <c r="N45" s="359"/>
      <c r="O45" s="359"/>
    </row>
    <row r="46" spans="1:17" ht="69" customHeight="1">
      <c r="A46" s="939"/>
      <c r="B46" s="939"/>
      <c r="C46" s="939"/>
      <c r="D46" s="939"/>
      <c r="E46" s="939"/>
      <c r="F46" s="939"/>
      <c r="G46" s="939"/>
      <c r="H46" s="939"/>
      <c r="I46" s="939"/>
      <c r="J46" s="939"/>
      <c r="K46" s="939"/>
      <c r="L46" s="939"/>
      <c r="M46" s="939"/>
      <c r="N46" s="939"/>
      <c r="O46" s="939"/>
    </row>
    <row r="47" spans="1:17" hidden="1">
      <c r="A47" s="359"/>
      <c r="B47" s="359"/>
      <c r="C47" s="359"/>
      <c r="D47" s="359"/>
      <c r="E47" s="359"/>
      <c r="F47" s="359"/>
      <c r="G47" s="359"/>
      <c r="H47" s="359"/>
      <c r="I47" s="359"/>
      <c r="J47" s="359"/>
      <c r="K47" s="359"/>
      <c r="L47" s="359"/>
      <c r="M47" s="359"/>
      <c r="N47" s="359"/>
      <c r="O47" s="359"/>
    </row>
    <row r="48" spans="1:17">
      <c r="A48" s="360"/>
      <c r="B48" s="359"/>
      <c r="C48" s="359"/>
      <c r="D48" s="359"/>
      <c r="E48" s="359"/>
      <c r="F48" s="359"/>
      <c r="G48" s="359"/>
      <c r="H48" s="359"/>
      <c r="I48" s="359"/>
      <c r="J48" s="359"/>
      <c r="K48" s="359"/>
      <c r="L48" s="359"/>
      <c r="M48" s="359"/>
      <c r="N48" s="359"/>
      <c r="O48" s="359"/>
    </row>
    <row r="50" spans="15:15">
      <c r="O50" s="361"/>
    </row>
  </sheetData>
  <mergeCells count="45">
    <mergeCell ref="A38:O38"/>
    <mergeCell ref="H11:J11"/>
    <mergeCell ref="K11:L11"/>
    <mergeCell ref="A33:B33"/>
    <mergeCell ref="A36:B36"/>
    <mergeCell ref="A24:B24"/>
    <mergeCell ref="A23:B23"/>
    <mergeCell ref="A37:B37"/>
    <mergeCell ref="A21:B21"/>
    <mergeCell ref="A22:B22"/>
    <mergeCell ref="A19:B19"/>
    <mergeCell ref="A25:B25"/>
    <mergeCell ref="A20:B20"/>
    <mergeCell ref="A34:B34"/>
    <mergeCell ref="A46:O46"/>
    <mergeCell ref="H9:O9"/>
    <mergeCell ref="A42:O42"/>
    <mergeCell ref="A44:O44"/>
    <mergeCell ref="C9:D9"/>
    <mergeCell ref="A32:B32"/>
    <mergeCell ref="N12:N13"/>
    <mergeCell ref="A30:B30"/>
    <mergeCell ref="A35:B35"/>
    <mergeCell ref="A31:B31"/>
    <mergeCell ref="E12:E13"/>
    <mergeCell ref="A29:B29"/>
    <mergeCell ref="A26:B26"/>
    <mergeCell ref="A9:B13"/>
    <mergeCell ref="A39:O40"/>
    <mergeCell ref="A1:O1"/>
    <mergeCell ref="A4:O4"/>
    <mergeCell ref="A5:O5"/>
    <mergeCell ref="A6:O6"/>
    <mergeCell ref="O12:O13"/>
    <mergeCell ref="M12:M13"/>
    <mergeCell ref="J12:J13"/>
    <mergeCell ref="H12:H13"/>
    <mergeCell ref="G12:G13"/>
    <mergeCell ref="E9:G9"/>
    <mergeCell ref="C12:C13"/>
    <mergeCell ref="D12:D13"/>
    <mergeCell ref="F12:F13"/>
    <mergeCell ref="H10:O10"/>
    <mergeCell ref="K12:K13"/>
    <mergeCell ref="L12:L13"/>
  </mergeCells>
  <phoneticPr fontId="0" type="noConversion"/>
  <printOptions horizontalCentered="1"/>
  <pageMargins left="0.75" right="0.75" top="1" bottom="1" header="0.5" footer="0.5"/>
  <pageSetup scale="64" orientation="landscape" r:id="rId1"/>
  <headerFooter alignWithMargins="0">
    <oddFooter>&amp;C&amp;"Times New Roman,Regular"&amp;14Exhibit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A-1. Organization Chart</vt:lpstr>
      <vt:lpstr>A-2. Map</vt:lpstr>
      <vt:lpstr>B. Summary of Requirements </vt:lpstr>
      <vt:lpstr>C. Increases Offsets</vt:lpstr>
      <vt:lpstr>D. Strategic Goals &amp; Objectives</vt:lpstr>
      <vt:lpstr>E. ATB Justification</vt:lpstr>
      <vt:lpstr>F. 2010 Crosswalk</vt:lpstr>
      <vt:lpstr>G. 2011 Crosswalk </vt:lpstr>
      <vt:lpstr>I. Permanent Positions</vt:lpstr>
      <vt:lpstr>J. Financial Analysis</vt:lpstr>
      <vt:lpstr>K. Summary by Grade </vt:lpstr>
      <vt:lpstr>L. Summary by Object Class</vt:lpstr>
      <vt:lpstr>'B. Summary of Requirements '!DL</vt:lpstr>
      <vt:lpstr>'A-1.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'G. 2011 Crosswalk '!Print_Area</vt:lpstr>
      <vt:lpstr>'I. Permanent Positions'!Print_Area</vt:lpstr>
      <vt:lpstr>'J. Financial Analysis'!Print_Area</vt:lpstr>
      <vt:lpstr>'K. Summary by Grade '!Print_Area</vt:lpstr>
      <vt:lpstr>'L. Summary by Object Class'!Print_Area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2011-02-08T16:24:53Z</cp:lastPrinted>
  <dcterms:created xsi:type="dcterms:W3CDTF">2003-08-28T20:51:00Z</dcterms:created>
  <dcterms:modified xsi:type="dcterms:W3CDTF">2011-02-10T18:36:49Z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