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120" windowWidth="15480" windowHeight="6405" tabRatio="889"/>
  </bookViews>
  <sheets>
    <sheet name="A.  Organization Chart" sheetId="59" r:id="rId1"/>
    <sheet name="B. Summary of Requirements " sheetId="45" r:id="rId2"/>
    <sheet name="C. Increases Offsets" sheetId="21" r:id="rId3"/>
    <sheet name="D. Strategic Goals &amp; Objectives" sheetId="57" r:id="rId4"/>
    <sheet name="E. ATB Justification" sheetId="29" r:id="rId5"/>
    <sheet name="F. 2010 Crosswalk" sheetId="2" r:id="rId6"/>
    <sheet name="(G) 2011 Crosswalk" sheetId="56" r:id="rId7"/>
    <sheet name="H. Reimbursable Resources" sheetId="16" r:id="rId8"/>
    <sheet name="I. Permanent Positions" sheetId="10" r:id="rId9"/>
    <sheet name="J. Financial Analysis" sheetId="36" r:id="rId10"/>
    <sheet name="K. Summary by Grade" sheetId="6" r:id="rId11"/>
    <sheet name="L. Summary by Object Class" sheetId="14" r:id="rId12"/>
    <sheet name="(M) Studies" sheetId="47" r:id="rId13"/>
    <sheet name="(N-2) Domestic Agent" sheetId="50" state="hidden" r:id="rId14"/>
    <sheet name="(N-3) Domestic Attorney" sheetId="49" state="hidden" r:id="rId15"/>
    <sheet name="(N-4) Domestic Prof Sup" sheetId="51" state="hidden" r:id="rId16"/>
    <sheet name="(N-5) Domestic Clerical" sheetId="52" state="hidden" r:id="rId17"/>
    <sheet name="(P) IT" sheetId="55" state="hidden" r:id="rId18"/>
  </sheets>
  <externalReferences>
    <externalReference r:id="rId19"/>
    <externalReference r:id="rId20"/>
    <externalReference r:id="rId21"/>
  </externalReferences>
  <definedNames>
    <definedName name="_10POS_BY_CAT" localSheetId="9">'[1]Summ Atty Agt'!#REF!</definedName>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5GA_ROLLUP" localSheetId="7">[2]SumReq!#REF!</definedName>
    <definedName name="_6GA_ROLLUP" localSheetId="9">'[1]Sum of Req'!#REF!</definedName>
    <definedName name="_7GA_ROLLUP">#REF!</definedName>
    <definedName name="_8POS_BY_CAT" localSheetId="1">#REF!</definedName>
    <definedName name="_9POS_BY_CAT" localSheetId="3">#REF!</definedName>
    <definedName name="_xlnm._FilterDatabase" localSheetId="17" hidden="1">'(P) IT'!$F$14:$G$14</definedName>
    <definedName name="DL" localSheetId="1">'B. Summary of Requirements '!$A$3:$X$102</definedName>
    <definedName name="DL">#REF!</definedName>
    <definedName name="EXECSUPP" localSheetId="1">'B. Summary of Requirements '!#REF!</definedName>
    <definedName name="EXECSUPP" localSheetId="3">#REF!</definedName>
    <definedName name="EXECSUPP" localSheetId="9">'[1]Sum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9">'[1]Sum of Req'!#REF!</definedName>
    <definedName name="INTEL">#REF!</definedName>
    <definedName name="JMD" localSheetId="1">'B. Summary of Requirements '!#REF!</definedName>
    <definedName name="JMD" localSheetId="3">#REF!</definedName>
    <definedName name="JMD" localSheetId="9">'[1]Sum of Req'!#REF!</definedName>
    <definedName name="JMD">#REF!</definedName>
    <definedName name="OLE_LINK7" localSheetId="4">'E. ATB Justification'!#REF!</definedName>
    <definedName name="PART">#REF!</definedName>
    <definedName name="_xlnm.Print_Area" localSheetId="6">'(G) 2011 Crosswalk'!$A$1:$R$29</definedName>
    <definedName name="_xlnm.Print_Area" localSheetId="12">'(M) Studies'!$A$1:$J$18</definedName>
    <definedName name="_xlnm.Print_Area" localSheetId="13">'(N-2) Domestic Agent'!$A$1:$J$69</definedName>
    <definedName name="_xlnm.Print_Area" localSheetId="14">'(N-3) Domestic Attorney'!$A$1:$H$53</definedName>
    <definedName name="_xlnm.Print_Area" localSheetId="15">'(N-4) Domestic Prof Sup'!$A$1:$J$53</definedName>
    <definedName name="_xlnm.Print_Area" localSheetId="16">'(N-5) Domestic Clerical'!$A$1:$H$52</definedName>
    <definedName name="_xlnm.Print_Area" localSheetId="17">'(P) IT'!$A$1:$H$32</definedName>
    <definedName name="_xlnm.Print_Area" localSheetId="1">'B. Summary of Requirements '!$A$1:$X$116</definedName>
    <definedName name="_xlnm.Print_Area" localSheetId="2">'C. Increases Offsets'!$A$1:$S$23</definedName>
    <definedName name="_xlnm.Print_Area" localSheetId="3">'D. Strategic Goals &amp; Objectives'!$A$1:$P$41</definedName>
    <definedName name="_xlnm.Print_Area" localSheetId="4">'E. ATB Justification'!$A$1:$J$86</definedName>
    <definedName name="_xlnm.Print_Area" localSheetId="5">'F. 2010 Crosswalk'!$A$1:$R$30</definedName>
    <definedName name="_xlnm.Print_Area" localSheetId="7">'H. Reimbursable Resources'!$A$1:$O$45</definedName>
    <definedName name="_xlnm.Print_Area" localSheetId="8">'I. Permanent Positions'!$A$1:$K$36</definedName>
    <definedName name="_xlnm.Print_Area" localSheetId="9">'J. Financial Analysis'!$A$1:$AA$43</definedName>
    <definedName name="_xlnm.Print_Area" localSheetId="10">'K. Summary by Grade'!$A$1:$I$35</definedName>
    <definedName name="_xlnm.Print_Area" localSheetId="11">'L. Summary by Object Class'!$A$1:$K$43</definedName>
    <definedName name="_xlnm.Print_Area">#REF!</definedName>
    <definedName name="_xlnm.Print_Titles" localSheetId="13">'(N-2) Domestic Agent'!$1:$13</definedName>
    <definedName name="_xlnm.Print_Titles" localSheetId="14">'(N-3) Domestic Attorney'!$1:$13</definedName>
    <definedName name="_xlnm.Print_Titles" localSheetId="15">'(N-4) Domestic Prof Sup'!$1:$13</definedName>
    <definedName name="_xlnm.Print_Titles" localSheetId="16">'(N-5) Domestic Clerical'!$1:$13</definedName>
    <definedName name="REIMPRO" localSheetId="7">'H. Reimbursable Resources'!$A$1:$N$18</definedName>
    <definedName name="REIMPRO">#REF!</definedName>
    <definedName name="REIMSOR" localSheetId="7">'H. Reimbursable Resources'!$P$19:$AF$30</definedName>
    <definedName name="REIMSOR">#REF!</definedName>
  </definedNames>
  <calcPr calcId="125725"/>
</workbook>
</file>

<file path=xl/calcChain.xml><?xml version="1.0" encoding="utf-8"?>
<calcChain xmlns="http://schemas.openxmlformats.org/spreadsheetml/2006/main">
  <c r="I27" i="14"/>
  <c r="I28"/>
  <c r="I29"/>
  <c r="I30"/>
  <c r="I31"/>
  <c r="I32"/>
  <c r="I19"/>
  <c r="I20"/>
  <c r="I21"/>
  <c r="I22"/>
  <c r="I23"/>
  <c r="I24"/>
  <c r="I25"/>
  <c r="I18"/>
  <c r="I10"/>
  <c r="H11"/>
  <c r="E32" i="6"/>
  <c r="E31"/>
  <c r="G31" s="1"/>
  <c r="H10" i="16"/>
  <c r="K10" s="1"/>
  <c r="S20" i="21" l="1"/>
  <c r="S19"/>
  <c r="X54" i="45"/>
  <c r="W54"/>
  <c r="V54"/>
  <c r="V55" s="1"/>
  <c r="E26" i="14"/>
  <c r="I26" s="1"/>
  <c r="D39"/>
  <c r="F39" s="1"/>
  <c r="H39" s="1"/>
  <c r="E17" i="10"/>
  <c r="E16"/>
  <c r="K16" s="1"/>
  <c r="L102" i="45" l="1"/>
  <c r="H107"/>
  <c r="I102"/>
  <c r="G25" i="57"/>
  <c r="J25" s="1"/>
  <c r="K102" i="45"/>
  <c r="H104"/>
  <c r="N104" s="1"/>
  <c r="H102"/>
  <c r="N102"/>
  <c r="K43" i="16"/>
  <c r="J43"/>
  <c r="G43"/>
  <c r="H43"/>
  <c r="D43"/>
  <c r="E43"/>
  <c r="I21" l="1"/>
  <c r="L21" s="1"/>
  <c r="I20"/>
  <c r="L20" s="1"/>
  <c r="J84" i="29"/>
  <c r="I84"/>
  <c r="H84"/>
  <c r="I77"/>
  <c r="H77"/>
  <c r="J24"/>
  <c r="J77" s="1"/>
  <c r="E32"/>
  <c r="E28"/>
  <c r="E31" s="1"/>
  <c r="C26" i="14"/>
  <c r="E15"/>
  <c r="I15" s="1"/>
  <c r="E14"/>
  <c r="I14" s="1"/>
  <c r="E13"/>
  <c r="I13" s="1"/>
  <c r="E12"/>
  <c r="I12" s="1"/>
  <c r="E11"/>
  <c r="I11" s="1"/>
  <c r="D28" i="6"/>
  <c r="B21"/>
  <c r="D21" s="1"/>
  <c r="B34" i="10"/>
  <c r="B18"/>
  <c r="B17"/>
  <c r="B16"/>
  <c r="D16" s="1"/>
  <c r="N16"/>
  <c r="F11" i="16"/>
  <c r="R14" i="56"/>
  <c r="R13"/>
  <c r="M12"/>
  <c r="R12" s="1"/>
  <c r="N12" i="2"/>
  <c r="M12"/>
  <c r="O12"/>
  <c r="R12" l="1"/>
  <c r="S21" i="21"/>
  <c r="X68" i="45"/>
  <c r="W68"/>
  <c r="V68"/>
  <c r="D24" i="57"/>
  <c r="C24"/>
  <c r="F24" s="1"/>
  <c r="I24" s="1"/>
  <c r="F102" i="45"/>
  <c r="E102"/>
  <c r="D102"/>
  <c r="X20"/>
  <c r="D10" i="14" l="1"/>
  <c r="F10" s="1"/>
  <c r="H10" s="1"/>
  <c r="E30" i="6"/>
  <c r="G30" s="1"/>
  <c r="F21"/>
  <c r="H21" s="1"/>
  <c r="F28"/>
  <c r="H28" s="1"/>
  <c r="D23"/>
  <c r="F23" s="1"/>
  <c r="D24"/>
  <c r="F24" s="1"/>
  <c r="D25"/>
  <c r="F25" s="1"/>
  <c r="D26"/>
  <c r="F26" s="1"/>
  <c r="D27"/>
  <c r="F27" s="1"/>
  <c r="D13"/>
  <c r="F13" s="1"/>
  <c r="D14"/>
  <c r="F14" s="1"/>
  <c r="D15"/>
  <c r="F15" s="1"/>
  <c r="D16"/>
  <c r="F16" s="1"/>
  <c r="D17"/>
  <c r="F17" s="1"/>
  <c r="D18"/>
  <c r="F18" s="1"/>
  <c r="D19"/>
  <c r="F19" s="1"/>
  <c r="D20"/>
  <c r="F20" s="1"/>
  <c r="D22"/>
  <c r="F22" s="1"/>
  <c r="D12"/>
  <c r="F12" s="1"/>
  <c r="B29"/>
  <c r="K17" i="10"/>
  <c r="F16"/>
  <c r="K28"/>
  <c r="K29"/>
  <c r="K30"/>
  <c r="K14"/>
  <c r="K15"/>
  <c r="K18"/>
  <c r="K19"/>
  <c r="K20"/>
  <c r="K21"/>
  <c r="K22"/>
  <c r="K23"/>
  <c r="K24"/>
  <c r="K25"/>
  <c r="K26"/>
  <c r="K27"/>
  <c r="K13"/>
  <c r="J34"/>
  <c r="J26"/>
  <c r="J27"/>
  <c r="J28"/>
  <c r="J29"/>
  <c r="J30"/>
  <c r="J15"/>
  <c r="J19"/>
  <c r="J20"/>
  <c r="J21"/>
  <c r="J22"/>
  <c r="J23"/>
  <c r="J24"/>
  <c r="J25"/>
  <c r="F36"/>
  <c r="D18"/>
  <c r="J18" s="1"/>
  <c r="D17"/>
  <c r="J17" s="1"/>
  <c r="D14"/>
  <c r="J14" s="1"/>
  <c r="J16"/>
  <c r="D13"/>
  <c r="J13" s="1"/>
  <c r="G28" i="57"/>
  <c r="F28"/>
  <c r="I23"/>
  <c r="J16"/>
  <c r="G27"/>
  <c r="J27" s="1"/>
  <c r="G26"/>
  <c r="J26" s="1"/>
  <c r="G24"/>
  <c r="J24" s="1"/>
  <c r="G23"/>
  <c r="J23" s="1"/>
  <c r="G22"/>
  <c r="J22" s="1"/>
  <c r="F27"/>
  <c r="I27" s="1"/>
  <c r="F26"/>
  <c r="I26" s="1"/>
  <c r="F25"/>
  <c r="I25" s="1"/>
  <c r="F23"/>
  <c r="F22"/>
  <c r="I22" s="1"/>
  <c r="J102" i="45"/>
  <c r="N107"/>
  <c r="F29" i="6" l="1"/>
  <c r="D29"/>
  <c r="D32" i="10"/>
  <c r="E32"/>
  <c r="E34" s="1"/>
  <c r="Y55" i="16"/>
  <c r="L45"/>
  <c r="I45"/>
  <c r="E45"/>
  <c r="D45"/>
  <c r="O43"/>
  <c r="N43"/>
  <c r="M43"/>
  <c r="O42"/>
  <c r="N42"/>
  <c r="M42"/>
  <c r="O41"/>
  <c r="N41"/>
  <c r="M41"/>
  <c r="O40"/>
  <c r="N40"/>
  <c r="M40"/>
  <c r="O39"/>
  <c r="N39"/>
  <c r="M39"/>
  <c r="O38"/>
  <c r="N38"/>
  <c r="M38"/>
  <c r="O37"/>
  <c r="N37"/>
  <c r="M37"/>
  <c r="O36"/>
  <c r="N36"/>
  <c r="M36"/>
  <c r="O35"/>
  <c r="N35"/>
  <c r="M35"/>
  <c r="O34"/>
  <c r="N34"/>
  <c r="M34"/>
  <c r="F34"/>
  <c r="O33"/>
  <c r="N33"/>
  <c r="M33"/>
  <c r="O32"/>
  <c r="N32"/>
  <c r="M32"/>
  <c r="O31"/>
  <c r="N31"/>
  <c r="M31"/>
  <c r="O30"/>
  <c r="O29"/>
  <c r="N29"/>
  <c r="M29"/>
  <c r="O28"/>
  <c r="N28"/>
  <c r="M28"/>
  <c r="O27"/>
  <c r="N27"/>
  <c r="M27"/>
  <c r="O26"/>
  <c r="N26"/>
  <c r="M26"/>
  <c r="O25"/>
  <c r="N25"/>
  <c r="M25"/>
  <c r="O24"/>
  <c r="N24"/>
  <c r="M24"/>
  <c r="O23"/>
  <c r="N23"/>
  <c r="M23"/>
  <c r="O22"/>
  <c r="N22"/>
  <c r="M22"/>
  <c r="O19"/>
  <c r="N19"/>
  <c r="M19"/>
  <c r="O21"/>
  <c r="N21"/>
  <c r="M21"/>
  <c r="O20"/>
  <c r="N20"/>
  <c r="M20"/>
  <c r="F45"/>
  <c r="O18"/>
  <c r="M18"/>
  <c r="O17"/>
  <c r="M17"/>
  <c r="O16"/>
  <c r="M16"/>
  <c r="O15"/>
  <c r="N15"/>
  <c r="M15"/>
  <c r="O14"/>
  <c r="N14"/>
  <c r="M14"/>
  <c r="O13"/>
  <c r="N13"/>
  <c r="M13"/>
  <c r="O12"/>
  <c r="N12"/>
  <c r="M12"/>
  <c r="O10"/>
  <c r="H45"/>
  <c r="G10"/>
  <c r="A5"/>
  <c r="A4"/>
  <c r="P16" i="57"/>
  <c r="O16"/>
  <c r="W104" i="45"/>
  <c r="M104"/>
  <c r="V104" s="1"/>
  <c r="O103"/>
  <c r="X103" s="1"/>
  <c r="M103"/>
  <c r="V103" s="1"/>
  <c r="N103"/>
  <c r="W103" s="1"/>
  <c r="M102"/>
  <c r="V102" s="1"/>
  <c r="O104"/>
  <c r="X104" s="1"/>
  <c r="O102"/>
  <c r="X102" s="1"/>
  <c r="W102"/>
  <c r="F104"/>
  <c r="E104"/>
  <c r="D104"/>
  <c r="X73"/>
  <c r="X74" s="1"/>
  <c r="W73"/>
  <c r="W74" s="1"/>
  <c r="V73"/>
  <c r="V74" s="1"/>
  <c r="X29"/>
  <c r="W29"/>
  <c r="V29"/>
  <c r="AB21"/>
  <c r="AD21" s="1"/>
  <c r="I41" i="14"/>
  <c r="I40"/>
  <c r="I42"/>
  <c r="H40"/>
  <c r="H16"/>
  <c r="H17" i="6"/>
  <c r="H13"/>
  <c r="H14"/>
  <c r="H15"/>
  <c r="H16"/>
  <c r="H18"/>
  <c r="H19"/>
  <c r="H20"/>
  <c r="H22"/>
  <c r="H23"/>
  <c r="H24"/>
  <c r="H25"/>
  <c r="H26"/>
  <c r="H27"/>
  <c r="H12"/>
  <c r="Q21" i="56"/>
  <c r="Q20"/>
  <c r="Q17"/>
  <c r="R15"/>
  <c r="Q15"/>
  <c r="Q14"/>
  <c r="Q13"/>
  <c r="Q12"/>
  <c r="P15"/>
  <c r="P14"/>
  <c r="P13"/>
  <c r="P12"/>
  <c r="O16"/>
  <c r="N16"/>
  <c r="Q21" i="2"/>
  <c r="Q20"/>
  <c r="Q17"/>
  <c r="Q13"/>
  <c r="Q14"/>
  <c r="Q15"/>
  <c r="Q12"/>
  <c r="P13"/>
  <c r="P14"/>
  <c r="P15"/>
  <c r="P12"/>
  <c r="O16"/>
  <c r="A91" i="45"/>
  <c r="G45" i="16" l="1"/>
  <c r="J10"/>
  <c r="M10" s="1"/>
  <c r="O45"/>
  <c r="H29" i="6"/>
  <c r="Q16" i="56"/>
  <c r="G16" i="14"/>
  <c r="C16"/>
  <c r="C33" s="1"/>
  <c r="B16"/>
  <c r="AA25" i="36"/>
  <c r="Z25"/>
  <c r="AA12"/>
  <c r="AA13"/>
  <c r="AA14"/>
  <c r="AA15"/>
  <c r="AA16"/>
  <c r="AA17"/>
  <c r="AA18"/>
  <c r="AA19"/>
  <c r="AA20"/>
  <c r="AA21"/>
  <c r="AA11"/>
  <c r="Z12"/>
  <c r="Z13"/>
  <c r="Z14"/>
  <c r="Z15"/>
  <c r="Z16"/>
  <c r="Z17"/>
  <c r="Z18"/>
  <c r="Z19"/>
  <c r="Z20"/>
  <c r="Z21"/>
  <c r="Z11"/>
  <c r="Z23" s="1"/>
  <c r="M16" i="56"/>
  <c r="L16"/>
  <c r="L18" s="1"/>
  <c r="L22" s="1"/>
  <c r="K16"/>
  <c r="J16"/>
  <c r="I16"/>
  <c r="I18" s="1"/>
  <c r="I22" s="1"/>
  <c r="H16"/>
  <c r="G16"/>
  <c r="F16"/>
  <c r="F18" s="1"/>
  <c r="F22" s="1"/>
  <c r="E16"/>
  <c r="D16"/>
  <c r="C16"/>
  <c r="C18" s="1"/>
  <c r="C22" s="1"/>
  <c r="B16"/>
  <c r="R16"/>
  <c r="A5"/>
  <c r="A4"/>
  <c r="W112" i="45"/>
  <c r="W111"/>
  <c r="W107"/>
  <c r="W60"/>
  <c r="V60"/>
  <c r="X60"/>
  <c r="X62" s="1"/>
  <c r="X64" s="1"/>
  <c r="X75" s="1"/>
  <c r="X76" s="1"/>
  <c r="X58"/>
  <c r="W58"/>
  <c r="V58"/>
  <c r="A4" i="57"/>
  <c r="N39"/>
  <c r="M39"/>
  <c r="L39"/>
  <c r="K39"/>
  <c r="J39"/>
  <c r="I39"/>
  <c r="G39"/>
  <c r="F39"/>
  <c r="D39"/>
  <c r="C39"/>
  <c r="P38"/>
  <c r="O38"/>
  <c r="P37"/>
  <c r="O37"/>
  <c r="P36"/>
  <c r="O36"/>
  <c r="P35"/>
  <c r="O35"/>
  <c r="P34"/>
  <c r="O34"/>
  <c r="P33"/>
  <c r="O33"/>
  <c r="P32"/>
  <c r="P39" s="1"/>
  <c r="O32"/>
  <c r="O39" s="1"/>
  <c r="N29"/>
  <c r="M29"/>
  <c r="L29"/>
  <c r="K29"/>
  <c r="J29"/>
  <c r="I29"/>
  <c r="G29"/>
  <c r="F29"/>
  <c r="D29"/>
  <c r="C29"/>
  <c r="P28"/>
  <c r="O28"/>
  <c r="P27"/>
  <c r="O27"/>
  <c r="P26"/>
  <c r="O26"/>
  <c r="P25"/>
  <c r="O25"/>
  <c r="P24"/>
  <c r="O24"/>
  <c r="P23"/>
  <c r="O23"/>
  <c r="P22"/>
  <c r="O22"/>
  <c r="P21"/>
  <c r="O21"/>
  <c r="N18"/>
  <c r="N41" s="1"/>
  <c r="M18"/>
  <c r="M41" s="1"/>
  <c r="L18"/>
  <c r="K18"/>
  <c r="J18"/>
  <c r="J41" s="1"/>
  <c r="I18"/>
  <c r="I41" s="1"/>
  <c r="G18"/>
  <c r="F18"/>
  <c r="D18"/>
  <c r="D41" s="1"/>
  <c r="C18"/>
  <c r="C41" s="1"/>
  <c r="P17"/>
  <c r="O17"/>
  <c r="P15"/>
  <c r="O15"/>
  <c r="P14"/>
  <c r="O14"/>
  <c r="V16" i="45"/>
  <c r="W16"/>
  <c r="X16"/>
  <c r="D105"/>
  <c r="E105"/>
  <c r="E108" s="1"/>
  <c r="E113" s="1"/>
  <c r="F105"/>
  <c r="G105"/>
  <c r="H105"/>
  <c r="I105"/>
  <c r="J105"/>
  <c r="K105"/>
  <c r="K108" s="1"/>
  <c r="K113" s="1"/>
  <c r="L105"/>
  <c r="M105"/>
  <c r="N105"/>
  <c r="N108" s="1"/>
  <c r="N113" s="1"/>
  <c r="O105"/>
  <c r="P105"/>
  <c r="Q105"/>
  <c r="Q108" s="1"/>
  <c r="Q113" s="1"/>
  <c r="R105"/>
  <c r="S105"/>
  <c r="T105"/>
  <c r="T108" s="1"/>
  <c r="T113" s="1"/>
  <c r="U105"/>
  <c r="H86" i="29"/>
  <c r="D16" i="14"/>
  <c r="R23" i="21"/>
  <c r="Q23"/>
  <c r="O23"/>
  <c r="S12"/>
  <c r="S14" s="1"/>
  <c r="J14"/>
  <c r="I14"/>
  <c r="G14"/>
  <c r="L28" i="14"/>
  <c r="L22"/>
  <c r="I23" i="36"/>
  <c r="I24" s="1"/>
  <c r="I28" s="1"/>
  <c r="I43" s="1"/>
  <c r="C23"/>
  <c r="C24" s="1"/>
  <c r="O23"/>
  <c r="O24" s="1"/>
  <c r="U23"/>
  <c r="U24" s="1"/>
  <c r="H23"/>
  <c r="H24" s="1"/>
  <c r="B23"/>
  <c r="B24" s="1"/>
  <c r="N23"/>
  <c r="T23"/>
  <c r="T24" s="1"/>
  <c r="T28" s="1"/>
  <c r="T43" s="1"/>
  <c r="E16" i="14"/>
  <c r="E33" s="1"/>
  <c r="E37" s="1"/>
  <c r="H36" i="10"/>
  <c r="I35"/>
  <c r="C14" i="21"/>
  <c r="D14"/>
  <c r="E14"/>
  <c r="F14"/>
  <c r="H14"/>
  <c r="K14"/>
  <c r="L14"/>
  <c r="M14"/>
  <c r="N14"/>
  <c r="O14"/>
  <c r="P14"/>
  <c r="Q14"/>
  <c r="R14"/>
  <c r="S13"/>
  <c r="D16" i="2"/>
  <c r="I16"/>
  <c r="I18" s="1"/>
  <c r="I22" s="1"/>
  <c r="I23" i="21"/>
  <c r="F23"/>
  <c r="D23" i="36"/>
  <c r="D24" s="1"/>
  <c r="D28" s="1"/>
  <c r="D43" s="1"/>
  <c r="E23"/>
  <c r="F23"/>
  <c r="F24" s="1"/>
  <c r="F28" s="1"/>
  <c r="F43" s="1"/>
  <c r="G23"/>
  <c r="J23"/>
  <c r="J24" s="1"/>
  <c r="J28" s="1"/>
  <c r="J43" s="1"/>
  <c r="K23"/>
  <c r="K24" s="1"/>
  <c r="K28" s="1"/>
  <c r="K43" s="1"/>
  <c r="L23"/>
  <c r="L24" s="1"/>
  <c r="L28" s="1"/>
  <c r="L43" s="1"/>
  <c r="M23"/>
  <c r="M24" s="1"/>
  <c r="M28" s="1"/>
  <c r="M43" s="1"/>
  <c r="P23"/>
  <c r="P24" s="1"/>
  <c r="P28" s="1"/>
  <c r="P43" s="1"/>
  <c r="Q23"/>
  <c r="R23"/>
  <c r="S23"/>
  <c r="S28" s="1"/>
  <c r="S43" s="1"/>
  <c r="Z30"/>
  <c r="Z31"/>
  <c r="Z32"/>
  <c r="Z33"/>
  <c r="Z34"/>
  <c r="Z35"/>
  <c r="Z36"/>
  <c r="Z37"/>
  <c r="Z38"/>
  <c r="Z39"/>
  <c r="Z40"/>
  <c r="Z41"/>
  <c r="Z42"/>
  <c r="B36" i="10"/>
  <c r="B32"/>
  <c r="I32"/>
  <c r="I34" s="1"/>
  <c r="E23" i="21"/>
  <c r="B31" i="29"/>
  <c r="B44" s="1"/>
  <c r="S22" i="21"/>
  <c r="C23"/>
  <c r="F16" i="14"/>
  <c r="A5"/>
  <c r="A4"/>
  <c r="P23" i="21"/>
  <c r="J35" i="10"/>
  <c r="D36"/>
  <c r="N23" i="21"/>
  <c r="M23"/>
  <c r="L23"/>
  <c r="K23"/>
  <c r="J23"/>
  <c r="H23"/>
  <c r="G23"/>
  <c r="D23"/>
  <c r="AA35" i="36"/>
  <c r="AA30"/>
  <c r="AA31"/>
  <c r="AA32"/>
  <c r="AA33"/>
  <c r="AA34"/>
  <c r="AA36"/>
  <c r="AA37"/>
  <c r="AA38"/>
  <c r="AA39"/>
  <c r="AA40"/>
  <c r="AA41"/>
  <c r="AA42"/>
  <c r="Y23"/>
  <c r="X23"/>
  <c r="W23"/>
  <c r="V23"/>
  <c r="R28"/>
  <c r="R43" s="1"/>
  <c r="K32" i="10"/>
  <c r="K34" s="1"/>
  <c r="K36" s="1"/>
  <c r="J32"/>
  <c r="H32"/>
  <c r="G32"/>
  <c r="F32"/>
  <c r="C32"/>
  <c r="A6" i="6"/>
  <c r="A5"/>
  <c r="A5" i="36"/>
  <c r="A4"/>
  <c r="A6" i="10"/>
  <c r="A5"/>
  <c r="A4" i="29"/>
  <c r="A5" i="2"/>
  <c r="A4"/>
  <c r="A5" i="21"/>
  <c r="J16" i="14"/>
  <c r="K16"/>
  <c r="K33" s="1"/>
  <c r="K18"/>
  <c r="L18"/>
  <c r="L19"/>
  <c r="L20"/>
  <c r="J21"/>
  <c r="L21"/>
  <c r="L23"/>
  <c r="L24"/>
  <c r="L25"/>
  <c r="L26"/>
  <c r="L27"/>
  <c r="L29"/>
  <c r="L30"/>
  <c r="L31"/>
  <c r="L32"/>
  <c r="C36" i="10"/>
  <c r="E36"/>
  <c r="R13" i="2"/>
  <c r="R14"/>
  <c r="R15"/>
  <c r="B16"/>
  <c r="C16"/>
  <c r="C18" s="1"/>
  <c r="C22" s="1"/>
  <c r="E16"/>
  <c r="F16"/>
  <c r="F18" s="1"/>
  <c r="F22" s="1"/>
  <c r="G16"/>
  <c r="H16"/>
  <c r="J16"/>
  <c r="K16"/>
  <c r="L16"/>
  <c r="M16"/>
  <c r="N16"/>
  <c r="Q16"/>
  <c r="Q18" s="1"/>
  <c r="L18"/>
  <c r="L22" s="1"/>
  <c r="C31" i="29"/>
  <c r="C44" s="1"/>
  <c r="D31"/>
  <c r="D44" s="1"/>
  <c r="E44"/>
  <c r="W105" i="45"/>
  <c r="W108" s="1"/>
  <c r="V105"/>
  <c r="G41" i="57" l="1"/>
  <c r="L41"/>
  <c r="P18"/>
  <c r="K41"/>
  <c r="J33" i="14"/>
  <c r="C37"/>
  <c r="G34" i="10"/>
  <c r="G36" s="1"/>
  <c r="O18" i="57"/>
  <c r="B28" i="36"/>
  <c r="B43" s="1"/>
  <c r="C28"/>
  <c r="C43" s="1"/>
  <c r="F41" i="57"/>
  <c r="S23" i="21"/>
  <c r="V62" i="45"/>
  <c r="V64" s="1"/>
  <c r="W62"/>
  <c r="W64" s="1"/>
  <c r="AA23" i="36"/>
  <c r="J86" i="29"/>
  <c r="I86"/>
  <c r="I36" i="10"/>
  <c r="J36"/>
  <c r="M45" i="16"/>
  <c r="J45"/>
  <c r="K45"/>
  <c r="N10"/>
  <c r="N45" s="1"/>
  <c r="O29" i="57"/>
  <c r="O41" s="1"/>
  <c r="P29"/>
  <c r="P41" s="1"/>
  <c r="H108" i="45"/>
  <c r="H113" s="1"/>
  <c r="X105"/>
  <c r="P16" i="56"/>
  <c r="Q18"/>
  <c r="Q22" s="1"/>
  <c r="Q22" i="2"/>
  <c r="R16"/>
  <c r="P16"/>
  <c r="G33" i="14"/>
  <c r="G37" s="1"/>
  <c r="I37" s="1"/>
  <c r="L16"/>
  <c r="I16"/>
  <c r="I33" s="1"/>
  <c r="AA24" i="36"/>
  <c r="W113" i="45"/>
  <c r="H28" i="36"/>
  <c r="H43" s="1"/>
  <c r="V24"/>
  <c r="V28" s="1"/>
  <c r="V43" s="1"/>
  <c r="W24"/>
  <c r="W28" s="1"/>
  <c r="W43" s="1"/>
  <c r="X24"/>
  <c r="X28" s="1"/>
  <c r="X43" s="1"/>
  <c r="Y24"/>
  <c r="Y28" s="1"/>
  <c r="Y43" s="1"/>
  <c r="Q24"/>
  <c r="Q28" s="1"/>
  <c r="Q43" s="1"/>
  <c r="G24"/>
  <c r="G28" s="1"/>
  <c r="G43" s="1"/>
  <c r="E24"/>
  <c r="E28" s="1"/>
  <c r="E43" s="1"/>
  <c r="N24"/>
  <c r="Z24" s="1"/>
  <c r="Z28" s="1"/>
  <c r="Z43" s="1"/>
  <c r="U28"/>
  <c r="U43" s="1"/>
  <c r="O28"/>
  <c r="O43" s="1"/>
  <c r="AA28" l="1"/>
  <c r="AA43" s="1"/>
  <c r="L33" i="14"/>
  <c r="W75" i="45"/>
  <c r="W76" s="1"/>
  <c r="V75"/>
  <c r="V76" s="1"/>
  <c r="N28" i="36"/>
  <c r="N43" s="1"/>
</calcChain>
</file>

<file path=xl/comments1.xml><?xml version="1.0" encoding="utf-8"?>
<comments xmlns="http://schemas.openxmlformats.org/spreadsheetml/2006/main">
  <authors>
    <author>jjames1</author>
  </authors>
  <commentList>
    <comment ref="AD21" authorId="0">
      <text>
        <r>
          <rPr>
            <b/>
            <sz val="10"/>
            <color indexed="81"/>
            <rFont val="Tahoma"/>
            <family val="2"/>
          </rPr>
          <t>jjames1:</t>
        </r>
        <r>
          <rPr>
            <sz val="10"/>
            <color indexed="81"/>
            <rFont val="Tahoma"/>
            <family val="2"/>
          </rPr>
          <t xml:space="preserve">
OCDETF pos</t>
        </r>
      </text>
    </comment>
  </commentList>
</comments>
</file>

<file path=xl/comments2.xml><?xml version="1.0" encoding="utf-8"?>
<comments xmlns="http://schemas.openxmlformats.org/spreadsheetml/2006/main">
  <authors>
    <author>Judy</author>
  </authors>
  <commentList>
    <comment ref="M11" authorId="0">
      <text>
        <r>
          <rPr>
            <b/>
            <sz val="9"/>
            <color indexed="81"/>
            <rFont val="Tahoma"/>
            <family val="2"/>
          </rPr>
          <t>Judy:</t>
        </r>
        <r>
          <rPr>
            <sz val="9"/>
            <color indexed="81"/>
            <rFont val="Tahoma"/>
            <family val="2"/>
          </rPr>
          <t xml:space="preserve">
total attys</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5.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6.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<sst xmlns="http://schemas.openxmlformats.org/spreadsheetml/2006/main" count="1736" uniqueCount="512">
  <si>
    <t>25.3 Purchases of goods &amp; services from Government accounts (Antennas, DHS Sec. Etc..)</t>
  </si>
  <si>
    <t>end of line</t>
  </si>
  <si>
    <t xml:space="preserve">          Total DIRECT requirements</t>
  </si>
  <si>
    <t>23.1  GSA rent (Reimbursable)</t>
  </si>
  <si>
    <t>25.3 DHS Security (Reimbursable)</t>
  </si>
  <si>
    <t>Financial Analysis of Program Changes</t>
  </si>
  <si>
    <t>Inc. 1</t>
  </si>
  <si>
    <t>Inc. 2</t>
  </si>
  <si>
    <t>Offset</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</si>
  <si>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</si>
  <si>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</si>
  <si>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</si>
  <si>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</si>
  <si>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</si>
  <si>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</si>
  <si>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</si>
  <si>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</si>
  <si>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Non-recurral Non-Personnel</t>
  </si>
  <si>
    <t>List and justify separately each item for your organization.  Your explanation should show specifically the reason for the technical adjustment.</t>
  </si>
  <si>
    <t>ATBs</t>
  </si>
  <si>
    <t>11.1  Direct FTE &amp; personnel compensation</t>
  </si>
  <si>
    <t xml:space="preserve">       Total </t>
  </si>
  <si>
    <t>Average SES Salary</t>
  </si>
  <si>
    <t>2010 Appropriation Enacted w/Rescissions and Supplementals</t>
  </si>
  <si>
    <t>2011 Increases ($000)</t>
  </si>
  <si>
    <t>Annualization Required for 2012 ($000)</t>
  </si>
  <si>
    <t>FY 2010 Enacted Without Rescissions</t>
  </si>
  <si>
    <t>2010 Enacted w/Rescissions and Supplementals</t>
  </si>
  <si>
    <t>Perm. Pos.</t>
  </si>
  <si>
    <t>Location of Description by Decision Unit</t>
  </si>
  <si>
    <t>Reprogrammings / Transfers</t>
  </si>
  <si>
    <t>end of sheet</t>
  </si>
  <si>
    <t>Total Pr. Changes</t>
  </si>
  <si>
    <t>Total Authorized</t>
  </si>
  <si>
    <t>Total Reimbursable</t>
  </si>
  <si>
    <t>Total Increases</t>
  </si>
  <si>
    <t xml:space="preserve">   J: Financial Analysis of Program Changes</t>
  </si>
  <si>
    <t>E.  Justification for Base Adjustments</t>
  </si>
  <si>
    <t>C: Program Increases/Offsets By Decision Unit</t>
  </si>
  <si>
    <t>B: Summary of Requirements</t>
  </si>
  <si>
    <r>
      <t>Moves (Lease Expirations).</t>
    </r>
    <r>
      <rPr>
        <sz val="9"/>
        <rFont val="Times New Roman"/>
        <family val="1"/>
      </rPr>
      <t xml:space="preserve">  GSA requires all agencies to pay relocation costs associated with lease expirations.  This request provides for the costs associated with new office relocations caused by the expiration of leases in FY 2011.  Funding decrease of __________, is required for this account.</t>
    </r>
  </si>
  <si>
    <t>Intelligence Series (132)</t>
  </si>
  <si>
    <t>Miscellaeous Inspectors Series (1802)</t>
  </si>
  <si>
    <t>Criminal Investigative Series (1811)</t>
  </si>
  <si>
    <t>2010 Availability</t>
  </si>
  <si>
    <t>23.2 Moving/Lease Expirations/Contract Parking</t>
  </si>
  <si>
    <t>[list all - if applicable]</t>
  </si>
  <si>
    <t>Transfers:</t>
  </si>
  <si>
    <t xml:space="preserve"> Decision Unit 4 </t>
  </si>
  <si>
    <t>Total Adjustments to Base and Technical Adjustments</t>
  </si>
  <si>
    <t xml:space="preserve">Total Adjustments to Base </t>
  </si>
  <si>
    <t>Decreases:</t>
  </si>
  <si>
    <t>FY 2012 Request</t>
  </si>
  <si>
    <t>2012 Request</t>
  </si>
  <si>
    <t xml:space="preserve">2010 Enacted w/Rescissions and Supplementals </t>
  </si>
  <si>
    <t>Increase/Decrease</t>
  </si>
  <si>
    <t>Decision Unit</t>
  </si>
  <si>
    <t xml:space="preserve">     Total</t>
  </si>
  <si>
    <t>atb</t>
  </si>
  <si>
    <t>enhance</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</si>
  <si>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</si>
  <si>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</si>
  <si>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</si>
  <si>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</si>
  <si>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</si>
  <si>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</si>
  <si>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</si>
  <si>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</si>
  <si>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</si>
  <si>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</si>
  <si>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</si>
  <si>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</si>
  <si>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</si>
  <si>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</si>
  <si>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</si>
  <si>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</si>
  <si>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</si>
  <si>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</si>
  <si>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</si>
  <si>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</si>
  <si>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</si>
  <si>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</si>
  <si>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</si>
  <si>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</si>
  <si>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</si>
  <si>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</si>
  <si>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</si>
  <si>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SES</t>
  </si>
  <si>
    <t>GS-15</t>
  </si>
  <si>
    <t>GS-14</t>
  </si>
  <si>
    <t>GS-13</t>
  </si>
  <si>
    <t>GS-12</t>
  </si>
  <si>
    <t>GS-11</t>
  </si>
  <si>
    <t>GS-10</t>
  </si>
  <si>
    <t>GS-9</t>
  </si>
  <si>
    <t>GS-8</t>
  </si>
  <si>
    <t>GS-7</t>
  </si>
  <si>
    <t xml:space="preserve">GS-5 </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</si>
  <si>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</si>
  <si>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</si>
  <si>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</si>
  <si>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</si>
  <si>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</si>
  <si>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</si>
  <si>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</si>
  <si>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</si>
  <si>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</si>
  <si>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</si>
  <si>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</si>
  <si>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</si>
  <si>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</si>
  <si>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Average GS Salary</t>
  </si>
  <si>
    <t>Average GS Grade</t>
  </si>
  <si>
    <t>Object Classes</t>
  </si>
  <si>
    <t>Other Object Classes:</t>
  </si>
  <si>
    <t>Summary of Reimbursable Resources</t>
  </si>
  <si>
    <t>Decision Unit 4</t>
  </si>
  <si>
    <t>Summary of Requirements by Object Class</t>
  </si>
  <si>
    <t>Overtime</t>
  </si>
  <si>
    <t>Technical Adjustments</t>
  </si>
  <si>
    <t>Program Changes</t>
  </si>
  <si>
    <t>Total Program Changes</t>
  </si>
  <si>
    <t>Subtotal Increases</t>
  </si>
  <si>
    <t>Travel</t>
  </si>
  <si>
    <t>Attorneys (905)</t>
  </si>
  <si>
    <t>Information &amp; Arts (1000-1099)</t>
  </si>
  <si>
    <t>Business &amp; Industry (1100-1199)</t>
  </si>
  <si>
    <t>Library (1400-1499)</t>
  </si>
  <si>
    <t>Equipment/Facilities Services (1600-1699)</t>
  </si>
  <si>
    <t>Supply Services (2000-2099)</t>
  </si>
  <si>
    <t>Security Specialists (080)</t>
  </si>
  <si>
    <t>Motor Vehicle Operations (5703)</t>
  </si>
  <si>
    <t>Miscellaneous Operations (010-099)</t>
  </si>
  <si>
    <t>2010 Enacted (with Rescissions, direct only)</t>
  </si>
  <si>
    <t>Total 2010 Enacted (with Rescissions and Supplementals)</t>
  </si>
  <si>
    <t>2010 Increases ($000)</t>
  </si>
  <si>
    <t>M.  Status of Congressionally Requested Studies, Reports, and Evaluations</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</si>
  <si>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</si>
  <si>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</si>
  <si>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</si>
  <si>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</si>
  <si>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</si>
  <si>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</si>
  <si>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</si>
  <si>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</si>
  <si>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</si>
  <si>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</si>
  <si>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</si>
  <si>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</si>
  <si>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</si>
  <si>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</si>
  <si>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</si>
  <si>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</si>
  <si>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</si>
  <si>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</si>
  <si>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</si>
  <si>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</si>
  <si>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</si>
  <si>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</si>
  <si>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</si>
  <si>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</si>
  <si>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</si>
  <si>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</si>
  <si>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</si>
  <si>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</si>
  <si>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</si>
  <si>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</si>
  <si>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</si>
  <si>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</si>
  <si>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</si>
  <si>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</si>
  <si>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</si>
  <si>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</si>
  <si>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</si>
  <si>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</si>
  <si>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</si>
  <si>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</si>
  <si>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</si>
  <si>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</si>
  <si>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</si>
  <si>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</si>
  <si>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D: Resources by DOJ Strategic Goal and Strategic Objective</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</si>
  <si>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</si>
  <si>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</si>
  <si>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</si>
  <si>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</si>
  <si>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</si>
  <si>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</si>
  <si>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</si>
  <si>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</si>
  <si>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</si>
  <si>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</si>
  <si>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</si>
  <si>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</si>
  <si>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</si>
  <si>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</si>
  <si>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</si>
  <si>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</si>
  <si>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</si>
  <si>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</si>
  <si>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</si>
  <si>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</si>
  <si>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</si>
  <si>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</si>
  <si>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</si>
  <si>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</si>
  <si>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</si>
  <si>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</si>
  <si>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</si>
  <si>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</si>
  <si>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</si>
  <si>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</si>
  <si>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</si>
  <si>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</si>
  <si>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</si>
  <si>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</si>
  <si>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</si>
  <si>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</si>
  <si>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</si>
  <si>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</si>
  <si>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</si>
  <si>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</si>
  <si>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</si>
  <si>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</si>
  <si>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</si>
  <si>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</si>
  <si>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</si>
  <si>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</si>
  <si>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</si>
  <si>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</si>
  <si>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</si>
  <si>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</si>
  <si>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</si>
  <si>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</si>
  <si>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</si>
  <si>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</si>
  <si>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</si>
  <si>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GS-1, $22,115 - 27,663</t>
  </si>
  <si>
    <t>GS-2, $24,865 - 31,292</t>
  </si>
  <si>
    <t>GS-4, $30,456 - 39,590</t>
  </si>
  <si>
    <t>GS-3, $27,130 - 35,269</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</si>
  <si>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</si>
  <si>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</si>
  <si>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</si>
  <si>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</si>
  <si>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</si>
  <si>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</si>
  <si>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</si>
  <si>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</si>
  <si>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</si>
  <si>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</si>
  <si>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</si>
  <si>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</si>
  <si>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Crosswalk of 2010 Availability</t>
  </si>
  <si>
    <t>2012 template</t>
  </si>
  <si>
    <t>Information Technology Mgmt  (2210)</t>
  </si>
  <si>
    <t>23.1  GSA rent</t>
  </si>
  <si>
    <t>25.4  Operation and maintenance of facilities</t>
  </si>
  <si>
    <t>Less lapse (50 %)</t>
  </si>
  <si>
    <t>L: Summary of Requirements by Object Class</t>
  </si>
  <si>
    <t>FY 2012 Program Increases/Offsets By Decision Unit</t>
  </si>
  <si>
    <t>F: Crosswalk of 2010 Availability</t>
  </si>
  <si>
    <t>25.5 Research and development contracts</t>
  </si>
  <si>
    <t>25.7 Operation and maintenance of equipment</t>
  </si>
  <si>
    <t>2010 Supplementals</t>
  </si>
  <si>
    <t>Justification for Base Adjustments</t>
  </si>
  <si>
    <t>Net Compensation</t>
  </si>
  <si>
    <t>Associated employee benefits</t>
  </si>
  <si>
    <t>Transportation of Things</t>
  </si>
  <si>
    <t>Communications/Utilities</t>
  </si>
  <si>
    <t>Printing/Reproduction</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</si>
  <si>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</si>
  <si>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</si>
  <si>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</si>
  <si>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</si>
  <si>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</si>
  <si>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</si>
  <si>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</si>
  <si>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Pay and Benefits</t>
  </si>
  <si>
    <t>Other Adjustments</t>
  </si>
  <si>
    <t>Foreign Expenses</t>
  </si>
  <si>
    <t xml:space="preserve">Non-recurral of Non-personnel Increases </t>
  </si>
  <si>
    <t>POS</t>
  </si>
  <si>
    <t>Total Increase:</t>
  </si>
  <si>
    <t>Total Decrease:</t>
  </si>
  <si>
    <t>Total ATB:</t>
  </si>
  <si>
    <r>
      <t>Overseas Capital Security Cost Sharing (CSCS).</t>
    </r>
    <r>
      <rPr>
        <sz val="9"/>
        <color indexed="8"/>
        <rFont val="Times New Roman"/>
        <family val="1"/>
      </rPr>
      <t xml:space="preserve">  The Department of State (DOS) is in the midst of a 14-year, $17.5 billion embassy construction program, with a plan to build approximately 150 new diplomatic and consular compounds.  DOS has proposed that costs be allocated through a Capital Security Cost Sharing Program in which each agency will contribute funding based on the number of positions that are authorized for overseas personnel.  The estimated cost to the Department, as provided by DOS, for FY 2012 is ___________.  The _____________ currently has ______ positions overseas, and funding of $_____________ is requested for this account.  [CRM, USMS, FBI, DEA, ATF only.]</t>
    </r>
  </si>
  <si>
    <t>Other Contractual Services:</t>
  </si>
  <si>
    <t xml:space="preserve">    25.2  Other Services</t>
  </si>
  <si>
    <t xml:space="preserve">    25.3  Purchase of Goods and Services from Government Accts.</t>
  </si>
  <si>
    <t xml:space="preserve">    25.4 Operation and Maintenance of Facilities</t>
  </si>
  <si>
    <t xml:space="preserve">    25.6  Medical Care</t>
  </si>
  <si>
    <t>Supplies and Materials</t>
  </si>
  <si>
    <t>TOTAL COSTS SUBJECT TO ANNUALIZATION</t>
  </si>
  <si>
    <t>Decreases</t>
  </si>
  <si>
    <t xml:space="preserve">Amount  </t>
  </si>
  <si>
    <t>Grades:</t>
  </si>
  <si>
    <t>(Dollars in Thousands)</t>
  </si>
  <si>
    <t>Salaries and Expenses</t>
  </si>
  <si>
    <t>A: Organizational Chart</t>
  </si>
  <si>
    <t>Total Offsets</t>
  </si>
  <si>
    <t>Other FTE:</t>
  </si>
  <si>
    <t>Total Comp. FTE</t>
  </si>
  <si>
    <t>Total FTE</t>
  </si>
  <si>
    <t>Reimbursable FTE</t>
  </si>
  <si>
    <t>Other FTE</t>
  </si>
  <si>
    <t>Total Compensable FTE</t>
  </si>
  <si>
    <t>Headquarters (Washington, D.C.)</t>
  </si>
  <si>
    <t>Summary of Requirements</t>
  </si>
  <si>
    <t>Reimbursable FTE:</t>
  </si>
  <si>
    <t>Rescissions</t>
  </si>
  <si>
    <t>Supplementals</t>
  </si>
  <si>
    <t xml:space="preserve">     Subtotal Increases</t>
  </si>
  <si>
    <t xml:space="preserve">    Subtotal Decreases</t>
  </si>
  <si>
    <t xml:space="preserve">  Total, 2012 program changes requested</t>
  </si>
  <si>
    <t>Collections by Source</t>
  </si>
  <si>
    <t>Budgetary Resources:</t>
  </si>
  <si>
    <t>Instructions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</si>
  <si>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</si>
  <si>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</si>
  <si>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</si>
  <si>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</si>
  <si>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</si>
  <si>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</si>
  <si>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</si>
  <si>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</si>
  <si>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</si>
  <si>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</si>
  <si>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</si>
  <si>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</si>
  <si>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</si>
  <si>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</si>
  <si>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</si>
  <si>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</si>
  <si>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</si>
  <si>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Goal 1: Prevent Terrorism and Promote the Nation's Security</t>
  </si>
  <si>
    <r>
      <t xml:space="preserve">   1.1 Prevent, disrupt, and defeat terrorist operations before they occur</t>
    </r>
    <r>
      <rPr>
        <b/>
        <sz val="10"/>
        <rFont val="Times New Roman"/>
        <family val="1"/>
      </rPr>
      <t xml:space="preserve"> </t>
    </r>
  </si>
  <si>
    <t xml:space="preserve">   1.2  Strengthen partnerships to prevent, deter, and respond to terrorist incidents </t>
  </si>
  <si>
    <t xml:space="preserve">   1.3  Prosecute those who have committed, or intend to commit, terrorist acts in                                                                                                                                                                                                                                                                                                                             the United States  </t>
  </si>
  <si>
    <t xml:space="preserve">    1.4  Combat espionage against the United States </t>
  </si>
  <si>
    <t>Subtotal, Goal 1</t>
  </si>
  <si>
    <t>Goal 2: Prevent Crime, Enforce Federal Laws and Represent the 
              Rights and Interests of the American People</t>
  </si>
  <si>
    <t xml:space="preserve">   2.1  Strengthen partnerships for safer communities and enhance the Nation’s capacity to prevent, solve, and control crime </t>
  </si>
  <si>
    <t xml:space="preserve">   2.2  Reduce the threat, incidence, and prevalence of violent crime </t>
  </si>
  <si>
    <r>
      <t xml:space="preserve">   2.3  Prevent, suppress, and intervene in crimes against children</t>
    </r>
    <r>
      <rPr>
        <b/>
        <sz val="10"/>
        <rFont val="Times New Roman"/>
        <family val="1"/>
      </rPr>
      <t xml:space="preserve"> </t>
    </r>
  </si>
  <si>
    <t xml:space="preserve">   2.4  Reduce the threat, trafficking, use, and related violence of illegal drugs </t>
  </si>
  <si>
    <r>
      <t xml:space="preserve">   2.5 Combat public and corporate corruption, fraud, economic crime, and cybercrime</t>
    </r>
    <r>
      <rPr>
        <b/>
        <sz val="10"/>
        <rFont val="Times New Roman"/>
        <family val="1"/>
      </rPr>
      <t xml:space="preserve"> </t>
    </r>
  </si>
  <si>
    <t xml:space="preserve">   2.6 Uphold the civil and Constitutional rights of all Americans </t>
  </si>
  <si>
    <t xml:space="preserve">   2.7 Vigorously enforce and represent the interests of the United States in all matters over which the Department has jurisdiction </t>
  </si>
  <si>
    <t xml:space="preserve">   2.8 Protect the integrity and ensure the effective operation of the Nation’s bankruptcy system </t>
  </si>
  <si>
    <t>Subtotal, Goal 2</t>
  </si>
  <si>
    <t xml:space="preserve">Goal 3: Ensure the Fair and Efficient Administration of Justice
           </t>
  </si>
  <si>
    <t xml:space="preserve">   3.1 Protect judges, witnesses, and other participants in federal proceedings, and ensure the appearance of criminal defendants for judicial proceedings or confinement </t>
  </si>
  <si>
    <r>
      <t xml:space="preserve">   3.2 Ensure the apprehension of fugitives from justice</t>
    </r>
    <r>
      <rPr>
        <b/>
        <sz val="10"/>
        <rFont val="Times New Roman"/>
        <family val="1"/>
      </rPr>
      <t xml:space="preserve"> </t>
    </r>
  </si>
  <si>
    <t xml:space="preserve">   3.3  Provide for the safe, secure, and humane confinement of detained persons awaiting trial and/or sentencing, and those in the custody of the Federal Prison System </t>
  </si>
  <si>
    <t xml:space="preserve">   3.4  Provide services and programs to facilitate inmates’ successful reintegration into society, consistent with community expectations and standards </t>
  </si>
  <si>
    <t xml:space="preserve">   3.5  Adjudicate all immigration cases promptly and impartially in accordance with due process </t>
  </si>
  <si>
    <t xml:space="preserve">   3.6  Promote and strengthen innovative strategies in the administration of State and local justice systems </t>
  </si>
  <si>
    <t xml:space="preserve">   3.7  Uphold the rights and improve services to America’s crime victims </t>
  </si>
  <si>
    <t>Subtotal, Goal 3</t>
  </si>
  <si>
    <t>GRAND TOTAL</t>
  </si>
  <si>
    <t>2010 Appropriation Enacted w/ Rescissions and Supplementals</t>
  </si>
  <si>
    <t>(Not required for OMB Submission)</t>
  </si>
  <si>
    <r>
      <t>Living Quarter Allowance - object class 12.1.</t>
    </r>
    <r>
      <rPr>
        <sz val="9"/>
        <rFont val="Times New Roman"/>
        <family val="1"/>
      </rPr>
      <t xml:space="preserve">  The living quarters allowance (LQA) is an allowance granted an employee for the annual cost of adequate living quarters for the employee and the employee's family at a foreign post.  The rates are designed to cover the average costs of rent, heat, light, fuel, gas, electricity, water, local taxes, and insurance paid by the employee.  Employees who receive GLQ do not receive LQA and vice versa.  $____________, reflects the change in cost to support existing staffing levels.  </t>
    </r>
  </si>
  <si>
    <r>
      <t>Post Allowance - Cost of Living Allowance (COLA) - object class 12.1.</t>
    </r>
    <r>
      <rPr>
        <sz val="9"/>
        <rFont val="Times New Roman"/>
        <family val="1"/>
      </rPr>
      <t xml:space="preserve"> For employees stationed abroad, components are obligated to pay for their COLA.  COLA is intended to reimburse certain excess costs and to compensate the employee for serving at a post where the cost of living, excluding the cost of quarters and the cost of education for eligible family members, is substantially higher than in the Washington, D.C. area.  $____________, reflects the increase in cost to support existing staffing levels.  </t>
    </r>
  </si>
  <si>
    <r>
      <t>Government Leased Quarters (GLQ) Requirement - object class 12.1</t>
    </r>
    <r>
      <rPr>
        <sz val="9"/>
        <rFont val="Times New Roman"/>
        <family val="1"/>
      </rPr>
      <t xml:space="preserve">.  GLQ is a mandatory program managed by the Department of State (DOS) and provides government employees stationed overseas with housing and utilities.  DOS exercises authority for leases and control of the GLQs and negotiates the lease for components. $_______, reflects the change in cost to support existing staffing levels.  </t>
    </r>
  </si>
  <si>
    <r>
      <t>Education Allowance - object class 12.1.</t>
    </r>
    <r>
      <rPr>
        <sz val="9"/>
        <rFont val="Times New Roman"/>
        <family val="1"/>
      </rPr>
      <t xml:space="preserve">  For employees stationed abroad, components are obligated to meet the educational expenses incurred by an employee in providing adequate elementary (grades K-8) and secondary (grades 9-12) education for dependent children at post.  $____________, reflects the change in cost to support existing staffing levels.  </t>
    </r>
  </si>
  <si>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</si>
  <si>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</si>
  <si>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</si>
  <si>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</si>
  <si>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</si>
  <si>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</si>
  <si>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</si>
  <si>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</si>
  <si>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</si>
  <si>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</si>
  <si>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</si>
  <si>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F: Crosswalk of 2011 Availability</t>
  </si>
  <si>
    <t>Status of Congressionally Requested Studies, Reports, and Evaluations</t>
  </si>
  <si>
    <t>DHS Security Charge</t>
  </si>
  <si>
    <t>GSA Rent</t>
  </si>
  <si>
    <t>Retirement</t>
  </si>
  <si>
    <t>Employees Compensation Fund</t>
  </si>
  <si>
    <t>Increases (Direct Only):</t>
  </si>
  <si>
    <t>2011 Planned</t>
  </si>
  <si>
    <t>2011 Continuing Resolution (with Rescissions, direct only)</t>
  </si>
  <si>
    <t>Total 2011 CR (with Rescissions and Supplementals)</t>
  </si>
  <si>
    <t xml:space="preserve">WCF Rate Adjustments.  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for contractual changes and information technology maintenance and technology refreshment upgrades.  Funding of $________ is required for this account.                          
</t>
  </si>
  <si>
    <t>Carryover</t>
  </si>
  <si>
    <t>Recoveries</t>
  </si>
  <si>
    <t>FY 2011 CR Without Rescissions</t>
  </si>
  <si>
    <t>2010 - 2012 Total Change</t>
  </si>
  <si>
    <t xml:space="preserve">Increase/Decrease </t>
  </si>
  <si>
    <t>Office of Information Policy (OIP)</t>
  </si>
  <si>
    <t>Office of Professional Responsibility (OPR)</t>
  </si>
  <si>
    <t>Professional Responsibility Advisory Office (PRAO)</t>
  </si>
  <si>
    <t>2012 Pay Raise</t>
  </si>
  <si>
    <t>Administratively Determined Pay</t>
  </si>
  <si>
    <t>Annualization of 2010 Positions</t>
  </si>
  <si>
    <t>Annualization of 2011 Positions</t>
  </si>
  <si>
    <t>Changes in Compensable Days</t>
  </si>
  <si>
    <t>Health Insurance</t>
  </si>
  <si>
    <t>Working Capital Fund</t>
  </si>
  <si>
    <t>Guard Service Adjustment Leased Space</t>
  </si>
  <si>
    <t>Moves  (Lease Expirations)</t>
  </si>
  <si>
    <t>CR FTE Adjustment</t>
  </si>
  <si>
    <t>Capital Security Cost Sharing</t>
  </si>
  <si>
    <t>Administrative Efficiencies</t>
  </si>
  <si>
    <t xml:space="preserve">Increases: </t>
  </si>
  <si>
    <t>United States Attorneys</t>
  </si>
  <si>
    <t>Criminal Litigation</t>
  </si>
  <si>
    <t>Civil Litigation</t>
  </si>
  <si>
    <t>Legal Education</t>
  </si>
  <si>
    <t>Subtotal, ATB Transfers</t>
  </si>
  <si>
    <t>Subtotal Decreases</t>
  </si>
  <si>
    <t>Civil Ligitation</t>
  </si>
  <si>
    <t xml:space="preserve">H: Summary of Reimbursable Resources </t>
  </si>
  <si>
    <t>Executive Office for OCDETF</t>
  </si>
  <si>
    <t>Debt Collection 3% Fund-Personnnel/Special Projects</t>
  </si>
  <si>
    <t>Debt Collection 3% Fund-Enhancements</t>
  </si>
  <si>
    <t>3% Funded HCF-Pharmaceutical Fraud</t>
  </si>
  <si>
    <t>3% Funded HCF-Civil Cases</t>
  </si>
  <si>
    <t>Health Care Fraud and Abuse Control (Mandatory Funding)</t>
  </si>
  <si>
    <t>Health Care Fraud and Abuse Control (Discretionary Funding)</t>
  </si>
  <si>
    <t>Office of Victims of Crimes</t>
  </si>
  <si>
    <t xml:space="preserve">Other Anticipated Agreements </t>
  </si>
  <si>
    <t>Other Misc. Enacted agreements</t>
  </si>
  <si>
    <t xml:space="preserve">Office of Victims of Crimes (VNS) </t>
  </si>
  <si>
    <t>Office of Justice Programs</t>
  </si>
  <si>
    <t xml:space="preserve">Bureau of Justice Assistance </t>
  </si>
  <si>
    <t xml:space="preserve">Regime Crime Liaison Office </t>
  </si>
  <si>
    <t>Executive Office for U.S. Trustees</t>
  </si>
  <si>
    <t>Federal Bureau of Investigation</t>
  </si>
  <si>
    <t>Department of Housing &amp; Urban Development</t>
  </si>
  <si>
    <t>Arizona Department of Gaming</t>
  </si>
  <si>
    <t>ONDCP</t>
  </si>
  <si>
    <t>Department of Homeland Security -Border Fence</t>
  </si>
  <si>
    <t xml:space="preserve">Department of Homeland Security </t>
  </si>
  <si>
    <t xml:space="preserve">DC Superior Court </t>
  </si>
  <si>
    <t>Criminal Division</t>
  </si>
  <si>
    <t>DOJ Asset Forfeiture Mgmt Staff</t>
  </si>
  <si>
    <t xml:space="preserve">Office of Legal Policy </t>
  </si>
  <si>
    <t>U.S. Army</t>
  </si>
  <si>
    <t>Civil Division</t>
  </si>
  <si>
    <t>U.S. Dept of Education</t>
  </si>
  <si>
    <t>Office of Insular Affairs</t>
  </si>
  <si>
    <t>CMS/CMSO Medicaid Integrity Group</t>
  </si>
  <si>
    <t>Dept of Health and Human Services</t>
  </si>
  <si>
    <t>Environmental and Natural Resources Division</t>
  </si>
  <si>
    <t xml:space="preserve">Other Workyears Provided </t>
  </si>
  <si>
    <t>Office of Tribal Justice (OTR)</t>
  </si>
  <si>
    <t>Annualization of 2010 Pay Raise</t>
  </si>
  <si>
    <t xml:space="preserve">Annualization of 2010 Supp Positions - SW Border </t>
  </si>
  <si>
    <t>Other Law (900-998)</t>
  </si>
  <si>
    <t>Paralegals (950)</t>
  </si>
  <si>
    <t>General Investigative Series (1801, 1810)</t>
  </si>
  <si>
    <t>Investigative Analyst (132)</t>
  </si>
  <si>
    <t>Program Increase (Reimbursable)</t>
  </si>
  <si>
    <t>Program Decrease (Direct)</t>
  </si>
  <si>
    <t>Criminal</t>
  </si>
  <si>
    <t>Civil</t>
  </si>
  <si>
    <t>Efficiency Offset</t>
  </si>
  <si>
    <t>Ungraded Positions</t>
  </si>
  <si>
    <t>Average Ungraded Salary</t>
  </si>
  <si>
    <t>Non-recurral of Supplemental Positions</t>
  </si>
  <si>
    <t>Non-Recurral of 2010 Supplemental</t>
  </si>
  <si>
    <t>2011 Anomalies</t>
  </si>
  <si>
    <t>Enhanced Data Analysis</t>
  </si>
  <si>
    <t>Program Increases</t>
  </si>
  <si>
    <t>Total Program Increases</t>
  </si>
  <si>
    <t>Executive Office for OCDETF (AFF, Strike Force, FAC)</t>
  </si>
  <si>
    <t>Data Analysis</t>
  </si>
  <si>
    <r>
      <rPr>
        <u/>
        <sz val="9"/>
        <rFont val="Times New Roman"/>
        <family val="1"/>
      </rPr>
      <t>General Administration (GA) / Office of Tribal Justice (OTJ</t>
    </r>
    <r>
      <rPr>
        <sz val="9"/>
        <rFont val="Times New Roman"/>
        <family val="1"/>
      </rPr>
      <t>) -- 2 Attorney positions, 2 FTE, and $489,000 will be transferred to GA in order to establish a Department  Office of Tribal Justice.</t>
    </r>
  </si>
  <si>
    <t>Annual salary rate of new positions</t>
  </si>
  <si>
    <r>
      <rPr>
        <u/>
        <sz val="9"/>
        <rFont val="Times New Roman"/>
        <family val="1"/>
      </rPr>
      <t>Annualization of 2010 Supplemental Positions - SW Border:</t>
    </r>
    <r>
      <rPr>
        <sz val="9"/>
        <rFont val="Times New Roman"/>
        <family val="1"/>
      </rPr>
      <t xml:space="preserve">   This provides for the annualization of 52 additional positions appropriated in FY 2010.  This request includes an increase of $9,100,000 for full-year costs associated with these positions.</t>
    </r>
  </si>
  <si>
    <r>
      <t>Retirement</t>
    </r>
    <r>
      <rPr>
        <sz val="9"/>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increase of  $1,523,000 is necessary to meet our increased retirement obligations as a result of this conversion.</t>
    </r>
  </si>
  <si>
    <r>
      <t>Employees Compensation Fund:</t>
    </r>
    <r>
      <rPr>
        <sz val="9"/>
        <rFont val="Times New Roman"/>
        <family val="1"/>
      </rPr>
      <t xml:space="preserve">  The $83,000 increase reflects payments to the Department of Labor for injury benefits paid in the past year under the Federal Employee Compensation Act.  This estimate is based on the first quarter of prior year billing and current year estimates.</t>
    </r>
  </si>
  <si>
    <r>
      <t>Health Insurance</t>
    </r>
    <r>
      <rPr>
        <sz val="9"/>
        <rFont val="Times New Roman"/>
        <family val="1"/>
      </rPr>
      <t>:  Effective January 2012, this component's contribution to Federal employees' health insurance premiums increased by 7.3 percent.  Applied against the 2011 estimate, the additional amount required is $4,946,000.</t>
    </r>
  </si>
  <si>
    <r>
      <t>Changes in Compensable Days</t>
    </r>
    <r>
      <rPr>
        <sz val="9"/>
        <rFont val="Times New Roman"/>
        <family val="1"/>
      </rPr>
      <t>.  The decreased cost for one compensable day in FY 2012 compared to FY 2011 is calculated by dividing the FY 2011 estimated personnel compensation and applicable benefits by 261 by 261 compensable days.  This translates into a decrease of $4,907,000.</t>
    </r>
  </si>
  <si>
    <r>
      <t>Administrative Salary Increase</t>
    </r>
    <r>
      <rPr>
        <sz val="9"/>
        <rFont val="Times New Roman"/>
        <family val="1"/>
      </rPr>
      <t>.  This request provides for an expected annual pay adjustment of administratively determined salaries for the Assistant United States Attorneys occupying ungraded positions in the United States Attorneys offices ($6,605,000 for pay and $1,863,000 for benefits, totaling $8,468,000.)</t>
    </r>
  </si>
  <si>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$7,625,000 is required to meet our commitment to GSA.  The costs associated with GSA rent were derived through the use of an automated system, which uses the latest inventory data, including rate increases to be effective in FY 2012 for each building currently occupied by Department of Justice components, as well as the costs of new space to be occupied.  GSA provided data on the rate increases.</t>
    </r>
  </si>
  <si>
    <r>
      <t>DHS Security Charges</t>
    </r>
    <r>
      <rPr>
        <sz val="9"/>
        <color indexed="8"/>
        <rFont val="Times New Roman"/>
        <family val="1"/>
      </rPr>
      <t>.  The Department of Homeland Security (DHS) will continue to charge Basic Security and Building Specific Security.  The requested increase of $739,000 is required to meet our commitment to DHS, and cost estimates were developed by DHS.</t>
    </r>
  </si>
  <si>
    <r>
      <t>Moves (Lease Expirations).</t>
    </r>
    <r>
      <rPr>
        <sz val="9"/>
        <rFont val="Times New Roman"/>
        <family val="1"/>
      </rPr>
      <t xml:space="preserve">  GSA requires all agencies to pay relocation costs associated with lease expirations.  This request provides for the costs associated with new office relocations caused by the expiration of leases in FY 2011.  Funding  of $6,899,000, is required for this account.</t>
    </r>
  </si>
  <si>
    <r>
      <t>Guard Servicee Adjustment in Leased space:</t>
    </r>
    <r>
      <rPr>
        <sz val="9"/>
        <color indexed="8"/>
        <rFont val="Times New Roman"/>
        <family val="1"/>
      </rPr>
      <t xml:space="preserve">   The amount the United States Attorneys pay for Federal Protective Service (FPS) and Court Security Officer (CSO) guard service in 85 leased locations will increase by $4,400,000.</t>
    </r>
  </si>
  <si>
    <r>
      <rPr>
        <u/>
        <sz val="9"/>
        <rFont val="Times New Roman"/>
        <family val="1"/>
      </rPr>
      <t>Professional Responsibility Advisory Office (PRAO)</t>
    </r>
    <r>
      <rPr>
        <sz val="9"/>
        <rFont val="Times New Roman"/>
        <family val="1"/>
      </rPr>
      <t xml:space="preserve"> :  The United States Attorneys' transfer in the amount of $2,494,000 into the General Administration appropriation will centralize appropriated funding and eliminate the current reimbursable funding process.  The centralization of the funding is administratively advantageous because it eliminates the paper-intensive reimbursement process.  The FY 2012 transfer amount for PRAO is based on the FY 2010 actual costs plus standard inflation per year (the average increase over the past three years) to bridge to FY 2012 amounts.  USA's portion of this amount for PRAO is $2,494,000, which is based on the average percentage of total costs paid out since FY 2007.</t>
    </r>
  </si>
  <si>
    <r>
      <rPr>
        <u/>
        <sz val="9"/>
        <rFont val="Times New Roman"/>
        <family val="1"/>
      </rPr>
      <t>Office of Information Policy (OIP)</t>
    </r>
    <r>
      <rPr>
        <sz val="9"/>
        <rFont val="Times New Roman"/>
        <family val="1"/>
      </rPr>
      <t xml:space="preserve"> :  The United States Attorneys' transfer in the amount of $1,095,000 into the General Administration appropriation will centralize appropriated funding and eliminate the current reimbursable funding process.  The centralization of the funding is administratively advantageous because it eliminates the paper-intensive reimbursement process.  The FY 2012 transfer amount for OIP is based on the FY 2010 actual costs plus standard inflation per year (the average increase over the past three years) to bridge to FY 2012 amounts.  USA's portion of this amount for OIP is $1,095,000, which is based on the average percentage of total costs paid out since FY 2007.</t>
    </r>
  </si>
  <si>
    <r>
      <rPr>
        <u/>
        <sz val="9"/>
        <rFont val="Times New Roman"/>
        <family val="1"/>
      </rPr>
      <t>Office of Professional Responsibility (OPR)</t>
    </r>
    <r>
      <rPr>
        <sz val="9"/>
        <rFont val="Times New Roman"/>
        <family val="1"/>
      </rPr>
      <t xml:space="preserve"> :  The United States Attorneys' transfer of 3 positions, 3 FTE and $618,000 into the General Administration appropriation will centralize appropriated funding and eliminate the current reimbursable funding process.  The centralization of the funding is administratively advantageous because it eliminates the paper-intensive reimbursement process.  The FY 2012 transfer amount for OPR is based on the FY 2010 actual costs plus standard inflation per year (the average increase over the past three years) to bridge to FY 2012 amounts.  USA's portion of this amount for OPR is $618,000, which is based on the average percentage of total costs paid out since FY 2007.</t>
    </r>
  </si>
  <si>
    <t xml:space="preserve">Under the direction of the Attorney General, a report will be submitted addressing the declination rate of crimes committed in Indian Country, the criteria used to determine when a Federal prosecution will be brought and how those criteria differ from practices used in the United States and its terroritories.  The report shall be submitted within 120 days of the enactment of the Act.  </t>
  </si>
  <si>
    <t>2010 Actual</t>
  </si>
  <si>
    <t xml:space="preserve">I: Detail of Permanent Positions by Category   </t>
  </si>
  <si>
    <t xml:space="preserve">K: Summary of Requirements by Grade  </t>
  </si>
  <si>
    <t>Annualization of 2009 Supp Positions - Financial Fraud</t>
  </si>
  <si>
    <r>
      <rPr>
        <b/>
        <u/>
        <sz val="12"/>
        <rFont val="Times New Roman"/>
        <family val="1"/>
      </rPr>
      <t>Unobligated Balances</t>
    </r>
    <r>
      <rPr>
        <b/>
        <sz val="12"/>
        <rFont val="Times New Roman"/>
        <family val="1"/>
      </rPr>
      <t xml:space="preserve">. </t>
    </r>
    <r>
      <rPr>
        <sz val="12"/>
        <rFont val="Times New Roman"/>
        <family val="1"/>
      </rPr>
      <t xml:space="preserve"> The United States Attorneys carried an unobligated balance of $29.7 million into FY 2010.  The amount came from three sources:                                                                                                                                                                     </t>
    </r>
  </si>
  <si>
    <t xml:space="preserve">(1)  $15 million from the No-Year Salaries and Expenses account; (2) $14.3 million from the FY 2009 Supplemental Appropriations Act to fund expenses related to terrorism and national security prosecutions in the amount of $4.3 million, as well as expenses related to combating mortgage and financial fraud in the amount of $10 million; and (3) $0.377 million from the Violent Crime Reduction Program to support mission related activities of the United States Attorneys.                                                                                                                                                          </t>
  </si>
  <si>
    <t xml:space="preserve">The $15 million of unobligated balances in the No-Year account is comprised of:  (1) $2 million to fund obligations related to reimbursable transactions; (2) $2 million for Project SeaHawk.  Although the project was transferred to DHS at the end of FY 2009, these remaining funds are being used to close-out the program; (3) $2 million is to fund expenses at the National Advocacy Center (NAC) located in Columbia, South Carolina; and (4) $9 million is to fund HSPD-12 security requirements and automated litigation support (ALS) support.  </t>
  </si>
  <si>
    <r>
      <rPr>
        <b/>
        <u/>
        <sz val="12"/>
        <rFont val="Times New Roman"/>
        <family val="1"/>
      </rPr>
      <t>Supplementals:</t>
    </r>
    <r>
      <rPr>
        <b/>
        <sz val="12"/>
        <rFont val="Times New Roman"/>
        <family val="1"/>
      </rPr>
      <t xml:space="preserve">  </t>
    </r>
    <r>
      <rPr>
        <sz val="12"/>
        <rFont val="Times New Roman"/>
        <family val="1"/>
      </rPr>
      <t>The United States Attorneys received 52 positions (34 Attorneys) and $9.2 million for Southwest Border enforcement under a bill making emergency supplemental appropriations for Border Security (P.L. 111-230) for the fiscal year ending September 30, 2011, signed by the President on August 13, 2010.</t>
    </r>
  </si>
  <si>
    <r>
      <rPr>
        <b/>
        <u/>
        <sz val="12"/>
        <rFont val="Times New Roman"/>
        <family val="1"/>
      </rPr>
      <t>Recoveries/Transfers:</t>
    </r>
    <r>
      <rPr>
        <u/>
        <sz val="12"/>
        <rFont val="Times New Roman"/>
        <family val="1"/>
      </rPr>
      <t xml:space="preserve"> </t>
    </r>
    <r>
      <rPr>
        <sz val="12"/>
        <rFont val="Times New Roman"/>
        <family val="1"/>
      </rPr>
      <t xml:space="preserve">    The United States Attorneys transferred $27.7 million from unobligated balances in the annual accounts into the no-year account.  The amounts transferred from the annual accounts were as follows: $1 million from the FY 2005 USA Annual, Salaries and Expenses Account; $15 million from the FY 2007 USA Annual, Salaries and Expenses Account; and $11 million from the FY 2008 USA Annual, Salaries and Expenses Account.  Tranfers in the amount of $30K and $725K was provided to USA from ONDCP HIDTA.</t>
    </r>
  </si>
  <si>
    <r>
      <rPr>
        <b/>
        <u/>
        <sz val="12"/>
        <rFont val="Times New Roman"/>
        <family val="1"/>
      </rPr>
      <t>Unobligated Balances</t>
    </r>
    <r>
      <rPr>
        <sz val="12"/>
        <rFont val="Times New Roman"/>
        <family val="1"/>
      </rPr>
      <t xml:space="preserve">.  The United States Attorneys carried an unobligated balance of $38.9 million into FY 2011.  The amount came from three sources:                                                                                                                                                                     </t>
    </r>
  </si>
  <si>
    <t xml:space="preserve">(1)  $29.4 million from the No-Year Salaries and Expenses account; (2) $9.2 million from the FY 2010 Supplemental Appropriations Act to fund southwest border security prosecutions;  and (3) $0.377 million from the Violent Crime Reduction Program to support mission related activities of the United States Attorneys.                                                                                                                                                          </t>
  </si>
  <si>
    <t>The $29.4 million of unobligated balances in the No-Year account is comprised of:  (1) $2.1 million to fund obligations related to reimbursable transactions; (2) $1.8 million for Project SeaHawk.  Although the project was transferred to DHS at the end of FY 2009, these remaining funds are being used to close-out the program; (3) $2 million is to fund expenses at the National Advocacy Center (NAC) located in Columbia, South Carolina; and (4) $23.5 million is to fund inflationary expenses incurred in FY 2011 while operating under the FY 2010 funding level during the continuing resolution.</t>
  </si>
  <si>
    <r>
      <rPr>
        <b/>
        <u/>
        <sz val="12"/>
        <rFont val="Times New Roman"/>
        <family val="1"/>
      </rPr>
      <t>Recoveries/Transfers:</t>
    </r>
    <r>
      <rPr>
        <u/>
        <sz val="12"/>
        <rFont val="Times New Roman"/>
        <family val="1"/>
      </rPr>
      <t xml:space="preserve"> </t>
    </r>
    <r>
      <rPr>
        <sz val="12"/>
        <rFont val="Times New Roman"/>
        <family val="1"/>
      </rPr>
      <t xml:space="preserve">    The United States Attorneys transferred $35.5 million from unobligated balances in the annual accounts into the no-year account.  The amounts transferred from the annual accounts were as follows: $5 million from the FY 2008 USA Annual, Salaries and Expenses Account; $25 million from the FY 2009 USA Annual, Salaries and Expenses Account; and $5 million from the FY 2010 USA Annual, Salaries and Expenses Account.  Tranfers in the amount of $55K  was provided to USA from ONDCP HIDTA.</t>
    </r>
  </si>
  <si>
    <t>Extend Technology Refresh</t>
  </si>
  <si>
    <t xml:space="preserve">2011 Continuing Resolution (CR) </t>
  </si>
  <si>
    <t>Criminal/Civil Litigation</t>
  </si>
  <si>
    <t>All Decision Units</t>
  </si>
  <si>
    <r>
      <t>Annualization of additional positions approved in 2009 and 2010</t>
    </r>
    <r>
      <rPr>
        <sz val="9"/>
        <rFont val="Times New Roman"/>
        <family val="1"/>
      </rPr>
      <t xml:space="preserve">.  This provides for the annualization of third year costs for </t>
    </r>
    <r>
      <rPr>
        <b/>
        <sz val="9"/>
        <rFont val="Times New Roman"/>
        <family val="1"/>
      </rPr>
      <t>32</t>
    </r>
    <r>
      <rPr>
        <sz val="9"/>
        <rFont val="Times New Roman"/>
        <family val="1"/>
      </rPr>
      <t xml:space="preserve"> positions appropriated in 2009, and </t>
    </r>
    <r>
      <rPr>
        <b/>
        <sz val="9"/>
        <rFont val="Times New Roman"/>
        <family val="1"/>
      </rPr>
      <t>92</t>
    </r>
    <r>
      <rPr>
        <sz val="9"/>
        <rFont val="Times New Roman"/>
        <family val="1"/>
      </rPr>
      <t xml:space="preserve"> positions appropriated in the 2010 Enacted Budget.  Annualization of new positions extends to 3 years to provide for entry level funding in the first year with a 2-year progression to the journeyman level.  For 2009 and 2010 increases, this request includes an increase of $1,573,000 and $11,917,000 for full-year payroll costs associated with these additional positions.      </t>
    </r>
  </si>
  <si>
    <r>
      <t xml:space="preserve">Annualization of FY 2009 positions </t>
    </r>
    <r>
      <rPr>
        <sz val="9"/>
        <rFont val="Times New Roman"/>
        <family val="1"/>
      </rPr>
      <t xml:space="preserve">.  This provides for the annualization of third year costs for </t>
    </r>
    <r>
      <rPr>
        <b/>
        <sz val="9"/>
        <rFont val="Times New Roman"/>
        <family val="1"/>
      </rPr>
      <t xml:space="preserve">55 </t>
    </r>
    <r>
      <rPr>
        <sz val="9"/>
        <rFont val="Times New Roman"/>
        <family val="1"/>
      </rPr>
      <t xml:space="preserve">positions appropriated in the FY 2009 Supplemental for Finanical/Mortgage fraud.  Annualization of new positions extends to 3 years to provide for entry level funding in the first year with a 2-year progression to the journeyman level.  This request includes an increase of $10,607,000 for full-year payroll costs associated with these additional positions.      </t>
    </r>
  </si>
  <si>
    <t>2011 Continuing Resolution (CR)</t>
  </si>
  <si>
    <t>Reduce Physical Footprint</t>
  </si>
  <si>
    <r>
      <rPr>
        <u/>
        <sz val="9"/>
        <rFont val="Times New Roman"/>
        <family val="1"/>
      </rPr>
      <t>Annualization of 2010 Pay Raise</t>
    </r>
    <r>
      <rPr>
        <sz val="9"/>
        <rFont val="Times New Roman"/>
        <family val="1"/>
      </rPr>
      <t>:  This pay annualization represents the first quarter amounts (October through December) of the 2010 pay increase of 2.0 percent, for which funds are not provided under the FY 2011 CR.  Together, with the resources provided in 2010 for the pay raise, the $4,055,000 requested represents the pay requirements for the full year of the 2010 enacted pay raise ($3,163,000 for pay and $892,000 for benefits).</t>
    </r>
  </si>
  <si>
    <r>
      <t>*</t>
    </r>
    <r>
      <rPr>
        <sz val="9"/>
        <rFont val="Times New Roman"/>
        <family val="1"/>
      </rPr>
      <t>The FTE listed in this budget reflect an FTE level developed using the authorized FTE level in FY 2010 and differ from the FTE listed in the FY 2012 President’s Budget Appendix, which were developed using FY 2010 on-board levels.</t>
    </r>
  </si>
</sst>
</file>

<file path=xl/styles.xml><?xml version="1.0" encoding="utf-8"?>
<styleSheet xmlns="http://schemas.openxmlformats.org/spreadsheetml/2006/main">
  <numFmts count="11">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s>
  <fonts count="88">
    <font>
      <sz val="12"/>
      <name val="Arial"/>
    </font>
    <font>
      <u/>
      <sz val="12"/>
      <name val="TimesNewRomanPS"/>
    </font>
    <font>
      <sz val="12"/>
      <name val="TimesNewRomanPS"/>
    </font>
    <font>
      <sz val="12"/>
      <name val="Times New Roman"/>
      <family val="1"/>
    </font>
    <font>
      <sz val="12"/>
      <name val="Times New Roman"/>
      <family val="1"/>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sz val="10"/>
      <name val="Arial"/>
      <family val="2"/>
    </font>
    <font>
      <b/>
      <u/>
      <sz val="12"/>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b/>
      <i/>
      <sz val="10"/>
      <name val="Arial"/>
      <family val="2"/>
    </font>
    <font>
      <u/>
      <sz val="9"/>
      <color indexed="8"/>
      <name val="Times New Roman"/>
      <family val="1"/>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sz val="18"/>
      <name val="Arial"/>
      <family val="2"/>
    </font>
    <font>
      <sz val="16"/>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b/>
      <u/>
      <sz val="12"/>
      <name val="Times New Roman"/>
      <family val="1"/>
    </font>
    <font>
      <sz val="10"/>
      <name val="Arial"/>
      <family val="2"/>
    </font>
    <font>
      <sz val="11"/>
      <name val="Times New Roman"/>
      <family val="1"/>
    </font>
    <font>
      <sz val="12"/>
      <color theme="0"/>
      <name val="Arial"/>
      <family val="2"/>
    </font>
    <font>
      <sz val="16"/>
      <color indexed="8"/>
      <name val="Times New Roman"/>
      <family val="1"/>
    </font>
    <font>
      <sz val="10"/>
      <color indexed="81"/>
      <name val="Tahoma"/>
      <family val="2"/>
    </font>
    <font>
      <b/>
      <sz val="10"/>
      <color indexed="81"/>
      <name val="Tahoma"/>
      <family val="2"/>
    </font>
    <font>
      <b/>
      <sz val="14"/>
      <name val="TimesNewRomanPS"/>
    </font>
    <font>
      <sz val="13"/>
      <name val="TimesNewRomanPS"/>
    </font>
    <font>
      <b/>
      <sz val="12"/>
      <name val="TimesNewRomanPS"/>
    </font>
    <font>
      <u/>
      <sz val="11"/>
      <name val="Times New Roman"/>
      <family val="1"/>
    </font>
    <font>
      <sz val="12"/>
      <color indexed="9"/>
      <name val="TimesNewRomanPS"/>
    </font>
    <font>
      <sz val="9"/>
      <color indexed="81"/>
      <name val="Tahoma"/>
      <family val="2"/>
    </font>
    <font>
      <b/>
      <sz val="9"/>
      <color indexed="81"/>
      <name val="Tahoma"/>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s>
  <borders count="18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right style="medium">
        <color indexed="8"/>
      </right>
      <top/>
      <bottom style="hair">
        <color indexed="8"/>
      </bottom>
      <diagonal/>
    </border>
    <border>
      <left style="thin">
        <color indexed="8"/>
      </left>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style="hair">
        <color indexed="8"/>
      </top>
      <bottom style="thin">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thin">
        <color indexed="8"/>
      </right>
      <top/>
      <bottom/>
      <diagonal/>
    </border>
    <border>
      <left/>
      <right style="medium">
        <color indexed="64"/>
      </right>
      <top/>
      <bottom/>
      <diagonal/>
    </border>
    <border>
      <left style="thin">
        <color indexed="8"/>
      </left>
      <right/>
      <top/>
      <bottom style="thin">
        <color indexed="64"/>
      </bottom>
      <diagonal/>
    </border>
    <border>
      <left/>
      <right style="thin">
        <color indexed="8"/>
      </right>
      <top/>
      <bottom style="thin">
        <color indexed="64"/>
      </bottom>
      <diagonal/>
    </border>
    <border>
      <left/>
      <right style="medium">
        <color indexed="64"/>
      </right>
      <top/>
      <bottom style="thin">
        <color indexed="64"/>
      </bottom>
      <diagonal/>
    </border>
    <border>
      <left/>
      <right style="thin">
        <color indexed="8"/>
      </right>
      <top style="thin">
        <color indexed="64"/>
      </top>
      <bottom/>
      <diagonal/>
    </border>
    <border>
      <left/>
      <right style="medium">
        <color indexed="8"/>
      </right>
      <top/>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64"/>
      </right>
      <top style="thin">
        <color indexed="23"/>
      </top>
      <bottom/>
      <diagonal/>
    </border>
    <border>
      <left style="thin">
        <color indexed="8"/>
      </left>
      <right/>
      <top style="thin">
        <color indexed="64"/>
      </top>
      <bottom/>
      <diagonal/>
    </border>
    <border>
      <left/>
      <right style="thin">
        <color indexed="8"/>
      </right>
      <top style="hair">
        <color indexed="23"/>
      </top>
      <bottom style="hair">
        <color indexed="8"/>
      </bottom>
      <diagonal/>
    </border>
    <border>
      <left style="thin">
        <color indexed="64"/>
      </left>
      <right/>
      <top style="thin">
        <color indexed="8"/>
      </top>
      <bottom style="thin">
        <color indexed="23"/>
      </bottom>
      <diagonal/>
    </border>
    <border>
      <left style="thin">
        <color indexed="64"/>
      </left>
      <right/>
      <top style="thin">
        <color indexed="23"/>
      </top>
      <bottom style="thin">
        <color indexed="23"/>
      </bottom>
      <diagonal/>
    </border>
    <border>
      <left style="thin">
        <color indexed="8"/>
      </left>
      <right/>
      <top style="thin">
        <color indexed="23"/>
      </top>
      <bottom style="thin">
        <color indexed="23"/>
      </bottom>
      <diagonal/>
    </border>
    <border>
      <left style="thin">
        <color indexed="64"/>
      </left>
      <right/>
      <top style="thin">
        <color indexed="23"/>
      </top>
      <bottom style="hair">
        <color indexed="64"/>
      </bottom>
      <diagonal/>
    </border>
    <border>
      <left style="thin">
        <color indexed="8"/>
      </left>
      <right style="thin">
        <color indexed="8"/>
      </right>
      <top style="hair">
        <color indexed="8"/>
      </top>
      <bottom style="thin">
        <color indexed="64"/>
      </bottom>
      <diagonal/>
    </border>
    <border>
      <left style="thin">
        <color indexed="8"/>
      </left>
      <right style="thin">
        <color indexed="64"/>
      </right>
      <top/>
      <bottom style="hair">
        <color indexed="8"/>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right style="medium">
        <color indexed="8"/>
      </right>
      <top style="thin">
        <color indexed="8"/>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right/>
      <top style="medium">
        <color indexed="8"/>
      </top>
      <bottom/>
      <diagonal/>
    </border>
    <border>
      <left/>
      <right style="thin">
        <color indexed="64"/>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right/>
      <top style="thin">
        <color indexed="64"/>
      </top>
      <bottom style="hair">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23"/>
      </right>
      <top style="thin">
        <color indexed="23"/>
      </top>
      <bottom style="thin">
        <color indexed="23"/>
      </bottom>
      <diagonal/>
    </border>
    <border>
      <left style="thin">
        <color indexed="64"/>
      </left>
      <right style="thin">
        <color indexed="23"/>
      </right>
      <top style="thin">
        <color indexed="23"/>
      </top>
      <bottom/>
      <diagonal/>
    </border>
    <border>
      <left style="thin">
        <color indexed="64"/>
      </left>
      <right style="thin">
        <color indexed="23"/>
      </right>
      <top/>
      <bottom style="thin">
        <color indexed="23"/>
      </bottom>
      <diagonal/>
    </border>
    <border>
      <left style="thin">
        <color indexed="23"/>
      </left>
      <right style="thin">
        <color indexed="64"/>
      </right>
      <top/>
      <bottom style="thin">
        <color indexed="23"/>
      </bottom>
      <diagonal/>
    </border>
    <border>
      <left/>
      <right style="thin">
        <color indexed="23"/>
      </right>
      <top style="thin">
        <color indexed="23"/>
      </top>
      <bottom style="thin">
        <color indexed="23"/>
      </bottom>
      <diagonal/>
    </border>
    <border>
      <left style="thin">
        <color indexed="23"/>
      </left>
      <right style="thin">
        <color indexed="64"/>
      </right>
      <top style="thin">
        <color indexed="64"/>
      </top>
      <bottom style="thin">
        <color indexed="23"/>
      </bottom>
      <diagonal/>
    </border>
    <border>
      <left/>
      <right style="thin">
        <color indexed="64"/>
      </right>
      <top style="medium">
        <color indexed="64"/>
      </top>
      <bottom style="hair">
        <color indexed="8"/>
      </bottom>
      <diagonal/>
    </border>
    <border>
      <left/>
      <right style="thin">
        <color indexed="64"/>
      </right>
      <top style="thin">
        <color indexed="8"/>
      </top>
      <bottom/>
      <diagonal/>
    </border>
    <border>
      <left/>
      <right style="thin">
        <color indexed="64"/>
      </right>
      <top style="thin">
        <color indexed="8"/>
      </top>
      <bottom style="medium">
        <color indexed="8"/>
      </bottom>
      <diagonal/>
    </border>
    <border>
      <left style="thin">
        <color indexed="8"/>
      </left>
      <right style="thin">
        <color indexed="64"/>
      </right>
      <top style="hair">
        <color indexed="8"/>
      </top>
      <bottom style="thin">
        <color indexed="64"/>
      </bottom>
      <diagonal/>
    </border>
    <border>
      <left style="thin">
        <color indexed="8"/>
      </left>
      <right style="thin">
        <color indexed="64"/>
      </right>
      <top/>
      <bottom style="medium">
        <color indexed="8"/>
      </bottom>
      <diagonal/>
    </border>
    <border>
      <left style="thin">
        <color indexed="64"/>
      </left>
      <right style="thin">
        <color indexed="64"/>
      </right>
      <top style="thin">
        <color indexed="8"/>
      </top>
      <bottom style="hair">
        <color indexed="64"/>
      </bottom>
      <diagonal/>
    </border>
    <border>
      <left style="thin">
        <color indexed="64"/>
      </left>
      <right/>
      <top style="thin">
        <color indexed="8"/>
      </top>
      <bottom style="hair">
        <color indexed="64"/>
      </bottom>
      <diagonal/>
    </border>
    <border>
      <left/>
      <right/>
      <top style="thin">
        <color indexed="8"/>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hair">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style="medium">
        <color indexed="64"/>
      </bottom>
      <diagonal/>
    </border>
    <border>
      <left/>
      <right style="thin">
        <color indexed="64"/>
      </right>
      <top style="thin">
        <color indexed="23"/>
      </top>
      <bottom style="thin">
        <color indexed="23"/>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s>
  <cellStyleXfs count="14">
    <xf numFmtId="0" fontId="0" fillId="0" borderId="0"/>
    <xf numFmtId="43" fontId="19" fillId="0" borderId="0" applyFont="0" applyFill="0" applyBorder="0" applyAlignment="0" applyProtection="0"/>
    <xf numFmtId="43" fontId="15" fillId="0" borderId="0" applyFont="0" applyFill="0" applyBorder="0" applyAlignment="0" applyProtection="0"/>
    <xf numFmtId="44" fontId="19" fillId="0" borderId="0" applyFont="0" applyFill="0" applyBorder="0" applyAlignment="0" applyProtection="0"/>
    <xf numFmtId="44" fontId="15" fillId="0" borderId="0" applyFont="0" applyFill="0" applyBorder="0" applyAlignment="0" applyProtection="0"/>
    <xf numFmtId="0" fontId="14" fillId="0" borderId="0"/>
    <xf numFmtId="0" fontId="75" fillId="0" borderId="0"/>
    <xf numFmtId="0" fontId="15" fillId="0" borderId="0"/>
    <xf numFmtId="0" fontId="19" fillId="0" borderId="0"/>
    <xf numFmtId="0" fontId="19" fillId="0" borderId="0"/>
    <xf numFmtId="0" fontId="19" fillId="0" borderId="0"/>
    <xf numFmtId="0" fontId="19" fillId="0" borderId="0"/>
    <xf numFmtId="0" fontId="15" fillId="0" borderId="0"/>
    <xf numFmtId="9" fontId="19" fillId="0" borderId="0" applyFont="0" applyFill="0" applyBorder="0" applyAlignment="0" applyProtection="0"/>
  </cellStyleXfs>
  <cellXfs count="1246">
    <xf numFmtId="0" fontId="0" fillId="0" borderId="0" xfId="0"/>
    <xf numFmtId="165" fontId="2" fillId="0" borderId="0" xfId="0" applyNumberFormat="1" applyFont="1" applyAlignment="1"/>
    <xf numFmtId="165" fontId="2" fillId="0" borderId="0" xfId="0" applyNumberFormat="1" applyFont="1" applyBorder="1" applyAlignment="1"/>
    <xf numFmtId="165" fontId="5" fillId="0" borderId="0" xfId="0" applyNumberFormat="1" applyFont="1"/>
    <xf numFmtId="3" fontId="5" fillId="0" borderId="0" xfId="0" applyNumberFormat="1" applyFont="1" applyAlignment="1"/>
    <xf numFmtId="165" fontId="8" fillId="0" borderId="0" xfId="0" applyNumberFormat="1" applyFont="1" applyAlignment="1"/>
    <xf numFmtId="165" fontId="5" fillId="0" borderId="0" xfId="0" applyNumberFormat="1" applyFont="1" applyAlignment="1"/>
    <xf numFmtId="165" fontId="4" fillId="0" borderId="0" xfId="0" applyNumberFormat="1" applyFont="1" applyAlignment="1"/>
    <xf numFmtId="165" fontId="1" fillId="0" borderId="0" xfId="0" applyNumberFormat="1" applyFont="1" applyAlignment="1"/>
    <xf numFmtId="165" fontId="4" fillId="0" borderId="0" xfId="0" applyNumberFormat="1" applyFont="1" applyBorder="1" applyAlignment="1"/>
    <xf numFmtId="165" fontId="0" fillId="0" borderId="0" xfId="0" applyNumberFormat="1"/>
    <xf numFmtId="165" fontId="0" fillId="0" borderId="0" xfId="0" applyNumberFormat="1" applyBorder="1"/>
    <xf numFmtId="165" fontId="6" fillId="2" borderId="0" xfId="0" applyNumberFormat="1" applyFont="1" applyFill="1" applyAlignment="1"/>
    <xf numFmtId="165" fontId="6" fillId="2" borderId="0" xfId="0" applyNumberFormat="1" applyFont="1" applyFill="1" applyBorder="1" applyAlignment="1"/>
    <xf numFmtId="165" fontId="12" fillId="2" borderId="0" xfId="0" applyNumberFormat="1" applyFont="1" applyFill="1" applyAlignment="1"/>
    <xf numFmtId="0" fontId="0" fillId="0" borderId="0" xfId="0" applyBorder="1"/>
    <xf numFmtId="165" fontId="3" fillId="0" borderId="0" xfId="0" applyNumberFormat="1" applyFont="1" applyAlignment="1"/>
    <xf numFmtId="0" fontId="19" fillId="0" borderId="0" xfId="10"/>
    <xf numFmtId="0" fontId="21" fillId="0" borderId="2" xfId="10" applyFont="1" applyBorder="1" applyAlignment="1">
      <alignment horizontal="center"/>
    </xf>
    <xf numFmtId="0" fontId="21" fillId="0" borderId="3" xfId="10" applyFont="1" applyBorder="1" applyAlignment="1">
      <alignment horizontal="center"/>
    </xf>
    <xf numFmtId="0" fontId="21" fillId="0" borderId="4" xfId="10" applyFont="1" applyBorder="1" applyAlignment="1">
      <alignment horizontal="center"/>
    </xf>
    <xf numFmtId="0" fontId="8" fillId="0" borderId="5" xfId="10" applyFont="1" applyBorder="1"/>
    <xf numFmtId="0" fontId="8" fillId="0" borderId="3" xfId="10" applyFont="1" applyBorder="1"/>
    <xf numFmtId="5" fontId="21" fillId="0" borderId="0" xfId="10" applyNumberFormat="1" applyFont="1" applyBorder="1"/>
    <xf numFmtId="5" fontId="21" fillId="0" borderId="6" xfId="10" applyNumberFormat="1" applyFont="1" applyBorder="1"/>
    <xf numFmtId="0" fontId="8" fillId="0" borderId="7" xfId="10" applyFont="1" applyBorder="1"/>
    <xf numFmtId="0" fontId="8" fillId="0" borderId="4" xfId="10" applyFont="1" applyBorder="1"/>
    <xf numFmtId="0" fontId="21" fillId="0" borderId="8" xfId="10" applyFont="1" applyBorder="1" applyAlignment="1">
      <alignment horizontal="left"/>
    </xf>
    <xf numFmtId="165" fontId="2" fillId="0" borderId="0" xfId="0" applyNumberFormat="1" applyFont="1" applyFill="1" applyAlignment="1"/>
    <xf numFmtId="0" fontId="8" fillId="0" borderId="9" xfId="10" applyFont="1" applyBorder="1"/>
    <xf numFmtId="0" fontId="8" fillId="0" borderId="5" xfId="10" applyFont="1" applyBorder="1" applyAlignment="1">
      <alignment horizontal="center"/>
    </xf>
    <xf numFmtId="0" fontId="8" fillId="0" borderId="10" xfId="10" applyFont="1" applyBorder="1"/>
    <xf numFmtId="0" fontId="19" fillId="0" borderId="0" xfId="10" applyBorder="1"/>
    <xf numFmtId="165" fontId="5" fillId="0" borderId="0" xfId="0" applyNumberFormat="1" applyFont="1" applyFill="1" applyAlignment="1"/>
    <xf numFmtId="5" fontId="26" fillId="2" borderId="12" xfId="0" applyNumberFormat="1" applyFont="1" applyFill="1" applyBorder="1" applyAlignment="1"/>
    <xf numFmtId="5" fontId="26" fillId="2" borderId="11" xfId="0" applyNumberFormat="1" applyFont="1" applyFill="1" applyBorder="1" applyAlignment="1"/>
    <xf numFmtId="0" fontId="19" fillId="0" borderId="0" xfId="10" applyFont="1" applyBorder="1"/>
    <xf numFmtId="0" fontId="0" fillId="0" borderId="0" xfId="0" applyBorder="1" applyAlignment="1">
      <alignment horizontal="center"/>
    </xf>
    <xf numFmtId="0" fontId="30" fillId="0" borderId="0" xfId="0" applyFont="1" applyBorder="1" applyAlignment="1">
      <alignment horizontal="center"/>
    </xf>
    <xf numFmtId="0" fontId="0" fillId="0" borderId="0" xfId="0" applyAlignment="1">
      <alignment horizontal="center"/>
    </xf>
    <xf numFmtId="0" fontId="0" fillId="0" borderId="0" xfId="0" applyFill="1"/>
    <xf numFmtId="0" fontId="8" fillId="0" borderId="13" xfId="10" applyFont="1" applyBorder="1"/>
    <xf numFmtId="0" fontId="8" fillId="0" borderId="14" xfId="10" applyFont="1" applyBorder="1"/>
    <xf numFmtId="3" fontId="16" fillId="0" borderId="0" xfId="0" applyNumberFormat="1" applyFont="1" applyAlignment="1">
      <alignment horizontal="centerContinuous"/>
    </xf>
    <xf numFmtId="165" fontId="16" fillId="0" borderId="0" xfId="0" applyNumberFormat="1" applyFont="1" applyAlignment="1">
      <alignment horizontal="centerContinuous"/>
    </xf>
    <xf numFmtId="165" fontId="6" fillId="0" borderId="0" xfId="0" applyNumberFormat="1" applyFont="1" applyFill="1" applyBorder="1" applyAlignment="1"/>
    <xf numFmtId="165" fontId="5" fillId="0" borderId="0" xfId="0" applyNumberFormat="1" applyFont="1" applyFill="1"/>
    <xf numFmtId="0" fontId="37" fillId="0" borderId="0" xfId="10" applyFont="1" applyFill="1" applyAlignment="1"/>
    <xf numFmtId="165" fontId="5" fillId="0" borderId="0" xfId="0" applyNumberFormat="1" applyFont="1" applyBorder="1" applyAlignment="1"/>
    <xf numFmtId="0" fontId="25" fillId="3" borderId="0" xfId="0" applyFont="1" applyFill="1" applyBorder="1" applyAlignment="1">
      <alignment vertical="top" wrapText="1"/>
    </xf>
    <xf numFmtId="164" fontId="24" fillId="2" borderId="11" xfId="0" applyNumberFormat="1" applyFont="1" applyFill="1" applyBorder="1" applyAlignment="1"/>
    <xf numFmtId="165" fontId="43" fillId="2" borderId="0" xfId="0" applyNumberFormat="1" applyFont="1" applyFill="1" applyAlignment="1"/>
    <xf numFmtId="170" fontId="26" fillId="2" borderId="15" xfId="0" applyNumberFormat="1" applyFont="1" applyFill="1" applyBorder="1" applyAlignment="1"/>
    <xf numFmtId="0" fontId="47" fillId="0" borderId="0" xfId="0" applyFont="1"/>
    <xf numFmtId="165" fontId="46" fillId="0" borderId="0" xfId="0" applyNumberFormat="1" applyFont="1"/>
    <xf numFmtId="165" fontId="29" fillId="0" borderId="0" xfId="0" applyNumberFormat="1" applyFont="1"/>
    <xf numFmtId="165" fontId="46" fillId="0" borderId="0" xfId="0" applyNumberFormat="1" applyFont="1" applyAlignment="1"/>
    <xf numFmtId="165" fontId="29" fillId="0" borderId="0" xfId="0" applyNumberFormat="1" applyFont="1" applyAlignment="1"/>
    <xf numFmtId="3" fontId="46" fillId="2" borderId="0" xfId="0" applyNumberFormat="1" applyFont="1" applyFill="1" applyAlignment="1"/>
    <xf numFmtId="3" fontId="50" fillId="2" borderId="0" xfId="0" applyNumberFormat="1" applyFont="1" applyFill="1" applyAlignment="1"/>
    <xf numFmtId="0" fontId="29" fillId="0" borderId="0" xfId="0" applyFont="1"/>
    <xf numFmtId="165" fontId="47" fillId="0" borderId="0" xfId="0" applyNumberFormat="1" applyFont="1"/>
    <xf numFmtId="165" fontId="47" fillId="0" borderId="0" xfId="0" applyNumberFormat="1" applyFont="1" applyBorder="1"/>
    <xf numFmtId="165" fontId="51" fillId="0" borderId="0" xfId="0" applyNumberFormat="1" applyFont="1" applyAlignment="1"/>
    <xf numFmtId="165" fontId="52" fillId="0" borderId="0" xfId="0" applyNumberFormat="1" applyFont="1" applyAlignment="1"/>
    <xf numFmtId="3" fontId="49" fillId="0" borderId="0" xfId="0" applyNumberFormat="1" applyFont="1" applyAlignment="1"/>
    <xf numFmtId="3" fontId="48" fillId="0" borderId="0" xfId="0" applyNumberFormat="1" applyFont="1" applyAlignment="1"/>
    <xf numFmtId="0" fontId="47" fillId="0" borderId="0" xfId="10" applyFont="1"/>
    <xf numFmtId="0" fontId="39" fillId="0" borderId="0" xfId="10" applyFont="1"/>
    <xf numFmtId="37" fontId="5" fillId="0" borderId="9" xfId="0" applyNumberFormat="1" applyFont="1" applyBorder="1" applyAlignment="1"/>
    <xf numFmtId="37" fontId="5" fillId="0" borderId="12" xfId="0" applyNumberFormat="1" applyFont="1" applyBorder="1" applyAlignment="1"/>
    <xf numFmtId="37" fontId="5" fillId="0" borderId="16" xfId="0" applyNumberFormat="1" applyFont="1" applyBorder="1" applyAlignment="1"/>
    <xf numFmtId="37" fontId="5" fillId="0" borderId="17" xfId="0" applyNumberFormat="1" applyFont="1" applyBorder="1" applyAlignment="1"/>
    <xf numFmtId="37" fontId="5" fillId="0" borderId="5" xfId="0" applyNumberFormat="1" applyFont="1" applyBorder="1" applyAlignment="1"/>
    <xf numFmtId="37" fontId="5" fillId="0" borderId="10" xfId="0" applyNumberFormat="1" applyFont="1" applyBorder="1" applyAlignment="1"/>
    <xf numFmtId="37" fontId="16" fillId="0" borderId="5" xfId="0" applyNumberFormat="1" applyFont="1" applyBorder="1" applyAlignment="1"/>
    <xf numFmtId="37" fontId="5" fillId="0" borderId="11" xfId="0" applyNumberFormat="1" applyFont="1" applyBorder="1"/>
    <xf numFmtId="37" fontId="5" fillId="0" borderId="12" xfId="0" applyNumberFormat="1" applyFont="1" applyBorder="1"/>
    <xf numFmtId="37" fontId="5" fillId="0" borderId="7" xfId="0" applyNumberFormat="1" applyFont="1" applyBorder="1"/>
    <xf numFmtId="37" fontId="5" fillId="0" borderId="3" xfId="0" applyNumberFormat="1" applyFont="1" applyBorder="1"/>
    <xf numFmtId="37" fontId="5" fillId="0" borderId="4" xfId="0" applyNumberFormat="1" applyFont="1" applyBorder="1"/>
    <xf numFmtId="37" fontId="5" fillId="0" borderId="10" xfId="0" applyNumberFormat="1" applyFont="1" applyBorder="1"/>
    <xf numFmtId="37" fontId="21" fillId="0" borderId="8" xfId="10" applyNumberFormat="1" applyFont="1" applyBorder="1"/>
    <xf numFmtId="37" fontId="21" fillId="0" borderId="0" xfId="10" applyNumberFormat="1" applyFont="1" applyBorder="1"/>
    <xf numFmtId="37" fontId="6" fillId="2" borderId="1" xfId="0" applyNumberFormat="1" applyFont="1" applyFill="1" applyBorder="1" applyAlignment="1"/>
    <xf numFmtId="37" fontId="6" fillId="2" borderId="19" xfId="0" applyNumberFormat="1" applyFont="1" applyFill="1" applyBorder="1" applyAlignment="1"/>
    <xf numFmtId="37" fontId="6" fillId="2" borderId="12" xfId="0" applyNumberFormat="1" applyFont="1" applyFill="1" applyBorder="1" applyAlignment="1"/>
    <xf numFmtId="37" fontId="28" fillId="0" borderId="20" xfId="0" applyNumberFormat="1" applyFont="1" applyBorder="1"/>
    <xf numFmtId="37" fontId="23" fillId="2" borderId="21" xfId="0" applyNumberFormat="1" applyFont="1" applyFill="1" applyBorder="1" applyAlignment="1"/>
    <xf numFmtId="37" fontId="23" fillId="2" borderId="23" xfId="0" applyNumberFormat="1" applyFont="1" applyFill="1" applyBorder="1" applyAlignment="1"/>
    <xf numFmtId="37" fontId="23" fillId="2" borderId="25" xfId="0" applyNumberFormat="1" applyFont="1" applyFill="1" applyBorder="1" applyAlignment="1"/>
    <xf numFmtId="37" fontId="23" fillId="2" borderId="28" xfId="0" applyNumberFormat="1" applyFont="1" applyFill="1" applyBorder="1" applyAlignment="1"/>
    <xf numFmtId="37" fontId="23" fillId="2" borderId="30" xfId="0" applyNumberFormat="1" applyFont="1" applyFill="1" applyBorder="1" applyAlignment="1"/>
    <xf numFmtId="37" fontId="23" fillId="2" borderId="32" xfId="0" applyNumberFormat="1" applyFont="1" applyFill="1" applyBorder="1" applyAlignment="1"/>
    <xf numFmtId="37" fontId="23" fillId="2" borderId="34" xfId="0" applyNumberFormat="1" applyFont="1" applyFill="1" applyBorder="1" applyAlignment="1"/>
    <xf numFmtId="37" fontId="23" fillId="2" borderId="0" xfId="0" applyNumberFormat="1" applyFont="1" applyFill="1" applyBorder="1" applyAlignment="1"/>
    <xf numFmtId="37" fontId="23" fillId="2" borderId="39" xfId="0" applyNumberFormat="1" applyFont="1" applyFill="1" applyBorder="1" applyAlignment="1"/>
    <xf numFmtId="37" fontId="23" fillId="2" borderId="0" xfId="0" applyNumberFormat="1" applyFont="1" applyFill="1" applyAlignment="1"/>
    <xf numFmtId="37" fontId="23" fillId="2" borderId="15" xfId="0" applyNumberFormat="1" applyFont="1" applyFill="1" applyBorder="1" applyAlignment="1"/>
    <xf numFmtId="37" fontId="23" fillId="2" borderId="11" xfId="0" applyNumberFormat="1" applyFont="1" applyFill="1" applyBorder="1" applyAlignment="1"/>
    <xf numFmtId="37" fontId="24" fillId="2" borderId="44" xfId="0" applyNumberFormat="1" applyFont="1" applyFill="1" applyBorder="1" applyAlignment="1"/>
    <xf numFmtId="4" fontId="23" fillId="2" borderId="15" xfId="0" applyNumberFormat="1" applyFont="1" applyFill="1" applyBorder="1" applyAlignment="1"/>
    <xf numFmtId="4" fontId="23" fillId="2" borderId="15" xfId="0" applyNumberFormat="1" applyFont="1" applyFill="1" applyBorder="1" applyAlignment="1">
      <alignment horizontal="right"/>
    </xf>
    <xf numFmtId="4" fontId="5" fillId="0" borderId="15" xfId="0" applyNumberFormat="1" applyFont="1" applyBorder="1" applyAlignment="1"/>
    <xf numFmtId="37" fontId="6" fillId="2" borderId="15" xfId="0" applyNumberFormat="1" applyFont="1" applyFill="1" applyBorder="1" applyAlignment="1"/>
    <xf numFmtId="37" fontId="6" fillId="2" borderId="11" xfId="0" applyNumberFormat="1" applyFont="1" applyFill="1" applyBorder="1" applyAlignment="1"/>
    <xf numFmtId="37" fontId="6" fillId="2" borderId="15" xfId="0" applyNumberFormat="1" applyFont="1" applyFill="1" applyBorder="1" applyAlignment="1">
      <alignment horizontal="right"/>
    </xf>
    <xf numFmtId="37" fontId="6" fillId="0" borderId="15" xfId="0" applyNumberFormat="1" applyFont="1" applyFill="1" applyBorder="1" applyAlignment="1"/>
    <xf numFmtId="37" fontId="6" fillId="0" borderId="11" xfId="0" applyNumberFormat="1" applyFont="1" applyFill="1" applyBorder="1" applyAlignment="1"/>
    <xf numFmtId="37" fontId="6" fillId="0" borderId="12" xfId="0" applyNumberFormat="1" applyFont="1" applyFill="1" applyBorder="1" applyAlignment="1"/>
    <xf numFmtId="0" fontId="21" fillId="0" borderId="48" xfId="10" applyFont="1" applyBorder="1"/>
    <xf numFmtId="0" fontId="19" fillId="0" borderId="47" xfId="10" applyBorder="1"/>
    <xf numFmtId="37" fontId="21" fillId="0" borderId="44" xfId="10" applyNumberFormat="1" applyFont="1" applyBorder="1"/>
    <xf numFmtId="37" fontId="21" fillId="0" borderId="47" xfId="10" applyNumberFormat="1" applyFont="1" applyBorder="1"/>
    <xf numFmtId="5" fontId="21" fillId="0" borderId="47" xfId="10" applyNumberFormat="1" applyFont="1" applyBorder="1"/>
    <xf numFmtId="5" fontId="21" fillId="0" borderId="48" xfId="10" applyNumberFormat="1" applyFont="1" applyBorder="1"/>
    <xf numFmtId="0" fontId="17" fillId="0" borderId="0" xfId="0" applyFont="1"/>
    <xf numFmtId="0" fontId="36" fillId="0" borderId="0" xfId="0" applyFont="1" applyBorder="1" applyAlignment="1">
      <alignment vertical="top" wrapText="1"/>
    </xf>
    <xf numFmtId="0" fontId="0" fillId="0" borderId="0" xfId="0" applyAlignment="1">
      <alignment vertical="top"/>
    </xf>
    <xf numFmtId="0" fontId="30" fillId="0" borderId="0" xfId="0" applyFont="1" applyAlignment="1">
      <alignment vertical="top"/>
    </xf>
    <xf numFmtId="0" fontId="30" fillId="0" borderId="0" xfId="0" applyFont="1" applyBorder="1" applyAlignment="1">
      <alignment horizontal="center" vertical="top" wrapText="1"/>
    </xf>
    <xf numFmtId="0" fontId="30" fillId="0" borderId="0" xfId="0" applyFont="1" applyBorder="1" applyAlignment="1">
      <alignment vertical="top"/>
    </xf>
    <xf numFmtId="0" fontId="30" fillId="0" borderId="3" xfId="0" applyFont="1" applyBorder="1" applyAlignment="1">
      <alignment vertical="top"/>
    </xf>
    <xf numFmtId="0" fontId="30" fillId="0" borderId="0" xfId="0" applyFont="1" applyBorder="1" applyAlignment="1">
      <alignment vertical="top" wrapText="1"/>
    </xf>
    <xf numFmtId="170" fontId="24" fillId="2" borderId="51" xfId="0" applyNumberFormat="1" applyFont="1" applyFill="1" applyBorder="1" applyAlignment="1"/>
    <xf numFmtId="37" fontId="24" fillId="2" borderId="51" xfId="0" applyNumberFormat="1" applyFont="1" applyFill="1" applyBorder="1" applyAlignment="1"/>
    <xf numFmtId="37" fontId="24" fillId="2" borderId="49" xfId="0" applyNumberFormat="1" applyFont="1" applyFill="1" applyBorder="1" applyAlignment="1"/>
    <xf numFmtId="37" fontId="24" fillId="2" borderId="47" xfId="0" applyNumberFormat="1" applyFont="1" applyFill="1" applyBorder="1" applyAlignment="1"/>
    <xf numFmtId="164" fontId="16" fillId="0" borderId="56" xfId="0" applyNumberFormat="1" applyFont="1" applyBorder="1" applyAlignment="1"/>
    <xf numFmtId="37" fontId="6" fillId="2" borderId="58" xfId="0" applyNumberFormat="1" applyFont="1" applyFill="1" applyBorder="1" applyAlignment="1"/>
    <xf numFmtId="37" fontId="6" fillId="2" borderId="59" xfId="0" applyNumberFormat="1" applyFont="1" applyFill="1" applyBorder="1" applyAlignment="1"/>
    <xf numFmtId="37" fontId="23" fillId="2" borderId="60" xfId="0" applyNumberFormat="1" applyFont="1" applyFill="1" applyBorder="1" applyAlignment="1"/>
    <xf numFmtId="37" fontId="5" fillId="0" borderId="11" xfId="0" applyNumberFormat="1" applyFont="1" applyBorder="1" applyAlignment="1"/>
    <xf numFmtId="164" fontId="16" fillId="0" borderId="3" xfId="0" applyNumberFormat="1" applyFont="1" applyBorder="1" applyAlignment="1"/>
    <xf numFmtId="164" fontId="16" fillId="0" borderId="4" xfId="0" applyNumberFormat="1" applyFont="1" applyBorder="1" applyAlignment="1"/>
    <xf numFmtId="37" fontId="5" fillId="0" borderId="8" xfId="0" applyNumberFormat="1" applyFont="1" applyBorder="1"/>
    <xf numFmtId="0" fontId="6" fillId="2" borderId="62" xfId="0" applyNumberFormat="1" applyFont="1" applyFill="1" applyBorder="1" applyAlignment="1"/>
    <xf numFmtId="0" fontId="6" fillId="2" borderId="63" xfId="0" applyNumberFormat="1" applyFont="1" applyFill="1" applyBorder="1" applyAlignment="1">
      <alignment horizontal="left"/>
    </xf>
    <xf numFmtId="0" fontId="6" fillId="2" borderId="64" xfId="0" applyNumberFormat="1" applyFont="1" applyFill="1" applyBorder="1" applyAlignment="1">
      <alignment horizontal="left"/>
    </xf>
    <xf numFmtId="0" fontId="8" fillId="0" borderId="64" xfId="0" applyNumberFormat="1" applyFont="1" applyFill="1" applyBorder="1" applyAlignment="1"/>
    <xf numFmtId="0" fontId="6" fillId="2" borderId="65" xfId="0" applyNumberFormat="1" applyFont="1" applyFill="1" applyBorder="1" applyAlignment="1">
      <alignment horizontal="left"/>
    </xf>
    <xf numFmtId="0" fontId="24" fillId="2" borderId="70" xfId="0" applyNumberFormat="1" applyFont="1" applyFill="1" applyBorder="1" applyAlignment="1">
      <alignment horizontal="right"/>
    </xf>
    <xf numFmtId="0" fontId="24" fillId="2" borderId="72" xfId="0" applyNumberFormat="1" applyFont="1" applyFill="1" applyBorder="1" applyAlignment="1">
      <alignment horizontal="right"/>
    </xf>
    <xf numFmtId="0" fontId="17" fillId="0" borderId="0" xfId="0" applyNumberFormat="1" applyFont="1" applyAlignment="1"/>
    <xf numFmtId="0" fontId="24" fillId="2" borderId="74" xfId="0" applyNumberFormat="1" applyFont="1" applyFill="1" applyBorder="1" applyAlignment="1">
      <alignment horizontal="right"/>
    </xf>
    <xf numFmtId="0" fontId="24" fillId="2" borderId="75" xfId="0" applyNumberFormat="1" applyFont="1" applyFill="1" applyBorder="1" applyAlignment="1">
      <alignment horizontal="right"/>
    </xf>
    <xf numFmtId="0" fontId="6" fillId="2" borderId="13" xfId="0" applyNumberFormat="1" applyFont="1" applyFill="1" applyBorder="1" applyAlignment="1">
      <alignment horizontal="left" indent="2"/>
    </xf>
    <xf numFmtId="0" fontId="26" fillId="2" borderId="13" xfId="0" applyNumberFormat="1" applyFont="1" applyFill="1" applyBorder="1" applyAlignment="1">
      <alignment horizontal="left" indent="3"/>
    </xf>
    <xf numFmtId="0" fontId="6" fillId="0" borderId="13" xfId="0" applyNumberFormat="1" applyFont="1" applyFill="1" applyBorder="1" applyAlignment="1">
      <alignment horizontal="left" indent="2"/>
    </xf>
    <xf numFmtId="0" fontId="26" fillId="2" borderId="74" xfId="0" applyNumberFormat="1" applyFont="1" applyFill="1" applyBorder="1" applyAlignment="1">
      <alignment horizontal="right"/>
    </xf>
    <xf numFmtId="0" fontId="26" fillId="2" borderId="75" xfId="0" applyNumberFormat="1" applyFont="1" applyFill="1" applyBorder="1" applyAlignment="1">
      <alignment horizontal="right"/>
    </xf>
    <xf numFmtId="0" fontId="26" fillId="2" borderId="76" xfId="0" applyNumberFormat="1" applyFont="1" applyFill="1" applyBorder="1" applyAlignment="1">
      <alignment horizontal="right"/>
    </xf>
    <xf numFmtId="37" fontId="23" fillId="2" borderId="13" xfId="0" applyNumberFormat="1" applyFont="1" applyFill="1" applyBorder="1" applyAlignment="1"/>
    <xf numFmtId="0" fontId="16" fillId="0" borderId="3" xfId="0" applyNumberFormat="1" applyFont="1" applyBorder="1" applyAlignment="1"/>
    <xf numFmtId="0" fontId="5" fillId="0" borderId="74" xfId="0" applyNumberFormat="1" applyFont="1" applyBorder="1" applyAlignment="1">
      <alignment horizontal="right"/>
    </xf>
    <xf numFmtId="0" fontId="5" fillId="0" borderId="75" xfId="0" applyNumberFormat="1" applyFont="1" applyBorder="1" applyAlignment="1">
      <alignment horizontal="center"/>
    </xf>
    <xf numFmtId="0" fontId="5" fillId="0" borderId="75" xfId="0" applyNumberFormat="1" applyFont="1" applyBorder="1" applyAlignment="1">
      <alignment horizontal="right"/>
    </xf>
    <xf numFmtId="0" fontId="5" fillId="0" borderId="74" xfId="0" applyNumberFormat="1" applyFont="1" applyBorder="1" applyAlignment="1">
      <alignment horizontal="center"/>
    </xf>
    <xf numFmtId="37" fontId="16" fillId="0" borderId="53" xfId="0" applyNumberFormat="1" applyFont="1" applyBorder="1" applyAlignment="1">
      <alignment horizontal="center"/>
    </xf>
    <xf numFmtId="37" fontId="16" fillId="0" borderId="3" xfId="0" applyNumberFormat="1" applyFont="1" applyBorder="1" applyAlignment="1">
      <alignment horizontal="center"/>
    </xf>
    <xf numFmtId="37" fontId="5" fillId="0" borderId="8" xfId="0" applyNumberFormat="1" applyFont="1" applyBorder="1" applyAlignment="1"/>
    <xf numFmtId="37" fontId="5" fillId="0" borderId="7" xfId="0" applyNumberFormat="1" applyFont="1" applyBorder="1" applyAlignment="1"/>
    <xf numFmtId="37" fontId="5" fillId="0" borderId="3" xfId="0" applyNumberFormat="1" applyFont="1" applyBorder="1" applyAlignment="1"/>
    <xf numFmtId="37" fontId="5" fillId="0" borderId="15" xfId="0" applyNumberFormat="1" applyFont="1" applyBorder="1" applyAlignment="1"/>
    <xf numFmtId="37" fontId="5" fillId="0" borderId="0" xfId="0" applyNumberFormat="1" applyFont="1" applyBorder="1" applyAlignment="1"/>
    <xf numFmtId="0" fontId="5" fillId="0" borderId="0" xfId="0" applyFont="1"/>
    <xf numFmtId="0" fontId="16" fillId="0" borderId="0" xfId="0" applyFont="1"/>
    <xf numFmtId="167" fontId="56" fillId="0" borderId="0" xfId="1" applyNumberFormat="1" applyFont="1" applyAlignment="1">
      <alignment horizontal="center" vertical="center"/>
    </xf>
    <xf numFmtId="0" fontId="57" fillId="0" borderId="0" xfId="9" applyNumberFormat="1" applyFont="1" applyFill="1" applyBorder="1" applyAlignment="1" applyProtection="1"/>
    <xf numFmtId="0" fontId="19" fillId="0" borderId="0" xfId="9" applyNumberFormat="1" applyFill="1" applyBorder="1" applyAlignment="1" applyProtection="1"/>
    <xf numFmtId="167" fontId="56" fillId="0" borderId="0" xfId="1" applyNumberFormat="1" applyFont="1" applyAlignment="1">
      <alignment horizontal="centerContinuous" vertical="center"/>
    </xf>
    <xf numFmtId="167" fontId="19" fillId="0" borderId="0" xfId="1" applyNumberFormat="1" applyFill="1" applyBorder="1" applyAlignment="1" applyProtection="1"/>
    <xf numFmtId="0" fontId="57" fillId="0" borderId="0" xfId="9" applyNumberFormat="1" applyFont="1" applyFill="1" applyBorder="1" applyAlignment="1" applyProtection="1">
      <alignment horizontal="left"/>
    </xf>
    <xf numFmtId="165" fontId="8" fillId="3" borderId="0" xfId="0" applyNumberFormat="1" applyFont="1" applyFill="1" applyAlignment="1">
      <alignment horizontal="centerContinuous"/>
    </xf>
    <xf numFmtId="166" fontId="58" fillId="3" borderId="0" xfId="0" applyNumberFormat="1" applyFont="1" applyFill="1" applyAlignment="1">
      <alignment horizontal="centerContinuous"/>
    </xf>
    <xf numFmtId="0" fontId="19" fillId="3" borderId="0" xfId="0" applyFont="1" applyFill="1" applyBorder="1" applyAlignment="1">
      <alignment vertical="top" wrapText="1"/>
    </xf>
    <xf numFmtId="166" fontId="8" fillId="3" borderId="0" xfId="0" applyNumberFormat="1" applyFont="1" applyFill="1" applyBorder="1"/>
    <xf numFmtId="165" fontId="8" fillId="3" borderId="0" xfId="0" applyNumberFormat="1" applyFont="1" applyFill="1" applyBorder="1"/>
    <xf numFmtId="0" fontId="19" fillId="0" borderId="0" xfId="9" applyNumberFormat="1" applyFont="1" applyFill="1" applyBorder="1" applyAlignment="1" applyProtection="1"/>
    <xf numFmtId="0" fontId="0" fillId="0" borderId="0" xfId="0" applyBorder="1" applyAlignment="1">
      <alignment wrapText="1"/>
    </xf>
    <xf numFmtId="166" fontId="58" fillId="3" borderId="0" xfId="0" applyNumberFormat="1" applyFont="1" applyFill="1" applyAlignment="1">
      <alignment horizontal="centerContinuous" wrapText="1"/>
    </xf>
    <xf numFmtId="165" fontId="8" fillId="3" borderId="0" xfId="0" applyNumberFormat="1" applyFont="1" applyFill="1" applyAlignment="1">
      <alignment horizontal="centerContinuous" wrapText="1"/>
    </xf>
    <xf numFmtId="166" fontId="8" fillId="3" borderId="0" xfId="0" applyNumberFormat="1" applyFont="1" applyFill="1" applyBorder="1" applyAlignment="1">
      <alignment wrapText="1"/>
    </xf>
    <xf numFmtId="165" fontId="8" fillId="3" borderId="0" xfId="0" applyNumberFormat="1" applyFont="1" applyFill="1" applyBorder="1" applyAlignment="1">
      <alignment wrapText="1"/>
    </xf>
    <xf numFmtId="0" fontId="0" fillId="0" borderId="0" xfId="0" applyAlignment="1">
      <alignment wrapText="1"/>
    </xf>
    <xf numFmtId="0" fontId="53" fillId="0" borderId="0" xfId="9" applyNumberFormat="1" applyFont="1" applyFill="1" applyBorder="1" applyAlignment="1" applyProtection="1"/>
    <xf numFmtId="167" fontId="19" fillId="0" borderId="0" xfId="1" applyNumberFormat="1" applyFont="1" applyFill="1" applyBorder="1" applyAlignment="1" applyProtection="1"/>
    <xf numFmtId="0" fontId="19" fillId="0" borderId="0" xfId="0" applyFont="1" applyBorder="1" applyAlignment="1"/>
    <xf numFmtId="166" fontId="8" fillId="0" borderId="0" xfId="0" applyNumberFormat="1" applyFont="1" applyBorder="1"/>
    <xf numFmtId="165" fontId="8" fillId="0" borderId="0" xfId="0" applyNumberFormat="1" applyFont="1" applyBorder="1"/>
    <xf numFmtId="9" fontId="19" fillId="0" borderId="0" xfId="13" applyFill="1" applyBorder="1" applyAlignment="1" applyProtection="1"/>
    <xf numFmtId="0" fontId="19" fillId="0" borderId="0" xfId="9"/>
    <xf numFmtId="165" fontId="22" fillId="3" borderId="0" xfId="0" applyNumberFormat="1" applyFont="1" applyFill="1" applyAlignment="1">
      <alignment horizontal="centerContinuous"/>
    </xf>
    <xf numFmtId="165" fontId="5" fillId="3" borderId="0" xfId="0" applyNumberFormat="1" applyFont="1" applyFill="1" applyBorder="1"/>
    <xf numFmtId="167" fontId="60" fillId="0" borderId="0" xfId="1" applyNumberFormat="1" applyFont="1" applyAlignment="1">
      <alignment horizontal="left" vertical="center"/>
    </xf>
    <xf numFmtId="5" fontId="6" fillId="2" borderId="11" xfId="0" applyNumberFormat="1" applyFont="1" applyFill="1" applyBorder="1" applyAlignment="1"/>
    <xf numFmtId="5" fontId="6" fillId="2" borderId="12" xfId="0" applyNumberFormat="1" applyFont="1" applyFill="1" applyBorder="1" applyAlignment="1"/>
    <xf numFmtId="0" fontId="5" fillId="0" borderId="0" xfId="8" applyFont="1" applyAlignment="1">
      <alignment vertical="top" wrapText="1"/>
    </xf>
    <xf numFmtId="0" fontId="5" fillId="0" borderId="0" xfId="8" applyFont="1" applyAlignment="1">
      <alignment vertical="top"/>
    </xf>
    <xf numFmtId="0" fontId="42" fillId="0" borderId="0" xfId="8" applyFont="1" applyAlignment="1">
      <alignment vertical="top"/>
    </xf>
    <xf numFmtId="0" fontId="5" fillId="0" borderId="0" xfId="8" applyFont="1" applyFill="1" applyBorder="1" applyAlignment="1">
      <alignment vertical="top" wrapText="1"/>
    </xf>
    <xf numFmtId="169" fontId="5" fillId="0" borderId="0" xfId="3" applyNumberFormat="1" applyFont="1" applyFill="1" applyBorder="1" applyAlignment="1">
      <alignment vertical="top"/>
    </xf>
    <xf numFmtId="0" fontId="5" fillId="0" borderId="0" xfId="8" applyFont="1" applyFill="1" applyBorder="1" applyAlignment="1">
      <alignment vertical="top"/>
    </xf>
    <xf numFmtId="0" fontId="16" fillId="0" borderId="0" xfId="8" applyFont="1" applyFill="1" applyBorder="1" applyAlignment="1">
      <alignment vertical="top"/>
    </xf>
    <xf numFmtId="0" fontId="61" fillId="0" borderId="0" xfId="8" applyFont="1" applyAlignment="1">
      <alignment horizontal="left" vertical="top" wrapText="1"/>
    </xf>
    <xf numFmtId="0" fontId="5" fillId="0" borderId="0" xfId="8" applyFont="1" applyFill="1" applyAlignment="1">
      <alignment vertical="top"/>
    </xf>
    <xf numFmtId="0" fontId="62" fillId="0" borderId="0" xfId="8" applyFont="1" applyAlignment="1">
      <alignment vertical="top" wrapText="1"/>
    </xf>
    <xf numFmtId="0" fontId="5" fillId="3" borderId="0" xfId="8" applyFont="1" applyFill="1" applyAlignment="1">
      <alignment vertical="top" wrapText="1"/>
    </xf>
    <xf numFmtId="0" fontId="0" fillId="3" borderId="0" xfId="0" applyFill="1" applyBorder="1" applyAlignment="1"/>
    <xf numFmtId="166" fontId="58" fillId="0" borderId="0" xfId="0" applyNumberFormat="1" applyFont="1" applyFill="1" applyAlignment="1">
      <alignment horizontal="centerContinuous"/>
    </xf>
    <xf numFmtId="165" fontId="8" fillId="0" borderId="0" xfId="0" applyNumberFormat="1" applyFont="1" applyFill="1" applyAlignment="1">
      <alignment horizontal="centerContinuous"/>
    </xf>
    <xf numFmtId="166" fontId="8" fillId="0" borderId="0" xfId="0" applyNumberFormat="1" applyFont="1" applyFill="1" applyBorder="1"/>
    <xf numFmtId="165" fontId="8" fillId="0" borderId="0" xfId="0" applyNumberFormat="1" applyFont="1" applyFill="1" applyBorder="1"/>
    <xf numFmtId="0" fontId="5" fillId="0" borderId="0" xfId="8" applyFont="1" applyFill="1" applyAlignment="1">
      <alignment vertical="top" wrapText="1"/>
    </xf>
    <xf numFmtId="0" fontId="6" fillId="2" borderId="84" xfId="0" applyNumberFormat="1" applyFont="1" applyFill="1" applyBorder="1" applyAlignment="1">
      <alignment horizontal="left"/>
    </xf>
    <xf numFmtId="0" fontId="27" fillId="2" borderId="85" xfId="0" applyNumberFormat="1" applyFont="1" applyFill="1" applyBorder="1" applyAlignment="1">
      <alignment horizontal="left" indent="5"/>
    </xf>
    <xf numFmtId="165" fontId="2" fillId="0" borderId="0" xfId="0" applyNumberFormat="1" applyFont="1" applyBorder="1"/>
    <xf numFmtId="0" fontId="0" fillId="0" borderId="0" xfId="0" applyBorder="1" applyAlignment="1">
      <alignment horizontal="center" vertical="top"/>
    </xf>
    <xf numFmtId="0" fontId="40" fillId="0" borderId="0" xfId="0" applyFont="1" applyBorder="1" applyAlignment="1">
      <alignment vertical="top" wrapText="1"/>
    </xf>
    <xf numFmtId="0" fontId="36" fillId="0" borderId="0" xfId="0" applyFont="1" applyBorder="1" applyAlignment="1">
      <alignment horizontal="center" vertical="top"/>
    </xf>
    <xf numFmtId="0" fontId="30" fillId="0" borderId="0" xfId="0" applyFont="1" applyBorder="1" applyAlignment="1">
      <alignment horizontal="center" vertical="top"/>
    </xf>
    <xf numFmtId="0" fontId="36" fillId="0" borderId="0" xfId="0" applyFont="1" applyBorder="1" applyAlignment="1">
      <alignment horizontal="center" vertical="top" wrapText="1"/>
    </xf>
    <xf numFmtId="0" fontId="47" fillId="0" borderId="0" xfId="0" applyFont="1" applyAlignment="1"/>
    <xf numFmtId="0" fontId="64" fillId="0" borderId="0" xfId="0" applyFont="1" applyBorder="1" applyAlignment="1">
      <alignment horizontal="center"/>
    </xf>
    <xf numFmtId="0" fontId="63" fillId="0" borderId="0" xfId="0" applyFont="1" applyBorder="1" applyAlignment="1">
      <alignment vertical="top" wrapText="1"/>
    </xf>
    <xf numFmtId="0" fontId="36" fillId="0" borderId="0" xfId="0" applyFont="1" applyBorder="1" applyAlignment="1">
      <alignment horizontal="center"/>
    </xf>
    <xf numFmtId="0" fontId="5" fillId="0" borderId="44" xfId="0" applyNumberFormat="1" applyFont="1" applyBorder="1" applyAlignment="1"/>
    <xf numFmtId="0" fontId="16" fillId="0" borderId="74" xfId="0" applyNumberFormat="1" applyFont="1" applyBorder="1" applyAlignment="1">
      <alignment horizontal="right"/>
    </xf>
    <xf numFmtId="0" fontId="16" fillId="0" borderId="75" xfId="0" applyNumberFormat="1" applyFont="1" applyBorder="1" applyAlignment="1">
      <alignment horizontal="right"/>
    </xf>
    <xf numFmtId="0" fontId="16" fillId="0" borderId="76" xfId="0" applyNumberFormat="1" applyFont="1" applyBorder="1" applyAlignment="1">
      <alignment horizontal="right"/>
    </xf>
    <xf numFmtId="0" fontId="5" fillId="0" borderId="53" xfId="0" applyNumberFormat="1" applyFont="1" applyBorder="1" applyAlignment="1">
      <alignment horizontal="left"/>
    </xf>
    <xf numFmtId="37" fontId="5" fillId="0" borderId="7" xfId="0" applyNumberFormat="1" applyFont="1" applyFill="1" applyBorder="1" applyAlignment="1"/>
    <xf numFmtId="37" fontId="5" fillId="0" borderId="3" xfId="0" applyNumberFormat="1" applyFont="1" applyFill="1" applyBorder="1" applyAlignment="1"/>
    <xf numFmtId="37" fontId="5" fillId="0" borderId="4" xfId="0" applyNumberFormat="1" applyFont="1" applyFill="1" applyBorder="1" applyAlignment="1"/>
    <xf numFmtId="0" fontId="16" fillId="0" borderId="44" xfId="0" applyNumberFormat="1" applyFont="1" applyBorder="1" applyAlignment="1">
      <alignment horizontal="left" indent="3"/>
    </xf>
    <xf numFmtId="37" fontId="16" fillId="0" borderId="7" xfId="0" applyNumberFormat="1" applyFont="1" applyBorder="1" applyAlignment="1"/>
    <xf numFmtId="37" fontId="16" fillId="0" borderId="3" xfId="0" applyNumberFormat="1" applyFont="1" applyBorder="1" applyAlignment="1"/>
    <xf numFmtId="5" fontId="16" fillId="0" borderId="3" xfId="0" applyNumberFormat="1" applyFont="1" applyBorder="1" applyAlignment="1"/>
    <xf numFmtId="5" fontId="16" fillId="0" borderId="47" xfId="0" applyNumberFormat="1" applyFont="1" applyBorder="1" applyAlignment="1"/>
    <xf numFmtId="5" fontId="16" fillId="0" borderId="4" xfId="0" applyNumberFormat="1" applyFont="1" applyBorder="1" applyAlignment="1"/>
    <xf numFmtId="37" fontId="5" fillId="0" borderId="4" xfId="0" applyNumberFormat="1" applyFont="1" applyBorder="1" applyAlignment="1"/>
    <xf numFmtId="37" fontId="5" fillId="0" borderId="44" xfId="0" applyNumberFormat="1" applyFont="1" applyBorder="1" applyAlignment="1"/>
    <xf numFmtId="37" fontId="5" fillId="0" borderId="47" xfId="0" applyNumberFormat="1" applyFont="1" applyBorder="1" applyAlignment="1"/>
    <xf numFmtId="37" fontId="5" fillId="0" borderId="20" xfId="0" applyNumberFormat="1" applyFont="1" applyBorder="1" applyAlignment="1"/>
    <xf numFmtId="0" fontId="5" fillId="0" borderId="78" xfId="0" applyNumberFormat="1" applyFont="1" applyBorder="1" applyAlignment="1"/>
    <xf numFmtId="0" fontId="5" fillId="0" borderId="13" xfId="0" applyNumberFormat="1" applyFont="1" applyBorder="1" applyAlignment="1">
      <alignment horizontal="left" indent="3"/>
    </xf>
    <xf numFmtId="0" fontId="5" fillId="0" borderId="53" xfId="0" applyNumberFormat="1" applyFont="1" applyBorder="1" applyAlignment="1">
      <alignment horizontal="left" indent="3"/>
    </xf>
    <xf numFmtId="5" fontId="5" fillId="0" borderId="3" xfId="0" applyNumberFormat="1" applyFont="1" applyBorder="1" applyAlignment="1"/>
    <xf numFmtId="5" fontId="5" fillId="0" borderId="4" xfId="0" applyNumberFormat="1" applyFont="1" applyBorder="1" applyAlignment="1"/>
    <xf numFmtId="3" fontId="6" fillId="2" borderId="0" xfId="0" applyNumberFormat="1" applyFont="1" applyFill="1" applyAlignment="1"/>
    <xf numFmtId="0" fontId="8" fillId="0" borderId="0" xfId="9" applyNumberFormat="1" applyFont="1" applyFill="1" applyBorder="1" applyAlignment="1" applyProtection="1"/>
    <xf numFmtId="0" fontId="66" fillId="0" borderId="0" xfId="9" applyFont="1" applyBorder="1" applyAlignment="1">
      <alignment vertical="center"/>
    </xf>
    <xf numFmtId="0" fontId="66" fillId="0" borderId="0" xfId="9" applyFont="1" applyAlignment="1">
      <alignment vertical="center"/>
    </xf>
    <xf numFmtId="0" fontId="68" fillId="0" borderId="47" xfId="9" applyFont="1" applyFill="1" applyBorder="1" applyAlignment="1">
      <alignment horizontal="left" vertical="center"/>
    </xf>
    <xf numFmtId="0" fontId="68" fillId="0" borderId="86" xfId="9" applyFont="1" applyFill="1" applyBorder="1" applyAlignment="1">
      <alignment horizontal="left" vertical="center"/>
    </xf>
    <xf numFmtId="0" fontId="68" fillId="0" borderId="13" xfId="9" applyFont="1" applyFill="1" applyBorder="1" applyAlignment="1">
      <alignment horizontal="left" vertical="center"/>
    </xf>
    <xf numFmtId="0" fontId="68" fillId="0" borderId="87" xfId="9" applyFont="1" applyFill="1" applyBorder="1" applyAlignment="1">
      <alignment horizontal="left" vertical="center"/>
    </xf>
    <xf numFmtId="166" fontId="68" fillId="0" borderId="13" xfId="9" applyNumberFormat="1" applyFont="1" applyFill="1" applyBorder="1" applyAlignment="1">
      <alignment horizontal="left" vertical="center"/>
    </xf>
    <xf numFmtId="0" fontId="69" fillId="0" borderId="87" xfId="9" applyFont="1" applyFill="1" applyBorder="1" applyAlignment="1">
      <alignment horizontal="left" vertical="center"/>
    </xf>
    <xf numFmtId="166" fontId="69" fillId="0" borderId="13" xfId="9" applyNumberFormat="1" applyFont="1" applyFill="1" applyBorder="1" applyAlignment="1">
      <alignment horizontal="left" vertical="center"/>
    </xf>
    <xf numFmtId="0" fontId="68" fillId="0" borderId="88" xfId="9" applyFont="1" applyFill="1" applyBorder="1" applyAlignment="1">
      <alignment horizontal="left" vertical="center"/>
    </xf>
    <xf numFmtId="0" fontId="68" fillId="0" borderId="44" xfId="9" applyFont="1" applyFill="1" applyBorder="1" applyAlignment="1">
      <alignment vertical="center"/>
    </xf>
    <xf numFmtId="0" fontId="68" fillId="0" borderId="78" xfId="9" applyFont="1" applyFill="1" applyBorder="1" applyAlignment="1">
      <alignment vertical="center"/>
    </xf>
    <xf numFmtId="0" fontId="68" fillId="0" borderId="13" xfId="9" applyFont="1" applyFill="1" applyBorder="1" applyAlignment="1">
      <alignment vertical="center"/>
    </xf>
    <xf numFmtId="0" fontId="68" fillId="0" borderId="80" xfId="9" applyFont="1" applyFill="1" applyBorder="1" applyAlignment="1">
      <alignment vertical="center"/>
    </xf>
    <xf numFmtId="166" fontId="69" fillId="0" borderId="53" xfId="9" applyNumberFormat="1" applyFont="1" applyFill="1" applyBorder="1" applyAlignment="1">
      <alignment horizontal="left" vertical="center"/>
    </xf>
    <xf numFmtId="0" fontId="69" fillId="0" borderId="89" xfId="9" applyFont="1" applyFill="1" applyBorder="1" applyAlignment="1">
      <alignment horizontal="left" vertical="center"/>
    </xf>
    <xf numFmtId="0" fontId="69" fillId="0" borderId="44" xfId="9" applyFont="1" applyFill="1" applyBorder="1" applyAlignment="1">
      <alignment vertical="center"/>
    </xf>
    <xf numFmtId="0" fontId="70" fillId="0" borderId="47" xfId="9" applyNumberFormat="1" applyFont="1" applyFill="1" applyBorder="1" applyAlignment="1" applyProtection="1"/>
    <xf numFmtId="166" fontId="69" fillId="0" borderId="78" xfId="9" applyNumberFormat="1" applyFont="1" applyFill="1" applyBorder="1" applyAlignment="1">
      <alignment horizontal="left" vertical="center"/>
    </xf>
    <xf numFmtId="0" fontId="69" fillId="0" borderId="86" xfId="9" applyFont="1" applyFill="1" applyBorder="1" applyAlignment="1">
      <alignment horizontal="left" vertical="center"/>
    </xf>
    <xf numFmtId="166" fontId="69" fillId="0" borderId="80" xfId="9" applyNumberFormat="1" applyFont="1" applyFill="1" applyBorder="1" applyAlignment="1">
      <alignment horizontal="left" vertical="center"/>
    </xf>
    <xf numFmtId="0" fontId="69" fillId="0" borderId="88" xfId="9" applyFont="1" applyFill="1" applyBorder="1" applyAlignment="1">
      <alignment horizontal="left" vertical="center"/>
    </xf>
    <xf numFmtId="0" fontId="69" fillId="0" borderId="47" xfId="9" applyFont="1" applyFill="1" applyBorder="1" applyAlignment="1">
      <alignment horizontal="right" vertical="center"/>
    </xf>
    <xf numFmtId="0" fontId="69" fillId="0" borderId="15" xfId="9" applyFont="1" applyFill="1" applyBorder="1" applyAlignment="1">
      <alignment vertical="center"/>
    </xf>
    <xf numFmtId="0" fontId="69" fillId="0" borderId="82" xfId="9" applyFont="1" applyFill="1" applyBorder="1" applyAlignment="1">
      <alignment horizontal="left" vertical="center"/>
    </xf>
    <xf numFmtId="0" fontId="69" fillId="0" borderId="80" xfId="9" applyFont="1" applyFill="1" applyBorder="1" applyAlignment="1">
      <alignment vertical="center"/>
    </xf>
    <xf numFmtId="0" fontId="69" fillId="0" borderId="47" xfId="9" applyFont="1" applyFill="1" applyBorder="1" applyAlignment="1">
      <alignment horizontal="left" vertical="center"/>
    </xf>
    <xf numFmtId="0" fontId="68" fillId="0" borderId="7" xfId="9" applyFont="1" applyFill="1" applyBorder="1" applyAlignment="1">
      <alignment vertical="center"/>
    </xf>
    <xf numFmtId="0" fontId="68" fillId="0" borderId="3" xfId="9" applyFont="1" applyFill="1" applyBorder="1" applyAlignment="1">
      <alignment horizontal="left" vertical="center"/>
    </xf>
    <xf numFmtId="37" fontId="68" fillId="0" borderId="47" xfId="1" applyNumberFormat="1" applyFont="1" applyFill="1" applyBorder="1" applyAlignment="1">
      <alignment horizontal="right" vertical="center"/>
    </xf>
    <xf numFmtId="37" fontId="68" fillId="0" borderId="20" xfId="1" applyNumberFormat="1" applyFont="1" applyFill="1" applyBorder="1" applyAlignment="1">
      <alignment horizontal="right" vertical="center"/>
    </xf>
    <xf numFmtId="37" fontId="68" fillId="0" borderId="90" xfId="1" applyNumberFormat="1" applyFont="1" applyFill="1" applyBorder="1" applyAlignment="1">
      <alignment horizontal="right" vertical="center"/>
    </xf>
    <xf numFmtId="37" fontId="68" fillId="0" borderId="91" xfId="1" applyNumberFormat="1" applyFont="1" applyFill="1" applyBorder="1" applyAlignment="1">
      <alignment horizontal="right" vertical="center"/>
    </xf>
    <xf numFmtId="37" fontId="68" fillId="0" borderId="92" xfId="1" applyNumberFormat="1" applyFont="1" applyFill="1" applyBorder="1" applyAlignment="1">
      <alignment horizontal="right" vertical="center"/>
    </xf>
    <xf numFmtId="37" fontId="68" fillId="0" borderId="93" xfId="1" applyNumberFormat="1" applyFont="1" applyFill="1" applyBorder="1" applyAlignment="1">
      <alignment horizontal="right" vertical="center"/>
    </xf>
    <xf numFmtId="37" fontId="68" fillId="0" borderId="94" xfId="1" applyNumberFormat="1" applyFont="1" applyFill="1" applyBorder="1" applyAlignment="1">
      <alignment horizontal="right" vertical="center"/>
    </xf>
    <xf numFmtId="37" fontId="68" fillId="0" borderId="87" xfId="1" applyNumberFormat="1" applyFont="1" applyFill="1" applyBorder="1" applyAlignment="1">
      <alignment horizontal="right" vertical="center"/>
    </xf>
    <xf numFmtId="37" fontId="68" fillId="0" borderId="95" xfId="1" applyNumberFormat="1" applyFont="1" applyFill="1" applyBorder="1" applyAlignment="1">
      <alignment horizontal="right" vertical="center"/>
    </xf>
    <xf numFmtId="37" fontId="68" fillId="0" borderId="96" xfId="1" applyNumberFormat="1" applyFont="1" applyFill="1" applyBorder="1" applyAlignment="1">
      <alignment horizontal="right" vertical="center"/>
    </xf>
    <xf numFmtId="37" fontId="68" fillId="0" borderId="97" xfId="1" applyNumberFormat="1" applyFont="1" applyFill="1" applyBorder="1" applyAlignment="1">
      <alignment horizontal="right" vertical="center"/>
    </xf>
    <xf numFmtId="37" fontId="68" fillId="0" borderId="3" xfId="1" applyNumberFormat="1" applyFont="1" applyFill="1" applyBorder="1" applyAlignment="1">
      <alignment horizontal="right" vertical="center"/>
    </xf>
    <xf numFmtId="37" fontId="68" fillId="0" borderId="4" xfId="1" applyNumberFormat="1" applyFont="1" applyFill="1" applyBorder="1" applyAlignment="1">
      <alignment horizontal="right" vertical="center"/>
    </xf>
    <xf numFmtId="37" fontId="8" fillId="0" borderId="0" xfId="1" applyNumberFormat="1" applyFont="1" applyFill="1" applyBorder="1" applyAlignment="1" applyProtection="1"/>
    <xf numFmtId="37" fontId="70" fillId="0" borderId="47" xfId="1" applyNumberFormat="1" applyFont="1" applyFill="1" applyBorder="1" applyAlignment="1" applyProtection="1"/>
    <xf numFmtId="37" fontId="70" fillId="0" borderId="20" xfId="1" applyNumberFormat="1" applyFont="1" applyFill="1" applyBorder="1" applyAlignment="1" applyProtection="1"/>
    <xf numFmtId="37" fontId="69" fillId="0" borderId="90" xfId="1" applyNumberFormat="1" applyFont="1" applyFill="1" applyBorder="1" applyAlignment="1">
      <alignment horizontal="right" vertical="center"/>
    </xf>
    <xf numFmtId="37" fontId="69" fillId="0" borderId="91" xfId="1" applyNumberFormat="1" applyFont="1" applyFill="1" applyBorder="1" applyAlignment="1">
      <alignment horizontal="right" vertical="center"/>
    </xf>
    <xf numFmtId="37" fontId="69" fillId="0" borderId="92" xfId="1" applyNumberFormat="1" applyFont="1" applyFill="1" applyBorder="1" applyAlignment="1">
      <alignment horizontal="right" vertical="center"/>
    </xf>
    <xf numFmtId="37" fontId="69" fillId="0" borderId="93" xfId="1" applyNumberFormat="1" applyFont="1" applyFill="1" applyBorder="1" applyAlignment="1">
      <alignment horizontal="right" vertical="center"/>
    </xf>
    <xf numFmtId="37" fontId="69" fillId="0" borderId="94" xfId="1" applyNumberFormat="1" applyFont="1" applyFill="1" applyBorder="1" applyAlignment="1">
      <alignment horizontal="right" vertical="center"/>
    </xf>
    <xf numFmtId="37" fontId="69" fillId="0" borderId="95" xfId="1" applyNumberFormat="1" applyFont="1" applyFill="1" applyBorder="1" applyAlignment="1">
      <alignment horizontal="right" vertical="center"/>
    </xf>
    <xf numFmtId="37" fontId="69" fillId="0" borderId="96" xfId="1" applyNumberFormat="1" applyFont="1" applyFill="1" applyBorder="1" applyAlignment="1">
      <alignment horizontal="right" vertical="center"/>
    </xf>
    <xf numFmtId="37" fontId="69" fillId="0" borderId="97" xfId="1" applyNumberFormat="1" applyFont="1" applyFill="1" applyBorder="1" applyAlignment="1">
      <alignment horizontal="right" vertical="center"/>
    </xf>
    <xf numFmtId="37" fontId="69" fillId="0" borderId="83" xfId="1" applyNumberFormat="1" applyFont="1" applyFill="1" applyBorder="1" applyAlignment="1">
      <alignment horizontal="right" vertical="center"/>
    </xf>
    <xf numFmtId="37" fontId="69" fillId="0" borderId="98" xfId="1" applyNumberFormat="1" applyFont="1" applyFill="1" applyBorder="1" applyAlignment="1">
      <alignment horizontal="right" vertical="center"/>
    </xf>
    <xf numFmtId="37" fontId="69" fillId="0" borderId="47" xfId="1" applyNumberFormat="1" applyFont="1" applyFill="1" applyBorder="1" applyAlignment="1">
      <alignment horizontal="right" vertical="center"/>
    </xf>
    <xf numFmtId="37" fontId="69" fillId="0" borderId="20" xfId="1" applyNumberFormat="1" applyFont="1" applyFill="1" applyBorder="1" applyAlignment="1">
      <alignment horizontal="right" vertical="center"/>
    </xf>
    <xf numFmtId="0" fontId="44" fillId="0" borderId="0" xfId="11" applyFont="1"/>
    <xf numFmtId="0" fontId="0" fillId="0" borderId="0" xfId="0" applyAlignment="1"/>
    <xf numFmtId="0" fontId="19" fillId="0" borderId="0" xfId="11"/>
    <xf numFmtId="0" fontId="16" fillId="0" borderId="0" xfId="11" applyFont="1"/>
    <xf numFmtId="0" fontId="21" fillId="0" borderId="0" xfId="11" applyFont="1"/>
    <xf numFmtId="0" fontId="8" fillId="0" borderId="0" xfId="11" applyFont="1"/>
    <xf numFmtId="0" fontId="8" fillId="0" borderId="0" xfId="11" applyFont="1" applyFill="1" applyAlignment="1">
      <alignment vertical="center"/>
    </xf>
    <xf numFmtId="0" fontId="21" fillId="0" borderId="0" xfId="11" applyFont="1" applyFill="1" applyBorder="1" applyAlignment="1">
      <alignment horizontal="centerContinuous"/>
    </xf>
    <xf numFmtId="0" fontId="8" fillId="0" borderId="8" xfId="11" applyFont="1" applyFill="1" applyBorder="1" applyAlignment="1">
      <alignment horizontal="center"/>
    </xf>
    <xf numFmtId="0" fontId="8" fillId="0" borderId="46" xfId="11" applyFont="1" applyFill="1" applyBorder="1" applyAlignment="1">
      <alignment horizontal="center"/>
    </xf>
    <xf numFmtId="0" fontId="8" fillId="0" borderId="0" xfId="11" applyFont="1" applyFill="1"/>
    <xf numFmtId="0" fontId="8" fillId="0" borderId="0" xfId="11" applyFont="1" applyFill="1" applyBorder="1" applyAlignment="1">
      <alignment horizontal="center"/>
    </xf>
    <xf numFmtId="0" fontId="8" fillId="0" borderId="7" xfId="11" applyFont="1" applyFill="1" applyBorder="1" applyAlignment="1">
      <alignment horizontal="center" wrapText="1"/>
    </xf>
    <xf numFmtId="0" fontId="8" fillId="0" borderId="4" xfId="11" applyFont="1" applyFill="1" applyBorder="1" applyAlignment="1">
      <alignment horizontal="center" wrapText="1"/>
    </xf>
    <xf numFmtId="0" fontId="72" fillId="0" borderId="0" xfId="11" applyFont="1" applyFill="1" applyBorder="1" applyAlignment="1">
      <alignment horizontal="center"/>
    </xf>
    <xf numFmtId="0" fontId="8" fillId="0" borderId="2" xfId="11" applyFont="1" applyBorder="1"/>
    <xf numFmtId="37" fontId="8" fillId="0" borderId="8" xfId="11" applyNumberFormat="1" applyFont="1" applyBorder="1"/>
    <xf numFmtId="37" fontId="8" fillId="0" borderId="46" xfId="11" applyNumberFormat="1" applyFont="1" applyBorder="1"/>
    <xf numFmtId="3" fontId="8" fillId="0" borderId="0" xfId="11" applyNumberFormat="1" applyFont="1"/>
    <xf numFmtId="37" fontId="8" fillId="0" borderId="0" xfId="11" applyNumberFormat="1" applyFont="1" applyBorder="1"/>
    <xf numFmtId="37" fontId="8" fillId="0" borderId="79" xfId="11" applyNumberFormat="1" applyFont="1" applyBorder="1"/>
    <xf numFmtId="0" fontId="8" fillId="0" borderId="0" xfId="11" applyFont="1" applyBorder="1"/>
    <xf numFmtId="0" fontId="21" fillId="0" borderId="6" xfId="11" applyFont="1" applyBorder="1"/>
    <xf numFmtId="37" fontId="8" fillId="0" borderId="46" xfId="3" applyNumberFormat="1" applyFont="1" applyBorder="1"/>
    <xf numFmtId="168" fontId="21" fillId="0" borderId="0" xfId="3" applyNumberFormat="1" applyFont="1" applyBorder="1"/>
    <xf numFmtId="0" fontId="8" fillId="0" borderId="6" xfId="0" applyFont="1" applyBorder="1"/>
    <xf numFmtId="0" fontId="8" fillId="0" borderId="6" xfId="0" applyFont="1" applyBorder="1" applyAlignment="1">
      <alignment wrapText="1"/>
    </xf>
    <xf numFmtId="0" fontId="8" fillId="0" borderId="6" xfId="11" applyFont="1" applyBorder="1"/>
    <xf numFmtId="37" fontId="8" fillId="0" borderId="7" xfId="1" applyNumberFormat="1" applyFont="1" applyBorder="1"/>
    <xf numFmtId="37" fontId="8" fillId="0" borderId="4" xfId="1" applyNumberFormat="1" applyFont="1" applyBorder="1"/>
    <xf numFmtId="3" fontId="8" fillId="0" borderId="8" xfId="1" applyNumberFormat="1" applyFont="1" applyBorder="1"/>
    <xf numFmtId="3" fontId="8" fillId="0" borderId="6" xfId="1" applyNumberFormat="1" applyFont="1" applyBorder="1"/>
    <xf numFmtId="37" fontId="8" fillId="0" borderId="3" xfId="1" applyNumberFormat="1" applyFont="1" applyBorder="1"/>
    <xf numFmtId="167" fontId="8" fillId="0" borderId="0" xfId="1" applyNumberFormat="1" applyFont="1" applyBorder="1"/>
    <xf numFmtId="0" fontId="21" fillId="0" borderId="5" xfId="11" applyFont="1" applyBorder="1"/>
    <xf numFmtId="37" fontId="21" fillId="0" borderId="7" xfId="1" applyNumberFormat="1" applyFont="1" applyBorder="1"/>
    <xf numFmtId="37" fontId="21" fillId="0" borderId="4" xfId="1" applyNumberFormat="1" applyFont="1" applyBorder="1"/>
    <xf numFmtId="3" fontId="21" fillId="0" borderId="8" xfId="1" applyNumberFormat="1" applyFont="1" applyBorder="1"/>
    <xf numFmtId="3" fontId="21" fillId="0" borderId="6" xfId="1" applyNumberFormat="1" applyFont="1" applyBorder="1"/>
    <xf numFmtId="167" fontId="21" fillId="0" borderId="0" xfId="1" applyNumberFormat="1" applyFont="1" applyBorder="1"/>
    <xf numFmtId="0" fontId="73" fillId="0" borderId="0" xfId="11" applyFont="1"/>
    <xf numFmtId="170" fontId="8" fillId="0" borderId="0" xfId="11" applyNumberFormat="1" applyFont="1"/>
    <xf numFmtId="0" fontId="21" fillId="0" borderId="6" xfId="11" applyFont="1" applyBorder="1" applyAlignment="1">
      <alignment wrapText="1"/>
    </xf>
    <xf numFmtId="37" fontId="8" fillId="0" borderId="0" xfId="11" applyNumberFormat="1" applyFont="1"/>
    <xf numFmtId="37" fontId="8" fillId="0" borderId="8" xfId="11" applyNumberFormat="1" applyFont="1" applyBorder="1" applyAlignment="1"/>
    <xf numFmtId="37" fontId="8" fillId="0" borderId="46" xfId="11" applyNumberFormat="1" applyFont="1" applyBorder="1" applyAlignment="1"/>
    <xf numFmtId="37" fontId="8" fillId="0" borderId="8" xfId="1" applyNumberFormat="1" applyFont="1" applyBorder="1"/>
    <xf numFmtId="37" fontId="8" fillId="0" borderId="6" xfId="1" applyNumberFormat="1" applyFont="1" applyBorder="1"/>
    <xf numFmtId="37" fontId="8" fillId="0" borderId="4" xfId="11" applyNumberFormat="1" applyFont="1" applyBorder="1"/>
    <xf numFmtId="37" fontId="21" fillId="0" borderId="8" xfId="1" applyNumberFormat="1" applyFont="1" applyBorder="1"/>
    <xf numFmtId="37" fontId="21" fillId="0" borderId="6" xfId="1" applyNumberFormat="1" applyFont="1" applyBorder="1"/>
    <xf numFmtId="37" fontId="21" fillId="0" borderId="44" xfId="1" applyNumberFormat="1" applyFont="1" applyBorder="1"/>
    <xf numFmtId="37" fontId="21" fillId="0" borderId="3" xfId="1" applyNumberFormat="1" applyFont="1" applyBorder="1"/>
    <xf numFmtId="0" fontId="8" fillId="0" borderId="0" xfId="11" applyNumberFormat="1" applyFont="1"/>
    <xf numFmtId="37" fontId="8" fillId="0" borderId="99" xfId="11" applyNumberFormat="1" applyFont="1" applyBorder="1"/>
    <xf numFmtId="0" fontId="21" fillId="0" borderId="100" xfId="11" applyFont="1" applyBorder="1" applyAlignment="1">
      <alignment horizontal="left"/>
    </xf>
    <xf numFmtId="0" fontId="21" fillId="0" borderId="101" xfId="11" applyFont="1" applyBorder="1" applyAlignment="1">
      <alignment horizontal="left"/>
    </xf>
    <xf numFmtId="167" fontId="21" fillId="0" borderId="0" xfId="11" applyNumberFormat="1" applyFont="1" applyBorder="1" applyAlignment="1">
      <alignment horizontal="left"/>
    </xf>
    <xf numFmtId="168" fontId="21" fillId="0" borderId="0" xfId="3" applyNumberFormat="1" applyFont="1" applyBorder="1" applyAlignment="1">
      <alignment horizontal="left"/>
    </xf>
    <xf numFmtId="0" fontId="73" fillId="0" borderId="0" xfId="11" applyFont="1" applyAlignment="1">
      <alignment horizontal="left"/>
    </xf>
    <xf numFmtId="0" fontId="73" fillId="0" borderId="0" xfId="11" applyFont="1" applyBorder="1" applyAlignment="1">
      <alignment horizontal="left"/>
    </xf>
    <xf numFmtId="0" fontId="21" fillId="0" borderId="0" xfId="11" applyFont="1" applyBorder="1" applyAlignment="1">
      <alignment horizontal="left"/>
    </xf>
    <xf numFmtId="5" fontId="5" fillId="0" borderId="0" xfId="3" applyNumberFormat="1" applyFont="1" applyFill="1" applyBorder="1" applyAlignment="1">
      <alignment vertical="top"/>
    </xf>
    <xf numFmtId="0" fontId="5" fillId="0" borderId="0" xfId="8" applyFont="1" applyFill="1" applyBorder="1" applyAlignment="1">
      <alignment horizontal="center" vertical="top" wrapText="1"/>
    </xf>
    <xf numFmtId="7" fontId="5" fillId="0" borderId="0" xfId="3" applyNumberFormat="1" applyFont="1" applyFill="1" applyBorder="1" applyAlignment="1">
      <alignment vertical="top"/>
    </xf>
    <xf numFmtId="0" fontId="77" fillId="0" borderId="0" xfId="0" applyFont="1"/>
    <xf numFmtId="0" fontId="6" fillId="2" borderId="15" xfId="0" applyNumberFormat="1" applyFont="1" applyFill="1" applyBorder="1" applyAlignment="1">
      <alignment horizontal="left" indent="1"/>
    </xf>
    <xf numFmtId="0" fontId="26" fillId="0" borderId="80" xfId="0" applyNumberFormat="1" applyFont="1" applyFill="1" applyBorder="1" applyAlignment="1">
      <alignment horizontal="left" indent="2"/>
    </xf>
    <xf numFmtId="37" fontId="26" fillId="0" borderId="80" xfId="0" applyNumberFormat="1" applyFont="1" applyFill="1" applyBorder="1" applyAlignment="1"/>
    <xf numFmtId="37" fontId="26" fillId="0" borderId="104" xfId="0" applyNumberFormat="1" applyFont="1" applyFill="1" applyBorder="1" applyAlignment="1"/>
    <xf numFmtId="37" fontId="26" fillId="0" borderId="105" xfId="0" applyNumberFormat="1" applyFont="1" applyFill="1" applyBorder="1" applyAlignment="1"/>
    <xf numFmtId="0" fontId="26" fillId="0" borderId="106" xfId="0" applyNumberFormat="1" applyFont="1" applyFill="1" applyBorder="1" applyAlignment="1">
      <alignment horizontal="left" indent="2"/>
    </xf>
    <xf numFmtId="37" fontId="26" fillId="0" borderId="77" xfId="0" applyNumberFormat="1" applyFont="1" applyFill="1" applyBorder="1" applyAlignment="1"/>
    <xf numFmtId="37" fontId="26" fillId="0" borderId="107" xfId="0" applyNumberFormat="1" applyFont="1" applyFill="1" applyBorder="1" applyAlignment="1"/>
    <xf numFmtId="37" fontId="26" fillId="0" borderId="108" xfId="0" applyNumberFormat="1" applyFont="1" applyFill="1" applyBorder="1" applyAlignment="1"/>
    <xf numFmtId="0" fontId="68" fillId="0" borderId="89" xfId="9" applyFont="1" applyFill="1" applyBorder="1" applyAlignment="1">
      <alignment horizontal="left" vertical="center"/>
    </xf>
    <xf numFmtId="0" fontId="68" fillId="0" borderId="53" xfId="9" applyFont="1" applyFill="1" applyBorder="1" applyAlignment="1">
      <alignment vertical="center"/>
    </xf>
    <xf numFmtId="3" fontId="5" fillId="0" borderId="56" xfId="0" applyNumberFormat="1" applyFont="1" applyBorder="1" applyAlignment="1"/>
    <xf numFmtId="3" fontId="17" fillId="0" borderId="0" xfId="5" applyNumberFormat="1" applyFont="1" applyAlignment="1"/>
    <xf numFmtId="0" fontId="15" fillId="0" borderId="0" xfId="7"/>
    <xf numFmtId="0" fontId="14" fillId="2" borderId="0" xfId="12" applyFont="1" applyFill="1" applyAlignment="1">
      <alignment horizontal="center"/>
    </xf>
    <xf numFmtId="0" fontId="15" fillId="2" borderId="0" xfId="12" applyFont="1" applyFill="1"/>
    <xf numFmtId="0" fontId="13" fillId="2" borderId="0" xfId="12" applyFont="1" applyFill="1"/>
    <xf numFmtId="0" fontId="74" fillId="2" borderId="0" xfId="12" applyFont="1" applyFill="1" applyAlignment="1">
      <alignment horizontal="center"/>
    </xf>
    <xf numFmtId="0" fontId="14" fillId="2" borderId="0" xfId="12" applyFont="1" applyFill="1" applyAlignment="1">
      <alignment wrapText="1"/>
    </xf>
    <xf numFmtId="0" fontId="15" fillId="2" borderId="0" xfId="7" applyFill="1"/>
    <xf numFmtId="3" fontId="14" fillId="0" borderId="0" xfId="0" applyNumberFormat="1" applyFont="1" applyAlignment="1"/>
    <xf numFmtId="165" fontId="14" fillId="0" borderId="0" xfId="0" applyNumberFormat="1" applyFont="1" applyAlignment="1"/>
    <xf numFmtId="3" fontId="29" fillId="0" borderId="0" xfId="0" applyNumberFormat="1" applyFont="1" applyAlignment="1"/>
    <xf numFmtId="165" fontId="14" fillId="0" borderId="0" xfId="0" applyNumberFormat="1" applyFont="1" applyFill="1" applyAlignment="1"/>
    <xf numFmtId="165" fontId="14" fillId="0" borderId="0" xfId="0" applyNumberFormat="1" applyFont="1"/>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37" fontId="5" fillId="0" borderId="5" xfId="0" applyNumberFormat="1" applyFont="1" applyFill="1" applyBorder="1" applyAlignment="1"/>
    <xf numFmtId="5" fontId="16" fillId="0" borderId="5" xfId="0" applyNumberFormat="1" applyFont="1" applyBorder="1" applyAlignment="1"/>
    <xf numFmtId="37" fontId="5" fillId="0" borderId="48" xfId="0" applyNumberFormat="1" applyFont="1" applyBorder="1" applyAlignment="1"/>
    <xf numFmtId="5" fontId="5" fillId="0" borderId="5" xfId="0" applyNumberFormat="1" applyFont="1" applyBorder="1" applyAlignment="1"/>
    <xf numFmtId="0" fontId="16" fillId="0" borderId="113" xfId="0" applyNumberFormat="1" applyFont="1" applyBorder="1" applyAlignment="1">
      <alignment horizontal="center"/>
    </xf>
    <xf numFmtId="0" fontId="16" fillId="0" borderId="75" xfId="0" applyNumberFormat="1" applyFont="1" applyBorder="1" applyAlignment="1">
      <alignment horizontal="center"/>
    </xf>
    <xf numFmtId="37" fontId="16" fillId="0" borderId="44" xfId="0" applyNumberFormat="1" applyFont="1" applyBorder="1" applyAlignment="1"/>
    <xf numFmtId="37" fontId="16" fillId="0" borderId="47" xfId="0" applyNumberFormat="1" applyFont="1" applyBorder="1" applyAlignment="1"/>
    <xf numFmtId="0" fontId="24" fillId="2" borderId="71" xfId="0" applyNumberFormat="1" applyFont="1" applyFill="1" applyBorder="1" applyAlignment="1">
      <alignment horizontal="center"/>
    </xf>
    <xf numFmtId="37" fontId="23" fillId="2" borderId="22" xfId="0" applyNumberFormat="1" applyFont="1" applyFill="1" applyBorder="1" applyAlignment="1">
      <alignment horizontal="center"/>
    </xf>
    <xf numFmtId="37" fontId="23" fillId="2" borderId="29" xfId="0" applyNumberFormat="1" applyFont="1" applyFill="1" applyBorder="1" applyAlignment="1">
      <alignment horizontal="center"/>
    </xf>
    <xf numFmtId="37" fontId="23" fillId="2" borderId="31" xfId="0" applyNumberFormat="1" applyFont="1" applyFill="1" applyBorder="1" applyAlignment="1">
      <alignment horizontal="center"/>
    </xf>
    <xf numFmtId="37" fontId="23" fillId="2" borderId="37" xfId="0" applyNumberFormat="1" applyFont="1" applyFill="1" applyBorder="1" applyAlignment="1">
      <alignment horizontal="center"/>
    </xf>
    <xf numFmtId="37" fontId="23" fillId="2" borderId="40" xfId="0" applyNumberFormat="1" applyFont="1" applyFill="1" applyBorder="1" applyAlignment="1">
      <alignment horizontal="center"/>
    </xf>
    <xf numFmtId="37" fontId="23" fillId="2" borderId="42" xfId="0" applyNumberFormat="1" applyFont="1" applyFill="1" applyBorder="1" applyAlignment="1">
      <alignment horizontal="center"/>
    </xf>
    <xf numFmtId="37" fontId="23" fillId="2" borderId="61" xfId="0" applyNumberFormat="1" applyFont="1" applyFill="1" applyBorder="1" applyAlignment="1">
      <alignment horizontal="center"/>
    </xf>
    <xf numFmtId="5" fontId="24" fillId="2" borderId="50" xfId="0" applyNumberFormat="1" applyFont="1" applyFill="1" applyBorder="1" applyAlignment="1">
      <alignment horizontal="center"/>
    </xf>
    <xf numFmtId="37" fontId="23" fillId="2" borderId="24" xfId="0" applyNumberFormat="1" applyFont="1" applyFill="1" applyBorder="1" applyAlignment="1">
      <alignment horizontal="center"/>
    </xf>
    <xf numFmtId="37" fontId="23" fillId="2" borderId="46" xfId="0" applyNumberFormat="1" applyFont="1" applyFill="1" applyBorder="1" applyAlignment="1">
      <alignment horizontal="center"/>
    </xf>
    <xf numFmtId="37" fontId="23" fillId="2" borderId="23" xfId="0" applyNumberFormat="1" applyFont="1" applyFill="1" applyBorder="1" applyAlignment="1">
      <alignment horizontal="center"/>
    </xf>
    <xf numFmtId="37" fontId="23" fillId="2" borderId="32" xfId="0" applyNumberFormat="1" applyFont="1" applyFill="1" applyBorder="1" applyAlignment="1">
      <alignment horizontal="center"/>
    </xf>
    <xf numFmtId="37" fontId="23" fillId="2" borderId="0" xfId="0" applyNumberFormat="1" applyFont="1" applyFill="1" applyAlignment="1">
      <alignment horizontal="center"/>
    </xf>
    <xf numFmtId="37" fontId="23" fillId="2" borderId="0" xfId="0" applyNumberFormat="1" applyFont="1" applyFill="1" applyBorder="1" applyAlignment="1">
      <alignment horizontal="center"/>
    </xf>
    <xf numFmtId="5" fontId="24" fillId="2" borderId="51" xfId="0" applyNumberFormat="1" applyFont="1" applyFill="1" applyBorder="1" applyAlignment="1">
      <alignment horizontal="center"/>
    </xf>
    <xf numFmtId="0" fontId="24" fillId="2" borderId="73" xfId="0" applyNumberFormat="1" applyFont="1" applyFill="1" applyBorder="1" applyAlignment="1">
      <alignment horizontal="center"/>
    </xf>
    <xf numFmtId="37" fontId="23" fillId="2" borderId="26" xfId="0" applyNumberFormat="1" applyFont="1" applyFill="1" applyBorder="1" applyAlignment="1">
      <alignment horizontal="center"/>
    </xf>
    <xf numFmtId="37" fontId="23" fillId="2" borderId="33" xfId="0" applyNumberFormat="1" applyFont="1" applyFill="1" applyBorder="1" applyAlignment="1">
      <alignment horizontal="center"/>
    </xf>
    <xf numFmtId="37" fontId="23" fillId="2" borderId="35" xfId="0" applyNumberFormat="1" applyFont="1" applyFill="1" applyBorder="1" applyAlignment="1">
      <alignment horizontal="center"/>
    </xf>
    <xf numFmtId="37" fontId="23" fillId="2" borderId="36" xfId="0" applyNumberFormat="1" applyFont="1" applyFill="1" applyBorder="1" applyAlignment="1">
      <alignment horizontal="center"/>
    </xf>
    <xf numFmtId="37" fontId="23" fillId="2" borderId="38" xfId="0" applyNumberFormat="1" applyFont="1" applyFill="1" applyBorder="1" applyAlignment="1">
      <alignment horizontal="center"/>
    </xf>
    <xf numFmtId="37" fontId="23" fillId="2" borderId="41" xfId="0" applyNumberFormat="1" applyFont="1" applyFill="1" applyBorder="1" applyAlignment="1">
      <alignment horizontal="center"/>
    </xf>
    <xf numFmtId="37" fontId="23" fillId="2" borderId="43" xfId="0" applyNumberFormat="1" applyFont="1" applyFill="1" applyBorder="1" applyAlignment="1">
      <alignment horizontal="center"/>
    </xf>
    <xf numFmtId="37" fontId="23" fillId="2" borderId="27" xfId="0" applyNumberFormat="1" applyFont="1" applyFill="1" applyBorder="1" applyAlignment="1">
      <alignment horizontal="center"/>
    </xf>
    <xf numFmtId="5" fontId="24" fillId="2" borderId="52" xfId="0" applyNumberFormat="1" applyFont="1" applyFill="1" applyBorder="1" applyAlignment="1">
      <alignment horizontal="center"/>
    </xf>
    <xf numFmtId="0" fontId="41" fillId="0" borderId="0" xfId="0" applyFont="1" applyAlignment="1">
      <alignment horizontal="center"/>
    </xf>
    <xf numFmtId="0" fontId="78" fillId="2" borderId="21" xfId="0" applyNumberFormat="1" applyFont="1" applyFill="1" applyBorder="1" applyAlignment="1">
      <alignment horizontal="left"/>
    </xf>
    <xf numFmtId="0" fontId="78" fillId="2" borderId="66" xfId="0" applyNumberFormat="1" applyFont="1" applyFill="1" applyBorder="1" applyAlignment="1">
      <alignment horizontal="left"/>
    </xf>
    <xf numFmtId="0" fontId="78" fillId="2" borderId="28" xfId="0" applyNumberFormat="1" applyFont="1" applyFill="1" applyBorder="1" applyAlignment="1">
      <alignment horizontal="left"/>
    </xf>
    <xf numFmtId="0" fontId="78" fillId="2" borderId="67" xfId="0" applyNumberFormat="1" applyFont="1" applyFill="1" applyBorder="1" applyAlignment="1">
      <alignment horizontal="left"/>
    </xf>
    <xf numFmtId="0" fontId="78" fillId="2" borderId="68" xfId="0" applyNumberFormat="1" applyFont="1" applyFill="1" applyBorder="1" applyAlignment="1">
      <alignment horizontal="left"/>
    </xf>
    <xf numFmtId="0" fontId="71" fillId="0" borderId="6" xfId="0" applyNumberFormat="1" applyFont="1" applyBorder="1"/>
    <xf numFmtId="0" fontId="78" fillId="2" borderId="69" xfId="0" applyNumberFormat="1" applyFont="1" applyFill="1" applyBorder="1" applyAlignment="1">
      <alignment horizontal="left"/>
    </xf>
    <xf numFmtId="0" fontId="3" fillId="0" borderId="13" xfId="0" applyNumberFormat="1" applyFont="1" applyBorder="1" applyAlignment="1">
      <alignment horizontal="left" indent="2"/>
    </xf>
    <xf numFmtId="0" fontId="3" fillId="0" borderId="13" xfId="0" applyNumberFormat="1" applyFont="1" applyBorder="1" applyAlignment="1">
      <alignment horizontal="left" indent="4"/>
    </xf>
    <xf numFmtId="37" fontId="5" fillId="0" borderId="6" xfId="0" applyNumberFormat="1" applyFont="1" applyBorder="1" applyAlignment="1"/>
    <xf numFmtId="0" fontId="3" fillId="0" borderId="15" xfId="0" applyNumberFormat="1" applyFont="1" applyBorder="1" applyAlignment="1">
      <alignment horizontal="left" indent="4"/>
    </xf>
    <xf numFmtId="165" fontId="5" fillId="0" borderId="0" xfId="0" applyNumberFormat="1" applyFont="1" applyAlignment="1">
      <alignment horizontal="center"/>
    </xf>
    <xf numFmtId="37" fontId="5" fillId="4" borderId="9" xfId="0" applyNumberFormat="1" applyFont="1" applyFill="1" applyBorder="1" applyAlignment="1"/>
    <xf numFmtId="37" fontId="5" fillId="4" borderId="12" xfId="0" applyNumberFormat="1" applyFont="1" applyFill="1" applyBorder="1" applyAlignment="1"/>
    <xf numFmtId="3" fontId="49" fillId="4" borderId="0" xfId="0" applyNumberFormat="1" applyFont="1" applyFill="1" applyAlignment="1"/>
    <xf numFmtId="3" fontId="5" fillId="4" borderId="0" xfId="0" applyNumberFormat="1" applyFont="1" applyFill="1" applyAlignment="1"/>
    <xf numFmtId="3" fontId="3" fillId="0" borderId="0" xfId="0" applyNumberFormat="1" applyFont="1" applyAlignment="1"/>
    <xf numFmtId="165" fontId="3" fillId="0" borderId="0" xfId="0" applyNumberFormat="1" applyFont="1" applyFill="1" applyAlignment="1"/>
    <xf numFmtId="3" fontId="49" fillId="0" borderId="0" xfId="0" applyNumberFormat="1" applyFont="1" applyFill="1" applyAlignment="1"/>
    <xf numFmtId="0" fontId="3" fillId="0" borderId="15" xfId="0" applyNumberFormat="1" applyFont="1" applyFill="1" applyBorder="1" applyAlignment="1">
      <alignment horizontal="left" indent="4"/>
    </xf>
    <xf numFmtId="0" fontId="3" fillId="0" borderId="81" xfId="0" applyNumberFormat="1" applyFont="1" applyBorder="1" applyAlignment="1">
      <alignment horizontal="left" indent="2"/>
    </xf>
    <xf numFmtId="0" fontId="3" fillId="0" borderId="11" xfId="0" applyNumberFormat="1" applyFont="1" applyBorder="1" applyAlignment="1">
      <alignment horizontal="left" indent="4"/>
    </xf>
    <xf numFmtId="0" fontId="3" fillId="0" borderId="81" xfId="0" applyNumberFormat="1" applyFont="1" applyBorder="1" applyAlignment="1">
      <alignment horizontal="left" indent="4"/>
    </xf>
    <xf numFmtId="3" fontId="17" fillId="0" borderId="0" xfId="0" applyNumberFormat="1" applyFont="1" applyAlignment="1"/>
    <xf numFmtId="0" fontId="3" fillId="0" borderId="81" xfId="0" applyNumberFormat="1" applyFont="1" applyBorder="1" applyAlignment="1">
      <alignment horizontal="center"/>
    </xf>
    <xf numFmtId="0" fontId="3" fillId="0" borderId="11" xfId="0" applyNumberFormat="1" applyFont="1" applyBorder="1" applyAlignment="1">
      <alignment horizontal="center"/>
    </xf>
    <xf numFmtId="165" fontId="16" fillId="0" borderId="0" xfId="0" applyNumberFormat="1" applyFont="1" applyAlignment="1">
      <alignment horizontal="center"/>
    </xf>
    <xf numFmtId="165" fontId="14" fillId="0" borderId="0" xfId="0" applyNumberFormat="1" applyFont="1" applyAlignment="1">
      <alignment horizontal="center"/>
    </xf>
    <xf numFmtId="3" fontId="3" fillId="0" borderId="0" xfId="0" applyNumberFormat="1" applyFont="1" applyAlignment="1">
      <alignment horizontal="center"/>
    </xf>
    <xf numFmtId="37" fontId="8" fillId="0" borderId="11" xfId="0" applyNumberFormat="1" applyFont="1" applyBorder="1"/>
    <xf numFmtId="37" fontId="8" fillId="0" borderId="12" xfId="0" applyNumberFormat="1" applyFont="1" applyBorder="1"/>
    <xf numFmtId="3" fontId="8" fillId="0" borderId="8" xfId="11" applyNumberFormat="1" applyFont="1" applyFill="1" applyBorder="1"/>
    <xf numFmtId="3" fontId="8" fillId="0" borderId="46" xfId="4" applyNumberFormat="1" applyFont="1" applyFill="1" applyBorder="1"/>
    <xf numFmtId="167" fontId="8" fillId="0" borderId="8" xfId="11" applyNumberFormat="1" applyFont="1" applyFill="1" applyBorder="1"/>
    <xf numFmtId="168" fontId="8" fillId="0" borderId="46" xfId="4" applyNumberFormat="1" applyFont="1" applyFill="1" applyBorder="1"/>
    <xf numFmtId="37" fontId="8" fillId="0" borderId="8" xfId="11" applyNumberFormat="1" applyFont="1" applyFill="1" applyBorder="1"/>
    <xf numFmtId="37" fontId="8" fillId="0" borderId="46" xfId="11" applyNumberFormat="1" applyFont="1" applyFill="1" applyBorder="1"/>
    <xf numFmtId="3" fontId="8" fillId="0" borderId="46" xfId="11" applyNumberFormat="1" applyFont="1" applyFill="1" applyBorder="1"/>
    <xf numFmtId="3" fontId="8" fillId="0" borderId="8" xfId="11" applyNumberFormat="1" applyFont="1" applyBorder="1"/>
    <xf numFmtId="3" fontId="8" fillId="0" borderId="46" xfId="11" applyNumberFormat="1" applyFont="1" applyBorder="1"/>
    <xf numFmtId="3" fontId="15" fillId="0" borderId="0" xfId="11" applyNumberFormat="1" applyFont="1" applyFill="1"/>
    <xf numFmtId="3" fontId="15" fillId="0" borderId="0" xfId="11" applyNumberFormat="1" applyFont="1"/>
    <xf numFmtId="165" fontId="2" fillId="0" borderId="15" xfId="0" applyNumberFormat="1" applyFont="1" applyBorder="1" applyAlignment="1"/>
    <xf numFmtId="165" fontId="2" fillId="0" borderId="11" xfId="0" applyNumberFormat="1" applyFont="1" applyBorder="1" applyAlignment="1"/>
    <xf numFmtId="37" fontId="2" fillId="0" borderId="15" xfId="0" applyNumberFormat="1" applyFont="1" applyBorder="1" applyAlignment="1"/>
    <xf numFmtId="37" fontId="2" fillId="0" borderId="11" xfId="0" applyNumberFormat="1" applyFont="1" applyBorder="1" applyAlignment="1"/>
    <xf numFmtId="37" fontId="2" fillId="0" borderId="11" xfId="0" applyNumberFormat="1" applyFont="1" applyFill="1" applyBorder="1" applyAlignment="1"/>
    <xf numFmtId="165" fontId="2" fillId="0" borderId="15" xfId="0" applyNumberFormat="1" applyFont="1" applyFill="1" applyBorder="1" applyAlignment="1"/>
    <xf numFmtId="165" fontId="2" fillId="0" borderId="11" xfId="0" applyNumberFormat="1" applyFont="1" applyFill="1" applyBorder="1" applyAlignment="1"/>
    <xf numFmtId="165" fontId="46" fillId="0" borderId="0" xfId="0" applyNumberFormat="1" applyFont="1" applyFill="1" applyAlignment="1"/>
    <xf numFmtId="165" fontId="2" fillId="0" borderId="0" xfId="0" applyNumberFormat="1" applyFont="1" applyAlignment="1">
      <alignment horizontal="centerContinuous"/>
    </xf>
    <xf numFmtId="165" fontId="83" fillId="0" borderId="75" xfId="0" applyNumberFormat="1" applyFont="1" applyBorder="1" applyAlignment="1">
      <alignment horizontal="right"/>
    </xf>
    <xf numFmtId="165" fontId="83" fillId="0" borderId="74" xfId="0" applyNumberFormat="1" applyFont="1" applyBorder="1" applyAlignment="1">
      <alignment horizontal="right"/>
    </xf>
    <xf numFmtId="165" fontId="83" fillId="0" borderId="76" xfId="0" applyNumberFormat="1" applyFont="1" applyBorder="1" applyAlignment="1">
      <alignment horizontal="right"/>
    </xf>
    <xf numFmtId="0" fontId="76" fillId="0" borderId="77" xfId="0" applyFont="1" applyFill="1" applyBorder="1" applyAlignment="1"/>
    <xf numFmtId="0" fontId="76" fillId="0" borderId="107" xfId="0" applyFont="1" applyFill="1" applyBorder="1" applyAlignment="1"/>
    <xf numFmtId="0" fontId="76" fillId="0" borderId="108" xfId="0" applyFont="1" applyFill="1" applyBorder="1" applyAlignment="1"/>
    <xf numFmtId="37" fontId="76" fillId="0" borderId="13" xfId="0" applyNumberFormat="1" applyFont="1" applyFill="1" applyBorder="1" applyAlignment="1"/>
    <xf numFmtId="37" fontId="76" fillId="0" borderId="81" xfId="0" applyNumberFormat="1" applyFont="1" applyFill="1" applyBorder="1" applyAlignment="1"/>
    <xf numFmtId="5" fontId="76" fillId="0" borderId="81" xfId="0" applyNumberFormat="1" applyFont="1" applyFill="1" applyBorder="1" applyAlignment="1"/>
    <xf numFmtId="37" fontId="76" fillId="0" borderId="77" xfId="0" applyNumberFormat="1" applyFont="1" applyFill="1" applyBorder="1" applyAlignment="1"/>
    <xf numFmtId="37" fontId="76" fillId="0" borderId="107" xfId="0" applyNumberFormat="1" applyFont="1" applyFill="1" applyBorder="1" applyAlignment="1"/>
    <xf numFmtId="37" fontId="76" fillId="0" borderId="15" xfId="0" applyNumberFormat="1" applyFont="1" applyFill="1" applyBorder="1" applyAlignment="1"/>
    <xf numFmtId="37" fontId="76" fillId="0" borderId="11" xfId="0" applyNumberFormat="1" applyFont="1" applyFill="1" applyBorder="1" applyAlignment="1"/>
    <xf numFmtId="37" fontId="76" fillId="0" borderId="12" xfId="0" applyNumberFormat="1" applyFont="1" applyFill="1" applyBorder="1" applyAlignment="1"/>
    <xf numFmtId="0" fontId="76" fillId="0" borderId="13" xfId="0" applyFont="1" applyFill="1" applyBorder="1" applyAlignment="1"/>
    <xf numFmtId="0" fontId="76" fillId="0" borderId="81" xfId="0" applyFont="1" applyFill="1" applyBorder="1" applyAlignment="1"/>
    <xf numFmtId="0" fontId="76" fillId="0" borderId="109" xfId="0" applyFont="1" applyFill="1" applyBorder="1" applyAlignment="1"/>
    <xf numFmtId="37" fontId="76" fillId="0" borderId="81" xfId="0" applyNumberFormat="1" applyFont="1" applyFill="1" applyBorder="1"/>
    <xf numFmtId="37" fontId="76" fillId="0" borderId="87" xfId="0" applyNumberFormat="1" applyFont="1" applyFill="1" applyBorder="1"/>
    <xf numFmtId="0" fontId="76" fillId="0" borderId="13" xfId="0" applyFont="1" applyBorder="1" applyAlignment="1"/>
    <xf numFmtId="0" fontId="76" fillId="0" borderId="81" xfId="0" applyFont="1" applyBorder="1" applyAlignment="1"/>
    <xf numFmtId="0" fontId="76" fillId="0" borderId="109" xfId="0" applyFont="1" applyBorder="1" applyAlignment="1"/>
    <xf numFmtId="37" fontId="76" fillId="0" borderId="13" xfId="0" applyNumberFormat="1" applyFont="1" applyBorder="1" applyAlignment="1"/>
    <xf numFmtId="37" fontId="76" fillId="0" borderId="81" xfId="0" applyNumberFormat="1" applyFont="1" applyBorder="1" applyAlignment="1"/>
    <xf numFmtId="37" fontId="76" fillId="0" borderId="15" xfId="0" applyNumberFormat="1" applyFont="1" applyBorder="1" applyAlignment="1"/>
    <xf numFmtId="37" fontId="76" fillId="0" borderId="11" xfId="0" applyNumberFormat="1" applyFont="1" applyBorder="1" applyAlignment="1"/>
    <xf numFmtId="37" fontId="76" fillId="0" borderId="12" xfId="0" applyNumberFormat="1" applyFont="1" applyBorder="1" applyAlignment="1"/>
    <xf numFmtId="0" fontId="76" fillId="0" borderId="53" xfId="0" applyFont="1" applyBorder="1" applyAlignment="1"/>
    <xf numFmtId="0" fontId="76" fillId="0" borderId="54" xfId="0" applyFont="1" applyBorder="1" applyAlignment="1"/>
    <xf numFmtId="0" fontId="76" fillId="0" borderId="55" xfId="0" applyFont="1" applyBorder="1" applyAlignment="1"/>
    <xf numFmtId="37" fontId="76" fillId="0" borderId="45" xfId="0" applyNumberFormat="1" applyFont="1" applyBorder="1" applyAlignment="1"/>
    <xf numFmtId="37" fontId="76" fillId="0" borderId="57" xfId="0" applyNumberFormat="1" applyFont="1" applyBorder="1" applyAlignment="1"/>
    <xf numFmtId="37" fontId="76" fillId="0" borderId="57" xfId="0" applyNumberFormat="1" applyFont="1" applyBorder="1"/>
    <xf numFmtId="37" fontId="76" fillId="0" borderId="146" xfId="0" applyNumberFormat="1" applyFont="1" applyBorder="1"/>
    <xf numFmtId="37" fontId="76" fillId="0" borderId="45" xfId="0" applyNumberFormat="1" applyFont="1" applyFill="1" applyBorder="1" applyAlignment="1"/>
    <xf numFmtId="37" fontId="76" fillId="0" borderId="57" xfId="0" applyNumberFormat="1" applyFont="1" applyFill="1" applyBorder="1" applyAlignment="1"/>
    <xf numFmtId="37" fontId="76" fillId="0" borderId="147" xfId="0" applyNumberFormat="1" applyFont="1" applyFill="1" applyBorder="1" applyAlignment="1"/>
    <xf numFmtId="165" fontId="2" fillId="0" borderId="8" xfId="0" applyNumberFormat="1" applyFont="1" applyBorder="1" applyAlignment="1"/>
    <xf numFmtId="165" fontId="2" fillId="0" borderId="46" xfId="0" applyNumberFormat="1" applyFont="1" applyBorder="1" applyAlignment="1"/>
    <xf numFmtId="165" fontId="84" fillId="0" borderId="0" xfId="0" applyNumberFormat="1" applyFont="1" applyAlignment="1"/>
    <xf numFmtId="165" fontId="84" fillId="0" borderId="8" xfId="0" applyNumberFormat="1" applyFont="1" applyBorder="1" applyAlignment="1"/>
    <xf numFmtId="165" fontId="84" fillId="0" borderId="46" xfId="0" applyNumberFormat="1" applyFont="1" applyBorder="1" applyAlignment="1"/>
    <xf numFmtId="165" fontId="3" fillId="0" borderId="7" xfId="0" applyNumberFormat="1" applyFont="1" applyBorder="1" applyAlignment="1"/>
    <xf numFmtId="165" fontId="83" fillId="0" borderId="3" xfId="0" applyNumberFormat="1" applyFont="1" applyBorder="1" applyAlignment="1">
      <alignment horizontal="left"/>
    </xf>
    <xf numFmtId="165" fontId="83" fillId="0" borderId="4" xfId="0" applyNumberFormat="1" applyFont="1" applyBorder="1" applyAlignment="1"/>
    <xf numFmtId="37" fontId="28" fillId="0" borderId="3" xfId="0" applyNumberFormat="1" applyFont="1" applyBorder="1" applyAlignment="1"/>
    <xf numFmtId="5" fontId="28" fillId="0" borderId="3" xfId="0" applyNumberFormat="1" applyFont="1" applyBorder="1" applyAlignment="1"/>
    <xf numFmtId="37" fontId="28" fillId="0" borderId="7" xfId="0" applyNumberFormat="1" applyFont="1" applyBorder="1" applyAlignment="1"/>
    <xf numFmtId="5" fontId="28" fillId="0" borderId="4" xfId="0" applyNumberFormat="1" applyFont="1" applyBorder="1" applyAlignment="1"/>
    <xf numFmtId="165" fontId="29" fillId="0" borderId="0" xfId="0" applyNumberFormat="1" applyFont="1" applyFill="1" applyAlignment="1"/>
    <xf numFmtId="165" fontId="18" fillId="0" borderId="0" xfId="0" applyNumberFormat="1" applyFont="1" applyFill="1" applyAlignment="1"/>
    <xf numFmtId="165" fontId="3" fillId="0" borderId="0" xfId="0" applyNumberFormat="1" applyFont="1" applyFill="1"/>
    <xf numFmtId="165" fontId="85" fillId="0" borderId="0" xfId="0" applyNumberFormat="1" applyFont="1" applyFill="1" applyBorder="1" applyAlignment="1"/>
    <xf numFmtId="165" fontId="42" fillId="0" borderId="0" xfId="0" applyNumberFormat="1" applyFont="1" applyFill="1" applyAlignment="1"/>
    <xf numFmtId="37" fontId="6" fillId="0" borderId="148" xfId="0" applyNumberFormat="1" applyFont="1" applyFill="1" applyBorder="1" applyAlignment="1">
      <alignment horizontal="right"/>
    </xf>
    <xf numFmtId="37" fontId="6" fillId="0" borderId="19" xfId="0" applyNumberFormat="1" applyFont="1" applyFill="1" applyBorder="1" applyAlignment="1">
      <alignment horizontal="right"/>
    </xf>
    <xf numFmtId="37" fontId="6" fillId="0" borderId="149" xfId="0" applyNumberFormat="1" applyFont="1" applyFill="1" applyBorder="1" applyAlignment="1">
      <alignment horizontal="right"/>
    </xf>
    <xf numFmtId="37" fontId="6" fillId="0" borderId="59" xfId="0" applyNumberFormat="1" applyFont="1" applyFill="1" applyBorder="1" applyAlignment="1">
      <alignment horizontal="right"/>
    </xf>
    <xf numFmtId="37" fontId="6" fillId="0" borderId="150" xfId="0" applyNumberFormat="1" applyFont="1" applyFill="1" applyBorder="1" applyAlignment="1">
      <alignment horizontal="right"/>
    </xf>
    <xf numFmtId="37" fontId="6" fillId="0" borderId="151" xfId="0" applyNumberFormat="1" applyFont="1" applyFill="1" applyBorder="1" applyAlignment="1">
      <alignment horizontal="right"/>
    </xf>
    <xf numFmtId="37" fontId="8" fillId="0" borderId="9" xfId="0" applyNumberFormat="1" applyFont="1" applyFill="1" applyBorder="1"/>
    <xf numFmtId="37" fontId="8" fillId="0" borderId="5" xfId="0" applyNumberFormat="1" applyFont="1" applyFill="1" applyBorder="1"/>
    <xf numFmtId="165" fontId="14" fillId="0" borderId="0" xfId="0" applyNumberFormat="1" applyFont="1" applyFill="1" applyBorder="1" applyAlignment="1">
      <alignment horizontal="center"/>
    </xf>
    <xf numFmtId="165" fontId="14" fillId="0" borderId="0" xfId="0" applyNumberFormat="1" applyFont="1" applyFill="1" applyBorder="1" applyAlignment="1">
      <alignment horizontal="left"/>
    </xf>
    <xf numFmtId="165" fontId="14" fillId="0" borderId="0" xfId="0" applyNumberFormat="1" applyFont="1" applyFill="1"/>
    <xf numFmtId="165" fontId="14" fillId="0" borderId="0" xfId="0" applyNumberFormat="1" applyFont="1" applyFill="1" applyBorder="1"/>
    <xf numFmtId="165" fontId="0" fillId="0" borderId="0" xfId="0" applyNumberFormat="1" applyFill="1"/>
    <xf numFmtId="165" fontId="41" fillId="0" borderId="0" xfId="0" applyNumberFormat="1" applyFont="1" applyFill="1"/>
    <xf numFmtId="165" fontId="55" fillId="0" borderId="0" xfId="0" applyNumberFormat="1" applyFont="1" applyFill="1"/>
    <xf numFmtId="37" fontId="6" fillId="0" borderId="152" xfId="0" applyNumberFormat="1" applyFont="1" applyFill="1" applyBorder="1" applyAlignment="1">
      <alignment horizontal="right"/>
    </xf>
    <xf numFmtId="37" fontId="6" fillId="0" borderId="1" xfId="0" applyNumberFormat="1" applyFont="1" applyFill="1" applyBorder="1" applyAlignment="1">
      <alignment horizontal="right"/>
    </xf>
    <xf numFmtId="37" fontId="6" fillId="0" borderId="58" xfId="0" applyNumberFormat="1" applyFont="1" applyFill="1" applyBorder="1" applyAlignment="1">
      <alignment horizontal="right"/>
    </xf>
    <xf numFmtId="37" fontId="6" fillId="0" borderId="153" xfId="0" applyNumberFormat="1" applyFont="1" applyFill="1" applyBorder="1" applyAlignment="1">
      <alignment horizontal="right"/>
    </xf>
    <xf numFmtId="37" fontId="8" fillId="0" borderId="12" xfId="0" applyNumberFormat="1" applyFont="1" applyFill="1" applyBorder="1"/>
    <xf numFmtId="0" fontId="3" fillId="0" borderId="11" xfId="0" applyNumberFormat="1" applyFont="1" applyBorder="1" applyAlignment="1">
      <alignment horizontal="left" indent="4"/>
    </xf>
    <xf numFmtId="0" fontId="3" fillId="0" borderId="13" xfId="0" applyNumberFormat="1" applyFont="1" applyBorder="1" applyAlignment="1">
      <alignment horizontal="left" indent="2"/>
    </xf>
    <xf numFmtId="0" fontId="3" fillId="0" borderId="81" xfId="0" applyNumberFormat="1" applyFont="1" applyBorder="1" applyAlignment="1">
      <alignment horizontal="left" indent="2"/>
    </xf>
    <xf numFmtId="37" fontId="16" fillId="0" borderId="18" xfId="0" applyNumberFormat="1" applyFont="1" applyFill="1" applyBorder="1" applyAlignment="1"/>
    <xf numFmtId="165" fontId="16" fillId="0" borderId="0" xfId="0" applyNumberFormat="1" applyFont="1" applyAlignment="1"/>
    <xf numFmtId="165" fontId="3" fillId="0" borderId="15" xfId="0" applyNumberFormat="1" applyFont="1" applyFill="1" applyBorder="1" applyAlignment="1">
      <alignment horizontal="center"/>
    </xf>
    <xf numFmtId="165" fontId="3" fillId="0" borderId="11" xfId="0" applyNumberFormat="1" applyFont="1" applyFill="1" applyBorder="1" applyAlignment="1">
      <alignment horizontal="center"/>
    </xf>
    <xf numFmtId="164" fontId="3" fillId="0" borderId="11" xfId="0" applyNumberFormat="1" applyFont="1" applyFill="1" applyBorder="1" applyAlignment="1">
      <alignment horizontal="center"/>
    </xf>
    <xf numFmtId="164" fontId="16" fillId="0" borderId="3" xfId="0" applyNumberFormat="1" applyFont="1" applyBorder="1" applyAlignment="1">
      <alignment horizontal="center"/>
    </xf>
    <xf numFmtId="0" fontId="3" fillId="0" borderId="11" xfId="0" applyNumberFormat="1" applyFont="1" applyBorder="1" applyAlignment="1"/>
    <xf numFmtId="0" fontId="3" fillId="0" borderId="81" xfId="0" applyNumberFormat="1" applyFont="1" applyBorder="1" applyAlignment="1"/>
    <xf numFmtId="165" fontId="5" fillId="0" borderId="0" xfId="0" applyNumberFormat="1" applyFont="1" applyAlignment="1">
      <alignment horizontal="center"/>
    </xf>
    <xf numFmtId="165" fontId="3" fillId="0" borderId="0" xfId="0" applyNumberFormat="1" applyFont="1" applyAlignment="1">
      <alignment horizontal="center"/>
    </xf>
    <xf numFmtId="0" fontId="5" fillId="0" borderId="75" xfId="0" applyNumberFormat="1" applyFont="1" applyBorder="1" applyAlignment="1"/>
    <xf numFmtId="3" fontId="16" fillId="0" borderId="17" xfId="0" applyNumberFormat="1" applyFont="1" applyBorder="1" applyAlignment="1">
      <alignment horizontal="center"/>
    </xf>
    <xf numFmtId="37" fontId="5" fillId="0" borderId="9" xfId="0" applyNumberFormat="1" applyFont="1" applyBorder="1" applyAlignment="1">
      <alignment horizontal="center"/>
    </xf>
    <xf numFmtId="37" fontId="5" fillId="0" borderId="16" xfId="0" applyNumberFormat="1" applyFont="1" applyBorder="1" applyAlignment="1">
      <alignment horizontal="center"/>
    </xf>
    <xf numFmtId="37" fontId="5" fillId="0" borderId="17" xfId="0" applyNumberFormat="1" applyFont="1" applyBorder="1" applyAlignment="1">
      <alignment horizontal="center"/>
    </xf>
    <xf numFmtId="37" fontId="16" fillId="0" borderId="18" xfId="0" applyNumberFormat="1" applyFont="1" applyFill="1" applyBorder="1" applyAlignment="1">
      <alignment horizontal="center"/>
    </xf>
    <xf numFmtId="37" fontId="5" fillId="4" borderId="9" xfId="0" applyNumberFormat="1" applyFont="1" applyFill="1" applyBorder="1" applyAlignment="1">
      <alignment horizontal="center"/>
    </xf>
    <xf numFmtId="37" fontId="16" fillId="0" borderId="14" xfId="0" applyNumberFormat="1" applyFont="1" applyBorder="1" applyAlignment="1">
      <alignment horizontal="center"/>
    </xf>
    <xf numFmtId="37" fontId="5" fillId="0" borderId="14" xfId="0" applyNumberFormat="1" applyFont="1" applyBorder="1" applyAlignment="1">
      <alignment horizontal="center"/>
    </xf>
    <xf numFmtId="37" fontId="5" fillId="0" borderId="6" xfId="0" applyNumberFormat="1" applyFont="1" applyBorder="1" applyAlignment="1">
      <alignment horizontal="center"/>
    </xf>
    <xf numFmtId="37" fontId="5" fillId="0" borderId="10" xfId="0" applyNumberFormat="1" applyFont="1" applyBorder="1" applyAlignment="1">
      <alignment horizontal="center"/>
    </xf>
    <xf numFmtId="37" fontId="16" fillId="0" borderId="5" xfId="0" applyNumberFormat="1" applyFont="1" applyBorder="1" applyAlignment="1">
      <alignment horizontal="center"/>
    </xf>
    <xf numFmtId="3" fontId="16" fillId="0" borderId="17" xfId="0" applyNumberFormat="1" applyFont="1" applyBorder="1" applyAlignment="1"/>
    <xf numFmtId="37" fontId="16" fillId="0" borderId="14" xfId="0" applyNumberFormat="1" applyFont="1" applyBorder="1" applyAlignment="1"/>
    <xf numFmtId="37" fontId="8" fillId="0" borderId="13" xfId="0" applyNumberFormat="1" applyFont="1" applyBorder="1"/>
    <xf numFmtId="37" fontId="8" fillId="0" borderId="7" xfId="0" applyNumberFormat="1" applyFont="1" applyBorder="1"/>
    <xf numFmtId="37" fontId="8" fillId="0" borderId="3" xfId="0" applyNumberFormat="1" applyFont="1" applyBorder="1"/>
    <xf numFmtId="37" fontId="8" fillId="0" borderId="4" xfId="0" applyNumberFormat="1" applyFont="1" applyBorder="1"/>
    <xf numFmtId="37" fontId="8" fillId="0" borderId="10" xfId="0" applyNumberFormat="1" applyFont="1" applyBorder="1"/>
    <xf numFmtId="0" fontId="21" fillId="0" borderId="6" xfId="11" applyFont="1" applyBorder="1" applyAlignment="1">
      <alignment horizontal="left" wrapText="1"/>
    </xf>
    <xf numFmtId="37" fontId="21" fillId="0" borderId="102" xfId="11" applyNumberFormat="1" applyFont="1" applyBorder="1" applyAlignment="1">
      <alignment horizontal="right"/>
    </xf>
    <xf numFmtId="5" fontId="21" fillId="0" borderId="103" xfId="3" applyNumberFormat="1" applyFont="1" applyBorder="1" applyAlignment="1">
      <alignment horizontal="right"/>
    </xf>
    <xf numFmtId="0" fontId="21" fillId="0" borderId="101" xfId="11" applyFont="1" applyBorder="1" applyAlignment="1">
      <alignment horizontal="right"/>
    </xf>
    <xf numFmtId="1" fontId="8" fillId="0" borderId="8" xfId="11" applyNumberFormat="1" applyFont="1" applyFill="1" applyBorder="1"/>
    <xf numFmtId="1" fontId="8" fillId="0" borderId="0" xfId="11" applyNumberFormat="1" applyFont="1" applyFill="1" applyBorder="1"/>
    <xf numFmtId="1" fontId="8" fillId="0" borderId="7" xfId="1" applyNumberFormat="1" applyFont="1" applyBorder="1"/>
    <xf numFmtId="1" fontId="8" fillId="0" borderId="3" xfId="1" applyNumberFormat="1" applyFont="1" applyBorder="1"/>
    <xf numFmtId="1" fontId="8" fillId="0" borderId="4" xfId="1" applyNumberFormat="1" applyFont="1" applyBorder="1"/>
    <xf numFmtId="1" fontId="21" fillId="0" borderId="7" xfId="1" applyNumberFormat="1" applyFont="1" applyBorder="1"/>
    <xf numFmtId="1" fontId="21" fillId="0" borderId="4" xfId="1" applyNumberFormat="1" applyFont="1" applyBorder="1"/>
    <xf numFmtId="1" fontId="8" fillId="0" borderId="8" xfId="11" applyNumberFormat="1" applyFont="1" applyBorder="1"/>
    <xf numFmtId="1" fontId="8" fillId="0" borderId="0" xfId="11" applyNumberFormat="1" applyFont="1" applyBorder="1"/>
    <xf numFmtId="1" fontId="8" fillId="0" borderId="46" xfId="11" applyNumberFormat="1" applyFont="1" applyBorder="1"/>
    <xf numFmtId="1" fontId="8" fillId="0" borderId="46" xfId="11" applyNumberFormat="1" applyFont="1" applyFill="1" applyBorder="1"/>
    <xf numFmtId="0" fontId="3" fillId="0" borderId="77" xfId="0" applyNumberFormat="1" applyFont="1" applyBorder="1" applyAlignment="1">
      <alignment horizontal="left"/>
    </xf>
    <xf numFmtId="0" fontId="3" fillId="0" borderId="13" xfId="0" applyNumberFormat="1" applyFont="1" applyBorder="1" applyAlignment="1">
      <alignment horizontal="left"/>
    </xf>
    <xf numFmtId="165" fontId="2" fillId="0" borderId="53" xfId="0" applyNumberFormat="1" applyFont="1" applyBorder="1" applyAlignment="1"/>
    <xf numFmtId="165" fontId="2" fillId="0" borderId="54" xfId="0" applyNumberFormat="1" applyFont="1" applyBorder="1" applyAlignment="1"/>
    <xf numFmtId="37" fontId="5" fillId="0" borderId="53" xfId="0" applyNumberFormat="1" applyFont="1" applyBorder="1" applyAlignment="1"/>
    <xf numFmtId="37" fontId="5" fillId="0" borderId="54" xfId="0" applyNumberFormat="1" applyFont="1" applyBorder="1" applyAlignment="1"/>
    <xf numFmtId="37" fontId="2" fillId="0" borderId="53" xfId="0" applyNumberFormat="1" applyFont="1" applyBorder="1" applyAlignment="1"/>
    <xf numFmtId="37" fontId="2" fillId="0" borderId="54" xfId="0" applyNumberFormat="1" applyFont="1" applyBorder="1" applyAlignment="1"/>
    <xf numFmtId="37" fontId="2" fillId="0" borderId="54" xfId="0" applyNumberFormat="1" applyFont="1" applyFill="1" applyBorder="1" applyAlignment="1"/>
    <xf numFmtId="37" fontId="5" fillId="0" borderId="55" xfId="0" applyNumberFormat="1" applyFont="1" applyBorder="1" applyAlignment="1"/>
    <xf numFmtId="165" fontId="20" fillId="0" borderId="0" xfId="0" applyNumberFormat="1" applyFont="1" applyFill="1" applyBorder="1" applyAlignment="1">
      <alignment horizontal="center"/>
    </xf>
    <xf numFmtId="37" fontId="23" fillId="2" borderId="154" xfId="0" applyNumberFormat="1" applyFont="1" applyFill="1" applyBorder="1" applyAlignment="1">
      <alignment horizontal="center"/>
    </xf>
    <xf numFmtId="37" fontId="23" fillId="2" borderId="155" xfId="0" applyNumberFormat="1" applyFont="1" applyFill="1" applyBorder="1" applyAlignment="1">
      <alignment horizontal="center"/>
    </xf>
    <xf numFmtId="37" fontId="23" fillId="2" borderId="23" xfId="0" applyNumberFormat="1" applyFont="1" applyFill="1" applyBorder="1" applyAlignment="1">
      <alignment horizontal="right"/>
    </xf>
    <xf numFmtId="37" fontId="23" fillId="2" borderId="22" xfId="0" applyNumberFormat="1" applyFont="1" applyFill="1" applyBorder="1" applyAlignment="1">
      <alignment horizontal="right"/>
    </xf>
    <xf numFmtId="37" fontId="23" fillId="2" borderId="24" xfId="0" applyNumberFormat="1" applyFont="1" applyFill="1" applyBorder="1" applyAlignment="1">
      <alignment horizontal="right"/>
    </xf>
    <xf numFmtId="37" fontId="23" fillId="2" borderId="110" xfId="0" applyNumberFormat="1" applyFont="1" applyFill="1" applyBorder="1" applyAlignment="1">
      <alignment horizontal="center"/>
    </xf>
    <xf numFmtId="37" fontId="23" fillId="2" borderId="24" xfId="0" applyNumberFormat="1" applyFont="1" applyFill="1" applyBorder="1" applyAlignment="1"/>
    <xf numFmtId="5" fontId="24" fillId="2" borderId="156" xfId="0" applyNumberFormat="1" applyFont="1" applyFill="1" applyBorder="1" applyAlignment="1">
      <alignment horizontal="center"/>
    </xf>
    <xf numFmtId="0" fontId="78" fillId="2" borderId="127" xfId="0" applyNumberFormat="1" applyFont="1" applyFill="1" applyBorder="1" applyAlignment="1">
      <alignment horizontal="left"/>
    </xf>
    <xf numFmtId="0" fontId="78" fillId="2" borderId="157" xfId="0" applyNumberFormat="1" applyFont="1" applyFill="1" applyBorder="1" applyAlignment="1">
      <alignment horizontal="left"/>
    </xf>
    <xf numFmtId="0" fontId="34" fillId="2" borderId="158" xfId="0" applyNumberFormat="1" applyFont="1" applyFill="1" applyBorder="1" applyAlignment="1">
      <alignment horizontal="left"/>
    </xf>
    <xf numFmtId="37" fontId="23" fillId="2" borderId="81" xfId="0" applyNumberFormat="1" applyFont="1" applyFill="1" applyBorder="1" applyAlignment="1"/>
    <xf numFmtId="37" fontId="24" fillId="2" borderId="78" xfId="0" applyNumberFormat="1" applyFont="1" applyFill="1" applyBorder="1" applyAlignment="1"/>
    <xf numFmtId="37" fontId="24" fillId="2" borderId="145" xfId="0" applyNumberFormat="1" applyFont="1" applyFill="1" applyBorder="1" applyAlignment="1"/>
    <xf numFmtId="0" fontId="3" fillId="0" borderId="13" xfId="0" applyNumberFormat="1" applyFont="1" applyBorder="1" applyAlignment="1">
      <alignment horizontal="left" indent="2"/>
    </xf>
    <xf numFmtId="0" fontId="3" fillId="0" borderId="81" xfId="0" applyNumberFormat="1" applyFont="1" applyBorder="1" applyAlignment="1">
      <alignment horizontal="left" indent="2"/>
    </xf>
    <xf numFmtId="0" fontId="3" fillId="0" borderId="81" xfId="0" applyNumberFormat="1" applyFont="1" applyBorder="1" applyAlignment="1">
      <alignment horizontal="left" indent="4"/>
    </xf>
    <xf numFmtId="0" fontId="3" fillId="0" borderId="13" xfId="0" applyNumberFormat="1" applyFont="1" applyFill="1" applyBorder="1" applyAlignment="1">
      <alignment horizontal="left" indent="4"/>
    </xf>
    <xf numFmtId="37" fontId="5" fillId="0" borderId="9" xfId="0" applyNumberFormat="1" applyFont="1" applyBorder="1" applyAlignment="1">
      <alignment horizontal="right"/>
    </xf>
    <xf numFmtId="0" fontId="16" fillId="0" borderId="160" xfId="0" applyNumberFormat="1" applyFont="1" applyBorder="1" applyAlignment="1">
      <alignment horizontal="left" indent="2"/>
    </xf>
    <xf numFmtId="0" fontId="3" fillId="0" borderId="161" xfId="0" applyNumberFormat="1" applyFont="1" applyBorder="1" applyAlignment="1"/>
    <xf numFmtId="0" fontId="3" fillId="0" borderId="161" xfId="0" applyNumberFormat="1" applyFont="1" applyBorder="1" applyAlignment="1">
      <alignment horizontal="left" indent="2"/>
    </xf>
    <xf numFmtId="37" fontId="5" fillId="0" borderId="159" xfId="0" applyNumberFormat="1" applyFont="1" applyBorder="1" applyAlignment="1">
      <alignment horizontal="center"/>
    </xf>
    <xf numFmtId="37" fontId="5" fillId="0" borderId="159" xfId="0" applyNumberFormat="1" applyFont="1" applyBorder="1" applyAlignment="1"/>
    <xf numFmtId="1" fontId="5" fillId="0" borderId="17" xfId="0" applyNumberFormat="1" applyFont="1" applyBorder="1" applyAlignment="1">
      <alignment horizontal="center"/>
    </xf>
    <xf numFmtId="0" fontId="5" fillId="0" borderId="76" xfId="0" applyNumberFormat="1" applyFont="1" applyBorder="1" applyAlignment="1">
      <alignment horizontal="right"/>
    </xf>
    <xf numFmtId="0" fontId="3" fillId="0" borderId="15" xfId="0" applyNumberFormat="1" applyFont="1" applyBorder="1" applyAlignment="1"/>
    <xf numFmtId="37" fontId="3" fillId="0" borderId="15" xfId="0" applyNumberFormat="1" applyFont="1" applyFill="1" applyBorder="1" applyAlignment="1">
      <alignment horizontal="center"/>
    </xf>
    <xf numFmtId="164" fontId="3" fillId="0" borderId="11" xfId="0" applyNumberFormat="1" applyFont="1" applyFill="1" applyBorder="1" applyAlignment="1"/>
    <xf numFmtId="37" fontId="3" fillId="0" borderId="11" xfId="0" applyNumberFormat="1" applyFont="1" applyFill="1" applyBorder="1" applyAlignment="1">
      <alignment horizontal="center"/>
    </xf>
    <xf numFmtId="37" fontId="3" fillId="0" borderId="11" xfId="0" applyNumberFormat="1" applyFont="1" applyFill="1" applyBorder="1" applyAlignment="1"/>
    <xf numFmtId="37" fontId="3" fillId="0" borderId="15" xfId="0" applyNumberFormat="1" applyFont="1" applyFill="1" applyBorder="1" applyAlignment="1">
      <alignment horizontal="centerContinuous"/>
    </xf>
    <xf numFmtId="37" fontId="3" fillId="0" borderId="11" xfId="0" applyNumberFormat="1" applyFont="1" applyFill="1" applyBorder="1" applyAlignment="1">
      <alignment horizontal="centerContinuous"/>
    </xf>
    <xf numFmtId="37" fontId="3" fillId="0" borderId="12" xfId="0" applyNumberFormat="1" applyFont="1" applyFill="1" applyBorder="1" applyAlignment="1"/>
    <xf numFmtId="3" fontId="42" fillId="0" borderId="0" xfId="0" applyNumberFormat="1" applyFont="1" applyAlignment="1"/>
    <xf numFmtId="165" fontId="3" fillId="0" borderId="11" xfId="0" applyNumberFormat="1" applyFont="1" applyFill="1" applyBorder="1" applyAlignment="1"/>
    <xf numFmtId="0" fontId="3" fillId="0" borderId="7" xfId="0" applyNumberFormat="1" applyFont="1" applyBorder="1" applyAlignment="1"/>
    <xf numFmtId="0" fontId="3" fillId="0" borderId="79" xfId="0" applyNumberFormat="1" applyFont="1" applyBorder="1" applyAlignment="1"/>
    <xf numFmtId="37" fontId="3" fillId="0" borderId="8" xfId="0" applyNumberFormat="1" applyFont="1" applyBorder="1" applyAlignment="1">
      <alignment horizontal="center"/>
    </xf>
    <xf numFmtId="37" fontId="3" fillId="0" borderId="0" xfId="0" applyNumberFormat="1" applyFont="1" applyAlignment="1">
      <alignment horizontal="center"/>
    </xf>
    <xf numFmtId="37" fontId="3" fillId="0" borderId="0" xfId="0" applyNumberFormat="1" applyFont="1" applyAlignment="1"/>
    <xf numFmtId="37" fontId="3" fillId="0" borderId="8" xfId="0" applyNumberFormat="1" applyFont="1" applyBorder="1" applyAlignment="1"/>
    <xf numFmtId="37" fontId="3" fillId="0" borderId="0" xfId="0" applyNumberFormat="1" applyFont="1" applyBorder="1" applyAlignment="1">
      <alignment horizontal="center"/>
    </xf>
    <xf numFmtId="37" fontId="3" fillId="0" borderId="46" xfId="0" applyNumberFormat="1" applyFont="1" applyBorder="1" applyAlignment="1"/>
    <xf numFmtId="37" fontId="3" fillId="0" borderId="7" xfId="0" applyNumberFormat="1" applyFont="1" applyBorder="1" applyAlignment="1">
      <alignment horizontal="center"/>
    </xf>
    <xf numFmtId="37" fontId="3" fillId="0" borderId="3" xfId="0" applyNumberFormat="1" applyFont="1" applyBorder="1" applyAlignment="1">
      <alignment horizontal="center"/>
    </xf>
    <xf numFmtId="3" fontId="3" fillId="0" borderId="3" xfId="0" applyNumberFormat="1" applyFont="1" applyBorder="1" applyAlignment="1">
      <alignment horizontal="center"/>
    </xf>
    <xf numFmtId="37" fontId="3" fillId="0" borderId="3" xfId="0" applyNumberFormat="1" applyFont="1" applyBorder="1" applyAlignment="1"/>
    <xf numFmtId="37" fontId="3" fillId="0" borderId="7" xfId="0" applyNumberFormat="1" applyFont="1" applyBorder="1" applyAlignment="1"/>
    <xf numFmtId="37" fontId="3" fillId="0" borderId="4" xfId="0" applyNumberFormat="1" applyFont="1" applyBorder="1" applyAlignment="1"/>
    <xf numFmtId="37" fontId="3" fillId="0" borderId="15" xfId="0" applyNumberFormat="1" applyFont="1" applyBorder="1" applyAlignment="1">
      <alignment horizontal="center"/>
    </xf>
    <xf numFmtId="37" fontId="3" fillId="0" borderId="11" xfId="0" applyNumberFormat="1" applyFont="1" applyBorder="1" applyAlignment="1">
      <alignment horizontal="center"/>
    </xf>
    <xf numFmtId="3" fontId="3" fillId="0" borderId="11" xfId="0" applyNumberFormat="1" applyFont="1" applyBorder="1" applyAlignment="1">
      <alignment horizontal="center"/>
    </xf>
    <xf numFmtId="37" fontId="3" fillId="0" borderId="11" xfId="0" applyNumberFormat="1" applyFont="1" applyBorder="1" applyAlignment="1"/>
    <xf numFmtId="37" fontId="3" fillId="0" borderId="15" xfId="0" applyNumberFormat="1" applyFont="1" applyBorder="1" applyAlignment="1"/>
    <xf numFmtId="37" fontId="3" fillId="0" borderId="12" xfId="0" applyNumberFormat="1" applyFont="1" applyBorder="1" applyAlignment="1"/>
    <xf numFmtId="0" fontId="3" fillId="0" borderId="80" xfId="0" applyNumberFormat="1" applyFont="1" applyBorder="1" applyAlignment="1"/>
    <xf numFmtId="0" fontId="3" fillId="0" borderId="11" xfId="0" applyNumberFormat="1" applyFont="1" applyBorder="1" applyAlignment="1">
      <alignment horizontal="fill"/>
    </xf>
    <xf numFmtId="37" fontId="3" fillId="0" borderId="81" xfId="0" applyNumberFormat="1" applyFont="1" applyBorder="1" applyAlignment="1">
      <alignment horizontal="center"/>
    </xf>
    <xf numFmtId="0" fontId="3" fillId="0" borderId="3" xfId="0" applyNumberFormat="1" applyFont="1" applyBorder="1" applyAlignment="1">
      <alignment horizontal="fill"/>
    </xf>
    <xf numFmtId="3" fontId="3" fillId="0" borderId="0" xfId="0" applyNumberFormat="1" applyFont="1" applyAlignment="1">
      <alignment horizontal="fill"/>
    </xf>
    <xf numFmtId="165" fontId="3" fillId="0" borderId="15" xfId="0" applyNumberFormat="1" applyFont="1" applyFill="1" applyBorder="1" applyAlignment="1"/>
    <xf numFmtId="37" fontId="16" fillId="0" borderId="53" xfId="0" applyNumberFormat="1" applyFont="1" applyBorder="1" applyAlignment="1"/>
    <xf numFmtId="37" fontId="3" fillId="0" borderId="15" xfId="0" applyNumberFormat="1" applyFont="1" applyFill="1" applyBorder="1" applyAlignment="1"/>
    <xf numFmtId="0" fontId="8" fillId="0" borderId="162" xfId="10" applyFont="1" applyBorder="1" applyAlignment="1">
      <alignment horizontal="center"/>
    </xf>
    <xf numFmtId="37" fontId="8" fillId="0" borderId="15" xfId="0" applyNumberFormat="1" applyFont="1" applyBorder="1"/>
    <xf numFmtId="37" fontId="5" fillId="0" borderId="78" xfId="0" applyNumberFormat="1" applyFont="1" applyBorder="1"/>
    <xf numFmtId="0" fontId="19" fillId="0" borderId="162" xfId="10" applyBorder="1"/>
    <xf numFmtId="165" fontId="3" fillId="0" borderId="0" xfId="0" applyNumberFormat="1" applyFont="1" applyAlignment="1">
      <alignment horizontal="left" vertical="top"/>
    </xf>
    <xf numFmtId="165" fontId="84" fillId="0" borderId="0" xfId="0" applyNumberFormat="1" applyFont="1" applyBorder="1" applyAlignment="1"/>
    <xf numFmtId="5" fontId="76" fillId="0" borderId="109" xfId="0" applyNumberFormat="1" applyFont="1" applyFill="1" applyBorder="1" applyAlignment="1"/>
    <xf numFmtId="37" fontId="76" fillId="0" borderId="109" xfId="0" applyNumberFormat="1" applyFont="1" applyFill="1" applyBorder="1" applyAlignment="1"/>
    <xf numFmtId="37" fontId="76" fillId="0" borderId="109" xfId="0" applyNumberFormat="1" applyFont="1" applyBorder="1" applyAlignment="1"/>
    <xf numFmtId="37" fontId="76" fillId="0" borderId="147" xfId="0" applyNumberFormat="1" applyFont="1" applyBorder="1" applyAlignment="1"/>
    <xf numFmtId="37" fontId="76" fillId="0" borderId="13" xfId="0" applyNumberFormat="1" applyFont="1" applyFill="1" applyBorder="1"/>
    <xf numFmtId="37" fontId="76" fillId="0" borderId="109" xfId="0" applyNumberFormat="1" applyFont="1" applyFill="1" applyBorder="1"/>
    <xf numFmtId="37" fontId="76" fillId="0" borderId="45" xfId="0" applyNumberFormat="1" applyFont="1" applyBorder="1"/>
    <xf numFmtId="37" fontId="76" fillId="0" borderId="147" xfId="0" applyNumberFormat="1" applyFont="1" applyBorder="1"/>
    <xf numFmtId="3" fontId="76" fillId="0" borderId="13" xfId="0" applyNumberFormat="1" applyFont="1" applyFill="1" applyBorder="1" applyAlignment="1"/>
    <xf numFmtId="3" fontId="76" fillId="0" borderId="81" xfId="0" applyNumberFormat="1" applyFont="1" applyFill="1" applyBorder="1" applyAlignment="1"/>
    <xf numFmtId="3" fontId="76" fillId="0" borderId="109" xfId="0" applyNumberFormat="1" applyFont="1" applyFill="1" applyBorder="1" applyAlignment="1"/>
    <xf numFmtId="3" fontId="76" fillId="0" borderId="15" xfId="0" applyNumberFormat="1" applyFont="1" applyFill="1" applyBorder="1" applyAlignment="1"/>
    <xf numFmtId="3" fontId="76" fillId="0" borderId="11" xfId="0" applyNumberFormat="1" applyFont="1" applyFill="1" applyBorder="1" applyAlignment="1"/>
    <xf numFmtId="3" fontId="76" fillId="0" borderId="12" xfId="0" applyNumberFormat="1" applyFont="1" applyFill="1" applyBorder="1" applyAlignment="1"/>
    <xf numFmtId="0" fontId="0" fillId="0" borderId="0" xfId="0" applyBorder="1" applyAlignment="1">
      <alignment vertical="top" wrapText="1"/>
    </xf>
    <xf numFmtId="0" fontId="36" fillId="0" borderId="0" xfId="0" applyNumberFormat="1" applyFont="1" applyBorder="1" applyAlignment="1">
      <alignment vertical="top" wrapText="1"/>
    </xf>
    <xf numFmtId="0" fontId="0" fillId="0" borderId="0" xfId="0"/>
    <xf numFmtId="0" fontId="0" fillId="0" borderId="0" xfId="0" applyBorder="1" applyAlignment="1">
      <alignment horizontal="center"/>
    </xf>
    <xf numFmtId="0" fontId="30"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vertical="top" wrapText="1"/>
    </xf>
    <xf numFmtId="0" fontId="36" fillId="0" borderId="0" xfId="0" applyFont="1" applyBorder="1" applyAlignment="1">
      <alignment vertical="top" wrapText="1"/>
    </xf>
    <xf numFmtId="0" fontId="0" fillId="0" borderId="0" xfId="0" applyBorder="1" applyAlignment="1">
      <alignment horizontal="center" vertical="top"/>
    </xf>
    <xf numFmtId="0" fontId="30" fillId="0" borderId="0" xfId="0" applyFont="1" applyBorder="1" applyAlignment="1">
      <alignment vertical="top" wrapText="1"/>
    </xf>
    <xf numFmtId="0" fontId="30" fillId="0" borderId="0" xfId="0" applyFont="1" applyBorder="1" applyAlignment="1">
      <alignment horizontal="center" vertical="top" wrapText="1"/>
    </xf>
    <xf numFmtId="3" fontId="30" fillId="0" borderId="0" xfId="0" applyNumberFormat="1" applyFont="1" applyBorder="1" applyAlignment="1">
      <alignment vertical="top"/>
    </xf>
    <xf numFmtId="3" fontId="30" fillId="0" borderId="3" xfId="0" applyNumberFormat="1" applyFont="1" applyBorder="1" applyAlignment="1">
      <alignment vertical="top"/>
    </xf>
    <xf numFmtId="3" fontId="30" fillId="0" borderId="0" xfId="0" applyNumberFormat="1" applyFont="1" applyAlignment="1">
      <alignment vertical="top"/>
    </xf>
    <xf numFmtId="37" fontId="30" fillId="0" borderId="0" xfId="0" applyNumberFormat="1" applyFont="1" applyBorder="1" applyAlignment="1">
      <alignment vertical="top"/>
    </xf>
    <xf numFmtId="37" fontId="30" fillId="0" borderId="0" xfId="0" applyNumberFormat="1" applyFont="1" applyAlignment="1">
      <alignment vertical="top"/>
    </xf>
    <xf numFmtId="37" fontId="30" fillId="0" borderId="3" xfId="0" applyNumberFormat="1" applyFont="1" applyBorder="1" applyAlignment="1">
      <alignment vertical="top"/>
    </xf>
    <xf numFmtId="0" fontId="30" fillId="0" borderId="0" xfId="0" applyFont="1" applyAlignment="1">
      <alignment horizontal="left" vertical="top" wrapText="1"/>
    </xf>
    <xf numFmtId="3" fontId="36" fillId="0" borderId="0" xfId="0" applyNumberFormat="1" applyFont="1" applyBorder="1" applyAlignment="1">
      <alignment horizontal="center" vertical="top" wrapText="1"/>
    </xf>
    <xf numFmtId="3" fontId="63" fillId="0" borderId="0" xfId="0" applyNumberFormat="1" applyFont="1" applyBorder="1" applyAlignment="1">
      <alignment vertical="top"/>
    </xf>
    <xf numFmtId="0" fontId="40" fillId="0" borderId="0" xfId="0" applyFont="1" applyAlignment="1">
      <alignment wrapText="1"/>
    </xf>
    <xf numFmtId="3" fontId="30" fillId="0" borderId="0" xfId="11" applyNumberFormat="1" applyFont="1" applyAlignment="1">
      <alignment horizontal="left" vertical="top" wrapText="1"/>
    </xf>
    <xf numFmtId="170" fontId="30" fillId="0" borderId="0" xfId="0" applyNumberFormat="1" applyFont="1" applyBorder="1" applyAlignment="1">
      <alignment horizontal="center" vertical="top" wrapText="1"/>
    </xf>
    <xf numFmtId="37" fontId="30" fillId="0" borderId="0" xfId="0" applyNumberFormat="1" applyFont="1" applyBorder="1" applyAlignment="1">
      <alignment horizontal="center" vertical="top" wrapText="1"/>
    </xf>
    <xf numFmtId="37" fontId="30" fillId="0" borderId="0" xfId="0" applyNumberFormat="1" applyFont="1" applyAlignment="1">
      <alignment horizontal="center" wrapText="1"/>
    </xf>
    <xf numFmtId="0" fontId="30" fillId="0" borderId="0" xfId="0" applyFont="1" applyAlignment="1">
      <alignment horizontal="center" vertical="top"/>
    </xf>
    <xf numFmtId="1" fontId="30" fillId="0" borderId="0" xfId="0" applyNumberFormat="1" applyFont="1" applyBorder="1" applyAlignment="1">
      <alignment horizontal="center" vertical="top"/>
    </xf>
    <xf numFmtId="3" fontId="30" fillId="0" borderId="0" xfId="0" applyNumberFormat="1" applyFont="1" applyBorder="1" applyAlignment="1">
      <alignment horizontal="center"/>
    </xf>
    <xf numFmtId="1" fontId="30" fillId="0" borderId="0" xfId="0" applyNumberFormat="1" applyFont="1" applyBorder="1" applyAlignment="1">
      <alignment horizontal="center" vertical="top" wrapText="1"/>
    </xf>
    <xf numFmtId="164" fontId="30" fillId="0" borderId="0" xfId="0" applyNumberFormat="1" applyFont="1" applyBorder="1" applyAlignment="1">
      <alignment horizontal="center" vertical="top" wrapText="1"/>
    </xf>
    <xf numFmtId="0" fontId="30" fillId="0" borderId="0" xfId="0" applyFont="1" applyAlignment="1">
      <alignment horizontal="center"/>
    </xf>
    <xf numFmtId="3" fontId="30" fillId="0" borderId="0" xfId="0" applyNumberFormat="1" applyFont="1" applyBorder="1" applyAlignment="1">
      <alignment horizontal="center" wrapText="1"/>
    </xf>
    <xf numFmtId="0" fontId="36" fillId="0" borderId="0" xfId="0" applyFont="1" applyBorder="1" applyAlignment="1">
      <alignment horizontal="center" wrapText="1"/>
    </xf>
    <xf numFmtId="37" fontId="30" fillId="0" borderId="0" xfId="0" applyNumberFormat="1" applyFont="1" applyBorder="1" applyAlignment="1">
      <alignment horizontal="center" wrapText="1"/>
    </xf>
    <xf numFmtId="0" fontId="30" fillId="0" borderId="0" xfId="0" applyFont="1" applyBorder="1" applyAlignment="1">
      <alignment horizontal="center" wrapText="1"/>
    </xf>
    <xf numFmtId="170" fontId="30" fillId="0" borderId="0" xfId="0" applyNumberFormat="1" applyFont="1" applyBorder="1" applyAlignment="1">
      <alignment horizontal="center" wrapText="1"/>
    </xf>
    <xf numFmtId="3" fontId="36" fillId="0" borderId="0" xfId="0" applyNumberFormat="1" applyFont="1" applyBorder="1" applyAlignment="1">
      <alignment horizontal="center" wrapText="1"/>
    </xf>
    <xf numFmtId="0" fontId="63" fillId="0" borderId="0" xfId="0" applyFont="1" applyBorder="1" applyAlignment="1">
      <alignment horizontal="center" wrapText="1"/>
    </xf>
    <xf numFmtId="164" fontId="63" fillId="0" borderId="0" xfId="0" applyNumberFormat="1" applyFont="1" applyBorder="1" applyAlignment="1">
      <alignment horizontal="center" wrapText="1"/>
    </xf>
    <xf numFmtId="0" fontId="63" fillId="0" borderId="0" xfId="0" applyFont="1" applyBorder="1" applyAlignment="1">
      <alignment horizontal="center"/>
    </xf>
    <xf numFmtId="1" fontId="63" fillId="0" borderId="0" xfId="0" applyNumberFormat="1" applyFont="1" applyBorder="1" applyAlignment="1">
      <alignment horizontal="center" wrapText="1"/>
    </xf>
    <xf numFmtId="170" fontId="63" fillId="0" borderId="0" xfId="0" applyNumberFormat="1" applyFont="1" applyBorder="1" applyAlignment="1">
      <alignment horizontal="center" wrapText="1"/>
    </xf>
    <xf numFmtId="37" fontId="63" fillId="0" borderId="0" xfId="0" applyNumberFormat="1" applyFont="1" applyBorder="1" applyAlignment="1">
      <alignment horizontal="center" wrapText="1"/>
    </xf>
    <xf numFmtId="0" fontId="76" fillId="0" borderId="15" xfId="0" applyFont="1" applyFill="1" applyBorder="1" applyAlignment="1"/>
    <xf numFmtId="0" fontId="76" fillId="0" borderId="11" xfId="0" applyFont="1" applyFill="1" applyBorder="1" applyAlignment="1"/>
    <xf numFmtId="0" fontId="76" fillId="0" borderId="12" xfId="0" applyFont="1" applyFill="1" applyBorder="1" applyAlignment="1"/>
    <xf numFmtId="5" fontId="76" fillId="0" borderId="108" xfId="0" applyNumberFormat="1" applyFont="1" applyFill="1" applyBorder="1" applyAlignment="1"/>
    <xf numFmtId="0" fontId="36" fillId="0" borderId="0" xfId="0" applyFont="1" applyBorder="1" applyAlignment="1">
      <alignment vertical="top" wrapText="1"/>
    </xf>
    <xf numFmtId="0" fontId="0" fillId="0" borderId="0" xfId="0" applyBorder="1" applyAlignment="1">
      <alignment vertical="top" wrapText="1"/>
    </xf>
    <xf numFmtId="0" fontId="30" fillId="0" borderId="0" xfId="0" applyFont="1" applyBorder="1" applyAlignment="1">
      <alignment horizontal="center" vertical="top" wrapText="1"/>
    </xf>
    <xf numFmtId="0" fontId="38" fillId="0" borderId="0" xfId="0" applyFont="1" applyBorder="1" applyAlignment="1">
      <alignment vertical="top" wrapText="1"/>
    </xf>
    <xf numFmtId="0" fontId="8" fillId="0" borderId="14" xfId="10" applyFont="1" applyFill="1" applyBorder="1" applyAlignment="1">
      <alignment horizontal="center"/>
    </xf>
    <xf numFmtId="37" fontId="3" fillId="0" borderId="54" xfId="0" applyNumberFormat="1" applyFont="1" applyBorder="1" applyAlignment="1"/>
    <xf numFmtId="37" fontId="3" fillId="0" borderId="55" xfId="0" applyNumberFormat="1" applyFont="1" applyBorder="1" applyAlignment="1"/>
    <xf numFmtId="165" fontId="47" fillId="0" borderId="0" xfId="0" applyNumberFormat="1" applyFont="1" applyFill="1"/>
    <xf numFmtId="37" fontId="23" fillId="0" borderId="7" xfId="0" applyNumberFormat="1" applyFont="1" applyFill="1" applyBorder="1" applyAlignment="1"/>
    <xf numFmtId="37" fontId="23" fillId="0" borderId="3" xfId="0" applyNumberFormat="1" applyFont="1" applyFill="1" applyBorder="1" applyAlignment="1"/>
    <xf numFmtId="37" fontId="23" fillId="0" borderId="15" xfId="0" applyNumberFormat="1" applyFont="1" applyFill="1" applyBorder="1" applyAlignment="1"/>
    <xf numFmtId="37" fontId="23" fillId="0" borderId="11" xfId="0" applyNumberFormat="1" applyFont="1" applyFill="1" applyBorder="1" applyAlignment="1"/>
    <xf numFmtId="0" fontId="6" fillId="0" borderId="63" xfId="0" applyNumberFormat="1" applyFont="1" applyFill="1" applyBorder="1" applyAlignment="1">
      <alignment horizontal="left"/>
    </xf>
    <xf numFmtId="37" fontId="6" fillId="0" borderId="1" xfId="0" applyNumberFormat="1" applyFont="1" applyFill="1" applyBorder="1" applyAlignment="1"/>
    <xf numFmtId="37" fontId="6" fillId="0" borderId="19" xfId="0" applyNumberFormat="1" applyFont="1" applyFill="1" applyBorder="1" applyAlignment="1"/>
    <xf numFmtId="0" fontId="8" fillId="0" borderId="63" xfId="0" applyNumberFormat="1" applyFont="1" applyFill="1" applyBorder="1" applyAlignment="1"/>
    <xf numFmtId="0" fontId="8" fillId="0" borderId="6" xfId="0" applyFont="1" applyFill="1" applyBorder="1"/>
    <xf numFmtId="0" fontId="44" fillId="0" borderId="0" xfId="11" applyFont="1" applyFill="1"/>
    <xf numFmtId="0" fontId="19" fillId="0" borderId="0" xfId="11" applyFill="1"/>
    <xf numFmtId="0" fontId="8" fillId="0" borderId="0" xfId="11" applyFont="1" applyFill="1" applyBorder="1"/>
    <xf numFmtId="0" fontId="8" fillId="0" borderId="6" xfId="0" applyFont="1" applyFill="1" applyBorder="1" applyAlignment="1">
      <alignment wrapText="1"/>
    </xf>
    <xf numFmtId="0" fontId="6" fillId="0" borderId="77" xfId="0" applyNumberFormat="1" applyFont="1" applyFill="1" applyBorder="1" applyAlignment="1">
      <alignment horizontal="left" indent="1"/>
    </xf>
    <xf numFmtId="5" fontId="6" fillId="0" borderId="12" xfId="0" applyNumberFormat="1" applyFont="1" applyFill="1" applyBorder="1" applyAlignment="1"/>
    <xf numFmtId="165" fontId="46" fillId="0" borderId="0" xfId="0" applyNumberFormat="1" applyFont="1" applyFill="1"/>
    <xf numFmtId="0" fontId="6" fillId="0" borderId="13" xfId="0" applyNumberFormat="1" applyFont="1" applyFill="1" applyBorder="1" applyAlignment="1">
      <alignment horizontal="left" indent="1"/>
    </xf>
    <xf numFmtId="165" fontId="5" fillId="0" borderId="0" xfId="0" applyNumberFormat="1" applyFont="1" applyFill="1" applyAlignment="1">
      <alignment horizontal="right"/>
    </xf>
    <xf numFmtId="0" fontId="7" fillId="0" borderId="13" xfId="0" applyNumberFormat="1" applyFont="1" applyFill="1" applyBorder="1" applyAlignment="1">
      <alignment horizontal="left" indent="2"/>
    </xf>
    <xf numFmtId="37" fontId="7" fillId="0" borderId="15" xfId="0" applyNumberFormat="1" applyFont="1" applyFill="1" applyBorder="1" applyAlignment="1"/>
    <xf numFmtId="37" fontId="7" fillId="0" borderId="11" xfId="0" applyNumberFormat="1" applyFont="1" applyFill="1" applyBorder="1" applyAlignment="1"/>
    <xf numFmtId="0" fontId="6" fillId="0" borderId="53" xfId="0" applyNumberFormat="1" applyFont="1" applyFill="1" applyBorder="1" applyAlignment="1">
      <alignment horizontal="left" indent="1"/>
    </xf>
    <xf numFmtId="37" fontId="6" fillId="0" borderId="8" xfId="0" applyNumberFormat="1" applyFont="1" applyFill="1" applyBorder="1" applyAlignment="1"/>
    <xf numFmtId="37" fontId="6" fillId="0" borderId="0" xfId="0" applyNumberFormat="1" applyFont="1" applyFill="1" applyBorder="1" applyAlignment="1"/>
    <xf numFmtId="0" fontId="6" fillId="0" borderId="48" xfId="0" applyNumberFormat="1" applyFont="1" applyFill="1" applyBorder="1" applyAlignment="1">
      <alignment horizontal="left" indent="2"/>
    </xf>
    <xf numFmtId="37" fontId="6" fillId="0" borderId="44" xfId="0" applyNumberFormat="1" applyFont="1" applyFill="1" applyBorder="1" applyAlignment="1"/>
    <xf numFmtId="37" fontId="6" fillId="0" borderId="47" xfId="0" applyNumberFormat="1" applyFont="1" applyFill="1" applyBorder="1" applyAlignment="1"/>
    <xf numFmtId="37" fontId="6" fillId="0" borderId="20" xfId="0" applyNumberFormat="1" applyFont="1" applyFill="1" applyBorder="1" applyAlignment="1"/>
    <xf numFmtId="165" fontId="5" fillId="0" borderId="0" xfId="0" applyNumberFormat="1" applyFont="1" applyFill="1" applyBorder="1"/>
    <xf numFmtId="0" fontId="6" fillId="0" borderId="15" xfId="0" applyNumberFormat="1" applyFont="1" applyFill="1" applyBorder="1" applyAlignment="1">
      <alignment horizontal="left" indent="1"/>
    </xf>
    <xf numFmtId="0" fontId="5" fillId="0" borderId="0" xfId="0" applyNumberFormat="1" applyFont="1" applyBorder="1" applyAlignment="1">
      <alignment horizontal="center" vertical="center" wrapText="1"/>
    </xf>
    <xf numFmtId="0" fontId="5" fillId="0" borderId="0" xfId="0" applyNumberFormat="1" applyFont="1" applyBorder="1" applyAlignment="1">
      <alignment horizontal="center"/>
    </xf>
    <xf numFmtId="0" fontId="5" fillId="0" borderId="0" xfId="0" applyNumberFormat="1" applyFont="1" applyAlignment="1">
      <alignment horizontal="center"/>
    </xf>
    <xf numFmtId="0" fontId="5" fillId="0" borderId="0" xfId="0" applyNumberFormat="1" applyFont="1" applyFill="1" applyAlignment="1"/>
    <xf numFmtId="165" fontId="33" fillId="2" borderId="0" xfId="0" applyNumberFormat="1" applyFont="1" applyFill="1" applyAlignment="1">
      <alignment horizontal="center"/>
    </xf>
    <xf numFmtId="165" fontId="6" fillId="2" borderId="0" xfId="0" applyNumberFormat="1" applyFont="1" applyFill="1" applyAlignment="1">
      <alignment horizontal="center"/>
    </xf>
    <xf numFmtId="165" fontId="6" fillId="2" borderId="0" xfId="0" applyNumberFormat="1" applyFont="1" applyFill="1" applyBorder="1" applyAlignment="1">
      <alignment horizontal="center"/>
    </xf>
    <xf numFmtId="0" fontId="23" fillId="0" borderId="166" xfId="0" applyNumberFormat="1" applyFont="1" applyFill="1" applyBorder="1" applyAlignment="1">
      <alignment horizontal="left"/>
    </xf>
    <xf numFmtId="0" fontId="23" fillId="2" borderId="166" xfId="0" applyNumberFormat="1" applyFont="1" applyFill="1" applyBorder="1" applyAlignment="1">
      <alignment horizontal="left"/>
    </xf>
    <xf numFmtId="0" fontId="23" fillId="0" borderId="167" xfId="0" applyNumberFormat="1" applyFont="1" applyFill="1" applyBorder="1" applyAlignment="1">
      <alignment horizontal="left"/>
    </xf>
    <xf numFmtId="0" fontId="24" fillId="2" borderId="168" xfId="0" applyNumberFormat="1" applyFont="1" applyFill="1" applyBorder="1" applyAlignment="1">
      <alignment horizontal="left"/>
    </xf>
    <xf numFmtId="0" fontId="24" fillId="2" borderId="169" xfId="0" applyNumberFormat="1" applyFont="1" applyFill="1" applyBorder="1" applyAlignment="1">
      <alignment horizontal="left"/>
    </xf>
    <xf numFmtId="0" fontId="24" fillId="2" borderId="166" xfId="0" applyNumberFormat="1" applyFont="1" applyFill="1" applyBorder="1" applyAlignment="1">
      <alignment horizontal="left"/>
    </xf>
    <xf numFmtId="165" fontId="6" fillId="2" borderId="170" xfId="0" applyNumberFormat="1" applyFont="1" applyFill="1" applyBorder="1" applyAlignment="1"/>
    <xf numFmtId="165" fontId="6" fillId="2" borderId="75" xfId="0" applyNumberFormat="1" applyFont="1" applyFill="1" applyBorder="1" applyAlignment="1"/>
    <xf numFmtId="165" fontId="49" fillId="0" borderId="0" xfId="0" applyNumberFormat="1" applyFont="1" applyFill="1" applyBorder="1" applyAlignment="1"/>
    <xf numFmtId="165" fontId="49" fillId="0" borderId="0" xfId="0" applyNumberFormat="1" applyFont="1" applyBorder="1" applyAlignment="1"/>
    <xf numFmtId="165" fontId="29" fillId="0" borderId="0" xfId="0" applyNumberFormat="1" applyFont="1" applyBorder="1" applyAlignment="1"/>
    <xf numFmtId="0" fontId="24" fillId="2" borderId="0" xfId="0" applyNumberFormat="1" applyFont="1" applyFill="1" applyBorder="1" applyAlignment="1">
      <alignment horizontal="right"/>
    </xf>
    <xf numFmtId="5" fontId="23" fillId="2" borderId="0" xfId="0" applyNumberFormat="1" applyFont="1" applyFill="1" applyBorder="1" applyAlignment="1"/>
    <xf numFmtId="5" fontId="23" fillId="0" borderId="0" xfId="0" applyNumberFormat="1" applyFont="1" applyFill="1" applyBorder="1" applyAlignment="1"/>
    <xf numFmtId="5" fontId="24" fillId="2" borderId="0" xfId="0" applyNumberFormat="1" applyFont="1" applyFill="1" applyBorder="1" applyAlignment="1"/>
    <xf numFmtId="0" fontId="3" fillId="0" borderId="13" xfId="0" applyNumberFormat="1" applyFont="1" applyBorder="1" applyAlignment="1">
      <alignment horizontal="left" indent="2"/>
    </xf>
    <xf numFmtId="0" fontId="3" fillId="0" borderId="81" xfId="0" applyNumberFormat="1" applyFont="1" applyBorder="1" applyAlignment="1">
      <alignment horizontal="left" indent="2"/>
    </xf>
    <xf numFmtId="0" fontId="0" fillId="0" borderId="0" xfId="0"/>
    <xf numFmtId="0" fontId="3" fillId="0" borderId="11" xfId="0" applyNumberFormat="1" applyFont="1" applyBorder="1" applyAlignment="1">
      <alignment horizontal="left" indent="4"/>
    </xf>
    <xf numFmtId="0" fontId="3" fillId="0" borderId="11" xfId="0" applyNumberFormat="1" applyFont="1" applyBorder="1" applyAlignment="1"/>
    <xf numFmtId="0" fontId="3" fillId="0" borderId="13" xfId="0" applyNumberFormat="1" applyFont="1" applyFill="1" applyBorder="1" applyAlignment="1">
      <alignment horizontal="left" indent="4"/>
    </xf>
    <xf numFmtId="0" fontId="30" fillId="0" borderId="0" xfId="0" applyFont="1" applyAlignment="1">
      <alignment horizontal="left" vertical="top" wrapText="1"/>
    </xf>
    <xf numFmtId="0" fontId="3" fillId="5" borderId="0" xfId="0" applyFont="1" applyFill="1" applyBorder="1" applyAlignment="1" applyProtection="1">
      <alignment horizontal="left" vertical="top" wrapText="1"/>
      <protection locked="0"/>
    </xf>
    <xf numFmtId="0" fontId="3" fillId="5" borderId="0" xfId="0" applyFont="1" applyFill="1" applyBorder="1" applyAlignment="1" applyProtection="1">
      <alignment vertical="top" wrapText="1"/>
      <protection locked="0"/>
    </xf>
    <xf numFmtId="0" fontId="36" fillId="0" borderId="0" xfId="0" applyFont="1" applyBorder="1" applyAlignment="1">
      <alignment horizontal="center" vertical="top"/>
    </xf>
    <xf numFmtId="0" fontId="0" fillId="0" borderId="0" xfId="0" applyBorder="1" applyAlignment="1">
      <alignment horizontal="center" vertical="top"/>
    </xf>
    <xf numFmtId="0" fontId="3" fillId="0" borderId="81" xfId="0" applyNumberFormat="1" applyFont="1" applyFill="1" applyBorder="1" applyAlignment="1">
      <alignment horizontal="left" indent="4"/>
    </xf>
    <xf numFmtId="37" fontId="5" fillId="0" borderId="9" xfId="0" applyNumberFormat="1" applyFont="1" applyFill="1" applyBorder="1" applyAlignment="1">
      <alignment horizontal="center"/>
    </xf>
    <xf numFmtId="37" fontId="5" fillId="0" borderId="9" xfId="0" applyNumberFormat="1" applyFont="1" applyFill="1" applyBorder="1" applyAlignment="1"/>
    <xf numFmtId="3" fontId="5" fillId="0" borderId="0" xfId="0" applyNumberFormat="1" applyFont="1" applyFill="1" applyAlignment="1"/>
    <xf numFmtId="0" fontId="3" fillId="5" borderId="0" xfId="0" applyFont="1" applyFill="1" applyBorder="1" applyAlignment="1" applyProtection="1">
      <alignment vertical="top"/>
      <protection locked="0"/>
    </xf>
    <xf numFmtId="165" fontId="49" fillId="0" borderId="0" xfId="0" applyNumberFormat="1" applyFont="1" applyAlignment="1"/>
    <xf numFmtId="0" fontId="16" fillId="0" borderId="0" xfId="0" applyFont="1" applyBorder="1" applyAlignment="1">
      <alignment horizontal="left" vertical="top" wrapText="1"/>
    </xf>
    <xf numFmtId="5" fontId="6" fillId="0" borderId="11" xfId="0" applyNumberFormat="1" applyFont="1" applyFill="1" applyBorder="1" applyAlignment="1"/>
    <xf numFmtId="37" fontId="6" fillId="0" borderId="53" xfId="0" applyNumberFormat="1" applyFont="1" applyFill="1" applyBorder="1" applyAlignment="1"/>
    <xf numFmtId="5" fontId="6" fillId="0" borderId="54" xfId="0" applyNumberFormat="1" applyFont="1" applyFill="1" applyBorder="1" applyAlignment="1"/>
    <xf numFmtId="5" fontId="6" fillId="0" borderId="55" xfId="0" applyNumberFormat="1" applyFont="1" applyFill="1" applyBorder="1" applyAlignment="1"/>
    <xf numFmtId="0" fontId="15" fillId="0" borderId="10" xfId="10" applyFont="1" applyBorder="1"/>
    <xf numFmtId="0" fontId="30" fillId="0" borderId="0" xfId="0" applyFont="1" applyFill="1" applyBorder="1" applyAlignment="1">
      <alignment horizontal="center" vertical="top"/>
    </xf>
    <xf numFmtId="3" fontId="30" fillId="0" borderId="0" xfId="0" applyNumberFormat="1" applyFont="1" applyFill="1" applyBorder="1" applyAlignment="1">
      <alignment vertical="top"/>
    </xf>
    <xf numFmtId="3" fontId="30" fillId="0" borderId="3" xfId="0" applyNumberFormat="1" applyFont="1" applyFill="1" applyBorder="1" applyAlignment="1">
      <alignment vertical="top"/>
    </xf>
    <xf numFmtId="3" fontId="30" fillId="0" borderId="0" xfId="0" applyNumberFormat="1" applyFont="1" applyFill="1" applyAlignment="1">
      <alignment vertical="top"/>
    </xf>
    <xf numFmtId="3" fontId="63" fillId="0" borderId="0" xfId="0" applyNumberFormat="1" applyFont="1" applyFill="1" applyBorder="1" applyAlignment="1">
      <alignment vertical="top"/>
    </xf>
    <xf numFmtId="0" fontId="16" fillId="0" borderId="44" xfId="0" applyNumberFormat="1" applyFont="1" applyBorder="1" applyAlignment="1"/>
    <xf numFmtId="0" fontId="3" fillId="0" borderId="47" xfId="0" applyNumberFormat="1" applyFont="1" applyBorder="1" applyAlignment="1"/>
    <xf numFmtId="5" fontId="7" fillId="0" borderId="12" xfId="0" applyNumberFormat="1" applyFont="1" applyFill="1" applyBorder="1" applyAlignment="1"/>
    <xf numFmtId="0" fontId="24" fillId="2" borderId="170" xfId="0" applyNumberFormat="1" applyFont="1" applyFill="1" applyBorder="1" applyAlignment="1">
      <alignment horizontal="right"/>
    </xf>
    <xf numFmtId="0" fontId="24" fillId="2" borderId="176" xfId="0" applyNumberFormat="1" applyFont="1" applyFill="1" applyBorder="1" applyAlignment="1">
      <alignment horizontal="right"/>
    </xf>
    <xf numFmtId="37" fontId="23" fillId="2" borderId="166" xfId="0" applyNumberFormat="1" applyFont="1" applyFill="1" applyBorder="1" applyAlignment="1"/>
    <xf numFmtId="5" fontId="23" fillId="2" borderId="177" xfId="0" applyNumberFormat="1" applyFont="1" applyFill="1" applyBorder="1" applyAlignment="1"/>
    <xf numFmtId="5" fontId="23" fillId="2" borderId="178" xfId="0" applyNumberFormat="1" applyFont="1" applyFill="1" applyBorder="1" applyAlignment="1"/>
    <xf numFmtId="37" fontId="23" fillId="2" borderId="179" xfId="0" applyNumberFormat="1" applyFont="1" applyFill="1" applyBorder="1" applyAlignment="1"/>
    <xf numFmtId="37" fontId="23" fillId="0" borderId="167" xfId="0" applyNumberFormat="1" applyFont="1" applyFill="1" applyBorder="1" applyAlignment="1"/>
    <xf numFmtId="5" fontId="23" fillId="0" borderId="41" xfId="0" applyNumberFormat="1" applyFont="1" applyFill="1" applyBorder="1" applyAlignment="1"/>
    <xf numFmtId="37" fontId="24" fillId="2" borderId="168" xfId="0" applyNumberFormat="1" applyFont="1" applyFill="1" applyBorder="1" applyAlignment="1"/>
    <xf numFmtId="5" fontId="24" fillId="2" borderId="180" xfId="0" applyNumberFormat="1" applyFont="1" applyFill="1" applyBorder="1" applyAlignment="1"/>
    <xf numFmtId="37" fontId="24" fillId="2" borderId="169" xfId="0" applyNumberFormat="1" applyFont="1" applyFill="1" applyBorder="1" applyAlignment="1"/>
    <xf numFmtId="5" fontId="24" fillId="2" borderId="181" xfId="0" applyNumberFormat="1" applyFont="1" applyFill="1" applyBorder="1" applyAlignment="1"/>
    <xf numFmtId="4" fontId="23" fillId="2" borderId="166" xfId="0" applyNumberFormat="1" applyFont="1" applyFill="1" applyBorder="1" applyAlignment="1"/>
    <xf numFmtId="5" fontId="23" fillId="2" borderId="182" xfId="0" applyNumberFormat="1" applyFont="1" applyFill="1" applyBorder="1" applyAlignment="1"/>
    <xf numFmtId="0" fontId="24" fillId="2" borderId="183" xfId="0" applyNumberFormat="1" applyFont="1" applyFill="1" applyBorder="1" applyAlignment="1">
      <alignment horizontal="left"/>
    </xf>
    <xf numFmtId="4" fontId="23" fillId="2" borderId="80" xfId="0" applyNumberFormat="1" applyFont="1" applyFill="1" applyBorder="1" applyAlignment="1">
      <alignment horizontal="right"/>
    </xf>
    <xf numFmtId="3" fontId="24" fillId="2" borderId="104" xfId="0" applyNumberFormat="1" applyFont="1" applyFill="1" applyBorder="1" applyAlignment="1"/>
    <xf numFmtId="4" fontId="23" fillId="2" borderId="80" xfId="0" applyNumberFormat="1" applyFont="1" applyFill="1" applyBorder="1" applyAlignment="1"/>
    <xf numFmtId="4" fontId="23" fillId="2" borderId="183" xfId="0" applyNumberFormat="1" applyFont="1" applyFill="1" applyBorder="1" applyAlignment="1"/>
    <xf numFmtId="5" fontId="23" fillId="2" borderId="184" xfId="0" applyNumberFormat="1" applyFont="1" applyFill="1" applyBorder="1" applyAlignment="1"/>
    <xf numFmtId="165" fontId="6" fillId="2" borderId="176" xfId="0" applyNumberFormat="1" applyFont="1" applyFill="1" applyBorder="1" applyAlignment="1"/>
    <xf numFmtId="165" fontId="48" fillId="0" borderId="176" xfId="0" applyNumberFormat="1" applyFont="1" applyBorder="1" applyAlignment="1"/>
    <xf numFmtId="37" fontId="23" fillId="2" borderId="109" xfId="0" applyNumberFormat="1" applyFont="1" applyFill="1" applyBorder="1" applyAlignment="1"/>
    <xf numFmtId="37" fontId="6" fillId="0" borderId="180" xfId="0" applyNumberFormat="1" applyFont="1" applyFill="1" applyBorder="1" applyAlignment="1"/>
    <xf numFmtId="37" fontId="6" fillId="0" borderId="48" xfId="0" applyNumberFormat="1" applyFont="1" applyFill="1" applyBorder="1" applyAlignment="1">
      <alignment horizontal="right"/>
    </xf>
    <xf numFmtId="37" fontId="8" fillId="0" borderId="4" xfId="0" applyNumberFormat="1" applyFont="1" applyFill="1" applyBorder="1"/>
    <xf numFmtId="37" fontId="28" fillId="0" borderId="48" xfId="0" applyNumberFormat="1" applyFont="1" applyBorder="1"/>
    <xf numFmtId="37" fontId="8" fillId="0" borderId="9" xfId="0" applyNumberFormat="1" applyFont="1" applyBorder="1"/>
    <xf numFmtId="37" fontId="8" fillId="0" borderId="5" xfId="0" applyNumberFormat="1" applyFont="1" applyBorder="1"/>
    <xf numFmtId="37" fontId="6" fillId="2" borderId="9" xfId="0" applyNumberFormat="1" applyFont="1" applyFill="1" applyBorder="1" applyAlignment="1"/>
    <xf numFmtId="37" fontId="6" fillId="2" borderId="5" xfId="0" applyNumberFormat="1" applyFont="1" applyFill="1" applyBorder="1" applyAlignment="1"/>
    <xf numFmtId="0" fontId="27" fillId="2" borderId="80" xfId="0" applyNumberFormat="1" applyFont="1" applyFill="1" applyBorder="1" applyAlignment="1">
      <alignment horizontal="left" indent="5"/>
    </xf>
    <xf numFmtId="37" fontId="27" fillId="2" borderId="185" xfId="0" applyNumberFormat="1" applyFont="1" applyFill="1" applyBorder="1" applyAlignment="1"/>
    <xf numFmtId="37" fontId="27" fillId="2" borderId="6" xfId="0" applyNumberFormat="1" applyFont="1" applyFill="1" applyBorder="1" applyAlignment="1"/>
    <xf numFmtId="37" fontId="27" fillId="2" borderId="46" xfId="0" applyNumberFormat="1" applyFont="1" applyFill="1" applyBorder="1" applyAlignment="1"/>
    <xf numFmtId="0" fontId="6" fillId="2" borderId="186" xfId="0" applyNumberFormat="1" applyFont="1" applyFill="1" applyBorder="1" applyAlignment="1">
      <alignment horizontal="left"/>
    </xf>
    <xf numFmtId="0" fontId="6" fillId="2" borderId="48" xfId="0" applyNumberFormat="1" applyFont="1" applyFill="1" applyBorder="1" applyAlignment="1">
      <alignment horizontal="left"/>
    </xf>
    <xf numFmtId="37" fontId="8" fillId="0" borderId="48" xfId="0" applyNumberFormat="1" applyFont="1" applyFill="1" applyBorder="1"/>
    <xf numFmtId="37" fontId="8" fillId="0" borderId="20" xfId="0" applyNumberFormat="1" applyFont="1" applyFill="1" applyBorder="1"/>
    <xf numFmtId="37" fontId="8" fillId="0" borderId="48" xfId="0" applyNumberFormat="1" applyFont="1" applyBorder="1"/>
    <xf numFmtId="37" fontId="6" fillId="2" borderId="48" xfId="0" applyNumberFormat="1" applyFont="1" applyFill="1" applyBorder="1" applyAlignment="1"/>
    <xf numFmtId="0" fontId="3" fillId="0" borderId="0" xfId="0" applyFont="1"/>
    <xf numFmtId="0" fontId="16" fillId="0" borderId="0" xfId="0" applyNumberFormat="1" applyFont="1" applyBorder="1" applyAlignment="1"/>
    <xf numFmtId="0" fontId="3" fillId="0" borderId="0" xfId="0" applyNumberFormat="1" applyFont="1" applyBorder="1" applyAlignment="1"/>
    <xf numFmtId="37" fontId="16" fillId="0" borderId="0" xfId="0" applyNumberFormat="1" applyFont="1" applyBorder="1" applyAlignment="1">
      <alignment horizontal="center"/>
    </xf>
    <xf numFmtId="37" fontId="16" fillId="0" borderId="0" xfId="0" applyNumberFormat="1" applyFont="1" applyBorder="1" applyAlignment="1"/>
    <xf numFmtId="0" fontId="3" fillId="0" borderId="0" xfId="0" applyNumberFormat="1" applyFont="1" applyBorder="1" applyAlignment="1">
      <alignment horizontal="left"/>
    </xf>
    <xf numFmtId="3" fontId="3" fillId="0" borderId="0" xfId="0" applyNumberFormat="1" applyFont="1" applyBorder="1" applyAlignment="1">
      <alignment horizontal="center"/>
    </xf>
    <xf numFmtId="37" fontId="3" fillId="0" borderId="0" xfId="0" applyNumberFormat="1" applyFont="1" applyBorder="1" applyAlignment="1"/>
    <xf numFmtId="0" fontId="16" fillId="0" borderId="4" xfId="0" applyNumberFormat="1" applyFont="1" applyBorder="1" applyAlignment="1"/>
    <xf numFmtId="0" fontId="3" fillId="0" borderId="12" xfId="0" applyNumberFormat="1" applyFont="1" applyBorder="1" applyAlignment="1"/>
    <xf numFmtId="0" fontId="3" fillId="0" borderId="4" xfId="0" applyNumberFormat="1" applyFont="1" applyBorder="1" applyAlignment="1"/>
    <xf numFmtId="0" fontId="3" fillId="0" borderId="13" xfId="0" applyNumberFormat="1" applyFont="1" applyBorder="1" applyAlignment="1">
      <alignment horizontal="left" indent="4"/>
    </xf>
    <xf numFmtId="0" fontId="3" fillId="0" borderId="81" xfId="0" applyNumberFormat="1" applyFont="1" applyBorder="1" applyAlignment="1">
      <alignment horizontal="left" indent="4"/>
    </xf>
    <xf numFmtId="0" fontId="3" fillId="4" borderId="13" xfId="0" applyNumberFormat="1" applyFont="1" applyFill="1" applyBorder="1" applyAlignment="1">
      <alignment horizontal="left" indent="4"/>
    </xf>
    <xf numFmtId="0" fontId="3" fillId="4" borderId="81" xfId="0" applyNumberFormat="1" applyFont="1" applyFill="1" applyBorder="1" applyAlignment="1">
      <alignment horizontal="left" indent="4"/>
    </xf>
    <xf numFmtId="0" fontId="17" fillId="0" borderId="0" xfId="0" applyNumberFormat="1" applyFont="1" applyAlignment="1"/>
    <xf numFmtId="0" fontId="55" fillId="0" borderId="0" xfId="0" applyNumberFormat="1" applyFont="1" applyAlignment="1"/>
    <xf numFmtId="0" fontId="16" fillId="0" borderId="111" xfId="0" applyNumberFormat="1" applyFont="1" applyBorder="1" applyAlignment="1"/>
    <xf numFmtId="0" fontId="3" fillId="0" borderId="112" xfId="0" applyNumberFormat="1" applyFont="1" applyBorder="1" applyAlignment="1"/>
    <xf numFmtId="3" fontId="5" fillId="0" borderId="0" xfId="0" applyNumberFormat="1" applyFont="1" applyAlignment="1">
      <alignment horizontal="center"/>
    </xf>
    <xf numFmtId="3" fontId="8" fillId="0" borderId="0" xfId="0" applyNumberFormat="1" applyFont="1" applyAlignment="1">
      <alignment horizontal="center"/>
    </xf>
    <xf numFmtId="3" fontId="32" fillId="0" borderId="0" xfId="0" applyNumberFormat="1" applyFont="1" applyAlignment="1">
      <alignment horizontal="center"/>
    </xf>
    <xf numFmtId="165" fontId="16" fillId="0" borderId="2" xfId="0" applyNumberFormat="1" applyFont="1" applyBorder="1" applyAlignment="1"/>
    <xf numFmtId="0" fontId="0" fillId="0" borderId="113" xfId="0" applyBorder="1" applyAlignment="1"/>
    <xf numFmtId="0" fontId="31" fillId="0" borderId="0" xfId="0" applyNumberFormat="1" applyFont="1" applyAlignment="1">
      <alignment horizontal="center"/>
    </xf>
    <xf numFmtId="0" fontId="0" fillId="0" borderId="0" xfId="0" applyNumberFormat="1" applyAlignment="1">
      <alignment horizontal="center"/>
    </xf>
    <xf numFmtId="0" fontId="32" fillId="0" borderId="0" xfId="0" applyNumberFormat="1" applyFont="1" applyAlignment="1">
      <alignment horizontal="center"/>
    </xf>
    <xf numFmtId="0" fontId="0" fillId="0" borderId="0" xfId="0" applyNumberFormat="1" applyBorder="1" applyAlignment="1">
      <alignment horizontal="center"/>
    </xf>
    <xf numFmtId="165" fontId="16" fillId="0" borderId="44" xfId="0" applyNumberFormat="1" applyFont="1" applyBorder="1" applyAlignment="1">
      <alignment horizontal="center"/>
    </xf>
    <xf numFmtId="165" fontId="16" fillId="0" borderId="47" xfId="0" applyNumberFormat="1" applyFont="1" applyBorder="1" applyAlignment="1">
      <alignment horizontal="center"/>
    </xf>
    <xf numFmtId="165" fontId="16" fillId="0" borderId="20" xfId="0" applyNumberFormat="1" applyFont="1" applyBorder="1" applyAlignment="1">
      <alignment horizontal="center"/>
    </xf>
    <xf numFmtId="165" fontId="16" fillId="0" borderId="2" xfId="0" applyNumberFormat="1" applyFont="1" applyBorder="1" applyAlignment="1">
      <alignment horizontal="center" wrapText="1"/>
    </xf>
    <xf numFmtId="0" fontId="0" fillId="0" borderId="113" xfId="0" applyBorder="1" applyAlignment="1">
      <alignment horizontal="center" wrapText="1"/>
    </xf>
    <xf numFmtId="3" fontId="8" fillId="0" borderId="46" xfId="0" applyNumberFormat="1" applyFont="1" applyBorder="1" applyAlignment="1">
      <alignment horizontal="center"/>
    </xf>
    <xf numFmtId="3" fontId="8" fillId="0" borderId="75" xfId="0" applyNumberFormat="1" applyFont="1" applyBorder="1" applyAlignment="1">
      <alignment horizontal="center"/>
    </xf>
    <xf numFmtId="3" fontId="8" fillId="0" borderId="76" xfId="0" applyNumberFormat="1" applyFont="1" applyBorder="1" applyAlignment="1">
      <alignment horizontal="center"/>
    </xf>
    <xf numFmtId="0" fontId="3" fillId="0" borderId="13" xfId="0" applyNumberFormat="1" applyFont="1" applyBorder="1" applyAlignment="1"/>
    <xf numFmtId="0" fontId="3" fillId="0" borderId="81" xfId="0" applyNumberFormat="1" applyFont="1" applyBorder="1" applyAlignment="1"/>
    <xf numFmtId="0" fontId="3" fillId="0" borderId="13" xfId="0" applyNumberFormat="1" applyFont="1" applyBorder="1" applyAlignment="1">
      <alignment horizontal="left" indent="2"/>
    </xf>
    <xf numFmtId="0" fontId="3" fillId="0" borderId="81" xfId="0" applyNumberFormat="1" applyFont="1" applyBorder="1" applyAlignment="1">
      <alignment horizontal="left" indent="2"/>
    </xf>
    <xf numFmtId="0" fontId="3" fillId="0" borderId="13" xfId="0" applyNumberFormat="1" applyFont="1" applyFill="1" applyBorder="1" applyAlignment="1">
      <alignment horizontal="left" indent="4"/>
    </xf>
    <xf numFmtId="0" fontId="3" fillId="0" borderId="15" xfId="0" applyNumberFormat="1" applyFont="1" applyBorder="1" applyAlignment="1">
      <alignment horizontal="left" indent="4"/>
    </xf>
    <xf numFmtId="0" fontId="3" fillId="0" borderId="11" xfId="0" applyNumberFormat="1" applyFont="1" applyBorder="1" applyAlignment="1">
      <alignment horizontal="left" indent="4"/>
    </xf>
    <xf numFmtId="0" fontId="3" fillId="0" borderId="65" xfId="0" applyNumberFormat="1" applyFont="1" applyBorder="1" applyAlignment="1"/>
    <xf numFmtId="0" fontId="3" fillId="0" borderId="116" xfId="0" applyNumberFormat="1" applyFont="1" applyBorder="1" applyAlignment="1"/>
    <xf numFmtId="0" fontId="16" fillId="0" borderId="118" xfId="0" applyNumberFormat="1" applyFont="1" applyBorder="1" applyAlignment="1">
      <alignment horizontal="left" indent="2"/>
    </xf>
    <xf numFmtId="0" fontId="3" fillId="0" borderId="119" xfId="0" applyNumberFormat="1" applyFont="1" applyBorder="1" applyAlignment="1">
      <alignment horizontal="left" indent="2"/>
    </xf>
    <xf numFmtId="0" fontId="3" fillId="4" borderId="65" xfId="0" applyNumberFormat="1" applyFont="1" applyFill="1" applyBorder="1" applyAlignment="1"/>
    <xf numFmtId="0" fontId="3" fillId="4" borderId="116" xfId="0" applyNumberFormat="1" applyFont="1" applyFill="1" applyBorder="1" applyAlignment="1"/>
    <xf numFmtId="0" fontId="3" fillId="0" borderId="63" xfId="0" applyNumberFormat="1" applyFont="1" applyBorder="1" applyAlignment="1"/>
    <xf numFmtId="0" fontId="3" fillId="0" borderId="117" xfId="0" applyNumberFormat="1" applyFont="1" applyBorder="1" applyAlignment="1"/>
    <xf numFmtId="0" fontId="3" fillId="0" borderId="171" xfId="0" applyNumberFormat="1" applyFont="1" applyBorder="1" applyAlignment="1"/>
    <xf numFmtId="0" fontId="16" fillId="0" borderId="114" xfId="0" applyNumberFormat="1" applyFont="1" applyBorder="1" applyAlignment="1">
      <alignment horizontal="left" indent="2"/>
    </xf>
    <xf numFmtId="0" fontId="3" fillId="0" borderId="115" xfId="0" applyNumberFormat="1" applyFont="1" applyBorder="1" applyAlignment="1">
      <alignment horizontal="left" indent="2"/>
    </xf>
    <xf numFmtId="0" fontId="16" fillId="0" borderId="13" xfId="0" applyNumberFormat="1" applyFont="1" applyBorder="1" applyAlignment="1">
      <alignment horizontal="left"/>
    </xf>
    <xf numFmtId="0" fontId="16" fillId="0" borderId="81" xfId="0" applyNumberFormat="1" applyFont="1" applyBorder="1" applyAlignment="1">
      <alignment horizontal="left"/>
    </xf>
    <xf numFmtId="0" fontId="16" fillId="0" borderId="109" xfId="0" applyNumberFormat="1" applyFont="1" applyBorder="1" applyAlignment="1">
      <alignment horizontal="left"/>
    </xf>
    <xf numFmtId="0" fontId="3" fillId="4" borderId="13" xfId="0" applyNumberFormat="1" applyFont="1" applyFill="1" applyBorder="1" applyAlignment="1">
      <alignment horizontal="left" indent="2"/>
    </xf>
    <xf numFmtId="0" fontId="3" fillId="4" borderId="81" xfId="0" applyNumberFormat="1" applyFont="1" applyFill="1" applyBorder="1" applyAlignment="1">
      <alignment horizontal="left" indent="2"/>
    </xf>
    <xf numFmtId="0" fontId="5" fillId="0" borderId="79" xfId="0" applyNumberFormat="1" applyFont="1" applyBorder="1" applyAlignment="1">
      <alignment horizontal="center" vertical="center" wrapText="1"/>
    </xf>
    <xf numFmtId="0" fontId="53" fillId="0" borderId="120" xfId="0" applyNumberFormat="1" applyFont="1" applyBorder="1" applyAlignment="1">
      <alignment horizontal="center" vertical="center" wrapText="1"/>
    </xf>
    <xf numFmtId="0" fontId="53" fillId="0" borderId="110" xfId="0" applyNumberFormat="1" applyFont="1" applyBorder="1" applyAlignment="1">
      <alignment horizontal="center" vertical="center" wrapText="1"/>
    </xf>
    <xf numFmtId="0" fontId="53" fillId="0" borderId="7" xfId="0" applyNumberFormat="1" applyFont="1" applyBorder="1" applyAlignment="1">
      <alignment horizontal="center" vertical="center" wrapText="1"/>
    </xf>
    <xf numFmtId="0" fontId="53" fillId="0" borderId="3" xfId="0" applyNumberFormat="1" applyFont="1" applyBorder="1" applyAlignment="1">
      <alignment horizontal="center" vertical="center" wrapText="1"/>
    </xf>
    <xf numFmtId="0" fontId="53" fillId="0" borderId="4" xfId="0" applyNumberFormat="1" applyFont="1" applyBorder="1" applyAlignment="1">
      <alignment horizontal="center" vertical="center" wrapText="1"/>
    </xf>
    <xf numFmtId="0" fontId="53" fillId="0" borderId="120" xfId="0" applyNumberFormat="1" applyFont="1" applyBorder="1" applyAlignment="1">
      <alignment vertical="center" wrapText="1"/>
    </xf>
    <xf numFmtId="0" fontId="53" fillId="0" borderId="7" xfId="0" applyNumberFormat="1" applyFont="1" applyBorder="1" applyAlignment="1">
      <alignment vertical="center" wrapText="1"/>
    </xf>
    <xf numFmtId="0" fontId="53" fillId="0" borderId="3" xfId="0" applyNumberFormat="1" applyFont="1" applyBorder="1" applyAlignment="1">
      <alignment vertical="center" wrapText="1"/>
    </xf>
    <xf numFmtId="0" fontId="0" fillId="0" borderId="0" xfId="0"/>
    <xf numFmtId="0" fontId="16" fillId="0" borderId="44" xfId="0" applyNumberFormat="1" applyFont="1" applyBorder="1" applyAlignment="1"/>
    <xf numFmtId="0" fontId="3" fillId="0" borderId="47" xfId="0" applyNumberFormat="1" applyFont="1" applyBorder="1" applyAlignment="1"/>
    <xf numFmtId="0" fontId="3" fillId="0" borderId="44" xfId="0" applyNumberFormat="1" applyFont="1" applyBorder="1" applyAlignment="1"/>
    <xf numFmtId="0" fontId="3" fillId="0" borderId="11" xfId="0" applyNumberFormat="1" applyFont="1" applyBorder="1" applyAlignment="1">
      <alignment horizontal="left"/>
    </xf>
    <xf numFmtId="0" fontId="3" fillId="0" borderId="12" xfId="0" applyNumberFormat="1" applyFont="1" applyBorder="1" applyAlignment="1">
      <alignment horizontal="left"/>
    </xf>
    <xf numFmtId="0" fontId="3" fillId="0" borderId="47" xfId="0" applyNumberFormat="1" applyFont="1" applyBorder="1" applyAlignment="1">
      <alignment horizontal="left"/>
    </xf>
    <xf numFmtId="0" fontId="3" fillId="0" borderId="20" xfId="0" applyNumberFormat="1" applyFont="1" applyBorder="1" applyAlignment="1">
      <alignment horizontal="left"/>
    </xf>
    <xf numFmtId="0" fontId="16" fillId="0" borderId="79" xfId="0" applyNumberFormat="1" applyFont="1" applyBorder="1" applyAlignment="1"/>
    <xf numFmtId="0" fontId="53" fillId="0" borderId="120" xfId="0" applyNumberFormat="1" applyFont="1" applyBorder="1" applyAlignment="1"/>
    <xf numFmtId="0" fontId="53" fillId="0" borderId="110" xfId="0" applyNumberFormat="1" applyFont="1" applyBorder="1" applyAlignment="1"/>
    <xf numFmtId="0" fontId="53" fillId="0" borderId="8" xfId="0" applyNumberFormat="1" applyFont="1" applyBorder="1" applyAlignment="1"/>
    <xf numFmtId="0" fontId="53" fillId="0" borderId="0" xfId="0" applyNumberFormat="1" applyFont="1" applyBorder="1" applyAlignment="1"/>
    <xf numFmtId="0" fontId="53" fillId="0" borderId="46" xfId="0" applyNumberFormat="1" applyFont="1" applyBorder="1" applyAlignment="1"/>
    <xf numFmtId="0" fontId="53" fillId="0" borderId="74" xfId="0" applyNumberFormat="1" applyFont="1" applyBorder="1" applyAlignment="1"/>
    <xf numFmtId="0" fontId="53" fillId="0" borderId="75" xfId="0" applyNumberFormat="1" applyFont="1" applyBorder="1" applyAlignment="1"/>
    <xf numFmtId="0" fontId="53" fillId="0" borderId="76" xfId="0" applyNumberFormat="1" applyFont="1" applyBorder="1" applyAlignment="1"/>
    <xf numFmtId="0" fontId="3" fillId="0" borderId="79" xfId="0" applyNumberFormat="1" applyFont="1" applyBorder="1" applyAlignment="1">
      <alignment horizontal="center" vertical="center"/>
    </xf>
    <xf numFmtId="0" fontId="53" fillId="0" borderId="120" xfId="0" applyNumberFormat="1" applyFont="1" applyBorder="1" applyAlignment="1">
      <alignment vertical="center"/>
    </xf>
    <xf numFmtId="0" fontId="53" fillId="0" borderId="110" xfId="0" applyNumberFormat="1" applyFont="1" applyBorder="1" applyAlignment="1">
      <alignment vertical="center"/>
    </xf>
    <xf numFmtId="0" fontId="53" fillId="0" borderId="7" xfId="0" applyNumberFormat="1" applyFont="1" applyBorder="1" applyAlignment="1">
      <alignment vertical="center"/>
    </xf>
    <xf numFmtId="0" fontId="53" fillId="0" borderId="3" xfId="0" applyNumberFormat="1" applyFont="1" applyBorder="1" applyAlignment="1">
      <alignment vertical="center"/>
    </xf>
    <xf numFmtId="0" fontId="53" fillId="0" borderId="4" xfId="0" applyNumberFormat="1" applyFont="1" applyBorder="1" applyAlignment="1">
      <alignment vertical="center"/>
    </xf>
    <xf numFmtId="0" fontId="3" fillId="0" borderId="104" xfId="0" applyNumberFormat="1" applyFont="1" applyBorder="1" applyAlignment="1">
      <alignment horizontal="center"/>
    </xf>
    <xf numFmtId="0" fontId="3" fillId="0" borderId="105" xfId="0" applyNumberFormat="1" applyFont="1" applyBorder="1" applyAlignment="1">
      <alignment horizontal="center"/>
    </xf>
    <xf numFmtId="0" fontId="3" fillId="0" borderId="11" xfId="0" applyNumberFormat="1" applyFont="1" applyBorder="1" applyAlignment="1"/>
    <xf numFmtId="0" fontId="3" fillId="0" borderId="12" xfId="0" applyNumberFormat="1" applyFont="1" applyBorder="1" applyAlignment="1"/>
    <xf numFmtId="0" fontId="3" fillId="0" borderId="109" xfId="0" applyNumberFormat="1" applyFont="1" applyBorder="1" applyAlignment="1"/>
    <xf numFmtId="0" fontId="3" fillId="0" borderId="120" xfId="0" applyNumberFormat="1" applyFont="1" applyBorder="1" applyAlignment="1">
      <alignment horizontal="center"/>
    </xf>
    <xf numFmtId="0" fontId="3" fillId="0" borderId="110" xfId="0" applyNumberFormat="1" applyFont="1" applyBorder="1" applyAlignment="1">
      <alignment horizontal="center"/>
    </xf>
    <xf numFmtId="0" fontId="3" fillId="0" borderId="3" xfId="0" applyNumberFormat="1" applyFont="1" applyBorder="1" applyAlignment="1">
      <alignment horizontal="left"/>
    </xf>
    <xf numFmtId="0" fontId="3" fillId="0" borderId="4" xfId="0" applyNumberFormat="1" applyFont="1" applyBorder="1" applyAlignment="1">
      <alignment horizontal="left"/>
    </xf>
    <xf numFmtId="0" fontId="21" fillId="0" borderId="44" xfId="10" applyFont="1" applyBorder="1" applyAlignment="1">
      <alignment horizontal="center"/>
    </xf>
    <xf numFmtId="0" fontId="0" fillId="0" borderId="47" xfId="0" applyBorder="1" applyAlignment="1">
      <alignment horizontal="center"/>
    </xf>
    <xf numFmtId="0" fontId="0" fillId="0" borderId="20" xfId="0" applyBorder="1" applyAlignment="1">
      <alignment horizontal="center"/>
    </xf>
    <xf numFmtId="0" fontId="21" fillId="0" borderId="2" xfId="10" applyFont="1" applyBorder="1" applyAlignment="1">
      <alignment horizontal="center" wrapText="1"/>
    </xf>
    <xf numFmtId="0" fontId="0" fillId="0" borderId="5" xfId="0" applyBorder="1" applyAlignment="1">
      <alignment horizontal="center" wrapText="1"/>
    </xf>
    <xf numFmtId="0" fontId="21" fillId="0" borderId="2" xfId="10" applyFont="1" applyBorder="1" applyAlignment="1">
      <alignment wrapText="1"/>
    </xf>
    <xf numFmtId="0" fontId="0" fillId="0" borderId="6" xfId="0" applyBorder="1" applyAlignment="1">
      <alignment wrapText="1"/>
    </xf>
    <xf numFmtId="0" fontId="43" fillId="0" borderId="7" xfId="10" applyFont="1" applyBorder="1" applyAlignment="1">
      <alignment horizontal="center"/>
    </xf>
    <xf numFmtId="0" fontId="41" fillId="0" borderId="3" xfId="0" applyFont="1" applyBorder="1" applyAlignment="1">
      <alignment horizontal="center"/>
    </xf>
    <xf numFmtId="0" fontId="41" fillId="0" borderId="4" xfId="0" applyFont="1" applyBorder="1" applyAlignment="1">
      <alignment horizontal="center"/>
    </xf>
    <xf numFmtId="0" fontId="21" fillId="0" borderId="2" xfId="10" applyFont="1" applyBorder="1" applyAlignment="1"/>
    <xf numFmtId="0" fontId="0" fillId="0" borderId="5" xfId="0" applyBorder="1" applyAlignment="1"/>
    <xf numFmtId="3" fontId="17" fillId="0" borderId="0" xfId="0" applyNumberFormat="1" applyFont="1" applyAlignment="1"/>
    <xf numFmtId="0" fontId="55" fillId="0" borderId="0" xfId="0" applyFont="1" applyAlignment="1"/>
    <xf numFmtId="0" fontId="31" fillId="0" borderId="0" xfId="10" applyFont="1" applyAlignment="1">
      <alignment horizontal="center"/>
    </xf>
    <xf numFmtId="0" fontId="54" fillId="0" borderId="0" xfId="0" applyFont="1" applyAlignment="1">
      <alignment horizontal="center"/>
    </xf>
    <xf numFmtId="3" fontId="32" fillId="0" borderId="0" xfId="10" applyNumberFormat="1" applyFont="1" applyAlignment="1">
      <alignment horizontal="center"/>
    </xf>
    <xf numFmtId="0" fontId="54" fillId="0" borderId="0" xfId="0" applyFont="1" applyBorder="1" applyAlignment="1">
      <alignment horizontal="center"/>
    </xf>
    <xf numFmtId="0" fontId="32" fillId="0" borderId="0" xfId="10" applyFont="1" applyAlignment="1">
      <alignment horizontal="center"/>
    </xf>
    <xf numFmtId="3" fontId="17" fillId="0" borderId="0" xfId="0" applyNumberFormat="1" applyFont="1" applyAlignment="1">
      <alignment horizontal="center"/>
    </xf>
    <xf numFmtId="0" fontId="19" fillId="0" borderId="0" xfId="10" applyAlignment="1">
      <alignment horizontal="center"/>
    </xf>
    <xf numFmtId="0" fontId="15" fillId="0" borderId="0" xfId="10" applyFont="1" applyAlignment="1">
      <alignment horizontal="center"/>
    </xf>
    <xf numFmtId="0" fontId="19" fillId="0" borderId="3" xfId="10" applyBorder="1" applyAlignment="1">
      <alignment horizontal="center"/>
    </xf>
    <xf numFmtId="0" fontId="21" fillId="0" borderId="120" xfId="11" applyFont="1" applyFill="1" applyBorder="1" applyAlignment="1"/>
    <xf numFmtId="0" fontId="8" fillId="0" borderId="3" xfId="11" applyFont="1" applyFill="1" applyBorder="1" applyAlignment="1"/>
    <xf numFmtId="0" fontId="63" fillId="0" borderId="121" xfId="11" applyFont="1" applyFill="1" applyBorder="1" applyAlignment="1">
      <alignment horizontal="center" vertical="center" wrapText="1"/>
    </xf>
    <xf numFmtId="0" fontId="0" fillId="0" borderId="122"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1" fontId="21" fillId="0" borderId="121" xfId="11" applyNumberFormat="1" applyFont="1" applyFill="1" applyBorder="1" applyAlignment="1">
      <alignment horizontal="center" vertical="center" wrapText="1"/>
    </xf>
    <xf numFmtId="1" fontId="21" fillId="0" borderId="123" xfId="11" applyNumberFormat="1" applyFont="1" applyFill="1" applyBorder="1" applyAlignment="1">
      <alignment horizontal="center" vertical="center" wrapText="1"/>
    </xf>
    <xf numFmtId="0" fontId="0" fillId="0" borderId="124" xfId="0" applyBorder="1" applyAlignment="1">
      <alignment horizontal="center" vertical="center" wrapText="1"/>
    </xf>
    <xf numFmtId="0" fontId="0" fillId="0" borderId="125" xfId="0" applyBorder="1" applyAlignment="1">
      <alignment horizontal="center" vertical="center" wrapText="1"/>
    </xf>
    <xf numFmtId="0" fontId="21" fillId="0" borderId="7" xfId="11" applyFont="1" applyFill="1" applyBorder="1" applyAlignment="1">
      <alignment horizontal="center"/>
    </xf>
    <xf numFmtId="0" fontId="21" fillId="0" borderId="4" xfId="11" applyFont="1" applyFill="1" applyBorder="1" applyAlignment="1">
      <alignment horizontal="center"/>
    </xf>
    <xf numFmtId="0" fontId="17" fillId="0" borderId="0" xfId="11" applyFont="1" applyAlignment="1"/>
    <xf numFmtId="0" fontId="71" fillId="0" borderId="0" xfId="0" applyFont="1" applyBorder="1" applyAlignment="1"/>
    <xf numFmtId="0" fontId="16" fillId="0" borderId="0" xfId="11" applyFont="1" applyAlignment="1">
      <alignment horizontal="center"/>
    </xf>
    <xf numFmtId="0" fontId="0" fillId="0" borderId="0" xfId="0" applyBorder="1" applyAlignment="1">
      <alignment horizontal="center"/>
    </xf>
    <xf numFmtId="3" fontId="16" fillId="0" borderId="0" xfId="11" applyNumberFormat="1" applyFont="1" applyAlignment="1">
      <alignment horizontal="center"/>
    </xf>
    <xf numFmtId="0" fontId="8" fillId="0" borderId="0" xfId="11" applyFont="1" applyAlignment="1">
      <alignment horizontal="center"/>
    </xf>
    <xf numFmtId="0" fontId="0" fillId="0" borderId="7" xfId="0" applyBorder="1" applyAlignment="1">
      <alignment vertical="center" wrapText="1"/>
    </xf>
    <xf numFmtId="0" fontId="0" fillId="0" borderId="4" xfId="0" applyBorder="1" applyAlignment="1">
      <alignment vertical="center" wrapText="1"/>
    </xf>
    <xf numFmtId="0" fontId="21" fillId="0" borderId="44" xfId="11" applyFont="1" applyFill="1" applyBorder="1" applyAlignment="1">
      <alignment horizontal="center"/>
    </xf>
    <xf numFmtId="0" fontId="36" fillId="0" borderId="0" xfId="0" applyNumberFormat="1" applyFont="1" applyBorder="1" applyAlignment="1">
      <alignment vertical="top" wrapText="1"/>
    </xf>
    <xf numFmtId="0" fontId="0" fillId="0" borderId="0" xfId="0" applyBorder="1" applyAlignment="1">
      <alignment vertical="top" wrapText="1"/>
    </xf>
    <xf numFmtId="0" fontId="36" fillId="0" borderId="0" xfId="0" applyFont="1" applyBorder="1" applyAlignment="1">
      <alignment horizontal="center" vertical="top"/>
    </xf>
    <xf numFmtId="0" fontId="0" fillId="0" borderId="0" xfId="0" applyBorder="1" applyAlignment="1">
      <alignment horizontal="center" vertical="top"/>
    </xf>
    <xf numFmtId="0" fontId="38" fillId="0" borderId="0" xfId="0" applyFont="1" applyBorder="1" applyAlignment="1">
      <alignment vertical="top" wrapText="1"/>
    </xf>
    <xf numFmtId="0" fontId="36" fillId="0" borderId="0" xfId="0" applyFont="1" applyBorder="1" applyAlignment="1">
      <alignment vertical="top" wrapText="1"/>
    </xf>
    <xf numFmtId="0" fontId="30" fillId="0" borderId="0" xfId="0" applyFont="1" applyBorder="1" applyAlignment="1">
      <alignment horizontal="left" vertical="top" wrapText="1"/>
    </xf>
    <xf numFmtId="0" fontId="0" fillId="0" borderId="0" xfId="0" applyBorder="1" applyAlignment="1">
      <alignment horizontal="left" vertical="top" wrapText="1"/>
    </xf>
    <xf numFmtId="0" fontId="30" fillId="0" borderId="0" xfId="0" applyFont="1" applyBorder="1" applyAlignment="1">
      <alignment horizontal="center" vertical="top" wrapText="1"/>
    </xf>
    <xf numFmtId="0" fontId="30" fillId="0" borderId="3" xfId="0" applyFont="1" applyBorder="1" applyAlignment="1">
      <alignment horizontal="center" vertical="top" wrapText="1"/>
    </xf>
    <xf numFmtId="0" fontId="30" fillId="0" borderId="0" xfId="0" applyFont="1" applyFill="1" applyBorder="1" applyAlignment="1">
      <alignment horizontal="center" vertical="top" wrapText="1"/>
    </xf>
    <xf numFmtId="0" fontId="30" fillId="0" borderId="3" xfId="0" applyFont="1" applyFill="1" applyBorder="1" applyAlignment="1">
      <alignment horizontal="center" vertical="top" wrapText="1"/>
    </xf>
    <xf numFmtId="0" fontId="36" fillId="0" borderId="0" xfId="0" applyFont="1" applyFill="1" applyBorder="1" applyAlignment="1">
      <alignment vertical="top" wrapText="1"/>
    </xf>
    <xf numFmtId="3" fontId="30" fillId="0" borderId="0" xfId="11" applyNumberFormat="1" applyFont="1" applyAlignment="1">
      <alignment horizontal="left" vertical="top" wrapText="1"/>
    </xf>
    <xf numFmtId="0" fontId="17" fillId="0" borderId="0" xfId="11" applyFont="1" applyAlignment="1">
      <alignment horizontal="left"/>
    </xf>
    <xf numFmtId="0" fontId="0" fillId="0" borderId="0" xfId="0" applyBorder="1" applyAlignment="1">
      <alignment horizontal="left"/>
    </xf>
    <xf numFmtId="0" fontId="36" fillId="0" borderId="0" xfId="0" applyFont="1" applyBorder="1" applyAlignment="1">
      <alignment horizontal="center"/>
    </xf>
    <xf numFmtId="0" fontId="5" fillId="0" borderId="0" xfId="11" applyFont="1" applyAlignment="1">
      <alignment horizontal="center"/>
    </xf>
    <xf numFmtId="0" fontId="5" fillId="0" borderId="0" xfId="11" applyFont="1" applyBorder="1" applyAlignment="1">
      <alignment horizontal="center"/>
    </xf>
    <xf numFmtId="0" fontId="30" fillId="0" borderId="0" xfId="11" applyFont="1" applyBorder="1" applyAlignment="1">
      <alignment horizontal="center"/>
    </xf>
    <xf numFmtId="0" fontId="30" fillId="0" borderId="0" xfId="0" applyFont="1" applyBorder="1" applyAlignment="1">
      <alignment vertical="top" wrapText="1"/>
    </xf>
    <xf numFmtId="0" fontId="30" fillId="0" borderId="0" xfId="0" applyFont="1" applyAlignment="1">
      <alignment horizontal="left" vertical="top" wrapText="1"/>
    </xf>
    <xf numFmtId="0" fontId="16" fillId="0" borderId="2" xfId="0" applyNumberFormat="1" applyFont="1" applyBorder="1" applyAlignment="1">
      <alignment horizontal="center" vertical="center" wrapText="1"/>
    </xf>
    <xf numFmtId="0" fontId="16" fillId="0" borderId="6" xfId="0" applyNumberFormat="1" applyFont="1" applyBorder="1" applyAlignment="1">
      <alignment horizontal="center" vertical="center" wrapText="1"/>
    </xf>
    <xf numFmtId="0" fontId="16" fillId="0" borderId="79" xfId="0" applyNumberFormat="1" applyFont="1" applyBorder="1" applyAlignment="1">
      <alignment horizontal="center" vertical="center"/>
    </xf>
    <xf numFmtId="0" fontId="5" fillId="0" borderId="120" xfId="0" applyNumberFormat="1" applyFont="1" applyBorder="1" applyAlignment="1">
      <alignment horizontal="center" vertical="center"/>
    </xf>
    <xf numFmtId="0" fontId="5" fillId="0" borderId="110" xfId="0" applyNumberFormat="1" applyFont="1" applyBorder="1" applyAlignment="1">
      <alignment horizontal="center" vertical="center"/>
    </xf>
    <xf numFmtId="0" fontId="5" fillId="0" borderId="8"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46" xfId="0" applyNumberFormat="1" applyFont="1" applyBorder="1" applyAlignment="1">
      <alignment horizontal="center" vertical="center"/>
    </xf>
    <xf numFmtId="0" fontId="16" fillId="0" borderId="79" xfId="0" applyNumberFormat="1" applyFont="1" applyBorder="1" applyAlignment="1">
      <alignment horizontal="center" vertical="center" wrapText="1"/>
    </xf>
    <xf numFmtId="0" fontId="5" fillId="0" borderId="120" xfId="0" applyNumberFormat="1" applyFont="1" applyBorder="1" applyAlignment="1">
      <alignment horizontal="center" vertical="center" wrapText="1"/>
    </xf>
    <xf numFmtId="0" fontId="5" fillId="0" borderId="110"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46" xfId="0" applyNumberFormat="1" applyFont="1" applyBorder="1" applyAlignment="1">
      <alignment horizontal="center" vertical="center" wrapText="1"/>
    </xf>
    <xf numFmtId="0" fontId="3" fillId="5" borderId="0" xfId="0" applyFont="1" applyFill="1" applyBorder="1" applyAlignment="1" applyProtection="1">
      <alignment horizontal="left" vertical="top" wrapText="1"/>
      <protection locked="0"/>
    </xf>
    <xf numFmtId="0" fontId="3" fillId="5" borderId="0" xfId="0" applyFont="1" applyFill="1" applyBorder="1" applyAlignment="1" applyProtection="1">
      <alignment vertical="top" wrapText="1"/>
      <protection locked="0"/>
    </xf>
    <xf numFmtId="0" fontId="0" fillId="5" borderId="0" xfId="0" applyFill="1" applyAlignment="1"/>
    <xf numFmtId="0" fontId="16" fillId="0" borderId="0" xfId="0" applyFont="1" applyBorder="1" applyAlignment="1">
      <alignment horizontal="left" vertical="top" wrapText="1"/>
    </xf>
    <xf numFmtId="165" fontId="9" fillId="0" borderId="0" xfId="0" applyNumberFormat="1" applyFont="1" applyAlignment="1">
      <alignment horizontal="center"/>
    </xf>
    <xf numFmtId="0" fontId="5" fillId="0" borderId="0" xfId="0" applyFont="1" applyAlignment="1">
      <alignment horizontal="center"/>
    </xf>
    <xf numFmtId="165" fontId="11" fillId="0" borderId="0" xfId="0" applyNumberFormat="1" applyFont="1" applyAlignment="1">
      <alignment horizontal="center"/>
    </xf>
    <xf numFmtId="0" fontId="5" fillId="0" borderId="0" xfId="0" applyFont="1" applyBorder="1" applyAlignment="1">
      <alignment horizontal="center"/>
    </xf>
    <xf numFmtId="0" fontId="16" fillId="0" borderId="79" xfId="0" applyNumberFormat="1" applyFont="1" applyBorder="1" applyAlignment="1">
      <alignment horizontal="center"/>
    </xf>
    <xf numFmtId="0" fontId="16" fillId="0" borderId="8" xfId="0" applyNumberFormat="1" applyFont="1" applyBorder="1" applyAlignment="1">
      <alignment horizontal="center"/>
    </xf>
    <xf numFmtId="0" fontId="16" fillId="0" borderId="74" xfId="0" applyNumberFormat="1" applyFont="1" applyBorder="1" applyAlignment="1">
      <alignment horizontal="center"/>
    </xf>
    <xf numFmtId="165" fontId="5" fillId="0" borderId="0" xfId="0" applyNumberFormat="1" applyFont="1" applyAlignment="1">
      <alignment horizontal="center"/>
    </xf>
    <xf numFmtId="165" fontId="5" fillId="0" borderId="3" xfId="0" applyNumberFormat="1" applyFont="1" applyBorder="1" applyAlignment="1">
      <alignment horizontal="center"/>
    </xf>
    <xf numFmtId="165" fontId="8" fillId="0" borderId="0" xfId="0" applyNumberFormat="1" applyFont="1" applyAlignment="1">
      <alignment horizontal="center"/>
    </xf>
    <xf numFmtId="0" fontId="16" fillId="0" borderId="2" xfId="0" applyNumberFormat="1" applyFont="1" applyFill="1" applyBorder="1" applyAlignment="1">
      <alignment horizontal="center" vertical="center" wrapText="1"/>
    </xf>
    <xf numFmtId="0" fontId="16" fillId="0" borderId="6" xfId="0" applyNumberFormat="1" applyFont="1" applyFill="1" applyBorder="1" applyAlignment="1">
      <alignment horizontal="center" vertical="center" wrapText="1"/>
    </xf>
    <xf numFmtId="0" fontId="16" fillId="0" borderId="110" xfId="0" applyNumberFormat="1" applyFont="1" applyFill="1" applyBorder="1" applyAlignment="1">
      <alignment horizontal="center" vertical="center" wrapText="1"/>
    </xf>
    <xf numFmtId="0" fontId="16" fillId="0" borderId="46" xfId="0" applyNumberFormat="1" applyFont="1" applyFill="1" applyBorder="1" applyAlignment="1">
      <alignment horizontal="center" vertical="center" wrapText="1"/>
    </xf>
    <xf numFmtId="0" fontId="25" fillId="0" borderId="0" xfId="0" applyFont="1" applyFill="1" applyBorder="1" applyAlignment="1">
      <alignment vertical="top" wrapText="1"/>
    </xf>
    <xf numFmtId="0" fontId="25" fillId="0" borderId="0" xfId="0" applyFont="1" applyFill="1" applyBorder="1" applyAlignment="1">
      <alignment wrapText="1"/>
    </xf>
    <xf numFmtId="165" fontId="25" fillId="0" borderId="0" xfId="0" applyNumberFormat="1" applyFont="1" applyFill="1" applyAlignment="1">
      <alignment vertical="top" wrapText="1"/>
    </xf>
    <xf numFmtId="165" fontId="25" fillId="0" borderId="0" xfId="0" applyNumberFormat="1" applyFont="1" applyFill="1" applyBorder="1" applyAlignment="1">
      <alignment vertical="top" wrapText="1"/>
    </xf>
    <xf numFmtId="3" fontId="17" fillId="0" borderId="0" xfId="0" applyNumberFormat="1" applyFont="1" applyFill="1" applyAlignment="1"/>
    <xf numFmtId="0" fontId="0" fillId="0" borderId="0" xfId="0" applyFill="1" applyAlignment="1"/>
    <xf numFmtId="165" fontId="81" fillId="0" borderId="0" xfId="0" applyNumberFormat="1" applyFont="1" applyAlignment="1">
      <alignment horizontal="center"/>
    </xf>
    <xf numFmtId="0" fontId="0" fillId="0" borderId="0" xfId="0" applyAlignment="1">
      <alignment horizontal="center"/>
    </xf>
    <xf numFmtId="165" fontId="82" fillId="0" borderId="0" xfId="0" applyNumberFormat="1" applyFont="1" applyAlignment="1">
      <alignment horizontal="center"/>
    </xf>
    <xf numFmtId="165" fontId="83" fillId="0" borderId="79" xfId="0" applyNumberFormat="1" applyFont="1" applyBorder="1" applyAlignment="1"/>
    <xf numFmtId="0" fontId="0" fillId="0" borderId="120" xfId="0" applyBorder="1" applyAlignment="1"/>
    <xf numFmtId="0" fontId="0" fillId="0" borderId="110" xfId="0" applyBorder="1" applyAlignment="1"/>
    <xf numFmtId="0" fontId="0" fillId="0" borderId="74" xfId="0" applyBorder="1" applyAlignment="1"/>
    <xf numFmtId="0" fontId="0" fillId="0" borderId="75" xfId="0" applyBorder="1" applyAlignment="1"/>
    <xf numFmtId="0" fontId="0" fillId="0" borderId="76" xfId="0" applyBorder="1" applyAlignment="1"/>
    <xf numFmtId="165" fontId="83" fillId="0" borderId="44" xfId="0" applyNumberFormat="1" applyFont="1" applyFill="1" applyBorder="1" applyAlignment="1">
      <alignment horizontal="center"/>
    </xf>
    <xf numFmtId="0" fontId="0" fillId="0" borderId="47" xfId="0" applyFill="1" applyBorder="1" applyAlignment="1">
      <alignment horizontal="center"/>
    </xf>
    <xf numFmtId="0" fontId="0" fillId="0" borderId="20" xfId="0" applyFill="1" applyBorder="1" applyAlignment="1">
      <alignment horizontal="center"/>
    </xf>
    <xf numFmtId="165" fontId="83" fillId="0" borderId="47" xfId="0" applyNumberFormat="1" applyFont="1" applyFill="1" applyBorder="1" applyAlignment="1">
      <alignment horizontal="center"/>
    </xf>
    <xf numFmtId="0" fontId="26" fillId="2" borderId="126" xfId="0" applyNumberFormat="1" applyFont="1" applyFill="1" applyBorder="1" applyAlignment="1">
      <alignment horizontal="center" wrapText="1"/>
    </xf>
    <xf numFmtId="0" fontId="5" fillId="0" borderId="16" xfId="0" applyNumberFormat="1" applyFont="1" applyBorder="1" applyAlignment="1">
      <alignment horizontal="center" wrapText="1"/>
    </xf>
    <xf numFmtId="165" fontId="5" fillId="0" borderId="0" xfId="0" applyNumberFormat="1" applyFont="1" applyBorder="1" applyAlignment="1">
      <alignment horizontal="center"/>
    </xf>
    <xf numFmtId="165" fontId="6" fillId="2" borderId="115" xfId="0" applyNumberFormat="1" applyFont="1" applyFill="1" applyBorder="1" applyAlignment="1">
      <alignment horizontal="center"/>
    </xf>
    <xf numFmtId="0" fontId="26" fillId="2" borderId="60" xfId="0" applyNumberFormat="1" applyFont="1" applyFill="1" applyBorder="1" applyAlignment="1">
      <alignment horizontal="center" wrapText="1"/>
    </xf>
    <xf numFmtId="0" fontId="5" fillId="0" borderId="39" xfId="0" applyNumberFormat="1" applyFont="1" applyBorder="1" applyAlignment="1">
      <alignment horizontal="center" wrapText="1"/>
    </xf>
    <xf numFmtId="0" fontId="26" fillId="2" borderId="42" xfId="0" applyNumberFormat="1" applyFont="1" applyFill="1" applyBorder="1" applyAlignment="1">
      <alignment horizontal="center" wrapText="1"/>
    </xf>
    <xf numFmtId="0" fontId="5" fillId="0" borderId="40" xfId="0" applyNumberFormat="1" applyFont="1" applyBorder="1" applyAlignment="1">
      <alignment horizontal="center" wrapText="1"/>
    </xf>
    <xf numFmtId="0" fontId="26" fillId="2" borderId="127" xfId="0" applyNumberFormat="1" applyFont="1" applyFill="1" applyBorder="1" applyAlignment="1">
      <alignment horizontal="center" wrapText="1"/>
    </xf>
    <xf numFmtId="0" fontId="26" fillId="2" borderId="128" xfId="0" applyNumberFormat="1" applyFont="1" applyFill="1" applyBorder="1" applyAlignment="1">
      <alignment horizontal="center" wrapText="1"/>
    </xf>
    <xf numFmtId="0" fontId="26" fillId="2" borderId="129" xfId="0" applyNumberFormat="1" applyFont="1" applyFill="1" applyBorder="1" applyAlignment="1">
      <alignment horizontal="center" vertical="center"/>
    </xf>
    <xf numFmtId="0" fontId="26" fillId="2" borderId="130" xfId="0" applyNumberFormat="1" applyFont="1" applyFill="1" applyBorder="1" applyAlignment="1">
      <alignment horizontal="center" vertical="center"/>
    </xf>
    <xf numFmtId="0" fontId="26" fillId="2" borderId="131" xfId="0" applyNumberFormat="1" applyFont="1" applyFill="1" applyBorder="1" applyAlignment="1">
      <alignment horizontal="center" vertical="center"/>
    </xf>
    <xf numFmtId="0" fontId="26" fillId="2" borderId="132" xfId="0" applyNumberFormat="1" applyFont="1" applyFill="1" applyBorder="1" applyAlignment="1">
      <alignment horizontal="center" vertical="center" wrapText="1"/>
    </xf>
    <xf numFmtId="0" fontId="5" fillId="0" borderId="133" xfId="0" applyNumberFormat="1" applyFont="1" applyBorder="1" applyAlignment="1">
      <alignment horizontal="center" vertical="center" wrapText="1"/>
    </xf>
    <xf numFmtId="0" fontId="5" fillId="0" borderId="134" xfId="0" applyNumberFormat="1" applyFont="1" applyBorder="1" applyAlignment="1">
      <alignment horizontal="center" wrapText="1"/>
    </xf>
    <xf numFmtId="0" fontId="26" fillId="2" borderId="135" xfId="0" applyNumberFormat="1" applyFont="1" applyFill="1" applyBorder="1" applyAlignment="1">
      <alignment horizontal="center" wrapText="1"/>
    </xf>
    <xf numFmtId="0" fontId="5" fillId="0" borderId="136" xfId="0" applyNumberFormat="1" applyFont="1" applyBorder="1" applyAlignment="1">
      <alignment horizontal="center" wrapText="1"/>
    </xf>
    <xf numFmtId="0" fontId="26" fillId="2" borderId="137" xfId="0" applyNumberFormat="1" applyFont="1" applyFill="1" applyBorder="1" applyAlignment="1">
      <alignment horizontal="center" wrapText="1"/>
    </xf>
    <xf numFmtId="0" fontId="5" fillId="0" borderId="8" xfId="0" applyNumberFormat="1" applyFont="1" applyBorder="1" applyAlignment="1">
      <alignment wrapText="1"/>
    </xf>
    <xf numFmtId="0" fontId="5" fillId="0" borderId="114" xfId="0" applyNumberFormat="1" applyFont="1" applyBorder="1" applyAlignment="1">
      <alignment wrapText="1"/>
    </xf>
    <xf numFmtId="0" fontId="17" fillId="0" borderId="0" xfId="0" applyNumberFormat="1" applyFont="1" applyFill="1" applyAlignment="1"/>
    <xf numFmtId="0" fontId="5" fillId="0" borderId="0" xfId="0" applyNumberFormat="1" applyFont="1" applyFill="1" applyBorder="1" applyAlignment="1"/>
    <xf numFmtId="0" fontId="9" fillId="0" borderId="0" xfId="0" applyNumberFormat="1" applyFont="1" applyAlignment="1">
      <alignment horizontal="center"/>
    </xf>
    <xf numFmtId="0" fontId="5" fillId="0" borderId="0" xfId="0" applyNumberFormat="1" applyFont="1" applyBorder="1" applyAlignment="1">
      <alignment horizontal="center"/>
    </xf>
    <xf numFmtId="0" fontId="11" fillId="0" borderId="0" xfId="0" applyNumberFormat="1" applyFont="1" applyAlignment="1">
      <alignment horizontal="center"/>
    </xf>
    <xf numFmtId="0" fontId="11" fillId="0" borderId="0" xfId="0" applyNumberFormat="1" applyFont="1" applyBorder="1" applyAlignment="1">
      <alignment horizontal="center"/>
    </xf>
    <xf numFmtId="3" fontId="17" fillId="0" borderId="0" xfId="0" applyNumberFormat="1" applyFont="1" applyBorder="1" applyAlignment="1">
      <alignment horizontal="center"/>
    </xf>
    <xf numFmtId="165" fontId="41" fillId="0" borderId="120" xfId="0" applyNumberFormat="1" applyFont="1" applyBorder="1" applyAlignment="1">
      <alignment horizontal="center"/>
    </xf>
    <xf numFmtId="0" fontId="33" fillId="2" borderId="138" xfId="0" applyNumberFormat="1" applyFont="1" applyFill="1" applyBorder="1" applyAlignment="1">
      <alignment horizontal="center"/>
    </xf>
    <xf numFmtId="0" fontId="22" fillId="0" borderId="115" xfId="0" applyNumberFormat="1" applyFont="1" applyBorder="1" applyAlignment="1">
      <alignment horizontal="center"/>
    </xf>
    <xf numFmtId="0" fontId="33" fillId="2" borderId="0" xfId="0" applyNumberFormat="1" applyFont="1" applyFill="1" applyAlignment="1">
      <alignment horizontal="center"/>
    </xf>
    <xf numFmtId="0" fontId="33" fillId="2" borderId="37" xfId="0" applyNumberFormat="1" applyFont="1" applyFill="1" applyBorder="1" applyAlignment="1">
      <alignment horizontal="center"/>
    </xf>
    <xf numFmtId="3" fontId="6" fillId="2" borderId="115" xfId="0" applyNumberFormat="1" applyFont="1" applyFill="1" applyBorder="1" applyAlignment="1">
      <alignment horizontal="center"/>
    </xf>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0" fontId="8" fillId="0" borderId="0" xfId="0" applyNumberFormat="1" applyFont="1" applyAlignment="1">
      <alignment horizontal="center"/>
    </xf>
    <xf numFmtId="3" fontId="45" fillId="2" borderId="140" xfId="0" applyNumberFormat="1" applyFont="1" applyFill="1" applyBorder="1" applyAlignment="1">
      <alignment horizontal="center"/>
    </xf>
    <xf numFmtId="0" fontId="41" fillId="0" borderId="140" xfId="0" applyFont="1" applyBorder="1" applyAlignment="1">
      <alignment horizontal="center"/>
    </xf>
    <xf numFmtId="0" fontId="41" fillId="0" borderId="141" xfId="0" applyFont="1" applyBorder="1" applyAlignment="1">
      <alignment horizontal="center"/>
    </xf>
    <xf numFmtId="0" fontId="24" fillId="2" borderId="142" xfId="0" applyNumberFormat="1" applyFont="1" applyFill="1" applyBorder="1" applyAlignment="1">
      <alignment wrapText="1"/>
    </xf>
    <xf numFmtId="0" fontId="5" fillId="0" borderId="143" xfId="0" applyNumberFormat="1" applyFont="1" applyBorder="1" applyAlignment="1">
      <alignment wrapText="1"/>
    </xf>
    <xf numFmtId="0" fontId="5" fillId="0" borderId="144" xfId="0" applyNumberFormat="1" applyFont="1" applyBorder="1" applyAlignment="1">
      <alignment wrapText="1"/>
    </xf>
    <xf numFmtId="0" fontId="33" fillId="2" borderId="30" xfId="0" applyNumberFormat="1" applyFont="1" applyFill="1" applyBorder="1" applyAlignment="1">
      <alignment horizontal="center" wrapText="1"/>
    </xf>
    <xf numFmtId="0" fontId="22" fillId="0" borderId="32" xfId="0" applyNumberFormat="1" applyFont="1" applyBorder="1"/>
    <xf numFmtId="0" fontId="22" fillId="0" borderId="31" xfId="0" applyNumberFormat="1" applyFont="1" applyBorder="1"/>
    <xf numFmtId="0" fontId="22" fillId="0" borderId="32" xfId="0" applyNumberFormat="1" applyFont="1" applyBorder="1" applyAlignment="1">
      <alignment horizontal="center" wrapText="1"/>
    </xf>
    <xf numFmtId="0" fontId="22" fillId="0" borderId="31" xfId="0" applyNumberFormat="1" applyFont="1" applyBorder="1" applyAlignment="1">
      <alignment horizontal="center" wrapText="1"/>
    </xf>
    <xf numFmtId="0" fontId="33" fillId="2" borderId="138" xfId="0" applyNumberFormat="1" applyFont="1" applyFill="1" applyBorder="1" applyAlignment="1">
      <alignment horizontal="center" wrapText="1"/>
    </xf>
    <xf numFmtId="0" fontId="22" fillId="0" borderId="115" xfId="0" applyNumberFormat="1" applyFont="1" applyBorder="1" applyAlignment="1">
      <alignment horizontal="center" wrapText="1"/>
    </xf>
    <xf numFmtId="0" fontId="22" fillId="0" borderId="33" xfId="0" applyNumberFormat="1" applyFont="1" applyBorder="1" applyAlignment="1">
      <alignment wrapText="1"/>
    </xf>
    <xf numFmtId="0" fontId="22" fillId="0" borderId="138" xfId="0" applyNumberFormat="1" applyFont="1" applyBorder="1" applyAlignment="1">
      <alignment wrapText="1"/>
    </xf>
    <xf numFmtId="0" fontId="22" fillId="0" borderId="139" xfId="0" applyNumberFormat="1" applyFont="1" applyBorder="1" applyAlignment="1">
      <alignment wrapText="1"/>
    </xf>
    <xf numFmtId="0" fontId="35" fillId="2" borderId="0" xfId="0" applyNumberFormat="1" applyFont="1" applyFill="1" applyAlignment="1">
      <alignment horizontal="center"/>
    </xf>
    <xf numFmtId="0" fontId="5" fillId="0" borderId="0" xfId="0" applyNumberFormat="1" applyFont="1" applyAlignment="1">
      <alignment horizontal="center"/>
    </xf>
    <xf numFmtId="0" fontId="34" fillId="2" borderId="0" xfId="0" applyNumberFormat="1" applyFont="1" applyFill="1" applyAlignment="1">
      <alignment horizontal="center"/>
    </xf>
    <xf numFmtId="0" fontId="34" fillId="0" borderId="0" xfId="0" applyNumberFormat="1" applyFont="1" applyFill="1" applyAlignment="1"/>
    <xf numFmtId="0" fontId="5" fillId="0" borderId="0" xfId="0" applyNumberFormat="1" applyFont="1" applyFill="1" applyAlignment="1"/>
    <xf numFmtId="165" fontId="33" fillId="2" borderId="0" xfId="0" applyNumberFormat="1" applyFont="1" applyFill="1" applyAlignment="1">
      <alignment horizontal="center"/>
    </xf>
    <xf numFmtId="165" fontId="6" fillId="2" borderId="0" xfId="0" applyNumberFormat="1" applyFont="1" applyFill="1" applyAlignment="1">
      <alignment horizontal="center"/>
    </xf>
    <xf numFmtId="165" fontId="43" fillId="2" borderId="173" xfId="0" applyNumberFormat="1" applyFont="1" applyFill="1" applyBorder="1" applyAlignment="1">
      <alignment horizontal="center"/>
    </xf>
    <xf numFmtId="0" fontId="42" fillId="0" borderId="172" xfId="0" applyFont="1" applyBorder="1" applyAlignment="1">
      <alignment horizontal="center"/>
    </xf>
    <xf numFmtId="0" fontId="42" fillId="0" borderId="174" xfId="0" applyFont="1" applyBorder="1" applyAlignment="1">
      <alignment horizontal="center"/>
    </xf>
    <xf numFmtId="0" fontId="24" fillId="2" borderId="121" xfId="0" applyNumberFormat="1" applyFont="1" applyFill="1" applyBorder="1" applyAlignment="1">
      <alignment horizontal="center" wrapText="1"/>
    </xf>
    <xf numFmtId="0" fontId="5" fillId="0" borderId="122" xfId="0" applyNumberFormat="1" applyFont="1" applyBorder="1" applyAlignment="1">
      <alignment horizontal="center" wrapText="1"/>
    </xf>
    <xf numFmtId="0" fontId="5" fillId="0" borderId="7" xfId="0" applyNumberFormat="1" applyFont="1" applyBorder="1" applyAlignment="1">
      <alignment horizontal="center" wrapText="1"/>
    </xf>
    <xf numFmtId="0" fontId="5" fillId="0" borderId="4" xfId="0" applyNumberFormat="1" applyFont="1" applyBorder="1" applyAlignment="1">
      <alignment horizontal="center" wrapText="1"/>
    </xf>
    <xf numFmtId="0" fontId="24" fillId="2" borderId="121" xfId="0" applyNumberFormat="1" applyFont="1" applyFill="1" applyBorder="1" applyAlignment="1">
      <alignment horizontal="center" vertical="center" wrapText="1"/>
    </xf>
    <xf numFmtId="0" fontId="5" fillId="0" borderId="122"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5" fillId="0" borderId="172"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24" fillId="2" borderId="173" xfId="0" applyNumberFormat="1" applyFont="1" applyFill="1" applyBorder="1" applyAlignment="1">
      <alignment horizontal="center" vertical="center" wrapText="1"/>
    </xf>
    <xf numFmtId="0" fontId="5" fillId="0" borderId="174" xfId="0" applyNumberFormat="1" applyFont="1" applyBorder="1" applyAlignment="1">
      <alignment horizontal="center" vertical="center" wrapText="1"/>
    </xf>
    <xf numFmtId="0" fontId="5" fillId="0" borderId="175" xfId="0" applyNumberFormat="1" applyFont="1" applyBorder="1" applyAlignment="1">
      <alignment horizontal="center" vertical="center" wrapText="1"/>
    </xf>
    <xf numFmtId="0" fontId="5" fillId="0" borderId="41" xfId="0" applyNumberFormat="1" applyFont="1" applyBorder="1" applyAlignment="1">
      <alignment horizontal="center" vertical="center" wrapText="1"/>
    </xf>
    <xf numFmtId="0" fontId="24" fillId="2" borderId="163" xfId="0" applyNumberFormat="1" applyFont="1" applyFill="1" applyBorder="1" applyAlignment="1">
      <alignment wrapText="1"/>
    </xf>
    <xf numFmtId="0" fontId="5" fillId="0" borderId="164" xfId="0" applyNumberFormat="1" applyFont="1" applyBorder="1" applyAlignment="1">
      <alignment wrapText="1"/>
    </xf>
    <xf numFmtId="0" fontId="5" fillId="0" borderId="165" xfId="0" applyNumberFormat="1" applyFont="1" applyBorder="1" applyAlignment="1">
      <alignment wrapText="1"/>
    </xf>
    <xf numFmtId="165" fontId="6" fillId="2" borderId="0" xfId="0" applyNumberFormat="1" applyFont="1" applyFill="1" applyBorder="1" applyAlignment="1">
      <alignment horizontal="center"/>
    </xf>
    <xf numFmtId="165" fontId="42" fillId="0" borderId="0" xfId="0" applyNumberFormat="1" applyFont="1" applyBorder="1" applyAlignment="1">
      <alignment horizontal="center"/>
    </xf>
    <xf numFmtId="0" fontId="41" fillId="0" borderId="0" xfId="0" applyFont="1" applyBorder="1" applyAlignment="1">
      <alignment horizontal="center"/>
    </xf>
    <xf numFmtId="0" fontId="26" fillId="2" borderId="44" xfId="0" applyNumberFormat="1" applyFont="1" applyFill="1" applyBorder="1" applyAlignment="1">
      <alignment horizontal="center" vertical="center"/>
    </xf>
    <xf numFmtId="0" fontId="0" fillId="0" borderId="20" xfId="0" applyNumberFormat="1" applyBorder="1" applyAlignment="1">
      <alignment horizontal="center" vertical="center"/>
    </xf>
    <xf numFmtId="0" fontId="26" fillId="2" borderId="20" xfId="0" applyNumberFormat="1" applyFont="1" applyFill="1" applyBorder="1" applyAlignment="1">
      <alignment horizontal="center" vertical="center"/>
    </xf>
    <xf numFmtId="0" fontId="21" fillId="0" borderId="44" xfId="0" applyNumberFormat="1" applyFont="1" applyBorder="1" applyAlignment="1">
      <alignment horizontal="center" vertical="center" wrapText="1"/>
    </xf>
    <xf numFmtId="0" fontId="21" fillId="0" borderId="20" xfId="0" applyNumberFormat="1" applyFont="1" applyBorder="1" applyAlignment="1">
      <alignment horizontal="center" vertical="center" wrapText="1"/>
    </xf>
    <xf numFmtId="0" fontId="0" fillId="0" borderId="0" xfId="0" applyNumberFormat="1" applyBorder="1" applyAlignment="1"/>
    <xf numFmtId="0" fontId="6" fillId="2" borderId="79" xfId="0" applyNumberFormat="1" applyFont="1" applyFill="1" applyBorder="1" applyAlignment="1"/>
    <xf numFmtId="0" fontId="0" fillId="0" borderId="74" xfId="0" applyNumberFormat="1" applyBorder="1" applyAlignment="1"/>
    <xf numFmtId="0" fontId="8" fillId="0" borderId="0" xfId="0" applyNumberFormat="1" applyFont="1" applyBorder="1" applyAlignment="1">
      <alignment horizontal="center"/>
    </xf>
    <xf numFmtId="0" fontId="0" fillId="0" borderId="0" xfId="0" applyNumberFormat="1" applyFill="1" applyBorder="1" applyAlignment="1"/>
    <xf numFmtId="3" fontId="17" fillId="0" borderId="0" xfId="0" applyNumberFormat="1" applyFont="1" applyBorder="1" applyAlignment="1"/>
    <xf numFmtId="0" fontId="0" fillId="0" borderId="0" xfId="0" applyBorder="1" applyAlignment="1"/>
    <xf numFmtId="0" fontId="9" fillId="0" borderId="0" xfId="0" applyNumberFormat="1" applyFont="1" applyBorder="1" applyAlignment="1">
      <alignment horizontal="center"/>
    </xf>
    <xf numFmtId="0" fontId="26" fillId="2" borderId="44" xfId="0" applyNumberFormat="1" applyFont="1" applyFill="1" applyBorder="1" applyAlignment="1">
      <alignment horizontal="center" vertical="center" wrapText="1"/>
    </xf>
    <xf numFmtId="0" fontId="0" fillId="0" borderId="47" xfId="0" applyNumberFormat="1" applyBorder="1" applyAlignment="1">
      <alignment horizontal="center" vertical="center" wrapText="1"/>
    </xf>
    <xf numFmtId="3" fontId="17" fillId="0" borderId="0" xfId="5" applyNumberFormat="1" applyFont="1" applyAlignment="1">
      <alignment horizontal="center"/>
    </xf>
    <xf numFmtId="0" fontId="14" fillId="0" borderId="0" xfId="5" applyBorder="1" applyAlignment="1">
      <alignment horizontal="center"/>
    </xf>
    <xf numFmtId="3" fontId="16" fillId="2" borderId="0" xfId="12" applyNumberFormat="1" applyFont="1" applyFill="1" applyAlignment="1">
      <alignment horizontal="center"/>
    </xf>
    <xf numFmtId="0" fontId="16" fillId="2" borderId="0" xfId="12" applyFont="1" applyFill="1" applyAlignment="1">
      <alignment horizontal="center"/>
    </xf>
    <xf numFmtId="3" fontId="5" fillId="2" borderId="0" xfId="12" applyNumberFormat="1" applyFont="1" applyFill="1" applyAlignment="1">
      <alignment horizontal="center"/>
    </xf>
    <xf numFmtId="0" fontId="5" fillId="2" borderId="0" xfId="12" applyFont="1" applyFill="1" applyAlignment="1">
      <alignment horizontal="center"/>
    </xf>
    <xf numFmtId="0" fontId="74" fillId="2" borderId="0" xfId="12" applyFont="1" applyFill="1" applyAlignment="1">
      <alignment horizontal="center"/>
    </xf>
    <xf numFmtId="0" fontId="3" fillId="2" borderId="0" xfId="12" applyFont="1" applyFill="1" applyAlignment="1">
      <alignment wrapText="1"/>
    </xf>
    <xf numFmtId="0" fontId="5" fillId="2" borderId="0" xfId="12" applyFont="1" applyFill="1" applyAlignment="1">
      <alignment wrapText="1"/>
    </xf>
    <xf numFmtId="0" fontId="3" fillId="2" borderId="0" xfId="12" applyFont="1" applyFill="1" applyAlignment="1">
      <alignment horizontal="left" wrapText="1" indent="3"/>
    </xf>
    <xf numFmtId="0" fontId="74" fillId="2" borderId="0" xfId="12" applyFont="1" applyFill="1" applyAlignment="1">
      <alignment horizontal="left" wrapText="1" indent="3"/>
    </xf>
    <xf numFmtId="166" fontId="8" fillId="3" borderId="0" xfId="0" applyNumberFormat="1" applyFont="1" applyFill="1" applyBorder="1" applyAlignment="1">
      <alignment vertical="top" wrapText="1"/>
    </xf>
    <xf numFmtId="0" fontId="0" fillId="0" borderId="0" xfId="0" applyAlignment="1">
      <alignment vertical="top" wrapText="1"/>
    </xf>
    <xf numFmtId="0" fontId="67" fillId="0" borderId="79" xfId="9" applyNumberFormat="1" applyFont="1" applyFill="1" applyBorder="1" applyAlignment="1" applyProtection="1"/>
    <xf numFmtId="0" fontId="67" fillId="0" borderId="120" xfId="9" applyNumberFormat="1" applyFont="1" applyFill="1" applyBorder="1" applyAlignment="1" applyProtection="1"/>
    <xf numFmtId="0" fontId="67" fillId="0" borderId="7" xfId="9" applyNumberFormat="1" applyFont="1" applyFill="1" applyBorder="1" applyAlignment="1" applyProtection="1"/>
    <xf numFmtId="0" fontId="67" fillId="0" borderId="3" xfId="9" applyNumberFormat="1" applyFont="1" applyFill="1" applyBorder="1" applyAlignment="1" applyProtection="1"/>
    <xf numFmtId="166" fontId="58" fillId="3" borderId="0" xfId="0" applyNumberFormat="1" applyFont="1" applyFill="1" applyBorder="1" applyAlignment="1">
      <alignment horizontal="center"/>
    </xf>
    <xf numFmtId="166" fontId="8" fillId="3" borderId="0" xfId="0" applyNumberFormat="1" applyFont="1" applyFill="1" applyBorder="1" applyAlignment="1">
      <alignment horizontal="left" wrapText="1"/>
    </xf>
    <xf numFmtId="0" fontId="8" fillId="3" borderId="0" xfId="0" applyFont="1" applyFill="1" applyBorder="1" applyAlignment="1">
      <alignment vertical="top" wrapText="1"/>
    </xf>
    <xf numFmtId="167" fontId="67" fillId="0" borderId="110" xfId="1" applyNumberFormat="1" applyFont="1" applyFill="1" applyBorder="1" applyAlignment="1">
      <alignment horizontal="center" vertical="top" wrapText="1"/>
    </xf>
    <xf numFmtId="167" fontId="67" fillId="0" borderId="4" xfId="1" applyNumberFormat="1" applyFont="1" applyFill="1" applyBorder="1" applyAlignment="1">
      <alignment horizontal="center" vertical="top" wrapText="1"/>
    </xf>
    <xf numFmtId="167" fontId="67" fillId="0" borderId="120" xfId="1" applyNumberFormat="1" applyFont="1" applyFill="1" applyBorder="1" applyAlignment="1">
      <alignment horizontal="center" vertical="top" wrapText="1"/>
    </xf>
    <xf numFmtId="167" fontId="67" fillId="0" borderId="3" xfId="1" applyNumberFormat="1" applyFont="1" applyFill="1" applyBorder="1" applyAlignment="1">
      <alignment horizontal="center" vertical="top" wrapText="1"/>
    </xf>
    <xf numFmtId="167" fontId="67" fillId="0" borderId="79" xfId="1" applyNumberFormat="1" applyFont="1" applyFill="1" applyBorder="1" applyAlignment="1">
      <alignment horizontal="center" vertical="top" wrapText="1"/>
    </xf>
    <xf numFmtId="167" fontId="67" fillId="0" borderId="7" xfId="1" applyNumberFormat="1" applyFont="1" applyFill="1" applyBorder="1" applyAlignment="1">
      <alignment horizontal="center" vertical="top" wrapText="1"/>
    </xf>
    <xf numFmtId="167" fontId="65" fillId="0" borderId="0" xfId="1" applyNumberFormat="1" applyFont="1" applyAlignment="1">
      <alignment horizontal="center" vertical="center"/>
    </xf>
    <xf numFmtId="0" fontId="8" fillId="0" borderId="3" xfId="9" applyNumberFormat="1" applyFont="1" applyFill="1" applyBorder="1" applyAlignment="1" applyProtection="1">
      <alignment horizontal="center"/>
    </xf>
    <xf numFmtId="167" fontId="8" fillId="0" borderId="0" xfId="1" applyNumberFormat="1" applyFont="1" applyFill="1" applyBorder="1" applyAlignment="1" applyProtection="1">
      <alignment horizontal="center"/>
    </xf>
    <xf numFmtId="166" fontId="5" fillId="0" borderId="0" xfId="9" applyNumberFormat="1" applyFont="1" applyAlignment="1">
      <alignment horizontal="center"/>
    </xf>
    <xf numFmtId="3" fontId="16" fillId="0" borderId="0" xfId="9" applyNumberFormat="1" applyFont="1" applyAlignment="1">
      <alignment horizontal="left"/>
    </xf>
    <xf numFmtId="166" fontId="16" fillId="0" borderId="0" xfId="9" applyNumberFormat="1" applyFont="1" applyAlignment="1">
      <alignment horizontal="center"/>
    </xf>
    <xf numFmtId="167" fontId="24" fillId="0" borderId="0" xfId="1" applyNumberFormat="1" applyFont="1" applyAlignment="1">
      <alignment horizontal="center" vertical="center"/>
    </xf>
    <xf numFmtId="0" fontId="66" fillId="0" borderId="3" xfId="9" applyFont="1" applyBorder="1" applyAlignment="1">
      <alignment horizontal="center" vertical="center"/>
    </xf>
    <xf numFmtId="0" fontId="0" fillId="0" borderId="0" xfId="0" applyBorder="1" applyAlignment="1">
      <alignment wrapText="1"/>
    </xf>
    <xf numFmtId="0" fontId="68" fillId="0" borderId="44" xfId="9" applyFont="1" applyFill="1" applyBorder="1" applyAlignment="1">
      <alignment horizontal="left" vertical="center"/>
    </xf>
    <xf numFmtId="0" fontId="68" fillId="0" borderId="47" xfId="9" applyFont="1" applyFill="1" applyBorder="1" applyAlignment="1">
      <alignment horizontal="left" vertical="center"/>
    </xf>
    <xf numFmtId="0" fontId="19" fillId="0" borderId="0" xfId="0" applyFont="1" applyBorder="1" applyAlignment="1">
      <alignment vertical="top" wrapText="1"/>
    </xf>
    <xf numFmtId="0" fontId="19" fillId="0" borderId="0" xfId="0" applyFont="1" applyBorder="1" applyAlignment="1">
      <alignment horizontal="center"/>
    </xf>
    <xf numFmtId="0" fontId="19" fillId="0" borderId="0" xfId="0" applyFont="1" applyBorder="1" applyAlignment="1">
      <alignment wrapText="1"/>
    </xf>
    <xf numFmtId="0" fontId="0" fillId="0" borderId="0" xfId="0" applyBorder="1"/>
    <xf numFmtId="0" fontId="16" fillId="0" borderId="0" xfId="0" applyFont="1" applyBorder="1" applyAlignment="1">
      <alignment horizontal="left"/>
    </xf>
    <xf numFmtId="3" fontId="5" fillId="0" borderId="0" xfId="0" applyNumberFormat="1" applyFont="1" applyBorder="1" applyAlignment="1">
      <alignment horizontal="center"/>
    </xf>
    <xf numFmtId="0" fontId="16" fillId="0" borderId="0" xfId="0" applyFont="1" applyBorder="1" applyAlignment="1">
      <alignment horizontal="center"/>
    </xf>
    <xf numFmtId="0" fontId="8" fillId="0" borderId="0" xfId="0" applyFont="1" applyFill="1" applyBorder="1" applyAlignment="1">
      <alignment vertical="top" wrapText="1"/>
    </xf>
    <xf numFmtId="0" fontId="0" fillId="0" borderId="0" xfId="0" applyFill="1" applyBorder="1"/>
    <xf numFmtId="166" fontId="8" fillId="0" borderId="0" xfId="0" applyNumberFormat="1" applyFont="1" applyFill="1" applyBorder="1" applyAlignment="1">
      <alignment vertical="top" wrapText="1"/>
    </xf>
    <xf numFmtId="0" fontId="5" fillId="0" borderId="0" xfId="8" applyFont="1" applyAlignment="1">
      <alignment horizontal="center" vertical="top"/>
    </xf>
    <xf numFmtId="0" fontId="5" fillId="0" borderId="0" xfId="0" applyFont="1" applyBorder="1" applyAlignment="1">
      <alignment horizontal="left"/>
    </xf>
  </cellXfs>
  <cellStyles count="14">
    <cellStyle name="Comma" xfId="1" builtinId="3"/>
    <cellStyle name="Comma 2" xfId="2"/>
    <cellStyle name="Currency" xfId="3" builtinId="4"/>
    <cellStyle name="Currency 2" xfId="4"/>
    <cellStyle name="Normal" xfId="0" builtinId="0"/>
    <cellStyle name="Normal 2" xfId="5"/>
    <cellStyle name="Normal 3" xfId="6"/>
    <cellStyle name="Normal_Appendix Exhibits.FINAL 2" xfId="7"/>
    <cellStyle name="Normal_FY 2011 Qs for IT Requests 04-16-09" xfId="8"/>
    <cellStyle name="Normal_FY2009 Cost Mod Prototype - Update 03-05-07" xfId="9"/>
    <cellStyle name="Normal_Improve by DU" xfId="10"/>
    <cellStyle name="Normal_Rsrcs_X_ DOJ Goal  Obj" xfId="11"/>
    <cellStyle name="Normal_Sheet1 2" xfId="12"/>
    <cellStyle name="Percent" xfId="1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15</xdr:col>
      <xdr:colOff>174625</xdr:colOff>
      <xdr:row>56</xdr:row>
      <xdr:rowOff>174624</xdr:rowOff>
    </xdr:to>
    <xdr:pic>
      <xdr:nvPicPr>
        <xdr:cNvPr id="3174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492125"/>
          <a:ext cx="11604625" cy="10413999"/>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219075</xdr:colOff>
      <xdr:row>30</xdr:row>
      <xdr:rowOff>0</xdr:rowOff>
    </xdr:from>
    <xdr:ext cx="184731" cy="264560"/>
    <xdr:sp macro="" textlink="">
      <xdr:nvSpPr>
        <xdr:cNvPr id="3" name="TextBox 2"/>
        <xdr:cNvSpPr txBox="1"/>
      </xdr:nvSpPr>
      <xdr:spPr>
        <a:xfrm>
          <a:off x="10201275" y="558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udget_Staff\napostolides\FY06%20Formulation\05%20OMB%20Budget%20-%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2012\congressional\PB%20Exhibits%20-DRAFT%20-%20Judyworking%20-%201-3-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 Organization Chart"/>
      <sheetName val="B. Summary of Requirements "/>
      <sheetName val="C. Increases Offsets"/>
      <sheetName val="D. Strategic Goals &amp; Objectives"/>
      <sheetName val="E. ATB Justification"/>
      <sheetName val="F. 2010 Crosswalk"/>
      <sheetName val="G.  2011 Crosswalk"/>
      <sheetName val="H. Reimbursable Resources"/>
      <sheetName val="I. Permanent Positions"/>
      <sheetName val="J. Financial Analysis"/>
      <sheetName val="K. Summary by Grade"/>
      <sheetName val="L. Summary by Object Class"/>
      <sheetName val="M. Studies"/>
      <sheetName val="Sheet1"/>
    </sheetNames>
    <sheetDataSet>
      <sheetData sheetId="0" refreshError="1"/>
      <sheetData sheetId="1">
        <row r="5">
          <cell r="A5" t="str">
            <v>United States Attorneys</v>
          </cell>
        </row>
        <row r="6">
          <cell r="A6" t="str">
            <v>Salaries and Expenses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
  <sheetViews>
    <sheetView tabSelected="1" view="pageBreakPreview" zoomScale="60" zoomScaleNormal="75" workbookViewId="0">
      <selection activeCell="T24" sqref="T24"/>
    </sheetView>
  </sheetViews>
  <sheetFormatPr defaultRowHeight="15"/>
  <sheetData>
    <row r="1" spans="1:1" ht="20.25">
      <c r="A1" s="116" t="s">
        <v>299</v>
      </c>
    </row>
  </sheetData>
  <printOptions horizontalCentered="1"/>
  <pageMargins left="0.75" right="0.75" top="0.75" bottom="0.5" header="0.3" footer="0.3"/>
  <pageSetup scale="61" orientation="landscape" r:id="rId1"/>
  <headerFooter>
    <oddFooter>&amp;CExhibit A - Organization Chart</oddFooter>
  </headerFooter>
  <drawing r:id="rId2"/>
</worksheet>
</file>

<file path=xl/worksheets/sheet10.xml><?xml version="1.0" encoding="utf-8"?>
<worksheet xmlns="http://schemas.openxmlformats.org/spreadsheetml/2006/main" xmlns:r="http://schemas.openxmlformats.org/officeDocument/2006/relationships">
  <sheetPr codeName="Sheet15">
    <pageSetUpPr fitToPage="1"/>
  </sheetPr>
  <dimension ref="A1:AP47"/>
  <sheetViews>
    <sheetView view="pageBreakPreview" zoomScale="75" zoomScaleNormal="75" zoomScaleSheetLayoutView="75" workbookViewId="0">
      <pane xSplit="1" ySplit="10" topLeftCell="B11" activePane="bottomRight" state="frozen"/>
      <selection activeCell="O11" sqref="O11"/>
      <selection pane="topRight" activeCell="O11" sqref="O11"/>
      <selection pane="bottomLeft" activeCell="O11" sqref="O11"/>
      <selection pane="bottomRight" activeCell="A2" sqref="A2:AA2"/>
    </sheetView>
  </sheetViews>
  <sheetFormatPr defaultRowHeight="15"/>
  <cols>
    <col min="1" max="1" width="57.44140625" customWidth="1"/>
    <col min="2" max="2" width="6.21875" customWidth="1"/>
    <col min="3" max="3" width="9.77734375" style="39" customWidth="1"/>
    <col min="4" max="4" width="6.21875" hidden="1" customWidth="1"/>
    <col min="5" max="5" width="9.77734375" style="39" hidden="1" customWidth="1"/>
    <col min="6" max="6" width="6.21875" customWidth="1"/>
    <col min="7" max="7" width="10.33203125" style="39" customWidth="1"/>
    <col min="8" max="8" width="6.21875" customWidth="1"/>
    <col min="9" max="9" width="9.77734375" style="39" customWidth="1"/>
    <col min="10" max="10" width="6.21875" hidden="1" customWidth="1"/>
    <col min="11" max="11" width="9.77734375" style="39" hidden="1" customWidth="1"/>
    <col min="12" max="12" width="6.21875" customWidth="1"/>
    <col min="13" max="13" width="10.77734375" style="39" customWidth="1"/>
    <col min="14" max="14" width="6.21875" hidden="1" customWidth="1"/>
    <col min="15" max="15" width="9.77734375" style="39" hidden="1" customWidth="1"/>
    <col min="16" max="16" width="6.21875" hidden="1" customWidth="1"/>
    <col min="17" max="17" width="9.77734375" style="39" hidden="1" customWidth="1"/>
    <col min="18" max="18" width="6.21875" customWidth="1"/>
    <col min="19" max="19" width="11.44140625" style="39" customWidth="1"/>
    <col min="20" max="20" width="6.21875" hidden="1" customWidth="1"/>
    <col min="21" max="21" width="9.77734375" style="39" hidden="1" customWidth="1"/>
    <col min="22" max="22" width="6.21875" hidden="1" customWidth="1"/>
    <col min="23" max="23" width="9.77734375" style="39" hidden="1" customWidth="1"/>
    <col min="24" max="24" width="6.21875" hidden="1" customWidth="1"/>
    <col min="25" max="25" width="9.77734375" style="39" hidden="1" customWidth="1"/>
    <col min="26" max="26" width="10.5546875" bestFit="1" customWidth="1"/>
    <col min="27" max="27" width="9.77734375" style="39" customWidth="1"/>
    <col min="28" max="28" width="0.6640625" style="60" customWidth="1"/>
  </cols>
  <sheetData>
    <row r="1" spans="1:28" ht="20.25">
      <c r="A1" s="143" t="s">
        <v>36</v>
      </c>
      <c r="B1" s="249"/>
      <c r="C1" s="399"/>
      <c r="D1" s="249"/>
      <c r="E1" s="399"/>
      <c r="F1" s="249"/>
      <c r="G1" s="399"/>
      <c r="H1" s="249"/>
      <c r="I1" s="399"/>
      <c r="J1" s="249"/>
      <c r="K1" s="399"/>
      <c r="L1" s="249"/>
      <c r="M1" s="399"/>
      <c r="N1" s="249"/>
      <c r="O1" s="399"/>
      <c r="P1" s="249"/>
      <c r="Q1" s="399"/>
      <c r="R1" s="249"/>
      <c r="S1" s="399"/>
      <c r="T1" s="249"/>
      <c r="U1" s="399"/>
      <c r="V1" s="249"/>
      <c r="W1" s="399"/>
      <c r="X1" s="249"/>
      <c r="Y1" s="399"/>
      <c r="Z1" s="249"/>
      <c r="AA1" s="400"/>
      <c r="AB1" s="58" t="s">
        <v>1</v>
      </c>
    </row>
    <row r="2" spans="1:28" ht="13.15" customHeight="1">
      <c r="A2" s="1133"/>
      <c r="B2" s="1133"/>
      <c r="C2" s="1133"/>
      <c r="D2" s="1133"/>
      <c r="E2" s="1133"/>
      <c r="F2" s="1133"/>
      <c r="G2" s="1133"/>
      <c r="H2" s="1133"/>
      <c r="I2" s="1133"/>
      <c r="J2" s="1133"/>
      <c r="K2" s="1133"/>
      <c r="L2" s="1133"/>
      <c r="M2" s="1133"/>
      <c r="N2" s="1133"/>
      <c r="O2" s="1133"/>
      <c r="P2" s="1133"/>
      <c r="Q2" s="1133"/>
      <c r="R2" s="1133"/>
      <c r="S2" s="1133"/>
      <c r="T2" s="1133"/>
      <c r="U2" s="1133"/>
      <c r="V2" s="1133"/>
      <c r="W2" s="1133"/>
      <c r="X2" s="1133"/>
      <c r="Y2" s="1133"/>
      <c r="Z2" s="1133"/>
      <c r="AA2" s="1134"/>
      <c r="AB2" s="58" t="s">
        <v>1</v>
      </c>
    </row>
    <row r="3" spans="1:28" ht="18.75">
      <c r="A3" s="1122" t="s">
        <v>5</v>
      </c>
      <c r="B3" s="1122"/>
      <c r="C3" s="1122"/>
      <c r="D3" s="1122"/>
      <c r="E3" s="1122"/>
      <c r="F3" s="1122"/>
      <c r="G3" s="1122"/>
      <c r="H3" s="1122"/>
      <c r="I3" s="1122"/>
      <c r="J3" s="1122"/>
      <c r="K3" s="1122"/>
      <c r="L3" s="1122"/>
      <c r="M3" s="1122"/>
      <c r="N3" s="1122"/>
      <c r="O3" s="1122"/>
      <c r="P3" s="1122"/>
      <c r="Q3" s="1122"/>
      <c r="R3" s="1122"/>
      <c r="S3" s="1122"/>
      <c r="T3" s="1122"/>
      <c r="U3" s="1122"/>
      <c r="V3" s="1122"/>
      <c r="W3" s="1122"/>
      <c r="X3" s="1122"/>
      <c r="Y3" s="1122"/>
      <c r="Z3" s="1122"/>
      <c r="AA3" s="1122"/>
      <c r="AB3" s="58" t="s">
        <v>1</v>
      </c>
    </row>
    <row r="4" spans="1:28" ht="16.5">
      <c r="A4" s="1124" t="str">
        <f>+'B. Summary of Requirements '!A5</f>
        <v>United States Attorneys</v>
      </c>
      <c r="B4" s="1124"/>
      <c r="C4" s="1124"/>
      <c r="D4" s="1124"/>
      <c r="E4" s="1124"/>
      <c r="F4" s="1124"/>
      <c r="G4" s="1124"/>
      <c r="H4" s="1124"/>
      <c r="I4" s="1124"/>
      <c r="J4" s="1124"/>
      <c r="K4" s="1124"/>
      <c r="L4" s="1124"/>
      <c r="M4" s="1124"/>
      <c r="N4" s="1124"/>
      <c r="O4" s="1124"/>
      <c r="P4" s="1124"/>
      <c r="Q4" s="1124"/>
      <c r="R4" s="1124"/>
      <c r="S4" s="1124"/>
      <c r="T4" s="1124"/>
      <c r="U4" s="1124"/>
      <c r="V4" s="1124"/>
      <c r="W4" s="1124"/>
      <c r="X4" s="1124"/>
      <c r="Y4" s="1124"/>
      <c r="Z4" s="1124"/>
      <c r="AA4" s="1124"/>
      <c r="AB4" s="58" t="s">
        <v>1</v>
      </c>
    </row>
    <row r="5" spans="1:28" ht="16.5">
      <c r="A5" s="1124" t="str">
        <f>+'B. Summary of Requirements '!A6</f>
        <v>Salaries and Expenses</v>
      </c>
      <c r="B5" s="1124"/>
      <c r="C5" s="1124"/>
      <c r="D5" s="1124"/>
      <c r="E5" s="1124"/>
      <c r="F5" s="1124"/>
      <c r="G5" s="1124"/>
      <c r="H5" s="1124"/>
      <c r="I5" s="1124"/>
      <c r="J5" s="1124"/>
      <c r="K5" s="1124"/>
      <c r="L5" s="1124"/>
      <c r="M5" s="1124"/>
      <c r="N5" s="1124"/>
      <c r="O5" s="1124"/>
      <c r="P5" s="1124"/>
      <c r="Q5" s="1124"/>
      <c r="R5" s="1124"/>
      <c r="S5" s="1124"/>
      <c r="T5" s="1124"/>
      <c r="U5" s="1124"/>
      <c r="V5" s="1124"/>
      <c r="W5" s="1124"/>
      <c r="X5" s="1124"/>
      <c r="Y5" s="1124"/>
      <c r="Z5" s="1124"/>
      <c r="AA5" s="1124"/>
      <c r="AB5" s="58" t="s">
        <v>1</v>
      </c>
    </row>
    <row r="6" spans="1:28">
      <c r="A6" s="1135" t="s">
        <v>297</v>
      </c>
      <c r="B6" s="1135"/>
      <c r="C6" s="1135"/>
      <c r="D6" s="1135"/>
      <c r="E6" s="1135"/>
      <c r="F6" s="1135"/>
      <c r="G6" s="1135"/>
      <c r="H6" s="1135"/>
      <c r="I6" s="1135"/>
      <c r="J6" s="1135"/>
      <c r="K6" s="1135"/>
      <c r="L6" s="1135"/>
      <c r="M6" s="1135"/>
      <c r="N6" s="1135"/>
      <c r="O6" s="1135"/>
      <c r="P6" s="1135"/>
      <c r="Q6" s="1135"/>
      <c r="R6" s="1135"/>
      <c r="S6" s="1135"/>
      <c r="T6" s="1135"/>
      <c r="U6" s="1135"/>
      <c r="V6" s="1135"/>
      <c r="W6" s="1135"/>
      <c r="X6" s="1135"/>
      <c r="Y6" s="1135"/>
      <c r="Z6" s="1135"/>
      <c r="AA6" s="1135"/>
      <c r="AB6" s="58" t="s">
        <v>1</v>
      </c>
    </row>
    <row r="7" spans="1:28">
      <c r="A7" s="1132"/>
      <c r="B7" s="1132"/>
      <c r="C7" s="1132"/>
      <c r="D7" s="1132"/>
      <c r="E7" s="1132"/>
      <c r="F7" s="1132"/>
      <c r="G7" s="1132"/>
      <c r="H7" s="1132"/>
      <c r="I7" s="1132"/>
      <c r="J7" s="1132"/>
      <c r="K7" s="1132"/>
      <c r="L7" s="1132"/>
      <c r="M7" s="1132"/>
      <c r="N7" s="1132"/>
      <c r="O7" s="1132"/>
      <c r="P7" s="1132"/>
      <c r="Q7" s="1132"/>
      <c r="R7" s="1132"/>
      <c r="S7" s="1132"/>
      <c r="T7" s="1132"/>
      <c r="U7" s="1132"/>
      <c r="V7" s="1132"/>
      <c r="W7" s="1132"/>
      <c r="X7" s="1132"/>
      <c r="Y7" s="1132"/>
      <c r="Z7" s="1132"/>
      <c r="AA7" s="1132"/>
      <c r="AB7" s="58" t="s">
        <v>1</v>
      </c>
    </row>
    <row r="8" spans="1:28" ht="15.75" customHeight="1">
      <c r="A8" s="1139" t="s">
        <v>296</v>
      </c>
      <c r="B8" s="1142" t="s">
        <v>460</v>
      </c>
      <c r="C8" s="1143"/>
      <c r="D8" s="1143"/>
      <c r="E8" s="1143"/>
      <c r="F8" s="1143"/>
      <c r="G8" s="1144"/>
      <c r="H8" s="1142" t="s">
        <v>461</v>
      </c>
      <c r="I8" s="1145"/>
      <c r="J8" s="1145"/>
      <c r="K8" s="1145"/>
      <c r="L8" s="1145"/>
      <c r="M8" s="1146"/>
      <c r="N8" s="1142" t="s">
        <v>413</v>
      </c>
      <c r="O8" s="1145"/>
      <c r="P8" s="1145"/>
      <c r="Q8" s="1145"/>
      <c r="R8" s="1145"/>
      <c r="S8" s="1146"/>
      <c r="T8" s="1142" t="s">
        <v>116</v>
      </c>
      <c r="U8" s="1145"/>
      <c r="V8" s="1145"/>
      <c r="W8" s="1145"/>
      <c r="X8" s="1145"/>
      <c r="Y8" s="1146"/>
      <c r="Z8" s="1142" t="s">
        <v>120</v>
      </c>
      <c r="AA8" s="1149"/>
      <c r="AB8" s="58" t="s">
        <v>1</v>
      </c>
    </row>
    <row r="9" spans="1:28" ht="36" customHeight="1">
      <c r="A9" s="1140"/>
      <c r="B9" s="1147" t="s">
        <v>472</v>
      </c>
      <c r="C9" s="1148"/>
      <c r="D9" s="1130" t="s">
        <v>7</v>
      </c>
      <c r="E9" s="1130"/>
      <c r="F9" s="1130" t="s">
        <v>462</v>
      </c>
      <c r="G9" s="1131"/>
      <c r="H9" s="1147" t="s">
        <v>472</v>
      </c>
      <c r="I9" s="1148"/>
      <c r="J9" s="1130" t="s">
        <v>7</v>
      </c>
      <c r="K9" s="1130"/>
      <c r="L9" s="1130" t="s">
        <v>462</v>
      </c>
      <c r="M9" s="1131"/>
      <c r="N9" s="1128" t="s">
        <v>6</v>
      </c>
      <c r="O9" s="1129"/>
      <c r="P9" s="1130" t="s">
        <v>7</v>
      </c>
      <c r="Q9" s="1130"/>
      <c r="R9" s="1130" t="s">
        <v>462</v>
      </c>
      <c r="S9" s="1131"/>
      <c r="T9" s="1128" t="s">
        <v>6</v>
      </c>
      <c r="U9" s="1129"/>
      <c r="V9" s="1130" t="s">
        <v>7</v>
      </c>
      <c r="W9" s="1130"/>
      <c r="X9" s="1130" t="s">
        <v>8</v>
      </c>
      <c r="Y9" s="1131"/>
      <c r="Z9" s="1150"/>
      <c r="AA9" s="1151"/>
      <c r="AB9" s="58" t="s">
        <v>1</v>
      </c>
    </row>
    <row r="10" spans="1:28" ht="36" customHeight="1" thickBot="1">
      <c r="A10" s="1141"/>
      <c r="B10" s="141" t="s">
        <v>319</v>
      </c>
      <c r="C10" s="409" t="s">
        <v>295</v>
      </c>
      <c r="D10" s="142" t="s">
        <v>319</v>
      </c>
      <c r="E10" s="409" t="s">
        <v>295</v>
      </c>
      <c r="F10" s="142" t="s">
        <v>319</v>
      </c>
      <c r="G10" s="409" t="s">
        <v>295</v>
      </c>
      <c r="H10" s="141" t="s">
        <v>319</v>
      </c>
      <c r="I10" s="409" t="s">
        <v>295</v>
      </c>
      <c r="J10" s="142" t="s">
        <v>319</v>
      </c>
      <c r="K10" s="409" t="s">
        <v>295</v>
      </c>
      <c r="L10" s="142" t="s">
        <v>319</v>
      </c>
      <c r="M10" s="409" t="s">
        <v>295</v>
      </c>
      <c r="N10" s="141" t="s">
        <v>319</v>
      </c>
      <c r="O10" s="409" t="s">
        <v>295</v>
      </c>
      <c r="P10" s="142" t="s">
        <v>319</v>
      </c>
      <c r="Q10" s="409" t="s">
        <v>295</v>
      </c>
      <c r="R10" s="142" t="s">
        <v>319</v>
      </c>
      <c r="S10" s="409" t="s">
        <v>295</v>
      </c>
      <c r="T10" s="141" t="s">
        <v>319</v>
      </c>
      <c r="U10" s="409" t="s">
        <v>295</v>
      </c>
      <c r="V10" s="142" t="s">
        <v>319</v>
      </c>
      <c r="W10" s="409" t="s">
        <v>295</v>
      </c>
      <c r="X10" s="142" t="s">
        <v>319</v>
      </c>
      <c r="Y10" s="409" t="s">
        <v>295</v>
      </c>
      <c r="Z10" s="141" t="s">
        <v>319</v>
      </c>
      <c r="AA10" s="425" t="s">
        <v>295</v>
      </c>
      <c r="AB10" s="58" t="s">
        <v>1</v>
      </c>
    </row>
    <row r="11" spans="1:28" ht="20.25" hidden="1">
      <c r="A11" s="436" t="s">
        <v>87</v>
      </c>
      <c r="B11" s="88"/>
      <c r="C11" s="410"/>
      <c r="D11" s="89"/>
      <c r="E11" s="418"/>
      <c r="F11" s="89"/>
      <c r="G11" s="619"/>
      <c r="H11" s="89"/>
      <c r="I11" s="410"/>
      <c r="J11" s="89"/>
      <c r="K11" s="418"/>
      <c r="L11" s="89"/>
      <c r="M11" s="619"/>
      <c r="N11" s="89"/>
      <c r="O11" s="410"/>
      <c r="P11" s="89"/>
      <c r="Q11" s="418"/>
      <c r="R11" s="89"/>
      <c r="S11" s="420"/>
      <c r="T11" s="88"/>
      <c r="U11" s="410"/>
      <c r="V11" s="89"/>
      <c r="W11" s="418"/>
      <c r="X11" s="89"/>
      <c r="Y11" s="420"/>
      <c r="Z11" s="90">
        <f>SUM(R11,P11,N11,L11,J11,H11,F11,D11,B11,T11,V11,X11)</f>
        <v>0</v>
      </c>
      <c r="AA11" s="426">
        <f>SUM(S11,Q11,O11,M11,K11,I11,G11,E11,C11,U11,W11,Y11)</f>
        <v>0</v>
      </c>
      <c r="AB11" s="58" t="s">
        <v>1</v>
      </c>
    </row>
    <row r="12" spans="1:28" ht="20.25" hidden="1">
      <c r="A12" s="436" t="s">
        <v>88</v>
      </c>
      <c r="B12" s="88"/>
      <c r="C12" s="410"/>
      <c r="D12" s="89"/>
      <c r="E12" s="418"/>
      <c r="F12" s="89"/>
      <c r="G12" s="418"/>
      <c r="H12" s="89"/>
      <c r="I12" s="410"/>
      <c r="J12" s="89"/>
      <c r="K12" s="418"/>
      <c r="L12" s="89"/>
      <c r="M12" s="418"/>
      <c r="N12" s="89"/>
      <c r="O12" s="410"/>
      <c r="P12" s="89"/>
      <c r="Q12" s="418"/>
      <c r="R12" s="89"/>
      <c r="S12" s="420"/>
      <c r="T12" s="88"/>
      <c r="U12" s="410"/>
      <c r="V12" s="89"/>
      <c r="W12" s="418"/>
      <c r="X12" s="89"/>
      <c r="Y12" s="420"/>
      <c r="Z12" s="90">
        <f t="shared" ref="Z12:Z21" si="0">SUM(R12,P12,N12,L12,J12,H12,F12,D12,B12,T12,V12,X12)</f>
        <v>0</v>
      </c>
      <c r="AA12" s="426">
        <f t="shared" ref="AA12:AA21" si="1">SUM(S12,Q12,O12,M12,K12,I12,G12,E12,C12,U12,W12,Y12)</f>
        <v>0</v>
      </c>
      <c r="AB12" s="58" t="s">
        <v>1</v>
      </c>
    </row>
    <row r="13" spans="1:28" ht="20.25" hidden="1">
      <c r="A13" s="436" t="s">
        <v>89</v>
      </c>
      <c r="B13" s="88"/>
      <c r="C13" s="410"/>
      <c r="D13" s="89"/>
      <c r="E13" s="418"/>
      <c r="F13" s="89"/>
      <c r="G13" s="418"/>
      <c r="H13" s="89"/>
      <c r="I13" s="410"/>
      <c r="J13" s="89"/>
      <c r="K13" s="418"/>
      <c r="L13" s="89"/>
      <c r="M13" s="418"/>
      <c r="N13" s="89"/>
      <c r="O13" s="410"/>
      <c r="P13" s="89"/>
      <c r="Q13" s="418"/>
      <c r="R13" s="89"/>
      <c r="S13" s="420"/>
      <c r="T13" s="88"/>
      <c r="U13" s="410"/>
      <c r="V13" s="89"/>
      <c r="W13" s="418"/>
      <c r="X13" s="89"/>
      <c r="Y13" s="420"/>
      <c r="Z13" s="90">
        <f t="shared" si="0"/>
        <v>0</v>
      </c>
      <c r="AA13" s="426">
        <f t="shared" si="1"/>
        <v>0</v>
      </c>
      <c r="AB13" s="58" t="s">
        <v>1</v>
      </c>
    </row>
    <row r="14" spans="1:28" ht="20.25" hidden="1">
      <c r="A14" s="436" t="s">
        <v>90</v>
      </c>
      <c r="B14" s="88"/>
      <c r="C14" s="410"/>
      <c r="D14" s="89"/>
      <c r="E14" s="418"/>
      <c r="F14" s="89"/>
      <c r="G14" s="418"/>
      <c r="H14" s="89"/>
      <c r="I14" s="410"/>
      <c r="J14" s="89"/>
      <c r="K14" s="418"/>
      <c r="L14" s="89"/>
      <c r="M14" s="418"/>
      <c r="N14" s="89"/>
      <c r="O14" s="410"/>
      <c r="P14" s="89"/>
      <c r="Q14" s="418"/>
      <c r="R14" s="89"/>
      <c r="S14" s="420"/>
      <c r="T14" s="88"/>
      <c r="U14" s="410"/>
      <c r="V14" s="89"/>
      <c r="W14" s="418"/>
      <c r="X14" s="89"/>
      <c r="Y14" s="420"/>
      <c r="Z14" s="90">
        <f t="shared" si="0"/>
        <v>0</v>
      </c>
      <c r="AA14" s="426">
        <f t="shared" si="1"/>
        <v>0</v>
      </c>
      <c r="AB14" s="58" t="s">
        <v>1</v>
      </c>
    </row>
    <row r="15" spans="1:28" ht="20.25" hidden="1">
      <c r="A15" s="436" t="s">
        <v>91</v>
      </c>
      <c r="B15" s="88"/>
      <c r="C15" s="410"/>
      <c r="D15" s="89"/>
      <c r="E15" s="418"/>
      <c r="F15" s="89"/>
      <c r="G15" s="418"/>
      <c r="H15" s="89"/>
      <c r="I15" s="410"/>
      <c r="J15" s="89"/>
      <c r="K15" s="418"/>
      <c r="L15" s="89"/>
      <c r="M15" s="418"/>
      <c r="N15" s="89"/>
      <c r="O15" s="410"/>
      <c r="P15" s="89"/>
      <c r="Q15" s="418"/>
      <c r="R15" s="89"/>
      <c r="S15" s="420"/>
      <c r="T15" s="88"/>
      <c r="U15" s="410"/>
      <c r="V15" s="89"/>
      <c r="W15" s="418"/>
      <c r="X15" s="89"/>
      <c r="Y15" s="420"/>
      <c r="Z15" s="90">
        <f t="shared" si="0"/>
        <v>0</v>
      </c>
      <c r="AA15" s="426">
        <f t="shared" si="1"/>
        <v>0</v>
      </c>
      <c r="AB15" s="58" t="s">
        <v>1</v>
      </c>
    </row>
    <row r="16" spans="1:28" ht="20.25" hidden="1">
      <c r="A16" s="436" t="s">
        <v>92</v>
      </c>
      <c r="B16" s="88"/>
      <c r="C16" s="410"/>
      <c r="D16" s="89"/>
      <c r="E16" s="418"/>
      <c r="F16" s="89"/>
      <c r="G16" s="418"/>
      <c r="H16" s="89"/>
      <c r="I16" s="410"/>
      <c r="J16" s="89"/>
      <c r="K16" s="418"/>
      <c r="L16" s="89"/>
      <c r="M16" s="418"/>
      <c r="N16" s="89"/>
      <c r="O16" s="410"/>
      <c r="P16" s="89"/>
      <c r="Q16" s="418"/>
      <c r="R16" s="89"/>
      <c r="S16" s="420"/>
      <c r="T16" s="88"/>
      <c r="U16" s="410"/>
      <c r="V16" s="89"/>
      <c r="W16" s="418"/>
      <c r="X16" s="89"/>
      <c r="Y16" s="420"/>
      <c r="Z16" s="90">
        <f t="shared" si="0"/>
        <v>0</v>
      </c>
      <c r="AA16" s="426">
        <f t="shared" si="1"/>
        <v>0</v>
      </c>
      <c r="AB16" s="58" t="s">
        <v>1</v>
      </c>
    </row>
    <row r="17" spans="1:28" ht="20.25" hidden="1">
      <c r="A17" s="436" t="s">
        <v>93</v>
      </c>
      <c r="B17" s="88"/>
      <c r="C17" s="410"/>
      <c r="D17" s="89"/>
      <c r="E17" s="418"/>
      <c r="F17" s="89"/>
      <c r="G17" s="418"/>
      <c r="H17" s="89"/>
      <c r="I17" s="410"/>
      <c r="J17" s="89"/>
      <c r="K17" s="418"/>
      <c r="L17" s="89"/>
      <c r="M17" s="418"/>
      <c r="N17" s="89"/>
      <c r="O17" s="410"/>
      <c r="P17" s="89"/>
      <c r="Q17" s="418"/>
      <c r="R17" s="89"/>
      <c r="S17" s="420"/>
      <c r="T17" s="88"/>
      <c r="U17" s="410"/>
      <c r="V17" s="89"/>
      <c r="W17" s="418"/>
      <c r="X17" s="89"/>
      <c r="Y17" s="420"/>
      <c r="Z17" s="90">
        <f t="shared" si="0"/>
        <v>0</v>
      </c>
      <c r="AA17" s="426">
        <f t="shared" si="1"/>
        <v>0</v>
      </c>
      <c r="AB17" s="58" t="s">
        <v>1</v>
      </c>
    </row>
    <row r="18" spans="1:28" ht="20.25" hidden="1">
      <c r="A18" s="436" t="s">
        <v>94</v>
      </c>
      <c r="B18" s="88"/>
      <c r="C18" s="410"/>
      <c r="D18" s="89"/>
      <c r="E18" s="418"/>
      <c r="F18" s="89"/>
      <c r="G18" s="418"/>
      <c r="H18" s="89"/>
      <c r="I18" s="410"/>
      <c r="J18" s="89"/>
      <c r="K18" s="418"/>
      <c r="L18" s="89"/>
      <c r="M18" s="418"/>
      <c r="N18" s="89"/>
      <c r="O18" s="410"/>
      <c r="P18" s="89"/>
      <c r="Q18" s="418"/>
      <c r="R18" s="89"/>
      <c r="S18" s="420"/>
      <c r="T18" s="88"/>
      <c r="U18" s="410"/>
      <c r="V18" s="89"/>
      <c r="W18" s="418"/>
      <c r="X18" s="89"/>
      <c r="Y18" s="420"/>
      <c r="Z18" s="90">
        <f t="shared" si="0"/>
        <v>0</v>
      </c>
      <c r="AA18" s="426">
        <f t="shared" si="1"/>
        <v>0</v>
      </c>
      <c r="AB18" s="58" t="s">
        <v>1</v>
      </c>
    </row>
    <row r="19" spans="1:28" ht="20.25" hidden="1">
      <c r="A19" s="436" t="s">
        <v>95</v>
      </c>
      <c r="B19" s="88"/>
      <c r="C19" s="410"/>
      <c r="D19" s="89"/>
      <c r="E19" s="418"/>
      <c r="F19" s="89"/>
      <c r="G19" s="418"/>
      <c r="H19" s="89"/>
      <c r="I19" s="410"/>
      <c r="J19" s="89"/>
      <c r="K19" s="418"/>
      <c r="L19" s="89"/>
      <c r="M19" s="418"/>
      <c r="N19" s="89"/>
      <c r="O19" s="410"/>
      <c r="P19" s="89"/>
      <c r="Q19" s="418"/>
      <c r="R19" s="89"/>
      <c r="S19" s="420"/>
      <c r="T19" s="88"/>
      <c r="U19" s="410"/>
      <c r="V19" s="89"/>
      <c r="W19" s="418"/>
      <c r="X19" s="89"/>
      <c r="Y19" s="420"/>
      <c r="Z19" s="90">
        <f t="shared" si="0"/>
        <v>0</v>
      </c>
      <c r="AA19" s="426">
        <f t="shared" si="1"/>
        <v>0</v>
      </c>
      <c r="AB19" s="58" t="s">
        <v>1</v>
      </c>
    </row>
    <row r="20" spans="1:28" ht="20.25" hidden="1">
      <c r="A20" s="436" t="s">
        <v>96</v>
      </c>
      <c r="B20" s="88"/>
      <c r="C20" s="410"/>
      <c r="D20" s="89"/>
      <c r="E20" s="418"/>
      <c r="F20" s="89"/>
      <c r="G20" s="418"/>
      <c r="H20" s="89"/>
      <c r="I20" s="410"/>
      <c r="J20" s="89"/>
      <c r="K20" s="418"/>
      <c r="L20" s="89"/>
      <c r="M20" s="418"/>
      <c r="N20" s="89"/>
      <c r="O20" s="410"/>
      <c r="P20" s="89"/>
      <c r="Q20" s="418"/>
      <c r="R20" s="89"/>
      <c r="S20" s="420"/>
      <c r="T20" s="88"/>
      <c r="U20" s="410"/>
      <c r="V20" s="89"/>
      <c r="W20" s="418"/>
      <c r="X20" s="89"/>
      <c r="Y20" s="420"/>
      <c r="Z20" s="90">
        <f t="shared" si="0"/>
        <v>0</v>
      </c>
      <c r="AA20" s="426">
        <f t="shared" si="1"/>
        <v>0</v>
      </c>
      <c r="AB20" s="58" t="s">
        <v>1</v>
      </c>
    </row>
    <row r="21" spans="1:28" ht="20.25" hidden="1">
      <c r="A21" s="437" t="s">
        <v>97</v>
      </c>
      <c r="B21" s="91"/>
      <c r="C21" s="411"/>
      <c r="D21" s="89"/>
      <c r="E21" s="418"/>
      <c r="F21" s="89"/>
      <c r="G21" s="418"/>
      <c r="H21" s="95"/>
      <c r="I21" s="411"/>
      <c r="J21" s="89"/>
      <c r="K21" s="418"/>
      <c r="L21" s="89"/>
      <c r="M21" s="418"/>
      <c r="N21" s="95"/>
      <c r="O21" s="411"/>
      <c r="P21" s="89"/>
      <c r="Q21" s="418"/>
      <c r="R21" s="89"/>
      <c r="S21" s="420"/>
      <c r="T21" s="91"/>
      <c r="U21" s="411"/>
      <c r="V21" s="89"/>
      <c r="W21" s="418"/>
      <c r="X21" s="89"/>
      <c r="Y21" s="420"/>
      <c r="Z21" s="90">
        <f t="shared" si="0"/>
        <v>0</v>
      </c>
      <c r="AA21" s="426">
        <f t="shared" si="1"/>
        <v>0</v>
      </c>
      <c r="AB21" s="58" t="s">
        <v>1</v>
      </c>
    </row>
    <row r="22" spans="1:28" ht="20.25" hidden="1">
      <c r="A22" s="438"/>
      <c r="B22" s="92"/>
      <c r="C22" s="412"/>
      <c r="D22" s="93"/>
      <c r="E22" s="412"/>
      <c r="F22" s="93"/>
      <c r="G22" s="620"/>
      <c r="H22" s="93"/>
      <c r="I22" s="412"/>
      <c r="J22" s="93"/>
      <c r="K22" s="412"/>
      <c r="L22" s="93"/>
      <c r="M22" s="620"/>
      <c r="N22" s="93"/>
      <c r="O22" s="412"/>
      <c r="P22" s="93"/>
      <c r="Q22" s="412"/>
      <c r="R22" s="93"/>
      <c r="S22" s="421"/>
      <c r="T22" s="92"/>
      <c r="U22" s="412"/>
      <c r="V22" s="93"/>
      <c r="W22" s="412"/>
      <c r="X22" s="93"/>
      <c r="Y22" s="421"/>
      <c r="Z22" s="92"/>
      <c r="AA22" s="427"/>
      <c r="AB22" s="58" t="s">
        <v>1</v>
      </c>
    </row>
    <row r="23" spans="1:28" ht="20.25" hidden="1">
      <c r="A23" s="436" t="s">
        <v>9</v>
      </c>
      <c r="B23" s="88">
        <f>SUM(B11:B21)</f>
        <v>0</v>
      </c>
      <c r="C23" s="410">
        <f t="shared" ref="C23:S23" si="2">SUM(C11:C21)</f>
        <v>0</v>
      </c>
      <c r="D23" s="88">
        <f t="shared" si="2"/>
        <v>0</v>
      </c>
      <c r="E23" s="410">
        <f t="shared" si="2"/>
        <v>0</v>
      </c>
      <c r="F23" s="88">
        <f t="shared" si="2"/>
        <v>0</v>
      </c>
      <c r="G23" s="418">
        <f t="shared" si="2"/>
        <v>0</v>
      </c>
      <c r="H23" s="89">
        <f t="shared" si="2"/>
        <v>0</v>
      </c>
      <c r="I23" s="410">
        <f t="shared" si="2"/>
        <v>0</v>
      </c>
      <c r="J23" s="88">
        <f t="shared" si="2"/>
        <v>0</v>
      </c>
      <c r="K23" s="410">
        <f t="shared" si="2"/>
        <v>0</v>
      </c>
      <c r="L23" s="88">
        <f>SUM(L11:L21)</f>
        <v>0</v>
      </c>
      <c r="M23" s="410">
        <f t="shared" si="2"/>
        <v>0</v>
      </c>
      <c r="N23" s="88">
        <f t="shared" si="2"/>
        <v>0</v>
      </c>
      <c r="O23" s="410">
        <f t="shared" si="2"/>
        <v>0</v>
      </c>
      <c r="P23" s="88">
        <f t="shared" si="2"/>
        <v>0</v>
      </c>
      <c r="Q23" s="410">
        <f t="shared" si="2"/>
        <v>0</v>
      </c>
      <c r="R23" s="88">
        <f t="shared" si="2"/>
        <v>0</v>
      </c>
      <c r="S23" s="410">
        <f t="shared" si="2"/>
        <v>0</v>
      </c>
      <c r="T23" s="88">
        <f t="shared" ref="T23:Y23" si="3">SUM(T11:T21)</f>
        <v>0</v>
      </c>
      <c r="U23" s="410">
        <f t="shared" si="3"/>
        <v>0</v>
      </c>
      <c r="V23" s="88">
        <f t="shared" si="3"/>
        <v>0</v>
      </c>
      <c r="W23" s="410">
        <f t="shared" si="3"/>
        <v>0</v>
      </c>
      <c r="X23" s="88">
        <f t="shared" si="3"/>
        <v>0</v>
      </c>
      <c r="Y23" s="410">
        <f t="shared" si="3"/>
        <v>0</v>
      </c>
      <c r="Z23" s="88">
        <f>SUM(Z11:Z21)</f>
        <v>0</v>
      </c>
      <c r="AA23" s="426">
        <f>SUM(AA11:AA21)</f>
        <v>0</v>
      </c>
      <c r="AB23" s="58" t="s">
        <v>1</v>
      </c>
    </row>
    <row r="24" spans="1:28" ht="20.25" hidden="1">
      <c r="A24" s="439" t="s">
        <v>10</v>
      </c>
      <c r="B24" s="88">
        <f>+B23/-2</f>
        <v>0</v>
      </c>
      <c r="C24" s="410">
        <f t="shared" ref="C24:Q24" si="4">+C23/-2</f>
        <v>0</v>
      </c>
      <c r="D24" s="88">
        <f t="shared" si="4"/>
        <v>0</v>
      </c>
      <c r="E24" s="410">
        <f t="shared" si="4"/>
        <v>0</v>
      </c>
      <c r="F24" s="88">
        <f t="shared" si="4"/>
        <v>0</v>
      </c>
      <c r="G24" s="410">
        <f t="shared" si="4"/>
        <v>0</v>
      </c>
      <c r="H24" s="88">
        <f t="shared" si="4"/>
        <v>0</v>
      </c>
      <c r="I24" s="410">
        <f t="shared" si="4"/>
        <v>0</v>
      </c>
      <c r="J24" s="88">
        <f t="shared" si="4"/>
        <v>0</v>
      </c>
      <c r="K24" s="410">
        <f t="shared" si="4"/>
        <v>0</v>
      </c>
      <c r="L24" s="88">
        <f t="shared" si="4"/>
        <v>0</v>
      </c>
      <c r="M24" s="410">
        <f t="shared" si="4"/>
        <v>0</v>
      </c>
      <c r="N24" s="88">
        <f t="shared" si="4"/>
        <v>0</v>
      </c>
      <c r="O24" s="410">
        <f t="shared" si="4"/>
        <v>0</v>
      </c>
      <c r="P24" s="88">
        <f t="shared" si="4"/>
        <v>0</v>
      </c>
      <c r="Q24" s="410">
        <f t="shared" si="4"/>
        <v>0</v>
      </c>
      <c r="R24" s="88">
        <v>0</v>
      </c>
      <c r="S24" s="410">
        <v>0</v>
      </c>
      <c r="T24" s="88">
        <f t="shared" ref="T24:Y24" si="5">+T23/-2</f>
        <v>0</v>
      </c>
      <c r="U24" s="410">
        <f t="shared" si="5"/>
        <v>0</v>
      </c>
      <c r="V24" s="88">
        <f t="shared" si="5"/>
        <v>0</v>
      </c>
      <c r="W24" s="410">
        <f t="shared" si="5"/>
        <v>0</v>
      </c>
      <c r="X24" s="88">
        <f t="shared" si="5"/>
        <v>0</v>
      </c>
      <c r="Y24" s="410">
        <f t="shared" si="5"/>
        <v>0</v>
      </c>
      <c r="Z24" s="88">
        <f>+B24+N24+H24+T24</f>
        <v>0</v>
      </c>
      <c r="AA24" s="426">
        <f>+C24+I24+O24+U24</f>
        <v>0</v>
      </c>
      <c r="AB24" s="58" t="s">
        <v>1</v>
      </c>
    </row>
    <row r="25" spans="1:28" ht="20.25" hidden="1">
      <c r="A25" s="437" t="s">
        <v>11</v>
      </c>
      <c r="B25" s="94"/>
      <c r="C25" s="411"/>
      <c r="D25" s="94"/>
      <c r="E25" s="411"/>
      <c r="F25" s="94"/>
      <c r="G25" s="411"/>
      <c r="H25" s="94"/>
      <c r="I25" s="411"/>
      <c r="J25" s="94"/>
      <c r="K25" s="411"/>
      <c r="L25" s="94"/>
      <c r="M25" s="411"/>
      <c r="N25" s="94"/>
      <c r="O25" s="411"/>
      <c r="P25" s="94"/>
      <c r="Q25" s="411"/>
      <c r="R25" s="94"/>
      <c r="S25" s="411"/>
      <c r="T25" s="94"/>
      <c r="U25" s="411"/>
      <c r="V25" s="94"/>
      <c r="W25" s="411"/>
      <c r="X25" s="94"/>
      <c r="Y25" s="411"/>
      <c r="Z25" s="94">
        <f>SUM(B25,R25,P25,N25,L25,J25,H25,F25,D25,T25,V25,X25)</f>
        <v>0</v>
      </c>
      <c r="AA25" s="428">
        <f>SUM(C25,S25,Q25,O25,M25,K25,I25,G25,E25,U25,W25,Y25)</f>
        <v>0</v>
      </c>
      <c r="AB25" s="58" t="s">
        <v>1</v>
      </c>
    </row>
    <row r="26" spans="1:28" ht="20.25" hidden="1">
      <c r="A26" s="440"/>
      <c r="B26" s="95"/>
      <c r="C26" s="412"/>
      <c r="D26" s="131"/>
      <c r="E26" s="412"/>
      <c r="F26" s="95"/>
      <c r="G26" s="412"/>
      <c r="H26" s="95"/>
      <c r="I26" s="412"/>
      <c r="J26" s="95"/>
      <c r="K26" s="412"/>
      <c r="L26" s="95"/>
      <c r="M26" s="412"/>
      <c r="N26" s="95"/>
      <c r="O26" s="412"/>
      <c r="P26" s="95"/>
      <c r="Q26" s="412"/>
      <c r="R26" s="95"/>
      <c r="S26" s="412"/>
      <c r="T26" s="95"/>
      <c r="U26" s="412"/>
      <c r="V26" s="95"/>
      <c r="W26" s="412"/>
      <c r="X26" s="95"/>
      <c r="Y26" s="412"/>
      <c r="Z26" s="95"/>
      <c r="AA26" s="429"/>
      <c r="AB26" s="58" t="s">
        <v>1</v>
      </c>
    </row>
    <row r="27" spans="1:28" ht="20.25" hidden="1">
      <c r="A27" s="441"/>
      <c r="B27" s="95"/>
      <c r="C27" s="413"/>
      <c r="D27" s="91"/>
      <c r="E27" s="413"/>
      <c r="F27" s="95"/>
      <c r="G27" s="413"/>
      <c r="H27" s="95"/>
      <c r="I27" s="413"/>
      <c r="J27" s="95"/>
      <c r="K27" s="413"/>
      <c r="L27" s="95"/>
      <c r="M27" s="413"/>
      <c r="N27" s="95"/>
      <c r="O27" s="413"/>
      <c r="P27" s="95"/>
      <c r="Q27" s="413"/>
      <c r="R27" s="95"/>
      <c r="S27" s="413"/>
      <c r="T27" s="95"/>
      <c r="U27" s="413"/>
      <c r="V27" s="95"/>
      <c r="W27" s="413"/>
      <c r="X27" s="95"/>
      <c r="Y27" s="413"/>
      <c r="Z27" s="95"/>
      <c r="AA27" s="430"/>
      <c r="AB27" s="58" t="s">
        <v>1</v>
      </c>
    </row>
    <row r="28" spans="1:28" ht="20.25" hidden="1">
      <c r="A28" s="442" t="s">
        <v>12</v>
      </c>
      <c r="B28" s="96">
        <f>SUM(B23:B25)</f>
        <v>0</v>
      </c>
      <c r="C28" s="414">
        <f t="shared" ref="C28:S28" si="6">SUM(C23:C25)</f>
        <v>0</v>
      </c>
      <c r="D28" s="96">
        <f t="shared" si="6"/>
        <v>0</v>
      </c>
      <c r="E28" s="414">
        <f t="shared" si="6"/>
        <v>0</v>
      </c>
      <c r="F28" s="96">
        <f t="shared" si="6"/>
        <v>0</v>
      </c>
      <c r="G28" s="414">
        <f t="shared" si="6"/>
        <v>0</v>
      </c>
      <c r="H28" s="96">
        <f t="shared" si="6"/>
        <v>0</v>
      </c>
      <c r="I28" s="414">
        <f t="shared" si="6"/>
        <v>0</v>
      </c>
      <c r="J28" s="96">
        <f t="shared" si="6"/>
        <v>0</v>
      </c>
      <c r="K28" s="414">
        <f t="shared" si="6"/>
        <v>0</v>
      </c>
      <c r="L28" s="96">
        <f t="shared" si="6"/>
        <v>0</v>
      </c>
      <c r="M28" s="414">
        <f t="shared" si="6"/>
        <v>0</v>
      </c>
      <c r="N28" s="96">
        <f t="shared" si="6"/>
        <v>0</v>
      </c>
      <c r="O28" s="414">
        <f t="shared" si="6"/>
        <v>0</v>
      </c>
      <c r="P28" s="96">
        <f t="shared" si="6"/>
        <v>0</v>
      </c>
      <c r="Q28" s="414">
        <f t="shared" si="6"/>
        <v>0</v>
      </c>
      <c r="R28" s="96">
        <f t="shared" si="6"/>
        <v>0</v>
      </c>
      <c r="S28" s="414">
        <f t="shared" si="6"/>
        <v>0</v>
      </c>
      <c r="T28" s="96">
        <f t="shared" ref="T28:Y28" si="7">SUM(T23:T25)</f>
        <v>0</v>
      </c>
      <c r="U28" s="414">
        <f t="shared" si="7"/>
        <v>0</v>
      </c>
      <c r="V28" s="96">
        <f t="shared" si="7"/>
        <v>0</v>
      </c>
      <c r="W28" s="414">
        <f t="shared" si="7"/>
        <v>0</v>
      </c>
      <c r="X28" s="96">
        <f t="shared" si="7"/>
        <v>0</v>
      </c>
      <c r="Y28" s="414">
        <f t="shared" si="7"/>
        <v>0</v>
      </c>
      <c r="Z28" s="96">
        <f>SUM(Z23:Z25)</f>
        <v>0</v>
      </c>
      <c r="AA28" s="431">
        <f>SUM(AA23:AA25)</f>
        <v>0</v>
      </c>
      <c r="AB28" s="58" t="s">
        <v>1</v>
      </c>
    </row>
    <row r="29" spans="1:28" ht="20.25">
      <c r="A29" s="627"/>
      <c r="B29" s="95"/>
      <c r="C29" s="415"/>
      <c r="D29" s="97"/>
      <c r="E29" s="413"/>
      <c r="F29" s="97"/>
      <c r="G29" s="624"/>
      <c r="H29" s="95"/>
      <c r="I29" s="413"/>
      <c r="J29" s="97"/>
      <c r="K29" s="413"/>
      <c r="L29" s="97"/>
      <c r="M29" s="624"/>
      <c r="N29" s="95"/>
      <c r="O29" s="413"/>
      <c r="P29" s="97"/>
      <c r="Q29" s="413"/>
      <c r="R29" s="97"/>
      <c r="S29" s="422"/>
      <c r="T29" s="91"/>
      <c r="U29" s="413"/>
      <c r="V29" s="97"/>
      <c r="W29" s="413"/>
      <c r="X29" s="97"/>
      <c r="Y29" s="422"/>
      <c r="Z29" s="91"/>
      <c r="AA29" s="432"/>
      <c r="AB29" s="58" t="s">
        <v>1</v>
      </c>
    </row>
    <row r="30" spans="1:28" ht="20.25">
      <c r="A30" s="439" t="s">
        <v>98</v>
      </c>
      <c r="B30" s="89">
        <v>0</v>
      </c>
      <c r="C30" s="413">
        <v>0</v>
      </c>
      <c r="D30" s="89"/>
      <c r="E30" s="418"/>
      <c r="F30" s="89">
        <v>0</v>
      </c>
      <c r="G30" s="625">
        <v>0</v>
      </c>
      <c r="H30" s="89">
        <v>0</v>
      </c>
      <c r="I30" s="410">
        <v>0</v>
      </c>
      <c r="J30" s="89"/>
      <c r="K30" s="418"/>
      <c r="L30" s="89">
        <v>0</v>
      </c>
      <c r="M30" s="625">
        <v>0</v>
      </c>
      <c r="N30" s="89"/>
      <c r="O30" s="410"/>
      <c r="P30" s="89"/>
      <c r="Q30" s="418"/>
      <c r="R30" s="89">
        <v>0</v>
      </c>
      <c r="S30" s="89">
        <v>0</v>
      </c>
      <c r="T30" s="88"/>
      <c r="U30" s="410"/>
      <c r="V30" s="89"/>
      <c r="W30" s="418"/>
      <c r="X30" s="89"/>
      <c r="Y30" s="420"/>
      <c r="Z30" s="88">
        <f t="shared" ref="Z30:Z42" si="8">SUM(R30,P30,N30,L30,J30,H30,F30,D30,B30)</f>
        <v>0</v>
      </c>
      <c r="AA30" s="433">
        <f t="shared" ref="AA30:AA42" si="9">SUM(S30,Q30,O30,M30,K30,I30,G30,E30,C30)</f>
        <v>0</v>
      </c>
      <c r="AB30" s="58" t="s">
        <v>1</v>
      </c>
    </row>
    <row r="31" spans="1:28" ht="20.25">
      <c r="A31" s="439" t="s">
        <v>103</v>
      </c>
      <c r="B31" s="89">
        <v>0</v>
      </c>
      <c r="C31" s="416">
        <v>0</v>
      </c>
      <c r="D31" s="89"/>
      <c r="E31" s="418"/>
      <c r="F31" s="89">
        <v>0</v>
      </c>
      <c r="G31" s="625">
        <v>0</v>
      </c>
      <c r="H31" s="89">
        <v>0</v>
      </c>
      <c r="I31" s="410">
        <v>0</v>
      </c>
      <c r="J31" s="89"/>
      <c r="K31" s="418"/>
      <c r="L31" s="89">
        <v>0</v>
      </c>
      <c r="M31" s="625">
        <v>0</v>
      </c>
      <c r="N31" s="89"/>
      <c r="O31" s="410"/>
      <c r="P31" s="89"/>
      <c r="Q31" s="418"/>
      <c r="R31" s="89">
        <v>0</v>
      </c>
      <c r="S31" s="89">
        <v>0</v>
      </c>
      <c r="T31" s="88"/>
      <c r="U31" s="410"/>
      <c r="V31" s="89"/>
      <c r="W31" s="418"/>
      <c r="X31" s="89"/>
      <c r="Y31" s="420"/>
      <c r="Z31" s="88">
        <f t="shared" si="8"/>
        <v>0</v>
      </c>
      <c r="AA31" s="433">
        <f t="shared" si="9"/>
        <v>0</v>
      </c>
      <c r="AB31" s="58" t="s">
        <v>1</v>
      </c>
    </row>
    <row r="32" spans="1:28" ht="20.25">
      <c r="A32" s="439" t="s">
        <v>99</v>
      </c>
      <c r="B32" s="89">
        <v>0</v>
      </c>
      <c r="C32" s="413">
        <v>0</v>
      </c>
      <c r="D32" s="89"/>
      <c r="E32" s="418"/>
      <c r="F32" s="89">
        <v>0</v>
      </c>
      <c r="G32" s="625">
        <v>0</v>
      </c>
      <c r="H32" s="89">
        <v>0</v>
      </c>
      <c r="I32" s="410">
        <v>0</v>
      </c>
      <c r="J32" s="89"/>
      <c r="K32" s="418"/>
      <c r="L32" s="89">
        <v>0</v>
      </c>
      <c r="M32" s="625">
        <v>0</v>
      </c>
      <c r="N32" s="89"/>
      <c r="O32" s="410"/>
      <c r="P32" s="89"/>
      <c r="Q32" s="418"/>
      <c r="R32" s="89">
        <v>0</v>
      </c>
      <c r="S32" s="89">
        <v>0</v>
      </c>
      <c r="T32" s="88"/>
      <c r="U32" s="410"/>
      <c r="V32" s="89"/>
      <c r="W32" s="418"/>
      <c r="X32" s="89"/>
      <c r="Y32" s="420"/>
      <c r="Z32" s="88">
        <f t="shared" si="8"/>
        <v>0</v>
      </c>
      <c r="AA32" s="433">
        <f t="shared" si="9"/>
        <v>0</v>
      </c>
      <c r="AB32" s="58" t="s">
        <v>1</v>
      </c>
    </row>
    <row r="33" spans="1:42" ht="20.25">
      <c r="A33" s="439" t="s">
        <v>104</v>
      </c>
      <c r="B33" s="89">
        <v>0</v>
      </c>
      <c r="C33" s="416">
        <v>0</v>
      </c>
      <c r="D33" s="89"/>
      <c r="E33" s="418"/>
      <c r="F33" s="89">
        <v>0</v>
      </c>
      <c r="G33" s="625">
        <v>0</v>
      </c>
      <c r="H33" s="89">
        <v>0</v>
      </c>
      <c r="I33" s="410">
        <v>0</v>
      </c>
      <c r="J33" s="89"/>
      <c r="K33" s="418"/>
      <c r="L33" s="89">
        <v>0</v>
      </c>
      <c r="M33" s="625">
        <v>0</v>
      </c>
      <c r="N33" s="89"/>
      <c r="O33" s="410"/>
      <c r="P33" s="89"/>
      <c r="Q33" s="418"/>
      <c r="R33" s="89">
        <v>0</v>
      </c>
      <c r="S33" s="89">
        <v>0</v>
      </c>
      <c r="T33" s="88"/>
      <c r="U33" s="410"/>
      <c r="V33" s="89"/>
      <c r="W33" s="418"/>
      <c r="X33" s="89"/>
      <c r="Y33" s="420"/>
      <c r="Z33" s="88">
        <f t="shared" si="8"/>
        <v>0</v>
      </c>
      <c r="AA33" s="433">
        <f t="shared" si="9"/>
        <v>0</v>
      </c>
      <c r="AB33" s="58" t="s">
        <v>1</v>
      </c>
    </row>
    <row r="34" spans="1:42" ht="20.25">
      <c r="A34" s="439" t="s">
        <v>105</v>
      </c>
      <c r="B34" s="89">
        <v>0</v>
      </c>
      <c r="C34" s="413">
        <v>0</v>
      </c>
      <c r="D34" s="89"/>
      <c r="E34" s="418"/>
      <c r="F34" s="89">
        <v>0</v>
      </c>
      <c r="G34" s="625">
        <v>0</v>
      </c>
      <c r="H34" s="89">
        <v>0</v>
      </c>
      <c r="I34" s="410">
        <v>0</v>
      </c>
      <c r="J34" s="89"/>
      <c r="K34" s="418"/>
      <c r="L34" s="89">
        <v>0</v>
      </c>
      <c r="M34" s="625">
        <v>0</v>
      </c>
      <c r="N34" s="89"/>
      <c r="O34" s="410"/>
      <c r="P34" s="89"/>
      <c r="Q34" s="418"/>
      <c r="R34" s="89">
        <v>0</v>
      </c>
      <c r="S34" s="89">
        <v>0</v>
      </c>
      <c r="T34" s="88"/>
      <c r="U34" s="410"/>
      <c r="V34" s="89"/>
      <c r="W34" s="418"/>
      <c r="X34" s="89"/>
      <c r="Y34" s="420"/>
      <c r="Z34" s="88">
        <f t="shared" si="8"/>
        <v>0</v>
      </c>
      <c r="AA34" s="433">
        <f t="shared" si="9"/>
        <v>0</v>
      </c>
      <c r="AB34" s="58" t="s">
        <v>1</v>
      </c>
    </row>
    <row r="35" spans="1:42" ht="20.25">
      <c r="A35" s="439" t="s">
        <v>100</v>
      </c>
      <c r="B35" s="89">
        <v>0</v>
      </c>
      <c r="C35" s="416">
        <v>0</v>
      </c>
      <c r="D35" s="89"/>
      <c r="E35" s="418"/>
      <c r="F35" s="89">
        <v>0</v>
      </c>
      <c r="G35" s="625">
        <v>0</v>
      </c>
      <c r="H35" s="89">
        <v>0</v>
      </c>
      <c r="I35" s="410">
        <v>0</v>
      </c>
      <c r="J35" s="89"/>
      <c r="K35" s="418"/>
      <c r="L35" s="89">
        <v>0</v>
      </c>
      <c r="M35" s="625">
        <v>0</v>
      </c>
      <c r="N35" s="89"/>
      <c r="O35" s="410"/>
      <c r="P35" s="89"/>
      <c r="Q35" s="418"/>
      <c r="R35" s="89">
        <v>0</v>
      </c>
      <c r="S35" s="89">
        <v>0</v>
      </c>
      <c r="T35" s="88"/>
      <c r="U35" s="410"/>
      <c r="V35" s="89"/>
      <c r="W35" s="418"/>
      <c r="X35" s="89"/>
      <c r="Y35" s="420"/>
      <c r="Z35" s="88">
        <f t="shared" si="8"/>
        <v>0</v>
      </c>
      <c r="AA35" s="433">
        <f t="shared" si="9"/>
        <v>0</v>
      </c>
      <c r="AB35" s="58" t="s">
        <v>1</v>
      </c>
    </row>
    <row r="36" spans="1:42" ht="20.25">
      <c r="A36" s="439" t="s">
        <v>106</v>
      </c>
      <c r="B36" s="89">
        <v>0</v>
      </c>
      <c r="C36" s="410">
        <v>0</v>
      </c>
      <c r="D36" s="89"/>
      <c r="E36" s="418"/>
      <c r="F36" s="89">
        <v>0</v>
      </c>
      <c r="G36" s="625">
        <v>0</v>
      </c>
      <c r="H36" s="89">
        <v>0</v>
      </c>
      <c r="I36" s="410">
        <v>0</v>
      </c>
      <c r="J36" s="89"/>
      <c r="K36" s="418"/>
      <c r="L36" s="89">
        <v>0</v>
      </c>
      <c r="M36" s="625">
        <v>0</v>
      </c>
      <c r="N36" s="89"/>
      <c r="O36" s="410"/>
      <c r="P36" s="89"/>
      <c r="Q36" s="418"/>
      <c r="R36" s="89">
        <v>0</v>
      </c>
      <c r="S36" s="89">
        <v>0</v>
      </c>
      <c r="T36" s="88"/>
      <c r="U36" s="410"/>
      <c r="V36" s="89"/>
      <c r="W36" s="418"/>
      <c r="X36" s="89"/>
      <c r="Y36" s="420"/>
      <c r="Z36" s="88">
        <f t="shared" si="8"/>
        <v>0</v>
      </c>
      <c r="AA36" s="433">
        <f t="shared" si="9"/>
        <v>0</v>
      </c>
      <c r="AB36" s="58" t="s">
        <v>1</v>
      </c>
    </row>
    <row r="37" spans="1:42" ht="20.25">
      <c r="A37" s="439" t="s">
        <v>107</v>
      </c>
      <c r="B37" s="89">
        <v>0</v>
      </c>
      <c r="C37" s="410">
        <v>1580</v>
      </c>
      <c r="D37" s="89"/>
      <c r="E37" s="418"/>
      <c r="F37" s="89">
        <v>0</v>
      </c>
      <c r="G37" s="623">
        <v>-2485</v>
      </c>
      <c r="H37" s="621">
        <v>0</v>
      </c>
      <c r="I37" s="410">
        <v>420</v>
      </c>
      <c r="J37" s="621"/>
      <c r="K37" s="623"/>
      <c r="L37" s="621">
        <v>0</v>
      </c>
      <c r="M37" s="623">
        <v>-656</v>
      </c>
      <c r="N37" s="621"/>
      <c r="O37" s="622"/>
      <c r="P37" s="621"/>
      <c r="Q37" s="623"/>
      <c r="R37" s="621">
        <v>0</v>
      </c>
      <c r="S37" s="621">
        <v>-45</v>
      </c>
      <c r="T37" s="88"/>
      <c r="U37" s="410"/>
      <c r="V37" s="89"/>
      <c r="W37" s="418"/>
      <c r="X37" s="89"/>
      <c r="Y37" s="420"/>
      <c r="Z37" s="88">
        <f t="shared" si="8"/>
        <v>0</v>
      </c>
      <c r="AA37" s="433">
        <f t="shared" si="9"/>
        <v>-1186</v>
      </c>
      <c r="AB37" s="58" t="s">
        <v>1</v>
      </c>
    </row>
    <row r="38" spans="1:42" ht="20.25">
      <c r="A38" s="439" t="s">
        <v>102</v>
      </c>
      <c r="B38" s="89">
        <v>0</v>
      </c>
      <c r="C38" s="410">
        <v>0</v>
      </c>
      <c r="D38" s="89"/>
      <c r="E38" s="418"/>
      <c r="F38" s="89">
        <v>0</v>
      </c>
      <c r="G38" s="625">
        <v>0</v>
      </c>
      <c r="H38" s="89">
        <v>0</v>
      </c>
      <c r="I38" s="410">
        <v>0</v>
      </c>
      <c r="J38" s="89"/>
      <c r="K38" s="418"/>
      <c r="L38" s="89">
        <v>0</v>
      </c>
      <c r="M38" s="625">
        <v>0</v>
      </c>
      <c r="N38" s="89"/>
      <c r="O38" s="410"/>
      <c r="P38" s="89"/>
      <c r="Q38" s="418"/>
      <c r="R38" s="89">
        <v>0</v>
      </c>
      <c r="S38" s="89">
        <v>0</v>
      </c>
      <c r="T38" s="88"/>
      <c r="U38" s="410"/>
      <c r="V38" s="89"/>
      <c r="W38" s="418"/>
      <c r="X38" s="89"/>
      <c r="Y38" s="420"/>
      <c r="Z38" s="88">
        <f t="shared" si="8"/>
        <v>0</v>
      </c>
      <c r="AA38" s="433">
        <f t="shared" si="9"/>
        <v>0</v>
      </c>
      <c r="AB38" s="58" t="s">
        <v>1</v>
      </c>
    </row>
    <row r="39" spans="1:42" ht="20.25">
      <c r="A39" s="439" t="s">
        <v>108</v>
      </c>
      <c r="B39" s="89">
        <v>0</v>
      </c>
      <c r="C39" s="410">
        <v>0</v>
      </c>
      <c r="D39" s="89"/>
      <c r="E39" s="418"/>
      <c r="F39" s="89">
        <v>0</v>
      </c>
      <c r="G39" s="625">
        <v>0</v>
      </c>
      <c r="H39" s="89">
        <v>0</v>
      </c>
      <c r="I39" s="410">
        <v>0</v>
      </c>
      <c r="J39" s="89"/>
      <c r="K39" s="418"/>
      <c r="L39" s="89">
        <v>0</v>
      </c>
      <c r="M39" s="625">
        <v>0</v>
      </c>
      <c r="N39" s="89"/>
      <c r="O39" s="410"/>
      <c r="P39" s="89"/>
      <c r="Q39" s="418"/>
      <c r="R39" s="89">
        <v>0</v>
      </c>
      <c r="S39" s="89">
        <v>0</v>
      </c>
      <c r="T39" s="88"/>
      <c r="U39" s="410"/>
      <c r="V39" s="89"/>
      <c r="W39" s="418"/>
      <c r="X39" s="89"/>
      <c r="Y39" s="420"/>
      <c r="Z39" s="88">
        <f t="shared" si="8"/>
        <v>0</v>
      </c>
      <c r="AA39" s="433">
        <f t="shared" si="9"/>
        <v>0</v>
      </c>
      <c r="AB39" s="58" t="s">
        <v>1</v>
      </c>
    </row>
    <row r="40" spans="1:42" ht="20.25">
      <c r="A40" s="439" t="s">
        <v>110</v>
      </c>
      <c r="B40" s="89">
        <v>0</v>
      </c>
      <c r="C40" s="410">
        <v>0</v>
      </c>
      <c r="D40" s="89"/>
      <c r="E40" s="418"/>
      <c r="F40" s="89">
        <v>0</v>
      </c>
      <c r="G40" s="625">
        <v>0</v>
      </c>
      <c r="H40" s="89">
        <v>0</v>
      </c>
      <c r="I40" s="410">
        <v>0</v>
      </c>
      <c r="J40" s="89"/>
      <c r="K40" s="418"/>
      <c r="L40" s="89">
        <v>0</v>
      </c>
      <c r="M40" s="625">
        <v>0</v>
      </c>
      <c r="N40" s="89"/>
      <c r="O40" s="410"/>
      <c r="P40" s="89"/>
      <c r="Q40" s="418"/>
      <c r="R40" s="89">
        <v>0</v>
      </c>
      <c r="S40" s="89">
        <v>0</v>
      </c>
      <c r="T40" s="88"/>
      <c r="U40" s="410"/>
      <c r="V40" s="89"/>
      <c r="W40" s="418"/>
      <c r="X40" s="89"/>
      <c r="Y40" s="420"/>
      <c r="Z40" s="88">
        <f t="shared" si="8"/>
        <v>0</v>
      </c>
      <c r="AA40" s="433">
        <f t="shared" si="9"/>
        <v>0</v>
      </c>
      <c r="AB40" s="58" t="s">
        <v>1</v>
      </c>
    </row>
    <row r="41" spans="1:42" ht="20.25">
      <c r="A41" s="439" t="s">
        <v>109</v>
      </c>
      <c r="B41" s="89">
        <v>0</v>
      </c>
      <c r="C41" s="410">
        <v>0</v>
      </c>
      <c r="D41" s="89"/>
      <c r="E41" s="418"/>
      <c r="F41" s="89">
        <v>0</v>
      </c>
      <c r="G41" s="625">
        <v>0</v>
      </c>
      <c r="H41" s="89">
        <v>0</v>
      </c>
      <c r="I41" s="410">
        <v>0</v>
      </c>
      <c r="J41" s="89"/>
      <c r="K41" s="418"/>
      <c r="L41" s="89">
        <v>0</v>
      </c>
      <c r="M41" s="625">
        <v>0</v>
      </c>
      <c r="N41" s="89"/>
      <c r="O41" s="410"/>
      <c r="P41" s="89"/>
      <c r="Q41" s="418"/>
      <c r="R41" s="89">
        <v>0</v>
      </c>
      <c r="S41" s="89">
        <v>0</v>
      </c>
      <c r="T41" s="88"/>
      <c r="U41" s="410"/>
      <c r="V41" s="89"/>
      <c r="W41" s="418"/>
      <c r="X41" s="89"/>
      <c r="Y41" s="420"/>
      <c r="Z41" s="88">
        <f t="shared" si="8"/>
        <v>0</v>
      </c>
      <c r="AA41" s="433">
        <f t="shared" si="9"/>
        <v>0</v>
      </c>
      <c r="AB41" s="58" t="s">
        <v>1</v>
      </c>
    </row>
    <row r="42" spans="1:42" ht="20.25">
      <c r="A42" s="628" t="s">
        <v>101</v>
      </c>
      <c r="B42" s="95">
        <v>0</v>
      </c>
      <c r="C42" s="413">
        <v>0</v>
      </c>
      <c r="D42" s="95"/>
      <c r="E42" s="419"/>
      <c r="F42" s="89">
        <v>0</v>
      </c>
      <c r="G42" s="625">
        <v>0</v>
      </c>
      <c r="H42" s="95">
        <v>0</v>
      </c>
      <c r="I42" s="413">
        <v>0</v>
      </c>
      <c r="J42" s="95"/>
      <c r="K42" s="419"/>
      <c r="L42" s="89">
        <v>0</v>
      </c>
      <c r="M42" s="625">
        <v>0</v>
      </c>
      <c r="N42" s="95"/>
      <c r="O42" s="413"/>
      <c r="P42" s="95"/>
      <c r="Q42" s="419"/>
      <c r="R42" s="89">
        <v>0</v>
      </c>
      <c r="S42" s="89">
        <v>0</v>
      </c>
      <c r="T42" s="91"/>
      <c r="U42" s="413"/>
      <c r="V42" s="95"/>
      <c r="W42" s="419"/>
      <c r="X42" s="95"/>
      <c r="Y42" s="423"/>
      <c r="Z42" s="91">
        <f t="shared" si="8"/>
        <v>0</v>
      </c>
      <c r="AA42" s="432">
        <f t="shared" si="9"/>
        <v>0</v>
      </c>
      <c r="AB42" s="58" t="s">
        <v>1</v>
      </c>
    </row>
    <row r="43" spans="1:42" ht="21" thickBot="1">
      <c r="A43" s="629" t="s">
        <v>314</v>
      </c>
      <c r="B43" s="124">
        <f t="shared" ref="B43:Y43" si="10">SUM(B28:B42)</f>
        <v>0</v>
      </c>
      <c r="C43" s="417">
        <f t="shared" si="10"/>
        <v>1580</v>
      </c>
      <c r="D43" s="124">
        <f t="shared" si="10"/>
        <v>0</v>
      </c>
      <c r="E43" s="417">
        <f t="shared" si="10"/>
        <v>0</v>
      </c>
      <c r="F43" s="124">
        <f t="shared" si="10"/>
        <v>0</v>
      </c>
      <c r="G43" s="626">
        <f t="shared" si="10"/>
        <v>-2485</v>
      </c>
      <c r="H43" s="124">
        <f t="shared" si="10"/>
        <v>0</v>
      </c>
      <c r="I43" s="417">
        <f t="shared" si="10"/>
        <v>420</v>
      </c>
      <c r="J43" s="125">
        <f t="shared" si="10"/>
        <v>0</v>
      </c>
      <c r="K43" s="417">
        <f t="shared" si="10"/>
        <v>0</v>
      </c>
      <c r="L43" s="125">
        <f t="shared" si="10"/>
        <v>0</v>
      </c>
      <c r="M43" s="626">
        <f t="shared" si="10"/>
        <v>-656</v>
      </c>
      <c r="N43" s="125">
        <f t="shared" si="10"/>
        <v>0</v>
      </c>
      <c r="O43" s="417">
        <f t="shared" si="10"/>
        <v>0</v>
      </c>
      <c r="P43" s="125">
        <f t="shared" si="10"/>
        <v>0</v>
      </c>
      <c r="Q43" s="417">
        <f t="shared" si="10"/>
        <v>0</v>
      </c>
      <c r="R43" s="125">
        <f t="shared" si="10"/>
        <v>0</v>
      </c>
      <c r="S43" s="424">
        <f t="shared" si="10"/>
        <v>-45</v>
      </c>
      <c r="T43" s="126">
        <f t="shared" si="10"/>
        <v>0</v>
      </c>
      <c r="U43" s="417">
        <f t="shared" si="10"/>
        <v>0</v>
      </c>
      <c r="V43" s="125">
        <f t="shared" si="10"/>
        <v>0</v>
      </c>
      <c r="W43" s="417">
        <f t="shared" si="10"/>
        <v>0</v>
      </c>
      <c r="X43" s="125">
        <f t="shared" si="10"/>
        <v>0</v>
      </c>
      <c r="Y43" s="424">
        <f t="shared" si="10"/>
        <v>0</v>
      </c>
      <c r="Z43" s="126">
        <f>SUM(Z28:Z42)</f>
        <v>0</v>
      </c>
      <c r="AA43" s="434">
        <f>SUM(AA28:AA42)</f>
        <v>-1186</v>
      </c>
      <c r="AB43" s="58" t="s">
        <v>31</v>
      </c>
    </row>
    <row r="44" spans="1:42">
      <c r="A44" s="1136"/>
      <c r="B44" s="1137"/>
      <c r="C44" s="1137"/>
      <c r="D44" s="1137"/>
      <c r="E44" s="1137"/>
      <c r="F44" s="1137"/>
      <c r="G44" s="1137"/>
      <c r="H44" s="1137"/>
      <c r="I44" s="1137"/>
      <c r="J44" s="1137"/>
      <c r="K44" s="1137"/>
      <c r="L44" s="1137"/>
      <c r="M44" s="1137"/>
      <c r="N44" s="1137"/>
      <c r="O44" s="1137"/>
      <c r="P44" s="1137"/>
      <c r="Q44" s="1137"/>
      <c r="R44" s="1137"/>
      <c r="S44" s="1137"/>
      <c r="T44" s="1137"/>
      <c r="U44" s="1137"/>
      <c r="V44" s="1137"/>
      <c r="W44" s="1137"/>
      <c r="X44" s="1137"/>
      <c r="Y44" s="1137"/>
      <c r="Z44" s="1137"/>
      <c r="AA44" s="1138"/>
      <c r="AB44" s="59"/>
      <c r="AC44" s="15"/>
      <c r="AD44" s="15"/>
      <c r="AE44" s="15"/>
      <c r="AF44" s="15"/>
      <c r="AG44" s="15"/>
      <c r="AH44" s="15"/>
      <c r="AI44" s="15"/>
      <c r="AJ44" s="15"/>
      <c r="AK44" s="15"/>
      <c r="AL44" s="15"/>
      <c r="AM44" s="15"/>
      <c r="AN44" s="15"/>
      <c r="AO44" s="15"/>
      <c r="AP44" s="15"/>
    </row>
    <row r="47" spans="1:42">
      <c r="AA47" s="435"/>
    </row>
  </sheetData>
  <mergeCells count="25">
    <mergeCell ref="A44:AA44"/>
    <mergeCell ref="A8:A10"/>
    <mergeCell ref="B8:G8"/>
    <mergeCell ref="H8:M8"/>
    <mergeCell ref="L9:M9"/>
    <mergeCell ref="J9:K9"/>
    <mergeCell ref="H9:I9"/>
    <mergeCell ref="D9:E9"/>
    <mergeCell ref="B9:C9"/>
    <mergeCell ref="N8:S8"/>
    <mergeCell ref="T8:Y8"/>
    <mergeCell ref="X9:Y9"/>
    <mergeCell ref="P9:Q9"/>
    <mergeCell ref="F9:G9"/>
    <mergeCell ref="Z8:AA9"/>
    <mergeCell ref="V9:W9"/>
    <mergeCell ref="T9:U9"/>
    <mergeCell ref="R9:S9"/>
    <mergeCell ref="N9:O9"/>
    <mergeCell ref="A7:AA7"/>
    <mergeCell ref="A2:AA2"/>
    <mergeCell ref="A4:AA4"/>
    <mergeCell ref="A3:AA3"/>
    <mergeCell ref="A5:AA5"/>
    <mergeCell ref="A6:AA6"/>
  </mergeCells>
  <phoneticPr fontId="0" type="noConversion"/>
  <printOptions horizontalCentered="1"/>
  <pageMargins left="0.25" right="0.25" top="0.5" bottom="0.5" header="0.5" footer="0.5"/>
  <pageSetup scale="69" fitToHeight="0" orientation="landscape" r:id="rId1"/>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M35"/>
  <sheetViews>
    <sheetView showGridLines="0" showOutlineSymbols="0" view="pageBreakPreview" zoomScaleNormal="75" zoomScaleSheetLayoutView="100" workbookViewId="0">
      <pane xSplit="1" ySplit="11" topLeftCell="B12" activePane="bottomRight" state="frozen"/>
      <selection activeCell="O11" sqref="O11"/>
      <selection pane="topRight" activeCell="O11" sqref="O11"/>
      <selection pane="bottomLeft" activeCell="O11" sqref="O11"/>
      <selection pane="bottomRight" activeCell="D38" sqref="D38"/>
    </sheetView>
  </sheetViews>
  <sheetFormatPr defaultColWidth="9.6640625" defaultRowHeight="15.75"/>
  <cols>
    <col min="1" max="1" width="57" style="6" customWidth="1"/>
    <col min="2" max="2" width="8.33203125" style="6" customWidth="1"/>
    <col min="3" max="3" width="12.109375" style="6" customWidth="1"/>
    <col min="4" max="4" width="8.77734375" style="6" customWidth="1"/>
    <col min="5" max="5" width="9.77734375" style="6" customWidth="1"/>
    <col min="6" max="6" width="9.21875" style="6" customWidth="1"/>
    <col min="7" max="7" width="9.77734375" style="6" customWidth="1"/>
    <col min="8" max="8" width="7.77734375" style="6" customWidth="1"/>
    <col min="9" max="9" width="9.33203125" style="6" customWidth="1"/>
    <col min="10" max="10" width="1.6640625" style="6" customWidth="1"/>
    <col min="11" max="11" width="3.109375" style="805" customWidth="1"/>
    <col min="12" max="16384" width="9.6640625" style="6"/>
  </cols>
  <sheetData>
    <row r="1" spans="1:11" s="33" customFormat="1" ht="20.25">
      <c r="A1" s="1155" t="s">
        <v>491</v>
      </c>
      <c r="B1" s="1156"/>
      <c r="C1" s="1156"/>
      <c r="D1" s="1156"/>
      <c r="E1" s="1156"/>
      <c r="F1" s="1156"/>
      <c r="G1" s="1156"/>
      <c r="H1" s="1156"/>
      <c r="I1" s="1156"/>
      <c r="J1" s="791"/>
      <c r="K1" s="803" t="s">
        <v>1</v>
      </c>
    </row>
    <row r="2" spans="1:11" ht="18.75">
      <c r="A2" s="1157"/>
      <c r="B2" s="1157"/>
      <c r="C2" s="1157"/>
      <c r="D2" s="1157"/>
      <c r="E2" s="1157"/>
      <c r="F2" s="1157"/>
      <c r="G2" s="1157"/>
      <c r="H2" s="1157"/>
      <c r="I2" s="1157"/>
      <c r="J2" s="792"/>
      <c r="K2" s="804" t="s">
        <v>1</v>
      </c>
    </row>
    <row r="3" spans="1:11">
      <c r="A3" s="1158"/>
      <c r="B3" s="1158"/>
      <c r="C3" s="1158"/>
      <c r="D3" s="1158"/>
      <c r="E3" s="1158"/>
      <c r="F3" s="1158"/>
      <c r="G3" s="1158"/>
      <c r="H3" s="1158"/>
      <c r="I3" s="1158"/>
      <c r="J3" s="793"/>
      <c r="K3" s="804" t="s">
        <v>1</v>
      </c>
    </row>
    <row r="4" spans="1:11" ht="20.25">
      <c r="A4" s="1154" t="s">
        <v>329</v>
      </c>
      <c r="B4" s="1153"/>
      <c r="C4" s="1153"/>
      <c r="D4" s="1153"/>
      <c r="E4" s="1153"/>
      <c r="F4" s="1153"/>
      <c r="G4" s="1153"/>
      <c r="H4" s="1153"/>
      <c r="I4" s="1153"/>
      <c r="J4" s="790"/>
      <c r="K4" s="804" t="s">
        <v>1</v>
      </c>
    </row>
    <row r="5" spans="1:11" ht="18.75">
      <c r="A5" s="1152" t="str">
        <f>+'B. Summary of Requirements '!A5</f>
        <v>United States Attorneys</v>
      </c>
      <c r="B5" s="1123"/>
      <c r="C5" s="1123"/>
      <c r="D5" s="1123"/>
      <c r="E5" s="1123"/>
      <c r="F5" s="1123"/>
      <c r="G5" s="1123"/>
      <c r="H5" s="1123"/>
      <c r="I5" s="1123"/>
      <c r="J5" s="789"/>
      <c r="K5" s="804" t="s">
        <v>1</v>
      </c>
    </row>
    <row r="6" spans="1:11" ht="18.75">
      <c r="A6" s="1152" t="str">
        <f>+'B. Summary of Requirements '!A6</f>
        <v>Salaries and Expenses</v>
      </c>
      <c r="B6" s="1153"/>
      <c r="C6" s="1153"/>
      <c r="D6" s="1153"/>
      <c r="E6" s="1153"/>
      <c r="F6" s="1153"/>
      <c r="G6" s="1153"/>
      <c r="H6" s="1153"/>
      <c r="I6" s="1153"/>
      <c r="J6" s="790"/>
      <c r="K6" s="804" t="s">
        <v>1</v>
      </c>
    </row>
    <row r="7" spans="1:11">
      <c r="A7" s="1158"/>
      <c r="B7" s="1158"/>
      <c r="C7" s="1158"/>
      <c r="D7" s="1158"/>
      <c r="E7" s="1158"/>
      <c r="F7" s="1158"/>
      <c r="G7" s="1158"/>
      <c r="H7" s="1158"/>
      <c r="I7" s="1158"/>
      <c r="J7" s="793"/>
      <c r="K7" s="804" t="s">
        <v>1</v>
      </c>
    </row>
    <row r="8" spans="1:11" ht="16.5" thickBot="1">
      <c r="A8" s="1179" t="s">
        <v>320</v>
      </c>
      <c r="B8" s="1179"/>
      <c r="C8" s="1179"/>
      <c r="D8" s="1179"/>
      <c r="E8" s="1179"/>
      <c r="F8" s="1179"/>
      <c r="G8" s="1179"/>
      <c r="H8" s="1179"/>
      <c r="I8" s="1179"/>
      <c r="J8" s="794"/>
      <c r="K8" s="804" t="s">
        <v>1</v>
      </c>
    </row>
    <row r="9" spans="1:11">
      <c r="A9" s="1176" t="s">
        <v>65</v>
      </c>
      <c r="B9" s="1162" t="s">
        <v>27</v>
      </c>
      <c r="C9" s="1163"/>
      <c r="D9" s="1166" t="s">
        <v>508</v>
      </c>
      <c r="E9" s="1167"/>
      <c r="F9" s="1166" t="s">
        <v>53</v>
      </c>
      <c r="G9" s="1170"/>
      <c r="H9" s="1172" t="s">
        <v>55</v>
      </c>
      <c r="I9" s="1173"/>
      <c r="J9" s="788"/>
      <c r="K9" s="804" t="s">
        <v>1</v>
      </c>
    </row>
    <row r="10" spans="1:11" ht="30.75" customHeight="1">
      <c r="A10" s="1177"/>
      <c r="B10" s="1164"/>
      <c r="C10" s="1165"/>
      <c r="D10" s="1168"/>
      <c r="E10" s="1169"/>
      <c r="F10" s="1168"/>
      <c r="G10" s="1171"/>
      <c r="H10" s="1174"/>
      <c r="I10" s="1175"/>
      <c r="J10" s="788"/>
      <c r="K10" s="804" t="s">
        <v>1</v>
      </c>
    </row>
    <row r="11" spans="1:11" ht="16.5" thickBot="1">
      <c r="A11" s="1178"/>
      <c r="B11" s="144" t="s">
        <v>319</v>
      </c>
      <c r="C11" s="145" t="s">
        <v>321</v>
      </c>
      <c r="D11" s="144" t="s">
        <v>319</v>
      </c>
      <c r="E11" s="145" t="s">
        <v>321</v>
      </c>
      <c r="F11" s="144" t="s">
        <v>319</v>
      </c>
      <c r="G11" s="145" t="s">
        <v>321</v>
      </c>
      <c r="H11" s="841" t="s">
        <v>319</v>
      </c>
      <c r="I11" s="842" t="s">
        <v>321</v>
      </c>
      <c r="J11" s="806"/>
      <c r="K11" s="804" t="s">
        <v>1</v>
      </c>
    </row>
    <row r="12" spans="1:11">
      <c r="A12" s="795" t="s">
        <v>252</v>
      </c>
      <c r="B12" s="98">
        <v>10</v>
      </c>
      <c r="C12" s="99"/>
      <c r="D12" s="98">
        <f>B12</f>
        <v>10</v>
      </c>
      <c r="E12" s="99"/>
      <c r="F12" s="98">
        <f>D12</f>
        <v>10</v>
      </c>
      <c r="G12" s="99"/>
      <c r="H12" s="843">
        <f>F12-B12</f>
        <v>0</v>
      </c>
      <c r="I12" s="844"/>
      <c r="J12" s="807"/>
      <c r="K12" s="804" t="s">
        <v>1</v>
      </c>
    </row>
    <row r="13" spans="1:11">
      <c r="A13" s="796" t="s">
        <v>251</v>
      </c>
      <c r="B13" s="98">
        <v>85</v>
      </c>
      <c r="C13" s="99"/>
      <c r="D13" s="98">
        <f t="shared" ref="D13:D27" si="0">B13</f>
        <v>85</v>
      </c>
      <c r="E13" s="99"/>
      <c r="F13" s="98">
        <f t="shared" ref="F13:F27" si="1">D13</f>
        <v>85</v>
      </c>
      <c r="G13" s="99"/>
      <c r="H13" s="843">
        <f t="shared" ref="H13:H27" si="2">F13-B13</f>
        <v>0</v>
      </c>
      <c r="I13" s="845"/>
      <c r="J13" s="807"/>
      <c r="K13" s="804" t="s">
        <v>1</v>
      </c>
    </row>
    <row r="14" spans="1:11">
      <c r="A14" s="796" t="s">
        <v>250</v>
      </c>
      <c r="B14" s="98">
        <v>117</v>
      </c>
      <c r="C14" s="99"/>
      <c r="D14" s="98">
        <f t="shared" si="0"/>
        <v>117</v>
      </c>
      <c r="E14" s="99"/>
      <c r="F14" s="98">
        <f t="shared" si="1"/>
        <v>117</v>
      </c>
      <c r="G14" s="99"/>
      <c r="H14" s="843">
        <f t="shared" si="2"/>
        <v>0</v>
      </c>
      <c r="I14" s="845"/>
      <c r="J14" s="807"/>
      <c r="K14" s="804" t="s">
        <v>1</v>
      </c>
    </row>
    <row r="15" spans="1:11">
      <c r="A15" s="796" t="s">
        <v>249</v>
      </c>
      <c r="B15" s="98">
        <v>339</v>
      </c>
      <c r="C15" s="99"/>
      <c r="D15" s="98">
        <f t="shared" si="0"/>
        <v>339</v>
      </c>
      <c r="E15" s="99"/>
      <c r="F15" s="98">
        <f t="shared" si="1"/>
        <v>339</v>
      </c>
      <c r="G15" s="99"/>
      <c r="H15" s="843">
        <f t="shared" si="2"/>
        <v>0</v>
      </c>
      <c r="I15" s="845"/>
      <c r="J15" s="807"/>
      <c r="K15" s="804" t="s">
        <v>1</v>
      </c>
    </row>
    <row r="16" spans="1:11">
      <c r="A16" s="796" t="s">
        <v>248</v>
      </c>
      <c r="B16" s="98">
        <v>535</v>
      </c>
      <c r="C16" s="99"/>
      <c r="D16" s="98">
        <f t="shared" si="0"/>
        <v>535</v>
      </c>
      <c r="E16" s="99"/>
      <c r="F16" s="98">
        <f t="shared" si="1"/>
        <v>535</v>
      </c>
      <c r="G16" s="99"/>
      <c r="H16" s="843">
        <f t="shared" si="2"/>
        <v>0</v>
      </c>
      <c r="I16" s="845"/>
      <c r="J16" s="807"/>
      <c r="K16" s="804" t="s">
        <v>1</v>
      </c>
    </row>
    <row r="17" spans="1:13">
      <c r="A17" s="796" t="s">
        <v>247</v>
      </c>
      <c r="B17" s="98">
        <v>771</v>
      </c>
      <c r="C17" s="99"/>
      <c r="D17" s="98">
        <f t="shared" si="0"/>
        <v>771</v>
      </c>
      <c r="E17" s="99"/>
      <c r="F17" s="98">
        <f t="shared" si="1"/>
        <v>771</v>
      </c>
      <c r="G17" s="99"/>
      <c r="H17" s="843">
        <f>F17-B17</f>
        <v>0</v>
      </c>
      <c r="I17" s="845"/>
      <c r="J17" s="807"/>
      <c r="K17" s="804" t="s">
        <v>1</v>
      </c>
    </row>
    <row r="18" spans="1:13">
      <c r="A18" s="796" t="s">
        <v>246</v>
      </c>
      <c r="B18" s="98">
        <v>92</v>
      </c>
      <c r="C18" s="99"/>
      <c r="D18" s="98">
        <f t="shared" si="0"/>
        <v>92</v>
      </c>
      <c r="E18" s="99"/>
      <c r="F18" s="98">
        <f t="shared" si="1"/>
        <v>92</v>
      </c>
      <c r="G18" s="99"/>
      <c r="H18" s="843">
        <f t="shared" si="2"/>
        <v>0</v>
      </c>
      <c r="I18" s="845"/>
      <c r="J18" s="807"/>
      <c r="K18" s="804" t="s">
        <v>1</v>
      </c>
    </row>
    <row r="19" spans="1:13">
      <c r="A19" s="796" t="s">
        <v>245</v>
      </c>
      <c r="B19" s="98">
        <v>637</v>
      </c>
      <c r="C19" s="99"/>
      <c r="D19" s="98">
        <f t="shared" si="0"/>
        <v>637</v>
      </c>
      <c r="E19" s="99"/>
      <c r="F19" s="98">
        <f t="shared" si="1"/>
        <v>637</v>
      </c>
      <c r="G19" s="99"/>
      <c r="H19" s="843">
        <f t="shared" si="2"/>
        <v>0</v>
      </c>
      <c r="I19" s="845"/>
      <c r="J19" s="807"/>
      <c r="K19" s="804" t="s">
        <v>1</v>
      </c>
    </row>
    <row r="20" spans="1:13">
      <c r="A20" s="796" t="s">
        <v>244</v>
      </c>
      <c r="B20" s="98">
        <v>592</v>
      </c>
      <c r="C20" s="99"/>
      <c r="D20" s="98">
        <f t="shared" si="0"/>
        <v>592</v>
      </c>
      <c r="E20" s="99"/>
      <c r="F20" s="98">
        <f t="shared" si="1"/>
        <v>592</v>
      </c>
      <c r="G20" s="99"/>
      <c r="H20" s="843">
        <f t="shared" si="2"/>
        <v>0</v>
      </c>
      <c r="I20" s="845"/>
      <c r="J20" s="807"/>
      <c r="K20" s="804" t="s">
        <v>1</v>
      </c>
    </row>
    <row r="21" spans="1:13">
      <c r="A21" s="796" t="s">
        <v>243</v>
      </c>
      <c r="B21" s="760">
        <f>958-18</f>
        <v>940</v>
      </c>
      <c r="C21" s="99"/>
      <c r="D21" s="760">
        <f>B21</f>
        <v>940</v>
      </c>
      <c r="E21" s="761"/>
      <c r="F21" s="760">
        <f>D21+18</f>
        <v>958</v>
      </c>
      <c r="G21" s="99"/>
      <c r="H21" s="843">
        <f>F21-D21</f>
        <v>18</v>
      </c>
      <c r="I21" s="845"/>
      <c r="J21" s="807"/>
      <c r="K21" s="804" t="s">
        <v>1</v>
      </c>
    </row>
    <row r="22" spans="1:13">
      <c r="A22" s="796" t="s">
        <v>242</v>
      </c>
      <c r="B22" s="98">
        <v>213</v>
      </c>
      <c r="C22" s="99"/>
      <c r="D22" s="98">
        <f t="shared" si="0"/>
        <v>213</v>
      </c>
      <c r="E22" s="99"/>
      <c r="F22" s="98">
        <f t="shared" si="1"/>
        <v>213</v>
      </c>
      <c r="G22" s="99"/>
      <c r="H22" s="843">
        <f t="shared" si="2"/>
        <v>0</v>
      </c>
      <c r="I22" s="845"/>
      <c r="J22" s="807"/>
      <c r="K22" s="804" t="s">
        <v>1</v>
      </c>
    </row>
    <row r="23" spans="1:13">
      <c r="A23" s="796" t="s">
        <v>241</v>
      </c>
      <c r="B23" s="98">
        <v>317</v>
      </c>
      <c r="C23" s="99"/>
      <c r="D23" s="98">
        <f>B23</f>
        <v>317</v>
      </c>
      <c r="E23" s="99"/>
      <c r="F23" s="98">
        <f t="shared" si="1"/>
        <v>317</v>
      </c>
      <c r="G23" s="99"/>
      <c r="H23" s="843">
        <f t="shared" si="2"/>
        <v>0</v>
      </c>
      <c r="I23" s="845"/>
      <c r="J23" s="807"/>
      <c r="K23" s="804" t="s">
        <v>1</v>
      </c>
      <c r="M23" s="16"/>
    </row>
    <row r="24" spans="1:13">
      <c r="A24" s="796" t="s">
        <v>239</v>
      </c>
      <c r="B24" s="98">
        <v>166</v>
      </c>
      <c r="C24" s="99"/>
      <c r="D24" s="152">
        <f t="shared" si="0"/>
        <v>166</v>
      </c>
      <c r="E24" s="863"/>
      <c r="F24" s="98">
        <f>D24</f>
        <v>166</v>
      </c>
      <c r="G24" s="99"/>
      <c r="H24" s="843">
        <f t="shared" si="2"/>
        <v>0</v>
      </c>
      <c r="I24" s="845"/>
      <c r="J24" s="807"/>
      <c r="K24" s="804" t="s">
        <v>1</v>
      </c>
    </row>
    <row r="25" spans="1:13">
      <c r="A25" s="796" t="s">
        <v>240</v>
      </c>
      <c r="B25" s="152">
        <v>150</v>
      </c>
      <c r="C25" s="99"/>
      <c r="D25" s="98">
        <f t="shared" si="0"/>
        <v>150</v>
      </c>
      <c r="E25" s="99"/>
      <c r="F25" s="98">
        <f t="shared" si="1"/>
        <v>150</v>
      </c>
      <c r="G25" s="99"/>
      <c r="H25" s="843">
        <f t="shared" si="2"/>
        <v>0</v>
      </c>
      <c r="I25" s="845"/>
      <c r="J25" s="807"/>
      <c r="K25" s="804" t="s">
        <v>1</v>
      </c>
    </row>
    <row r="26" spans="1:13">
      <c r="A26" s="796" t="s">
        <v>238</v>
      </c>
      <c r="B26" s="98">
        <v>155</v>
      </c>
      <c r="C26" s="99"/>
      <c r="D26" s="98">
        <f t="shared" si="0"/>
        <v>155</v>
      </c>
      <c r="E26" s="99"/>
      <c r="F26" s="98">
        <f t="shared" si="1"/>
        <v>155</v>
      </c>
      <c r="G26" s="99"/>
      <c r="H26" s="843">
        <f t="shared" si="2"/>
        <v>0</v>
      </c>
      <c r="I26" s="845"/>
      <c r="J26" s="807"/>
      <c r="K26" s="804" t="s">
        <v>1</v>
      </c>
    </row>
    <row r="27" spans="1:13">
      <c r="A27" s="796" t="s">
        <v>237</v>
      </c>
      <c r="B27" s="152">
        <v>59</v>
      </c>
      <c r="C27" s="630"/>
      <c r="D27" s="98">
        <f t="shared" si="0"/>
        <v>59</v>
      </c>
      <c r="E27" s="630"/>
      <c r="F27" s="98">
        <f t="shared" si="1"/>
        <v>59</v>
      </c>
      <c r="G27" s="630"/>
      <c r="H27" s="846">
        <f t="shared" si="2"/>
        <v>0</v>
      </c>
      <c r="I27" s="845"/>
      <c r="J27" s="807"/>
      <c r="K27" s="804" t="s">
        <v>1</v>
      </c>
    </row>
    <row r="28" spans="1:13" s="33" customFormat="1">
      <c r="A28" s="797" t="s">
        <v>463</v>
      </c>
      <c r="B28" s="758">
        <v>5451</v>
      </c>
      <c r="C28" s="759"/>
      <c r="D28" s="760">
        <f>B28</f>
        <v>5451</v>
      </c>
      <c r="E28" s="759"/>
      <c r="F28" s="760">
        <f>D28+29</f>
        <v>5480</v>
      </c>
      <c r="G28" s="759"/>
      <c r="H28" s="847">
        <f>F28-D28</f>
        <v>29</v>
      </c>
      <c r="I28" s="848"/>
      <c r="J28" s="808"/>
      <c r="K28" s="803"/>
    </row>
    <row r="29" spans="1:13">
      <c r="A29" s="798" t="s">
        <v>86</v>
      </c>
      <c r="B29" s="100">
        <f>SUM(B12:B28)</f>
        <v>10629</v>
      </c>
      <c r="C29" s="127"/>
      <c r="D29" s="100">
        <f>SUM(D12:D28)</f>
        <v>10629</v>
      </c>
      <c r="E29" s="127"/>
      <c r="F29" s="100">
        <f>SUM(F12:F28)</f>
        <v>10676</v>
      </c>
      <c r="G29" s="127"/>
      <c r="H29" s="849">
        <f>SUM(H12:H28)</f>
        <v>47</v>
      </c>
      <c r="I29" s="850"/>
      <c r="J29" s="809"/>
      <c r="K29" s="804" t="s">
        <v>1</v>
      </c>
    </row>
    <row r="30" spans="1:13">
      <c r="A30" s="799" t="s">
        <v>464</v>
      </c>
      <c r="B30" s="631"/>
      <c r="C30" s="632">
        <v>0</v>
      </c>
      <c r="D30" s="631"/>
      <c r="E30" s="632">
        <f>C30*1.014</f>
        <v>0</v>
      </c>
      <c r="F30" s="631"/>
      <c r="G30" s="632">
        <f>E30*1.014</f>
        <v>0</v>
      </c>
      <c r="H30" s="851"/>
      <c r="I30" s="852"/>
      <c r="J30" s="809"/>
      <c r="K30" s="804"/>
    </row>
    <row r="31" spans="1:13">
      <c r="A31" s="800" t="s">
        <v>22</v>
      </c>
      <c r="B31" s="101"/>
      <c r="C31" s="50">
        <v>149627</v>
      </c>
      <c r="D31" s="101"/>
      <c r="E31" s="50">
        <f>C31</f>
        <v>149627</v>
      </c>
      <c r="F31" s="103"/>
      <c r="G31" s="50">
        <f>E31</f>
        <v>149627</v>
      </c>
      <c r="H31" s="853"/>
      <c r="I31" s="854"/>
      <c r="J31" s="807"/>
      <c r="K31" s="804" t="s">
        <v>1</v>
      </c>
    </row>
    <row r="32" spans="1:13">
      <c r="A32" s="800" t="s">
        <v>111</v>
      </c>
      <c r="B32" s="102"/>
      <c r="C32" s="50">
        <v>62381</v>
      </c>
      <c r="D32" s="101"/>
      <c r="E32" s="50">
        <f>C32</f>
        <v>62381</v>
      </c>
      <c r="F32" s="103"/>
      <c r="G32" s="50">
        <v>62164</v>
      </c>
      <c r="H32" s="853"/>
      <c r="I32" s="845"/>
      <c r="J32" s="807"/>
      <c r="K32" s="804" t="s">
        <v>1</v>
      </c>
    </row>
    <row r="33" spans="1:12" ht="16.5" thickBot="1">
      <c r="A33" s="855" t="s">
        <v>112</v>
      </c>
      <c r="B33" s="856"/>
      <c r="C33" s="857">
        <v>9</v>
      </c>
      <c r="D33" s="858"/>
      <c r="E33" s="857">
        <v>9</v>
      </c>
      <c r="F33" s="858"/>
      <c r="G33" s="857">
        <v>9</v>
      </c>
      <c r="H33" s="859"/>
      <c r="I33" s="860"/>
      <c r="J33" s="807"/>
      <c r="K33" s="804" t="s">
        <v>31</v>
      </c>
    </row>
    <row r="34" spans="1:12">
      <c r="A34" s="1159"/>
      <c r="B34" s="1160"/>
      <c r="C34" s="1160"/>
      <c r="D34" s="1160"/>
      <c r="E34" s="1160"/>
      <c r="F34" s="1160"/>
      <c r="G34" s="1160"/>
      <c r="H34" s="1160"/>
      <c r="I34" s="1160"/>
      <c r="J34" s="1160"/>
      <c r="K34" s="1161"/>
      <c r="L34" s="48"/>
    </row>
    <row r="35" spans="1:12" ht="9" customHeight="1" thickBot="1">
      <c r="A35" s="801"/>
      <c r="B35" s="802"/>
      <c r="C35" s="802"/>
      <c r="D35" s="802"/>
      <c r="E35" s="802"/>
      <c r="F35" s="802"/>
      <c r="G35" s="802"/>
      <c r="H35" s="802"/>
      <c r="I35" s="861"/>
      <c r="J35" s="802"/>
      <c r="K35" s="862"/>
    </row>
  </sheetData>
  <mergeCells count="14">
    <mergeCell ref="A34:K34"/>
    <mergeCell ref="A7:I7"/>
    <mergeCell ref="B9:C10"/>
    <mergeCell ref="D9:E10"/>
    <mergeCell ref="F9:G10"/>
    <mergeCell ref="H9:I10"/>
    <mergeCell ref="A9:A11"/>
    <mergeCell ref="A8:I8"/>
    <mergeCell ref="A6:I6"/>
    <mergeCell ref="A5:I5"/>
    <mergeCell ref="A4:I4"/>
    <mergeCell ref="A1:I1"/>
    <mergeCell ref="A2:I2"/>
    <mergeCell ref="A3:I3"/>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N181"/>
  <sheetViews>
    <sheetView view="pageBreakPreview" zoomScaleNormal="75" zoomScaleSheetLayoutView="100" workbookViewId="0">
      <pane xSplit="1" ySplit="9" topLeftCell="B10" activePane="bottomRight" state="frozen"/>
      <selection activeCell="O11" sqref="O11"/>
      <selection pane="topRight" activeCell="O11" sqref="O11"/>
      <selection pane="bottomLeft" activeCell="O11" sqref="O11"/>
      <selection pane="bottomRight" activeCell="A43" sqref="A39:XFD43"/>
    </sheetView>
  </sheetViews>
  <sheetFormatPr defaultRowHeight="15.75"/>
  <cols>
    <col min="1" max="1" width="62.6640625" style="3" customWidth="1"/>
    <col min="2" max="2" width="8.88671875" style="3"/>
    <col min="3" max="3" width="10.109375" style="3" customWidth="1"/>
    <col min="4" max="4" width="8.88671875" style="3"/>
    <col min="5" max="5" width="10.6640625" style="3" customWidth="1"/>
    <col min="6" max="6" width="8.88671875" style="3"/>
    <col min="7" max="7" width="10.5546875" style="3" bestFit="1" customWidth="1"/>
    <col min="8" max="8" width="8.88671875" style="3"/>
    <col min="9" max="9" width="11.6640625" style="3" customWidth="1"/>
    <col min="10" max="12" width="0" style="3" hidden="1" customWidth="1"/>
    <col min="13" max="13" width="1" style="55" customWidth="1"/>
    <col min="15" max="16384" width="8.88671875" style="3"/>
  </cols>
  <sheetData>
    <row r="1" spans="1:14" s="46" customFormat="1" ht="19.149999999999999" customHeight="1">
      <c r="A1" s="1120" t="s">
        <v>259</v>
      </c>
      <c r="B1" s="1191"/>
      <c r="C1" s="1191"/>
      <c r="D1" s="1191"/>
      <c r="E1" s="1191"/>
      <c r="F1" s="1191"/>
      <c r="G1" s="1191"/>
      <c r="H1" s="1191"/>
      <c r="I1" s="1191"/>
      <c r="M1" s="773" t="s">
        <v>1</v>
      </c>
      <c r="N1" s="40"/>
    </row>
    <row r="2" spans="1:14" ht="19.149999999999999" customHeight="1">
      <c r="A2" s="1192"/>
      <c r="B2" s="1193"/>
      <c r="C2" s="1193"/>
      <c r="D2" s="1193"/>
      <c r="E2" s="1193"/>
      <c r="F2" s="1193"/>
      <c r="G2" s="1193"/>
      <c r="H2" s="1193"/>
      <c r="I2" s="1193"/>
      <c r="M2" s="54" t="s">
        <v>1</v>
      </c>
    </row>
    <row r="3" spans="1:14" ht="18.75">
      <c r="A3" s="1194" t="s">
        <v>117</v>
      </c>
      <c r="B3" s="1187"/>
      <c r="C3" s="1187"/>
      <c r="D3" s="1187"/>
      <c r="E3" s="1187"/>
      <c r="F3" s="1187"/>
      <c r="G3" s="1187"/>
      <c r="H3" s="1187"/>
      <c r="I3" s="1187"/>
      <c r="M3" s="54" t="s">
        <v>1</v>
      </c>
    </row>
    <row r="4" spans="1:14" ht="16.5">
      <c r="A4" s="1125" t="str">
        <f>+'B. Summary of Requirements '!A5</f>
        <v>United States Attorneys</v>
      </c>
      <c r="B4" s="1187"/>
      <c r="C4" s="1187"/>
      <c r="D4" s="1187"/>
      <c r="E4" s="1187"/>
      <c r="F4" s="1187"/>
      <c r="G4" s="1187"/>
      <c r="H4" s="1187"/>
      <c r="I4" s="1187"/>
      <c r="M4" s="54" t="s">
        <v>1</v>
      </c>
    </row>
    <row r="5" spans="1:14" ht="16.5">
      <c r="A5" s="1125" t="str">
        <f>+'B. Summary of Requirements '!A6</f>
        <v>Salaries and Expenses</v>
      </c>
      <c r="B5" s="1187"/>
      <c r="C5" s="1187"/>
      <c r="D5" s="1187"/>
      <c r="E5" s="1187"/>
      <c r="F5" s="1187"/>
      <c r="G5" s="1187"/>
      <c r="H5" s="1187"/>
      <c r="I5" s="1187"/>
      <c r="M5" s="54" t="s">
        <v>1</v>
      </c>
    </row>
    <row r="6" spans="1:14">
      <c r="A6" s="1190" t="s">
        <v>297</v>
      </c>
      <c r="B6" s="1187"/>
      <c r="C6" s="1187"/>
      <c r="D6" s="1187"/>
      <c r="E6" s="1187"/>
      <c r="F6" s="1187"/>
      <c r="G6" s="1187"/>
      <c r="H6" s="1187"/>
      <c r="I6" s="1187"/>
      <c r="M6" s="54" t="s">
        <v>1</v>
      </c>
    </row>
    <row r="7" spans="1:14" ht="11.25" customHeight="1">
      <c r="A7" s="1074"/>
      <c r="B7" s="1074"/>
      <c r="C7" s="1074"/>
      <c r="D7" s="1074"/>
      <c r="E7" s="1074"/>
      <c r="F7" s="1074"/>
      <c r="G7" s="1074"/>
      <c r="H7" s="1074"/>
      <c r="I7" s="1074"/>
      <c r="M7" s="54" t="s">
        <v>1</v>
      </c>
    </row>
    <row r="8" spans="1:14" ht="44.25" customHeight="1">
      <c r="A8" s="1188" t="s">
        <v>113</v>
      </c>
      <c r="B8" s="1195" t="s">
        <v>489</v>
      </c>
      <c r="C8" s="1196"/>
      <c r="D8" s="1185" t="s">
        <v>377</v>
      </c>
      <c r="E8" s="1186"/>
      <c r="F8" s="1182" t="s">
        <v>53</v>
      </c>
      <c r="G8" s="1184"/>
      <c r="H8" s="1182" t="s">
        <v>393</v>
      </c>
      <c r="I8" s="1183"/>
      <c r="J8" s="6"/>
      <c r="M8" s="54" t="s">
        <v>1</v>
      </c>
    </row>
    <row r="9" spans="1:14" ht="25.5" customHeight="1" thickBot="1">
      <c r="A9" s="1189"/>
      <c r="B9" s="149" t="s">
        <v>60</v>
      </c>
      <c r="C9" s="150" t="s">
        <v>321</v>
      </c>
      <c r="D9" s="149" t="s">
        <v>60</v>
      </c>
      <c r="E9" s="150" t="s">
        <v>321</v>
      </c>
      <c r="F9" s="149" t="s">
        <v>60</v>
      </c>
      <c r="G9" s="150" t="s">
        <v>321</v>
      </c>
      <c r="H9" s="149" t="s">
        <v>60</v>
      </c>
      <c r="I9" s="151" t="s">
        <v>321</v>
      </c>
      <c r="J9" s="6"/>
      <c r="M9" s="54" t="s">
        <v>1</v>
      </c>
    </row>
    <row r="10" spans="1:14" s="46" customFormat="1">
      <c r="A10" s="771" t="s">
        <v>20</v>
      </c>
      <c r="B10" s="107">
        <v>9312</v>
      </c>
      <c r="C10" s="108">
        <v>927955</v>
      </c>
      <c r="D10" s="107">
        <f>B10</f>
        <v>9312</v>
      </c>
      <c r="E10" s="108">
        <v>927955</v>
      </c>
      <c r="F10" s="107">
        <f>D10+92+52-5</f>
        <v>9451</v>
      </c>
      <c r="G10" s="108">
        <v>955162</v>
      </c>
      <c r="H10" s="107">
        <f>F10-D10</f>
        <v>139</v>
      </c>
      <c r="I10" s="772">
        <f>G10-E10</f>
        <v>27207</v>
      </c>
      <c r="J10" s="33"/>
      <c r="M10" s="773" t="s">
        <v>1</v>
      </c>
      <c r="N10" s="40"/>
    </row>
    <row r="11" spans="1:14" s="46" customFormat="1">
      <c r="A11" s="774" t="s">
        <v>85</v>
      </c>
      <c r="B11" s="107">
        <v>1336</v>
      </c>
      <c r="C11" s="108">
        <v>61270</v>
      </c>
      <c r="D11" s="107">
        <v>1336</v>
      </c>
      <c r="E11" s="108">
        <f>C11</f>
        <v>61270</v>
      </c>
      <c r="F11" s="107">
        <v>1336</v>
      </c>
      <c r="G11" s="108">
        <v>61270</v>
      </c>
      <c r="H11" s="107">
        <f>F11-D11</f>
        <v>0</v>
      </c>
      <c r="I11" s="772">
        <f t="shared" ref="I11:I15" si="0">G11-E11</f>
        <v>0</v>
      </c>
      <c r="J11" s="775" t="s">
        <v>58</v>
      </c>
      <c r="K11" s="46" t="s">
        <v>59</v>
      </c>
      <c r="M11" s="773" t="s">
        <v>1</v>
      </c>
      <c r="N11" s="40"/>
    </row>
    <row r="12" spans="1:14" s="46" customFormat="1">
      <c r="A12" s="774" t="s">
        <v>67</v>
      </c>
      <c r="B12" s="107"/>
      <c r="C12" s="108">
        <v>20005</v>
      </c>
      <c r="D12" s="107"/>
      <c r="E12" s="108">
        <f>C12</f>
        <v>20005</v>
      </c>
      <c r="F12" s="107"/>
      <c r="G12" s="108">
        <v>20348</v>
      </c>
      <c r="H12" s="107"/>
      <c r="I12" s="772">
        <f t="shared" si="0"/>
        <v>343</v>
      </c>
      <c r="J12" s="33">
        <v>93</v>
      </c>
      <c r="M12" s="773" t="s">
        <v>1</v>
      </c>
      <c r="N12" s="40"/>
    </row>
    <row r="13" spans="1:14" s="46" customFormat="1">
      <c r="A13" s="776" t="s">
        <v>69</v>
      </c>
      <c r="B13" s="777"/>
      <c r="C13" s="778">
        <v>5000</v>
      </c>
      <c r="D13" s="777"/>
      <c r="E13" s="778">
        <f>C13</f>
        <v>5000</v>
      </c>
      <c r="F13" s="777"/>
      <c r="G13" s="778">
        <v>5000</v>
      </c>
      <c r="H13" s="777"/>
      <c r="I13" s="772">
        <f t="shared" si="0"/>
        <v>0</v>
      </c>
      <c r="J13" s="33"/>
      <c r="M13" s="773" t="s">
        <v>1</v>
      </c>
      <c r="N13" s="40"/>
    </row>
    <row r="14" spans="1:14" s="46" customFormat="1">
      <c r="A14" s="776" t="s">
        <v>68</v>
      </c>
      <c r="B14" s="777"/>
      <c r="C14" s="778">
        <v>15005</v>
      </c>
      <c r="D14" s="777"/>
      <c r="E14" s="778">
        <f>C14</f>
        <v>15005</v>
      </c>
      <c r="F14" s="777"/>
      <c r="G14" s="778">
        <v>15348</v>
      </c>
      <c r="H14" s="777"/>
      <c r="I14" s="840">
        <f t="shared" si="0"/>
        <v>343</v>
      </c>
      <c r="J14" s="33"/>
      <c r="M14" s="773" t="s">
        <v>1</v>
      </c>
      <c r="N14" s="40"/>
    </row>
    <row r="15" spans="1:14" s="46" customFormat="1">
      <c r="A15" s="779" t="s">
        <v>70</v>
      </c>
      <c r="B15" s="780"/>
      <c r="C15" s="781">
        <v>7900</v>
      </c>
      <c r="D15" s="780"/>
      <c r="E15" s="781">
        <f>C15</f>
        <v>7900</v>
      </c>
      <c r="F15" s="780"/>
      <c r="G15" s="781">
        <v>7900</v>
      </c>
      <c r="H15" s="780"/>
      <c r="I15" s="772">
        <f t="shared" si="0"/>
        <v>0</v>
      </c>
      <c r="J15" s="33"/>
      <c r="M15" s="773" t="s">
        <v>1</v>
      </c>
      <c r="N15" s="40"/>
    </row>
    <row r="16" spans="1:14" s="46" customFormat="1">
      <c r="A16" s="782" t="s">
        <v>21</v>
      </c>
      <c r="B16" s="783">
        <f>+B10+B11+B12+B15</f>
        <v>10648</v>
      </c>
      <c r="C16" s="784">
        <f t="shared" ref="C16:I16" si="1">+C10+C11+C12+C15</f>
        <v>1017130</v>
      </c>
      <c r="D16" s="783">
        <f>+D10+D11+D12+D15</f>
        <v>10648</v>
      </c>
      <c r="E16" s="784">
        <f t="shared" si="1"/>
        <v>1017130</v>
      </c>
      <c r="F16" s="783">
        <f t="shared" si="1"/>
        <v>10787</v>
      </c>
      <c r="G16" s="785">
        <f t="shared" si="1"/>
        <v>1044680</v>
      </c>
      <c r="H16" s="784">
        <f>+H10+H11+H12+H15</f>
        <v>139</v>
      </c>
      <c r="I16" s="864">
        <f t="shared" si="1"/>
        <v>27550</v>
      </c>
      <c r="J16" s="786">
        <f>697+630+957+2333</f>
        <v>4617</v>
      </c>
      <c r="K16" s="46">
        <f>2451-93</f>
        <v>2358</v>
      </c>
      <c r="L16" s="46">
        <f>+E16-G16</f>
        <v>-27550</v>
      </c>
      <c r="M16" s="773" t="s">
        <v>1</v>
      </c>
      <c r="N16" s="40"/>
    </row>
    <row r="17" spans="1:14" s="46" customFormat="1">
      <c r="A17" s="787" t="s">
        <v>114</v>
      </c>
      <c r="B17" s="107"/>
      <c r="C17" s="108"/>
      <c r="D17" s="107"/>
      <c r="E17" s="108"/>
      <c r="F17" s="107"/>
      <c r="G17" s="108"/>
      <c r="H17" s="107"/>
      <c r="I17" s="109"/>
      <c r="J17" s="33"/>
      <c r="M17" s="773" t="s">
        <v>1</v>
      </c>
      <c r="N17" s="40"/>
    </row>
    <row r="18" spans="1:14" s="46" customFormat="1">
      <c r="A18" s="148" t="s">
        <v>72</v>
      </c>
      <c r="B18" s="107"/>
      <c r="C18" s="108">
        <v>268830</v>
      </c>
      <c r="D18" s="107"/>
      <c r="E18" s="108">
        <v>268830</v>
      </c>
      <c r="F18" s="107"/>
      <c r="G18" s="108">
        <v>279666</v>
      </c>
      <c r="H18" s="107"/>
      <c r="I18" s="109">
        <f>G18-E18</f>
        <v>10836</v>
      </c>
      <c r="J18" s="33">
        <v>359</v>
      </c>
      <c r="K18" s="46">
        <f>1171+93</f>
        <v>1264</v>
      </c>
      <c r="L18" s="46">
        <f t="shared" ref="L18:L33" si="2">+E18-G18</f>
        <v>-10836</v>
      </c>
      <c r="M18" s="773" t="s">
        <v>1</v>
      </c>
      <c r="N18" s="40"/>
    </row>
    <row r="19" spans="1:14" s="46" customFormat="1">
      <c r="A19" s="148" t="s">
        <v>73</v>
      </c>
      <c r="B19" s="107"/>
      <c r="C19" s="108">
        <v>27485</v>
      </c>
      <c r="D19" s="107"/>
      <c r="E19" s="108">
        <v>27485</v>
      </c>
      <c r="F19" s="107"/>
      <c r="G19" s="108">
        <v>28362</v>
      </c>
      <c r="H19" s="107"/>
      <c r="I19" s="109">
        <f t="shared" ref="I19:I32" si="3">G19-E19</f>
        <v>877</v>
      </c>
      <c r="J19" s="33"/>
      <c r="K19" s="46">
        <v>110</v>
      </c>
      <c r="L19" s="46">
        <f t="shared" si="2"/>
        <v>-877</v>
      </c>
      <c r="M19" s="773" t="s">
        <v>1</v>
      </c>
      <c r="N19" s="40"/>
    </row>
    <row r="20" spans="1:14" s="46" customFormat="1">
      <c r="A20" s="148" t="s">
        <v>74</v>
      </c>
      <c r="B20" s="107"/>
      <c r="C20" s="108">
        <v>6002</v>
      </c>
      <c r="D20" s="107"/>
      <c r="E20" s="108">
        <v>6002</v>
      </c>
      <c r="F20" s="107"/>
      <c r="G20" s="108">
        <v>6374</v>
      </c>
      <c r="H20" s="107"/>
      <c r="I20" s="109">
        <f t="shared" si="3"/>
        <v>372</v>
      </c>
      <c r="J20" s="33"/>
      <c r="K20" s="46">
        <v>0</v>
      </c>
      <c r="L20" s="46">
        <f t="shared" si="2"/>
        <v>-372</v>
      </c>
      <c r="M20" s="773" t="s">
        <v>1</v>
      </c>
      <c r="N20" s="40"/>
    </row>
    <row r="21" spans="1:14" s="46" customFormat="1">
      <c r="A21" s="148" t="s">
        <v>256</v>
      </c>
      <c r="B21" s="107"/>
      <c r="C21" s="108">
        <v>249990</v>
      </c>
      <c r="D21" s="107"/>
      <c r="E21" s="108">
        <v>249990</v>
      </c>
      <c r="F21" s="107"/>
      <c r="G21" s="108">
        <v>258140</v>
      </c>
      <c r="H21" s="107"/>
      <c r="I21" s="109">
        <f t="shared" si="3"/>
        <v>8150</v>
      </c>
      <c r="J21" s="33">
        <f>4220-576</f>
        <v>3644</v>
      </c>
      <c r="L21" s="46">
        <f t="shared" si="2"/>
        <v>-8150</v>
      </c>
      <c r="M21" s="773" t="s">
        <v>1</v>
      </c>
      <c r="N21" s="40"/>
    </row>
    <row r="22" spans="1:14">
      <c r="A22" s="146" t="s">
        <v>45</v>
      </c>
      <c r="B22" s="104"/>
      <c r="C22" s="105">
        <v>9172</v>
      </c>
      <c r="D22" s="104"/>
      <c r="E22" s="108">
        <v>9172</v>
      </c>
      <c r="F22" s="104"/>
      <c r="G22" s="105">
        <v>16071</v>
      </c>
      <c r="H22" s="104"/>
      <c r="I22" s="109">
        <f t="shared" si="3"/>
        <v>6899</v>
      </c>
      <c r="J22" s="6"/>
      <c r="L22" s="3">
        <f t="shared" si="2"/>
        <v>-6899</v>
      </c>
      <c r="M22" s="54" t="s">
        <v>1</v>
      </c>
    </row>
    <row r="23" spans="1:14">
      <c r="A23" s="146" t="s">
        <v>75</v>
      </c>
      <c r="B23" s="104"/>
      <c r="C23" s="105">
        <v>38559</v>
      </c>
      <c r="D23" s="104"/>
      <c r="E23" s="108">
        <v>38559</v>
      </c>
      <c r="F23" s="104"/>
      <c r="G23" s="105">
        <v>45291</v>
      </c>
      <c r="H23" s="104"/>
      <c r="I23" s="109">
        <f t="shared" si="3"/>
        <v>6732</v>
      </c>
      <c r="J23" s="6">
        <v>332</v>
      </c>
      <c r="K23" s="3">
        <v>175</v>
      </c>
      <c r="L23" s="3">
        <f t="shared" si="2"/>
        <v>-6732</v>
      </c>
      <c r="M23" s="54" t="s">
        <v>1</v>
      </c>
    </row>
    <row r="24" spans="1:14">
      <c r="A24" s="146" t="s">
        <v>76</v>
      </c>
      <c r="B24" s="104"/>
      <c r="C24" s="105">
        <v>4569</v>
      </c>
      <c r="D24" s="104"/>
      <c r="E24" s="105">
        <v>4569</v>
      </c>
      <c r="F24" s="104"/>
      <c r="G24" s="105">
        <v>4637</v>
      </c>
      <c r="H24" s="104"/>
      <c r="I24" s="109">
        <f t="shared" si="3"/>
        <v>68</v>
      </c>
      <c r="J24" s="6"/>
      <c r="L24" s="3">
        <f t="shared" si="2"/>
        <v>-68</v>
      </c>
      <c r="M24" s="54" t="s">
        <v>1</v>
      </c>
    </row>
    <row r="25" spans="1:14">
      <c r="A25" s="146" t="s">
        <v>77</v>
      </c>
      <c r="B25" s="104"/>
      <c r="C25" s="105">
        <v>26526</v>
      </c>
      <c r="D25" s="104"/>
      <c r="E25" s="105">
        <v>26526</v>
      </c>
      <c r="F25" s="104"/>
      <c r="G25" s="105">
        <v>26526</v>
      </c>
      <c r="H25" s="104"/>
      <c r="I25" s="109">
        <f t="shared" si="3"/>
        <v>0</v>
      </c>
      <c r="J25" s="6"/>
      <c r="K25" s="3">
        <v>14918</v>
      </c>
      <c r="L25" s="3">
        <f t="shared" si="2"/>
        <v>0</v>
      </c>
      <c r="M25" s="54" t="s">
        <v>1</v>
      </c>
    </row>
    <row r="26" spans="1:14">
      <c r="A26" s="146" t="s">
        <v>78</v>
      </c>
      <c r="B26" s="104"/>
      <c r="C26" s="105">
        <f>173587-29726</f>
        <v>143861</v>
      </c>
      <c r="D26" s="104"/>
      <c r="E26" s="105">
        <f>143861</f>
        <v>143861</v>
      </c>
      <c r="F26" s="104"/>
      <c r="G26" s="105">
        <v>144821</v>
      </c>
      <c r="H26" s="104"/>
      <c r="I26" s="109">
        <f t="shared" si="3"/>
        <v>960</v>
      </c>
      <c r="J26" s="6">
        <v>276</v>
      </c>
      <c r="K26" s="3">
        <v>14853</v>
      </c>
      <c r="L26" s="3">
        <f t="shared" si="2"/>
        <v>-960</v>
      </c>
      <c r="M26" s="54" t="s">
        <v>1</v>
      </c>
    </row>
    <row r="27" spans="1:14">
      <c r="A27" s="146" t="s">
        <v>0</v>
      </c>
      <c r="B27" s="104"/>
      <c r="C27" s="105">
        <v>46698</v>
      </c>
      <c r="D27" s="104"/>
      <c r="E27" s="105">
        <v>46698</v>
      </c>
      <c r="F27" s="104"/>
      <c r="G27" s="105">
        <v>47365</v>
      </c>
      <c r="H27" s="104"/>
      <c r="I27" s="109">
        <f>G27-E27</f>
        <v>667</v>
      </c>
      <c r="J27" s="6"/>
      <c r="K27" s="3">
        <v>135</v>
      </c>
      <c r="L27" s="3">
        <f t="shared" si="2"/>
        <v>-667</v>
      </c>
      <c r="M27" s="54" t="s">
        <v>1</v>
      </c>
    </row>
    <row r="28" spans="1:14">
      <c r="A28" s="146" t="s">
        <v>257</v>
      </c>
      <c r="B28" s="104"/>
      <c r="C28" s="105">
        <v>18130</v>
      </c>
      <c r="D28" s="104"/>
      <c r="E28" s="105">
        <v>18130</v>
      </c>
      <c r="F28" s="104"/>
      <c r="G28" s="105">
        <v>16131</v>
      </c>
      <c r="H28" s="104"/>
      <c r="I28" s="109">
        <f t="shared" si="3"/>
        <v>-1999</v>
      </c>
      <c r="J28" s="6"/>
      <c r="L28" s="3">
        <f t="shared" si="2"/>
        <v>1999</v>
      </c>
      <c r="M28" s="54" t="s">
        <v>1</v>
      </c>
    </row>
    <row r="29" spans="1:14" hidden="1">
      <c r="A29" s="146" t="s">
        <v>262</v>
      </c>
      <c r="B29" s="104"/>
      <c r="C29" s="105"/>
      <c r="D29" s="104"/>
      <c r="E29" s="105"/>
      <c r="F29" s="104"/>
      <c r="G29" s="105"/>
      <c r="H29" s="104"/>
      <c r="I29" s="109">
        <f t="shared" si="3"/>
        <v>0</v>
      </c>
      <c r="J29" s="6"/>
      <c r="L29" s="3">
        <f t="shared" si="2"/>
        <v>0</v>
      </c>
      <c r="M29" s="54" t="s">
        <v>1</v>
      </c>
    </row>
    <row r="30" spans="1:14">
      <c r="A30" s="146" t="s">
        <v>263</v>
      </c>
      <c r="B30" s="104"/>
      <c r="C30" s="105">
        <v>13170</v>
      </c>
      <c r="D30" s="104"/>
      <c r="E30" s="105">
        <v>13170</v>
      </c>
      <c r="F30" s="104"/>
      <c r="G30" s="105">
        <v>13170</v>
      </c>
      <c r="H30" s="104"/>
      <c r="I30" s="109">
        <f t="shared" si="3"/>
        <v>0</v>
      </c>
      <c r="J30" s="6"/>
      <c r="K30" s="3">
        <v>10</v>
      </c>
      <c r="L30" s="3">
        <f t="shared" si="2"/>
        <v>0</v>
      </c>
      <c r="M30" s="54" t="s">
        <v>1</v>
      </c>
    </row>
    <row r="31" spans="1:14">
      <c r="A31" s="146" t="s">
        <v>79</v>
      </c>
      <c r="B31" s="104"/>
      <c r="C31" s="105">
        <v>18154</v>
      </c>
      <c r="D31" s="104"/>
      <c r="E31" s="108">
        <v>18154</v>
      </c>
      <c r="F31" s="104"/>
      <c r="G31" s="105">
        <v>18821</v>
      </c>
      <c r="H31" s="104"/>
      <c r="I31" s="109">
        <f t="shared" si="3"/>
        <v>667</v>
      </c>
      <c r="J31" s="6"/>
      <c r="K31" s="3">
        <v>85</v>
      </c>
      <c r="L31" s="3">
        <f t="shared" si="2"/>
        <v>-667</v>
      </c>
      <c r="M31" s="54" t="s">
        <v>1</v>
      </c>
    </row>
    <row r="32" spans="1:14">
      <c r="A32" s="146" t="s">
        <v>80</v>
      </c>
      <c r="B32" s="104"/>
      <c r="C32" s="105">
        <v>45727</v>
      </c>
      <c r="D32" s="104"/>
      <c r="E32" s="108">
        <v>45727</v>
      </c>
      <c r="F32" s="104"/>
      <c r="G32" s="105">
        <v>45094</v>
      </c>
      <c r="H32" s="104"/>
      <c r="I32" s="109">
        <f t="shared" si="3"/>
        <v>-633</v>
      </c>
      <c r="J32" s="6"/>
      <c r="K32" s="3">
        <v>37758</v>
      </c>
      <c r="L32" s="3">
        <f t="shared" si="2"/>
        <v>633</v>
      </c>
      <c r="M32" s="54" t="s">
        <v>1</v>
      </c>
    </row>
    <row r="33" spans="1:14">
      <c r="A33" s="147" t="s">
        <v>81</v>
      </c>
      <c r="B33" s="52"/>
      <c r="C33" s="35">
        <f>SUM(C16:C32)</f>
        <v>1934003</v>
      </c>
      <c r="D33" s="52"/>
      <c r="E33" s="35">
        <f>SUM(E16:E32)</f>
        <v>1934003</v>
      </c>
      <c r="F33" s="52"/>
      <c r="G33" s="35">
        <f>SUM(G16:G32)</f>
        <v>1995149</v>
      </c>
      <c r="H33" s="52"/>
      <c r="I33" s="34">
        <f>SUM(I16:I32)</f>
        <v>61146</v>
      </c>
      <c r="J33" s="6">
        <f>SUM(J12:J32)</f>
        <v>9321</v>
      </c>
      <c r="K33" s="3">
        <f>SUM(K16:K32)</f>
        <v>71666</v>
      </c>
      <c r="L33" s="3">
        <f t="shared" si="2"/>
        <v>-61146</v>
      </c>
      <c r="M33" s="54" t="s">
        <v>1</v>
      </c>
    </row>
    <row r="34" spans="1:14" ht="16.899999999999999" customHeight="1">
      <c r="A34" s="148" t="s">
        <v>82</v>
      </c>
      <c r="B34" s="107"/>
      <c r="C34" s="108">
        <v>29726</v>
      </c>
      <c r="D34" s="107"/>
      <c r="E34" s="108">
        <v>38859</v>
      </c>
      <c r="F34" s="107"/>
      <c r="G34" s="108"/>
      <c r="H34" s="107"/>
      <c r="I34" s="109"/>
      <c r="J34" s="6"/>
      <c r="M34" s="54" t="s">
        <v>1</v>
      </c>
    </row>
    <row r="35" spans="1:14">
      <c r="A35" s="148" t="s">
        <v>83</v>
      </c>
      <c r="B35" s="107"/>
      <c r="C35" s="108"/>
      <c r="D35" s="107"/>
      <c r="E35" s="108"/>
      <c r="F35" s="107"/>
      <c r="G35" s="108"/>
      <c r="H35" s="107"/>
      <c r="I35" s="109"/>
      <c r="J35" s="6"/>
      <c r="M35" s="54" t="s">
        <v>1</v>
      </c>
    </row>
    <row r="36" spans="1:14">
      <c r="A36" s="148" t="s">
        <v>84</v>
      </c>
      <c r="B36" s="107"/>
      <c r="C36" s="108"/>
      <c r="D36" s="107"/>
      <c r="E36" s="108"/>
      <c r="F36" s="107"/>
      <c r="G36" s="108"/>
      <c r="H36" s="107"/>
      <c r="I36" s="109"/>
      <c r="J36" s="6"/>
      <c r="M36" s="54" t="s">
        <v>1</v>
      </c>
    </row>
    <row r="37" spans="1:14" ht="16.5" thickBot="1">
      <c r="A37" s="375" t="s">
        <v>2</v>
      </c>
      <c r="B37" s="376"/>
      <c r="C37" s="377">
        <f>C33</f>
        <v>1934003</v>
      </c>
      <c r="D37" s="376"/>
      <c r="E37" s="377">
        <f>E33</f>
        <v>1934003</v>
      </c>
      <c r="F37" s="376"/>
      <c r="G37" s="377">
        <f>SUM(G33:G36)</f>
        <v>1995149</v>
      </c>
      <c r="H37" s="376"/>
      <c r="I37" s="378">
        <f>G37-C37</f>
        <v>61146</v>
      </c>
      <c r="J37" s="6"/>
      <c r="M37" s="54" t="s">
        <v>1</v>
      </c>
    </row>
    <row r="38" spans="1:14">
      <c r="A38" s="379"/>
      <c r="B38" s="380"/>
      <c r="C38" s="381"/>
      <c r="D38" s="380"/>
      <c r="E38" s="381"/>
      <c r="F38" s="380"/>
      <c r="G38" s="381"/>
      <c r="H38" s="380"/>
      <c r="I38" s="382"/>
      <c r="J38" s="6"/>
      <c r="M38" s="54"/>
    </row>
    <row r="39" spans="1:14">
      <c r="A39" s="374" t="s">
        <v>309</v>
      </c>
      <c r="B39" s="104">
        <v>1639</v>
      </c>
      <c r="C39" s="105"/>
      <c r="D39" s="104">
        <f>B39</f>
        <v>1639</v>
      </c>
      <c r="E39" s="105"/>
      <c r="F39" s="104">
        <f>D39+47</f>
        <v>1686</v>
      </c>
      <c r="G39" s="105"/>
      <c r="H39" s="104">
        <f>F39-D39</f>
        <v>47</v>
      </c>
      <c r="I39" s="86"/>
      <c r="J39" s="6"/>
      <c r="M39" s="54" t="s">
        <v>1</v>
      </c>
    </row>
    <row r="40" spans="1:14" hidden="1">
      <c r="A40" s="146" t="s">
        <v>71</v>
      </c>
      <c r="B40" s="106">
        <v>0</v>
      </c>
      <c r="C40" s="195">
        <v>0</v>
      </c>
      <c r="D40" s="106">
        <v>0</v>
      </c>
      <c r="E40" s="195">
        <v>0</v>
      </c>
      <c r="F40" s="106">
        <v>0</v>
      </c>
      <c r="G40" s="195">
        <v>0</v>
      </c>
      <c r="H40" s="107">
        <f>F40+B40</f>
        <v>0</v>
      </c>
      <c r="I40" s="196">
        <f>C40+G40</f>
        <v>0</v>
      </c>
      <c r="J40" s="6"/>
      <c r="M40" s="54" t="s">
        <v>1</v>
      </c>
    </row>
    <row r="41" spans="1:14" s="46" customFormat="1" hidden="1">
      <c r="A41" s="774" t="s">
        <v>3</v>
      </c>
      <c r="B41" s="107"/>
      <c r="C41" s="828">
        <v>0</v>
      </c>
      <c r="D41" s="107"/>
      <c r="E41" s="828">
        <v>0</v>
      </c>
      <c r="F41" s="107"/>
      <c r="G41" s="828">
        <v>0</v>
      </c>
      <c r="H41" s="107"/>
      <c r="I41" s="772">
        <f>C41+G41</f>
        <v>0</v>
      </c>
      <c r="J41" s="33"/>
      <c r="M41" s="773" t="s">
        <v>1</v>
      </c>
      <c r="N41" s="40"/>
    </row>
    <row r="42" spans="1:14" s="46" customFormat="1" hidden="1">
      <c r="A42" s="779" t="s">
        <v>4</v>
      </c>
      <c r="B42" s="829"/>
      <c r="C42" s="830">
        <v>0</v>
      </c>
      <c r="D42" s="829"/>
      <c r="E42" s="830">
        <v>0</v>
      </c>
      <c r="F42" s="829"/>
      <c r="G42" s="830">
        <v>0</v>
      </c>
      <c r="H42" s="829"/>
      <c r="I42" s="831">
        <f>C42+G42</f>
        <v>0</v>
      </c>
      <c r="J42" s="33"/>
      <c r="M42" s="773" t="s">
        <v>1</v>
      </c>
      <c r="N42" s="40"/>
    </row>
    <row r="43" spans="1:14">
      <c r="A43" s="48"/>
      <c r="B43" s="45"/>
      <c r="C43" s="45"/>
      <c r="D43" s="45"/>
      <c r="E43" s="45"/>
      <c r="F43" s="45"/>
      <c r="G43" s="45"/>
      <c r="H43" s="45"/>
      <c r="I43" s="45"/>
      <c r="J43" s="6"/>
      <c r="M43" s="54" t="s">
        <v>31</v>
      </c>
    </row>
    <row r="44" spans="1:14">
      <c r="A44" s="1180"/>
      <c r="B44" s="1181"/>
      <c r="C44" s="1181"/>
      <c r="D44" s="1181"/>
      <c r="E44" s="1181"/>
      <c r="F44" s="1181"/>
      <c r="G44" s="1181"/>
      <c r="H44" s="1181"/>
      <c r="I44" s="1181"/>
      <c r="J44" s="1181"/>
      <c r="K44" s="1181"/>
      <c r="L44" s="1181"/>
      <c r="M44" s="1181"/>
    </row>
    <row r="45" spans="1:14">
      <c r="H45" s="12"/>
      <c r="I45" s="12"/>
      <c r="J45" s="6"/>
    </row>
    <row r="46" spans="1:14">
      <c r="H46" s="12"/>
      <c r="I46" s="51"/>
      <c r="J46" s="6"/>
    </row>
    <row r="47" spans="1:14">
      <c r="H47" s="12"/>
      <c r="I47" s="12"/>
      <c r="J47" s="6"/>
    </row>
    <row r="48" spans="1:14">
      <c r="H48" s="12"/>
      <c r="I48" s="12"/>
      <c r="J48" s="6"/>
    </row>
    <row r="49" spans="8:10">
      <c r="H49" s="12"/>
      <c r="I49" s="12"/>
      <c r="J49" s="6"/>
    </row>
    <row r="50" spans="8:10">
      <c r="H50" s="12"/>
      <c r="I50" s="12"/>
      <c r="J50" s="6"/>
    </row>
    <row r="51" spans="8:10">
      <c r="H51" s="12"/>
      <c r="I51" s="12"/>
      <c r="J51" s="6"/>
    </row>
    <row r="52" spans="8:10">
      <c r="H52" s="12"/>
      <c r="I52" s="12"/>
      <c r="J52" s="6"/>
    </row>
    <row r="53" spans="8:10">
      <c r="H53" s="12"/>
      <c r="I53" s="12"/>
      <c r="J53" s="6"/>
    </row>
    <row r="54" spans="8:10">
      <c r="H54" s="12"/>
      <c r="I54" s="12"/>
      <c r="J54" s="6"/>
    </row>
    <row r="55" spans="8:10">
      <c r="H55" s="12"/>
      <c r="I55" s="12"/>
      <c r="J55" s="6"/>
    </row>
    <row r="56" spans="8:10">
      <c r="H56" s="12"/>
      <c r="I56" s="12"/>
      <c r="J56" s="6"/>
    </row>
    <row r="57" spans="8:10">
      <c r="H57" s="12"/>
      <c r="I57" s="13"/>
      <c r="J57" s="6"/>
    </row>
    <row r="58" spans="8:10">
      <c r="H58" s="12"/>
      <c r="I58" s="13"/>
      <c r="J58" s="6"/>
    </row>
    <row r="59" spans="8:10">
      <c r="H59" s="12"/>
      <c r="I59" s="12"/>
      <c r="J59" s="6"/>
    </row>
    <row r="60" spans="8:10">
      <c r="H60" s="12"/>
      <c r="I60" s="12"/>
      <c r="J60" s="6"/>
    </row>
    <row r="61" spans="8:10">
      <c r="H61" s="12"/>
      <c r="I61" s="12"/>
      <c r="J61" s="6"/>
    </row>
    <row r="62" spans="8:10">
      <c r="H62" s="12"/>
      <c r="I62" s="12"/>
      <c r="J62" s="6"/>
    </row>
    <row r="63" spans="8:10">
      <c r="H63" s="12"/>
      <c r="I63" s="12"/>
      <c r="J63" s="6"/>
    </row>
    <row r="64" spans="8:10">
      <c r="H64" s="12"/>
      <c r="I64" s="12"/>
      <c r="J64" s="6"/>
    </row>
    <row r="65" spans="8:10">
      <c r="H65" s="12"/>
      <c r="I65" s="12"/>
      <c r="J65" s="6"/>
    </row>
    <row r="66" spans="8:10">
      <c r="H66" s="12"/>
      <c r="I66" s="12"/>
      <c r="J66" s="6"/>
    </row>
    <row r="67" spans="8:10">
      <c r="H67" s="12"/>
      <c r="I67" s="12"/>
      <c r="J67" s="6"/>
    </row>
    <row r="68" spans="8:10">
      <c r="H68" s="12"/>
      <c r="I68" s="12"/>
      <c r="J68" s="6"/>
    </row>
    <row r="69" spans="8:10">
      <c r="H69" s="12"/>
      <c r="I69" s="12"/>
      <c r="J69" s="6"/>
    </row>
    <row r="70" spans="8:10">
      <c r="H70" s="12"/>
      <c r="I70" s="12"/>
      <c r="J70" s="6"/>
    </row>
    <row r="71" spans="8:10">
      <c r="H71" s="12"/>
      <c r="I71" s="12"/>
      <c r="J71" s="6"/>
    </row>
    <row r="72" spans="8:10">
      <c r="H72" s="14"/>
      <c r="I72" s="12"/>
      <c r="J72" s="6"/>
    </row>
    <row r="73" spans="8:10">
      <c r="H73" s="6"/>
      <c r="I73" s="6"/>
      <c r="J73" s="6"/>
    </row>
    <row r="74" spans="8:10">
      <c r="H74" s="5"/>
      <c r="I74" s="5"/>
      <c r="J74" s="6"/>
    </row>
    <row r="75" spans="8:10">
      <c r="H75" s="5"/>
      <c r="I75" s="5"/>
      <c r="J75" s="6"/>
    </row>
    <row r="76" spans="8:10">
      <c r="H76" s="5"/>
      <c r="I76" s="5"/>
      <c r="J76" s="6"/>
    </row>
    <row r="77" spans="8:10">
      <c r="H77" s="5"/>
      <c r="I77" s="5"/>
      <c r="J77" s="6"/>
    </row>
    <row r="78" spans="8:10">
      <c r="J78" s="6"/>
    </row>
    <row r="79" spans="8:10">
      <c r="J79" s="6"/>
    </row>
    <row r="181" spans="1:1">
      <c r="A181" s="3" t="s">
        <v>254</v>
      </c>
    </row>
  </sheetData>
  <mergeCells count="13">
    <mergeCell ref="A5:I5"/>
    <mergeCell ref="A8:A9"/>
    <mergeCell ref="A6:I6"/>
    <mergeCell ref="A1:I1"/>
    <mergeCell ref="A2:I2"/>
    <mergeCell ref="A3:I3"/>
    <mergeCell ref="A4:I4"/>
    <mergeCell ref="B8:C8"/>
    <mergeCell ref="A44:M44"/>
    <mergeCell ref="H8:I8"/>
    <mergeCell ref="F8:G8"/>
    <mergeCell ref="D8:E8"/>
    <mergeCell ref="A7:I7"/>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K24"/>
  <sheetViews>
    <sheetView view="pageBreakPreview" zoomScaleNormal="100" zoomScaleSheetLayoutView="100" workbookViewId="0"/>
  </sheetViews>
  <sheetFormatPr defaultRowHeight="15"/>
  <cols>
    <col min="7" max="7" width="21.44140625" customWidth="1"/>
    <col min="9" max="9" width="8.88671875" style="373"/>
  </cols>
  <sheetData>
    <row r="1" spans="1:11" ht="15.75">
      <c r="A1" s="166" t="s">
        <v>136</v>
      </c>
      <c r="K1" s="373" t="s">
        <v>1</v>
      </c>
    </row>
    <row r="2" spans="1:11" ht="15.75">
      <c r="A2" s="165"/>
      <c r="K2" s="373" t="s">
        <v>1</v>
      </c>
    </row>
    <row r="3" spans="1:11" ht="20.25">
      <c r="A3" s="386"/>
      <c r="B3" s="387"/>
      <c r="C3" s="387"/>
      <c r="D3" s="387"/>
      <c r="E3" s="387"/>
      <c r="F3" s="387"/>
      <c r="G3" s="387"/>
      <c r="H3" s="387"/>
      <c r="I3" s="387"/>
      <c r="J3" s="387"/>
      <c r="K3" s="373" t="s">
        <v>1</v>
      </c>
    </row>
    <row r="4" spans="1:11" ht="20.25">
      <c r="A4" s="386"/>
      <c r="B4" s="387"/>
      <c r="C4" s="387"/>
      <c r="D4" s="387"/>
      <c r="E4" s="387"/>
      <c r="F4" s="387"/>
      <c r="G4" s="387"/>
      <c r="H4" s="387"/>
      <c r="I4" s="387"/>
      <c r="J4" s="387"/>
      <c r="K4" s="373" t="s">
        <v>1</v>
      </c>
    </row>
    <row r="5" spans="1:11" ht="20.25">
      <c r="A5" s="1197" t="s">
        <v>410</v>
      </c>
      <c r="B5" s="1198"/>
      <c r="C5" s="1198"/>
      <c r="D5" s="1198"/>
      <c r="E5" s="1198"/>
      <c r="F5" s="1198"/>
      <c r="G5" s="1198"/>
      <c r="H5" s="1198"/>
      <c r="I5" s="1198"/>
      <c r="J5" s="1198"/>
      <c r="K5" s="373" t="s">
        <v>1</v>
      </c>
    </row>
    <row r="6" spans="1:11">
      <c r="A6" s="387"/>
      <c r="B6" s="387"/>
      <c r="C6" s="387"/>
      <c r="D6" s="387"/>
      <c r="E6" s="387"/>
      <c r="F6" s="387"/>
      <c r="G6" s="387"/>
      <c r="H6" s="387"/>
      <c r="I6" s="387"/>
      <c r="J6" s="387"/>
      <c r="K6" s="373" t="s">
        <v>1</v>
      </c>
    </row>
    <row r="7" spans="1:11" ht="15.75">
      <c r="A7" s="1199" t="s">
        <v>298</v>
      </c>
      <c r="B7" s="1200"/>
      <c r="C7" s="1200"/>
      <c r="D7" s="1200"/>
      <c r="E7" s="1200"/>
      <c r="F7" s="1200"/>
      <c r="G7" s="1200"/>
      <c r="H7" s="1200"/>
      <c r="I7" s="1200"/>
      <c r="J7" s="1200"/>
      <c r="K7" s="373" t="s">
        <v>1</v>
      </c>
    </row>
    <row r="8" spans="1:11" ht="15.75">
      <c r="A8" s="1201" t="s">
        <v>297</v>
      </c>
      <c r="B8" s="1202"/>
      <c r="C8" s="1202"/>
      <c r="D8" s="1202"/>
      <c r="E8" s="1202"/>
      <c r="F8" s="1202"/>
      <c r="G8" s="1202"/>
      <c r="H8" s="1202"/>
      <c r="I8" s="1202"/>
      <c r="J8" s="1202"/>
      <c r="K8" s="373" t="s">
        <v>1</v>
      </c>
    </row>
    <row r="9" spans="1:11">
      <c r="A9" s="388"/>
      <c r="B9" s="388"/>
      <c r="C9" s="388"/>
      <c r="D9" s="388"/>
      <c r="E9" s="388"/>
      <c r="F9" s="388"/>
      <c r="G9" s="388"/>
      <c r="H9" s="388"/>
      <c r="I9" s="388"/>
      <c r="J9" s="388"/>
      <c r="K9" s="373" t="s">
        <v>1</v>
      </c>
    </row>
    <row r="10" spans="1:11" ht="15.75">
      <c r="A10" s="389"/>
      <c r="B10" s="389"/>
      <c r="C10" s="389"/>
      <c r="D10" s="389"/>
      <c r="E10" s="390"/>
      <c r="F10" s="390"/>
      <c r="G10" s="390"/>
      <c r="H10" s="390"/>
      <c r="I10" s="390"/>
      <c r="J10" s="389"/>
      <c r="K10" s="373" t="s">
        <v>1</v>
      </c>
    </row>
    <row r="11" spans="1:11" ht="15.75">
      <c r="A11" s="1203" t="s">
        <v>379</v>
      </c>
      <c r="B11" s="1203"/>
      <c r="C11" s="1203"/>
      <c r="D11" s="1203"/>
      <c r="E11" s="1203"/>
      <c r="F11" s="1203"/>
      <c r="G11" s="1203"/>
      <c r="H11" s="1203"/>
      <c r="I11" s="1203"/>
      <c r="J11" s="1203"/>
      <c r="K11" s="373" t="s">
        <v>1</v>
      </c>
    </row>
    <row r="12" spans="1:11" ht="15.75">
      <c r="A12" s="391"/>
      <c r="B12" s="391"/>
      <c r="C12" s="391"/>
      <c r="D12" s="391"/>
      <c r="E12" s="391"/>
      <c r="F12" s="391"/>
      <c r="G12" s="391"/>
      <c r="H12" s="391"/>
      <c r="I12" s="391"/>
      <c r="J12" s="391"/>
      <c r="K12" s="373" t="s">
        <v>1</v>
      </c>
    </row>
    <row r="13" spans="1:11" ht="66.75" customHeight="1">
      <c r="A13" s="1206" t="s">
        <v>488</v>
      </c>
      <c r="B13" s="1207"/>
      <c r="C13" s="1207"/>
      <c r="D13" s="1207"/>
      <c r="E13" s="1207"/>
      <c r="F13" s="1207"/>
      <c r="G13" s="1207"/>
      <c r="H13" s="1207"/>
      <c r="I13" s="1207"/>
      <c r="J13" s="389"/>
      <c r="K13" s="373" t="s">
        <v>1</v>
      </c>
    </row>
    <row r="14" spans="1:11">
      <c r="A14" s="1204"/>
      <c r="B14" s="1205"/>
      <c r="C14" s="1205"/>
      <c r="D14" s="1205"/>
      <c r="E14" s="1205"/>
      <c r="F14" s="1205"/>
      <c r="G14" s="1205"/>
      <c r="H14" s="1205"/>
      <c r="I14" s="1205"/>
      <c r="J14" s="1205"/>
      <c r="K14" s="373" t="s">
        <v>1</v>
      </c>
    </row>
    <row r="15" spans="1:11">
      <c r="A15" s="1205"/>
      <c r="B15" s="1205"/>
      <c r="C15" s="1205"/>
      <c r="D15" s="1205"/>
      <c r="E15" s="1205"/>
      <c r="F15" s="1205"/>
      <c r="G15" s="1205"/>
      <c r="H15" s="1205"/>
      <c r="I15" s="1205"/>
      <c r="J15" s="1205"/>
      <c r="K15" s="373" t="s">
        <v>1</v>
      </c>
    </row>
    <row r="16" spans="1:11">
      <c r="A16" s="1205"/>
      <c r="B16" s="1205"/>
      <c r="C16" s="1205"/>
      <c r="D16" s="1205"/>
      <c r="E16" s="1205"/>
      <c r="F16" s="1205"/>
      <c r="G16" s="1205"/>
      <c r="H16" s="1205"/>
      <c r="I16" s="1205"/>
      <c r="J16" s="1205"/>
      <c r="K16" s="373" t="s">
        <v>1</v>
      </c>
    </row>
    <row r="17" spans="1:11">
      <c r="A17" s="392"/>
      <c r="B17" s="392"/>
      <c r="C17" s="392"/>
      <c r="D17" s="392"/>
      <c r="E17" s="392"/>
      <c r="F17" s="392"/>
      <c r="G17" s="392"/>
      <c r="H17" s="392"/>
      <c r="I17" s="392"/>
      <c r="J17" s="392"/>
      <c r="K17" s="373" t="s">
        <v>1</v>
      </c>
    </row>
    <row r="18" spans="1:11">
      <c r="A18" s="393"/>
      <c r="B18" s="393"/>
      <c r="C18" s="393"/>
      <c r="D18" s="393"/>
      <c r="E18" s="393"/>
      <c r="F18" s="393"/>
      <c r="G18" s="393"/>
      <c r="H18" s="393"/>
      <c r="I18" s="393"/>
      <c r="J18" s="393"/>
      <c r="K18" s="373" t="s">
        <v>1</v>
      </c>
    </row>
    <row r="19" spans="1:11">
      <c r="A19" s="387"/>
      <c r="B19" s="387"/>
      <c r="C19" s="387"/>
      <c r="D19" s="387"/>
      <c r="E19" s="387"/>
      <c r="F19" s="387"/>
      <c r="G19" s="387"/>
      <c r="H19" s="387"/>
      <c r="I19" s="387"/>
      <c r="J19" s="387"/>
      <c r="K19" s="373" t="s">
        <v>1</v>
      </c>
    </row>
    <row r="20" spans="1:11">
      <c r="K20" s="373" t="s">
        <v>31</v>
      </c>
    </row>
    <row r="21" spans="1:11">
      <c r="K21" s="373"/>
    </row>
    <row r="22" spans="1:11">
      <c r="K22" s="373"/>
    </row>
    <row r="23" spans="1:11">
      <c r="K23" s="373"/>
    </row>
    <row r="24" spans="1:11">
      <c r="K24" s="373"/>
    </row>
  </sheetData>
  <mergeCells count="6">
    <mergeCell ref="A5:J5"/>
    <mergeCell ref="A7:J7"/>
    <mergeCell ref="A8:J8"/>
    <mergeCell ref="A11:J11"/>
    <mergeCell ref="A14:J16"/>
    <mergeCell ref="A13:I13"/>
  </mergeCells>
  <phoneticPr fontId="39" type="noConversion"/>
  <pageMargins left="0.75" right="0.75" top="1" bottom="1" header="0.5" footer="0.5"/>
  <pageSetup orientation="landscape" r:id="rId1"/>
  <headerFooter alignWithMargins="0"/>
</worksheet>
</file>

<file path=xl/worksheets/sheet14.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RowHeight="12.75"/>
  <cols>
    <col min="1" max="1" width="10.6640625" style="169" customWidth="1"/>
    <col min="2" max="2" width="37.77734375" style="169" customWidth="1"/>
    <col min="3" max="10" width="9.88671875" style="171" customWidth="1"/>
    <col min="11" max="16384" width="8.88671875" style="169"/>
  </cols>
  <sheetData>
    <row r="1" spans="1:11" s="185" customFormat="1" ht="15.75">
      <c r="A1" s="1227" t="s">
        <v>137</v>
      </c>
      <c r="B1" s="1227"/>
      <c r="C1" s="1227"/>
      <c r="D1" s="1227"/>
      <c r="E1" s="1227"/>
      <c r="F1" s="1227"/>
      <c r="G1" s="1227"/>
      <c r="H1" s="1227"/>
      <c r="I1" s="1227"/>
      <c r="J1" s="1227"/>
      <c r="K1" s="168" t="s">
        <v>1</v>
      </c>
    </row>
    <row r="2" spans="1:11" s="185" customFormat="1" ht="15.75">
      <c r="A2" s="1226"/>
      <c r="B2" s="1226"/>
      <c r="C2" s="1226"/>
      <c r="D2" s="1226"/>
      <c r="E2" s="1226"/>
      <c r="F2" s="1226"/>
      <c r="G2" s="1226"/>
      <c r="H2" s="1226"/>
      <c r="I2" s="1226"/>
      <c r="J2" s="1226"/>
    </row>
    <row r="3" spans="1:11" s="185" customFormat="1" ht="15.75">
      <c r="A3" s="1228" t="s">
        <v>236</v>
      </c>
      <c r="B3" s="1228"/>
      <c r="C3" s="1228"/>
      <c r="D3" s="1228"/>
      <c r="E3" s="1228"/>
      <c r="F3" s="1228"/>
      <c r="G3" s="1228"/>
      <c r="H3" s="1228"/>
      <c r="I3" s="1228"/>
      <c r="J3" s="1228"/>
      <c r="K3" s="168" t="s">
        <v>1</v>
      </c>
    </row>
    <row r="4" spans="1:11" s="185" customFormat="1" ht="15.75">
      <c r="A4" s="1228" t="s">
        <v>298</v>
      </c>
      <c r="B4" s="1228"/>
      <c r="C4" s="1228"/>
      <c r="D4" s="1228"/>
      <c r="E4" s="1228"/>
      <c r="F4" s="1228"/>
      <c r="G4" s="1228"/>
      <c r="H4" s="1228"/>
      <c r="I4" s="1228"/>
      <c r="J4" s="1228"/>
      <c r="K4" s="168" t="s">
        <v>1</v>
      </c>
    </row>
    <row r="5" spans="1:11" s="185" customFormat="1" ht="15.75">
      <c r="A5" s="1226" t="s">
        <v>297</v>
      </c>
      <c r="B5" s="1226"/>
      <c r="C5" s="1226"/>
      <c r="D5" s="1226"/>
      <c r="E5" s="1226"/>
      <c r="F5" s="1226"/>
      <c r="G5" s="1226"/>
      <c r="H5" s="1226"/>
      <c r="I5" s="1226"/>
      <c r="J5" s="1226"/>
      <c r="K5" s="168" t="s">
        <v>1</v>
      </c>
    </row>
    <row r="6" spans="1:11" s="185" customFormat="1" ht="15.75">
      <c r="A6" s="1226"/>
      <c r="B6" s="1226"/>
      <c r="C6" s="1226"/>
      <c r="D6" s="1226"/>
      <c r="E6" s="1226"/>
      <c r="F6" s="1226"/>
      <c r="G6" s="1226"/>
      <c r="H6" s="1226"/>
      <c r="I6" s="1226"/>
      <c r="J6" s="1226"/>
    </row>
    <row r="7" spans="1:11">
      <c r="A7" s="1223"/>
      <c r="B7" s="1223"/>
      <c r="C7" s="1223"/>
      <c r="D7" s="1223"/>
      <c r="E7" s="1223"/>
      <c r="F7" s="1223"/>
      <c r="G7" s="1223"/>
      <c r="H7" s="1223"/>
      <c r="I7" s="1223"/>
      <c r="J7" s="1223"/>
    </row>
    <row r="8" spans="1:11">
      <c r="A8" s="251" t="s">
        <v>138</v>
      </c>
      <c r="B8" s="250"/>
      <c r="C8" s="1225"/>
      <c r="D8" s="1225"/>
      <c r="E8" s="1225"/>
      <c r="F8" s="1225"/>
      <c r="G8" s="1225"/>
      <c r="H8" s="1225"/>
      <c r="I8" s="1225"/>
      <c r="J8" s="1225"/>
      <c r="K8" s="168" t="s">
        <v>1</v>
      </c>
    </row>
    <row r="9" spans="1:11">
      <c r="A9" s="251" t="s">
        <v>139</v>
      </c>
      <c r="B9" s="252" t="s">
        <v>209</v>
      </c>
      <c r="C9" s="1225"/>
      <c r="D9" s="1225"/>
      <c r="E9" s="1225"/>
      <c r="F9" s="1225"/>
      <c r="G9" s="1225"/>
      <c r="H9" s="1225"/>
      <c r="I9" s="1225"/>
      <c r="J9" s="1225"/>
      <c r="K9" s="168" t="s">
        <v>1</v>
      </c>
    </row>
    <row r="10" spans="1:11">
      <c r="A10" s="251" t="s">
        <v>140</v>
      </c>
      <c r="B10" s="252" t="s">
        <v>141</v>
      </c>
      <c r="C10" s="1225"/>
      <c r="D10" s="1225"/>
      <c r="E10" s="1225"/>
      <c r="F10" s="1225"/>
      <c r="G10" s="1225"/>
      <c r="H10" s="1225"/>
      <c r="I10" s="1225"/>
      <c r="J10" s="1225"/>
      <c r="K10" s="168" t="s">
        <v>1</v>
      </c>
    </row>
    <row r="11" spans="1:11">
      <c r="A11" s="1224"/>
      <c r="B11" s="1224"/>
      <c r="C11" s="1224"/>
      <c r="D11" s="1224"/>
      <c r="E11" s="1224"/>
      <c r="F11" s="1224"/>
      <c r="G11" s="1224"/>
      <c r="H11" s="1224"/>
      <c r="I11" s="1224"/>
      <c r="J11" s="1224"/>
    </row>
    <row r="12" spans="1:11" ht="18" customHeight="1">
      <c r="A12" s="1210" t="s">
        <v>142</v>
      </c>
      <c r="B12" s="1211"/>
      <c r="C12" s="1221" t="s">
        <v>370</v>
      </c>
      <c r="D12" s="1219" t="s">
        <v>367</v>
      </c>
      <c r="E12" s="1219" t="s">
        <v>143</v>
      </c>
      <c r="F12" s="1219" t="s">
        <v>144</v>
      </c>
      <c r="G12" s="1219" t="s">
        <v>368</v>
      </c>
      <c r="H12" s="1219" t="s">
        <v>369</v>
      </c>
      <c r="I12" s="1219" t="s">
        <v>143</v>
      </c>
      <c r="J12" s="1217" t="s">
        <v>371</v>
      </c>
      <c r="K12" s="168" t="s">
        <v>1</v>
      </c>
    </row>
    <row r="13" spans="1:11">
      <c r="A13" s="1212"/>
      <c r="B13" s="1213"/>
      <c r="C13" s="1222"/>
      <c r="D13" s="1220"/>
      <c r="E13" s="1220"/>
      <c r="F13" s="1220"/>
      <c r="G13" s="1220"/>
      <c r="H13" s="1220"/>
      <c r="I13" s="1220"/>
      <c r="J13" s="1218"/>
      <c r="K13" s="168" t="s">
        <v>1</v>
      </c>
    </row>
    <row r="14" spans="1:11">
      <c r="A14" s="267" t="s">
        <v>145</v>
      </c>
      <c r="B14" s="268"/>
      <c r="C14" s="294"/>
      <c r="D14" s="294"/>
      <c r="E14" s="294"/>
      <c r="F14" s="294"/>
      <c r="G14" s="294"/>
      <c r="H14" s="294"/>
      <c r="I14" s="294"/>
      <c r="J14" s="295"/>
      <c r="K14" s="168" t="s">
        <v>1</v>
      </c>
    </row>
    <row r="15" spans="1:11">
      <c r="A15" s="269" t="s">
        <v>146</v>
      </c>
      <c r="B15" s="254" t="s">
        <v>147</v>
      </c>
      <c r="C15" s="296"/>
      <c r="D15" s="296"/>
      <c r="E15" s="296"/>
      <c r="F15" s="296"/>
      <c r="G15" s="296"/>
      <c r="H15" s="296"/>
      <c r="I15" s="296"/>
      <c r="J15" s="297"/>
      <c r="K15" s="168" t="s">
        <v>1</v>
      </c>
    </row>
    <row r="16" spans="1:11">
      <c r="A16" s="259" t="s">
        <v>148</v>
      </c>
      <c r="B16" s="258" t="s">
        <v>149</v>
      </c>
      <c r="C16" s="298"/>
      <c r="D16" s="298"/>
      <c r="E16" s="298"/>
      <c r="F16" s="298"/>
      <c r="G16" s="298"/>
      <c r="H16" s="298"/>
      <c r="I16" s="298"/>
      <c r="J16" s="299"/>
      <c r="K16" s="168" t="s">
        <v>1</v>
      </c>
    </row>
    <row r="17" spans="1:11">
      <c r="A17" s="259" t="s">
        <v>148</v>
      </c>
      <c r="B17" s="258" t="s">
        <v>150</v>
      </c>
      <c r="C17" s="298"/>
      <c r="D17" s="298"/>
      <c r="E17" s="298"/>
      <c r="F17" s="298"/>
      <c r="G17" s="298"/>
      <c r="H17" s="298"/>
      <c r="I17" s="298"/>
      <c r="J17" s="299"/>
      <c r="K17" s="168" t="s">
        <v>1</v>
      </c>
    </row>
    <row r="18" spans="1:11">
      <c r="A18" s="259" t="s">
        <v>148</v>
      </c>
      <c r="B18" s="258" t="s">
        <v>151</v>
      </c>
      <c r="C18" s="298"/>
      <c r="D18" s="298"/>
      <c r="E18" s="298"/>
      <c r="F18" s="298"/>
      <c r="G18" s="298"/>
      <c r="H18" s="298"/>
      <c r="I18" s="298"/>
      <c r="J18" s="299"/>
      <c r="K18" s="168" t="s">
        <v>1</v>
      </c>
    </row>
    <row r="19" spans="1:11">
      <c r="A19" s="259" t="s">
        <v>148</v>
      </c>
      <c r="B19" s="258" t="s">
        <v>152</v>
      </c>
      <c r="C19" s="298"/>
      <c r="D19" s="298"/>
      <c r="E19" s="298"/>
      <c r="F19" s="298"/>
      <c r="G19" s="298"/>
      <c r="H19" s="298"/>
      <c r="I19" s="298"/>
      <c r="J19" s="299"/>
      <c r="K19" s="168" t="s">
        <v>1</v>
      </c>
    </row>
    <row r="20" spans="1:11">
      <c r="A20" s="259" t="s">
        <v>154</v>
      </c>
      <c r="B20" s="258" t="s">
        <v>153</v>
      </c>
      <c r="C20" s="298"/>
      <c r="D20" s="300"/>
      <c r="E20" s="300"/>
      <c r="F20" s="300"/>
      <c r="G20" s="300"/>
      <c r="H20" s="300"/>
      <c r="I20" s="300"/>
      <c r="J20" s="301"/>
      <c r="K20" s="168" t="s">
        <v>1</v>
      </c>
    </row>
    <row r="21" spans="1:11">
      <c r="A21" s="267" t="s">
        <v>155</v>
      </c>
      <c r="B21" s="268"/>
      <c r="C21" s="294"/>
      <c r="D21" s="294"/>
      <c r="E21" s="294"/>
      <c r="F21" s="294"/>
      <c r="G21" s="294"/>
      <c r="H21" s="294"/>
      <c r="I21" s="294"/>
      <c r="J21" s="295"/>
      <c r="K21" s="168" t="s">
        <v>1</v>
      </c>
    </row>
    <row r="22" spans="1:11">
      <c r="A22" s="269" t="s">
        <v>156</v>
      </c>
      <c r="B22" s="270" t="s">
        <v>157</v>
      </c>
      <c r="C22" s="296"/>
      <c r="D22" s="296"/>
      <c r="E22" s="296"/>
      <c r="F22" s="296"/>
      <c r="G22" s="296"/>
      <c r="H22" s="296"/>
      <c r="I22" s="296"/>
      <c r="J22" s="297"/>
      <c r="K22" s="168" t="s">
        <v>1</v>
      </c>
    </row>
    <row r="23" spans="1:11">
      <c r="A23" s="259">
        <v>22</v>
      </c>
      <c r="B23" s="258" t="s">
        <v>158</v>
      </c>
      <c r="C23" s="298"/>
      <c r="D23" s="298"/>
      <c r="E23" s="298"/>
      <c r="F23" s="298"/>
      <c r="G23" s="298"/>
      <c r="H23" s="298"/>
      <c r="I23" s="298"/>
      <c r="J23" s="299"/>
      <c r="K23" s="168" t="s">
        <v>1</v>
      </c>
    </row>
    <row r="24" spans="1:11">
      <c r="A24" s="259" t="s">
        <v>214</v>
      </c>
      <c r="B24" s="258" t="s">
        <v>215</v>
      </c>
      <c r="C24" s="298"/>
      <c r="D24" s="298"/>
      <c r="E24" s="298"/>
      <c r="F24" s="298"/>
      <c r="G24" s="298"/>
      <c r="H24" s="298"/>
      <c r="I24" s="298"/>
      <c r="J24" s="299"/>
      <c r="K24" s="168" t="s">
        <v>1</v>
      </c>
    </row>
    <row r="25" spans="1:11">
      <c r="A25" s="259" t="s">
        <v>159</v>
      </c>
      <c r="B25" s="258" t="s">
        <v>160</v>
      </c>
      <c r="C25" s="298"/>
      <c r="D25" s="298"/>
      <c r="E25" s="298"/>
      <c r="F25" s="298"/>
      <c r="G25" s="298"/>
      <c r="H25" s="298"/>
      <c r="I25" s="298"/>
      <c r="J25" s="299"/>
      <c r="K25" s="168" t="s">
        <v>1</v>
      </c>
    </row>
    <row r="26" spans="1:11">
      <c r="A26" s="259" t="s">
        <v>161</v>
      </c>
      <c r="B26" s="258" t="s">
        <v>162</v>
      </c>
      <c r="C26" s="298"/>
      <c r="D26" s="298"/>
      <c r="E26" s="298"/>
      <c r="F26" s="298"/>
      <c r="G26" s="298"/>
      <c r="H26" s="298"/>
      <c r="I26" s="298"/>
      <c r="J26" s="299"/>
      <c r="K26" s="168" t="s">
        <v>1</v>
      </c>
    </row>
    <row r="27" spans="1:11">
      <c r="A27" s="259" t="s">
        <v>161</v>
      </c>
      <c r="B27" s="258" t="s">
        <v>163</v>
      </c>
      <c r="C27" s="298"/>
      <c r="D27" s="298"/>
      <c r="E27" s="298"/>
      <c r="F27" s="298"/>
      <c r="G27" s="298"/>
      <c r="H27" s="298"/>
      <c r="I27" s="298"/>
      <c r="J27" s="299"/>
      <c r="K27" s="168" t="s">
        <v>1</v>
      </c>
    </row>
    <row r="28" spans="1:11">
      <c r="A28" s="259" t="s">
        <v>161</v>
      </c>
      <c r="B28" s="258" t="s">
        <v>164</v>
      </c>
      <c r="C28" s="298"/>
      <c r="D28" s="298"/>
      <c r="E28" s="298"/>
      <c r="F28" s="298"/>
      <c r="G28" s="298"/>
      <c r="H28" s="298"/>
      <c r="I28" s="298"/>
      <c r="J28" s="299"/>
      <c r="K28" s="168" t="s">
        <v>1</v>
      </c>
    </row>
    <row r="29" spans="1:11">
      <c r="A29" s="259">
        <v>25.3</v>
      </c>
      <c r="B29" s="258" t="s">
        <v>165</v>
      </c>
      <c r="C29" s="298"/>
      <c r="D29" s="298"/>
      <c r="E29" s="298"/>
      <c r="F29" s="298"/>
      <c r="G29" s="298"/>
      <c r="H29" s="298"/>
      <c r="I29" s="298"/>
      <c r="J29" s="299"/>
      <c r="K29" s="168" t="s">
        <v>1</v>
      </c>
    </row>
    <row r="30" spans="1:11">
      <c r="A30" s="255">
        <v>25.3</v>
      </c>
      <c r="B30" s="256" t="s">
        <v>166</v>
      </c>
      <c r="C30" s="298"/>
      <c r="D30" s="298"/>
      <c r="E30" s="298"/>
      <c r="F30" s="298"/>
      <c r="G30" s="298"/>
      <c r="H30" s="298"/>
      <c r="I30" s="298"/>
      <c r="J30" s="299"/>
      <c r="K30" s="168" t="s">
        <v>1</v>
      </c>
    </row>
    <row r="31" spans="1:11">
      <c r="A31" s="255">
        <v>25.3</v>
      </c>
      <c r="B31" s="256" t="s">
        <v>167</v>
      </c>
      <c r="C31" s="298"/>
      <c r="D31" s="298"/>
      <c r="E31" s="298"/>
      <c r="F31" s="298"/>
      <c r="G31" s="298"/>
      <c r="H31" s="298"/>
      <c r="I31" s="298"/>
      <c r="J31" s="299"/>
      <c r="K31" s="168" t="s">
        <v>1</v>
      </c>
    </row>
    <row r="32" spans="1:11">
      <c r="A32" s="255">
        <v>25.3</v>
      </c>
      <c r="B32" s="256" t="s">
        <v>168</v>
      </c>
      <c r="C32" s="298"/>
      <c r="D32" s="298"/>
      <c r="E32" s="298"/>
      <c r="F32" s="298"/>
      <c r="G32" s="298"/>
      <c r="H32" s="298"/>
      <c r="I32" s="298"/>
      <c r="J32" s="299"/>
      <c r="K32" s="168" t="s">
        <v>1</v>
      </c>
    </row>
    <row r="33" spans="1:11">
      <c r="A33" s="255">
        <v>25.3</v>
      </c>
      <c r="B33" s="256" t="s">
        <v>169</v>
      </c>
      <c r="C33" s="298"/>
      <c r="D33" s="298"/>
      <c r="E33" s="298"/>
      <c r="F33" s="298"/>
      <c r="G33" s="298"/>
      <c r="H33" s="298"/>
      <c r="I33" s="298"/>
      <c r="J33" s="299"/>
      <c r="K33" s="168" t="s">
        <v>1</v>
      </c>
    </row>
    <row r="34" spans="1:11">
      <c r="A34" s="259">
        <v>25.2</v>
      </c>
      <c r="B34" s="258" t="s">
        <v>228</v>
      </c>
      <c r="C34" s="298"/>
      <c r="D34" s="298"/>
      <c r="E34" s="298"/>
      <c r="F34" s="298"/>
      <c r="G34" s="298"/>
      <c r="H34" s="298"/>
      <c r="I34" s="298"/>
      <c r="J34" s="299"/>
      <c r="K34" s="168" t="s">
        <v>1</v>
      </c>
    </row>
    <row r="35" spans="1:11">
      <c r="A35" s="259">
        <v>25.6</v>
      </c>
      <c r="B35" s="258" t="s">
        <v>171</v>
      </c>
      <c r="C35" s="298"/>
      <c r="D35" s="298"/>
      <c r="E35" s="298"/>
      <c r="F35" s="298"/>
      <c r="G35" s="298"/>
      <c r="H35" s="298"/>
      <c r="I35" s="298"/>
      <c r="J35" s="299"/>
      <c r="K35" s="168" t="s">
        <v>1</v>
      </c>
    </row>
    <row r="36" spans="1:11">
      <c r="A36" s="259">
        <v>25.6</v>
      </c>
      <c r="B36" s="258" t="s">
        <v>172</v>
      </c>
      <c r="C36" s="298"/>
      <c r="D36" s="298"/>
      <c r="E36" s="298"/>
      <c r="F36" s="298"/>
      <c r="G36" s="298"/>
      <c r="H36" s="298"/>
      <c r="I36" s="298"/>
      <c r="J36" s="299"/>
      <c r="K36" s="168" t="s">
        <v>1</v>
      </c>
    </row>
    <row r="37" spans="1:11">
      <c r="A37" s="259">
        <v>25.2</v>
      </c>
      <c r="B37" s="258" t="s">
        <v>173</v>
      </c>
      <c r="C37" s="298"/>
      <c r="D37" s="298"/>
      <c r="E37" s="298"/>
      <c r="F37" s="298"/>
      <c r="G37" s="298"/>
      <c r="H37" s="298"/>
      <c r="I37" s="298"/>
      <c r="J37" s="299"/>
      <c r="K37" s="168" t="s">
        <v>1</v>
      </c>
    </row>
    <row r="38" spans="1:11">
      <c r="A38" s="259">
        <v>25.2</v>
      </c>
      <c r="B38" s="258" t="s">
        <v>175</v>
      </c>
      <c r="C38" s="298"/>
      <c r="D38" s="298"/>
      <c r="E38" s="298"/>
      <c r="F38" s="298"/>
      <c r="G38" s="298"/>
      <c r="H38" s="298"/>
      <c r="I38" s="298"/>
      <c r="J38" s="299"/>
      <c r="K38" s="168" t="s">
        <v>1</v>
      </c>
    </row>
    <row r="39" spans="1:11">
      <c r="A39" s="259" t="s">
        <v>170</v>
      </c>
      <c r="B39" s="258" t="s">
        <v>229</v>
      </c>
      <c r="C39" s="298"/>
      <c r="D39" s="298"/>
      <c r="E39" s="298"/>
      <c r="F39" s="298"/>
      <c r="G39" s="298"/>
      <c r="H39" s="298"/>
      <c r="I39" s="298"/>
      <c r="J39" s="299"/>
      <c r="K39" s="168" t="s">
        <v>1</v>
      </c>
    </row>
    <row r="40" spans="1:11">
      <c r="A40" s="259" t="s">
        <v>177</v>
      </c>
      <c r="B40" s="258" t="s">
        <v>178</v>
      </c>
      <c r="C40" s="298"/>
      <c r="D40" s="298"/>
      <c r="E40" s="298"/>
      <c r="F40" s="298"/>
      <c r="G40" s="298"/>
      <c r="H40" s="298"/>
      <c r="I40" s="298"/>
      <c r="J40" s="299"/>
      <c r="K40" s="168" t="s">
        <v>1</v>
      </c>
    </row>
    <row r="41" spans="1:11">
      <c r="A41" s="259" t="s">
        <v>177</v>
      </c>
      <c r="B41" s="258" t="s">
        <v>179</v>
      </c>
      <c r="C41" s="298"/>
      <c r="D41" s="298"/>
      <c r="E41" s="298"/>
      <c r="F41" s="298"/>
      <c r="G41" s="298"/>
      <c r="H41" s="298"/>
      <c r="I41" s="298"/>
      <c r="J41" s="299"/>
      <c r="K41" s="168" t="s">
        <v>1</v>
      </c>
    </row>
    <row r="42" spans="1:11">
      <c r="A42" s="259" t="s">
        <v>177</v>
      </c>
      <c r="B42" s="258" t="s">
        <v>180</v>
      </c>
      <c r="C42" s="298"/>
      <c r="D42" s="298"/>
      <c r="E42" s="298"/>
      <c r="F42" s="298"/>
      <c r="G42" s="298"/>
      <c r="H42" s="298"/>
      <c r="I42" s="298"/>
      <c r="J42" s="299"/>
      <c r="K42" s="168" t="s">
        <v>1</v>
      </c>
    </row>
    <row r="43" spans="1:11">
      <c r="A43" s="259" t="s">
        <v>177</v>
      </c>
      <c r="B43" s="258" t="s">
        <v>182</v>
      </c>
      <c r="C43" s="298"/>
      <c r="D43" s="298"/>
      <c r="E43" s="298"/>
      <c r="F43" s="298"/>
      <c r="G43" s="298"/>
      <c r="H43" s="298"/>
      <c r="I43" s="298"/>
      <c r="J43" s="299"/>
      <c r="K43" s="168" t="s">
        <v>1</v>
      </c>
    </row>
    <row r="44" spans="1:11">
      <c r="A44" s="265" t="s">
        <v>177</v>
      </c>
      <c r="B44" s="266" t="s">
        <v>183</v>
      </c>
      <c r="C44" s="302"/>
      <c r="D44" s="302"/>
      <c r="E44" s="302"/>
      <c r="F44" s="302"/>
      <c r="G44" s="302"/>
      <c r="H44" s="302"/>
      <c r="I44" s="302"/>
      <c r="J44" s="303"/>
      <c r="K44" s="168" t="s">
        <v>1</v>
      </c>
    </row>
    <row r="45" spans="1:11">
      <c r="A45" s="267" t="s">
        <v>184</v>
      </c>
      <c r="B45" s="268"/>
      <c r="C45" s="294"/>
      <c r="D45" s="294"/>
      <c r="E45" s="294"/>
      <c r="F45" s="294"/>
      <c r="G45" s="294"/>
      <c r="H45" s="294"/>
      <c r="I45" s="294"/>
      <c r="J45" s="295"/>
      <c r="K45" s="168" t="s">
        <v>1</v>
      </c>
    </row>
    <row r="46" spans="1:11">
      <c r="A46" s="259" t="s">
        <v>185</v>
      </c>
      <c r="B46" s="270" t="s">
        <v>223</v>
      </c>
      <c r="C46" s="296"/>
      <c r="D46" s="296"/>
      <c r="E46" s="296"/>
      <c r="F46" s="296"/>
      <c r="G46" s="296"/>
      <c r="H46" s="296"/>
      <c r="I46" s="296"/>
      <c r="J46" s="297"/>
      <c r="K46" s="168" t="s">
        <v>1</v>
      </c>
    </row>
    <row r="47" spans="1:11">
      <c r="A47" s="259" t="s">
        <v>185</v>
      </c>
      <c r="B47" s="258" t="s">
        <v>186</v>
      </c>
      <c r="C47" s="304"/>
      <c r="D47" s="304"/>
      <c r="E47" s="304"/>
      <c r="F47" s="304"/>
      <c r="G47" s="304"/>
      <c r="H47" s="304"/>
      <c r="I47" s="304"/>
      <c r="J47" s="305"/>
      <c r="K47" s="168" t="s">
        <v>1</v>
      </c>
    </row>
    <row r="48" spans="1:11">
      <c r="A48" s="255" t="s">
        <v>185</v>
      </c>
      <c r="B48" s="256" t="s">
        <v>187</v>
      </c>
      <c r="C48" s="284"/>
      <c r="D48" s="284"/>
      <c r="E48" s="284"/>
      <c r="F48" s="284"/>
      <c r="G48" s="284"/>
      <c r="H48" s="284"/>
      <c r="I48" s="284"/>
      <c r="J48" s="285"/>
      <c r="K48" s="168" t="s">
        <v>1</v>
      </c>
    </row>
    <row r="49" spans="1:11">
      <c r="A49" s="255" t="s">
        <v>185</v>
      </c>
      <c r="B49" s="256" t="s">
        <v>188</v>
      </c>
      <c r="C49" s="284"/>
      <c r="D49" s="284"/>
      <c r="E49" s="284"/>
      <c r="F49" s="284"/>
      <c r="G49" s="284"/>
      <c r="H49" s="284"/>
      <c r="I49" s="284"/>
      <c r="J49" s="285"/>
      <c r="K49" s="168" t="s">
        <v>1</v>
      </c>
    </row>
    <row r="50" spans="1:11">
      <c r="A50" s="259">
        <v>25.2</v>
      </c>
      <c r="B50" s="258" t="s">
        <v>189</v>
      </c>
      <c r="C50" s="304"/>
      <c r="D50" s="304"/>
      <c r="E50" s="304"/>
      <c r="F50" s="304"/>
      <c r="G50" s="304"/>
      <c r="H50" s="304"/>
      <c r="I50" s="304"/>
      <c r="J50" s="305"/>
      <c r="K50" s="168" t="s">
        <v>1</v>
      </c>
    </row>
    <row r="51" spans="1:11">
      <c r="A51" s="259" t="s">
        <v>185</v>
      </c>
      <c r="B51" s="258" t="s">
        <v>190</v>
      </c>
      <c r="C51" s="298"/>
      <c r="D51" s="298"/>
      <c r="E51" s="298"/>
      <c r="F51" s="298"/>
      <c r="G51" s="298"/>
      <c r="H51" s="298"/>
      <c r="I51" s="298"/>
      <c r="J51" s="299"/>
      <c r="K51" s="168" t="s">
        <v>1</v>
      </c>
    </row>
    <row r="52" spans="1:11">
      <c r="A52" s="259" t="s">
        <v>185</v>
      </c>
      <c r="B52" s="258" t="s">
        <v>191</v>
      </c>
      <c r="C52" s="298"/>
      <c r="D52" s="298"/>
      <c r="E52" s="298"/>
      <c r="F52" s="298"/>
      <c r="G52" s="298"/>
      <c r="H52" s="298"/>
      <c r="I52" s="298"/>
      <c r="J52" s="299"/>
      <c r="K52" s="168" t="s">
        <v>1</v>
      </c>
    </row>
    <row r="53" spans="1:11">
      <c r="A53" s="259" t="s">
        <v>185</v>
      </c>
      <c r="B53" s="258" t="s">
        <v>192</v>
      </c>
      <c r="C53" s="298"/>
      <c r="D53" s="298"/>
      <c r="E53" s="298"/>
      <c r="F53" s="298"/>
      <c r="G53" s="298"/>
      <c r="H53" s="298"/>
      <c r="I53" s="298"/>
      <c r="J53" s="299"/>
      <c r="K53" s="168" t="s">
        <v>1</v>
      </c>
    </row>
    <row r="54" spans="1:11">
      <c r="A54" s="259" t="s">
        <v>185</v>
      </c>
      <c r="B54" s="258" t="s">
        <v>193</v>
      </c>
      <c r="C54" s="298"/>
      <c r="D54" s="298"/>
      <c r="E54" s="298"/>
      <c r="F54" s="298"/>
      <c r="G54" s="298"/>
      <c r="H54" s="298"/>
      <c r="I54" s="298"/>
      <c r="J54" s="299"/>
      <c r="K54" s="168" t="s">
        <v>1</v>
      </c>
    </row>
    <row r="55" spans="1:11">
      <c r="A55" s="259" t="s">
        <v>185</v>
      </c>
      <c r="B55" s="258" t="s">
        <v>194</v>
      </c>
      <c r="C55" s="298"/>
      <c r="D55" s="298"/>
      <c r="E55" s="298"/>
      <c r="F55" s="298"/>
      <c r="G55" s="298"/>
      <c r="H55" s="298"/>
      <c r="I55" s="298"/>
      <c r="J55" s="299"/>
      <c r="K55" s="168" t="s">
        <v>1</v>
      </c>
    </row>
    <row r="56" spans="1:11">
      <c r="A56" s="259" t="s">
        <v>185</v>
      </c>
      <c r="B56" s="258" t="s">
        <v>195</v>
      </c>
      <c r="C56" s="298"/>
      <c r="D56" s="298"/>
      <c r="E56" s="298"/>
      <c r="F56" s="298"/>
      <c r="G56" s="298"/>
      <c r="H56" s="298"/>
      <c r="I56" s="298"/>
      <c r="J56" s="299"/>
      <c r="K56" s="168" t="s">
        <v>1</v>
      </c>
    </row>
    <row r="57" spans="1:11">
      <c r="A57" s="259" t="s">
        <v>185</v>
      </c>
      <c r="B57" s="258" t="s">
        <v>196</v>
      </c>
      <c r="C57" s="298"/>
      <c r="D57" s="298"/>
      <c r="E57" s="298"/>
      <c r="F57" s="298"/>
      <c r="G57" s="298"/>
      <c r="H57" s="298"/>
      <c r="I57" s="298"/>
      <c r="J57" s="299"/>
      <c r="K57" s="168" t="s">
        <v>1</v>
      </c>
    </row>
    <row r="58" spans="1:11">
      <c r="A58" s="259" t="s">
        <v>185</v>
      </c>
      <c r="B58" s="258" t="s">
        <v>230</v>
      </c>
      <c r="C58" s="298"/>
      <c r="D58" s="298"/>
      <c r="E58" s="298"/>
      <c r="F58" s="298"/>
      <c r="G58" s="298"/>
      <c r="H58" s="298"/>
      <c r="I58" s="298"/>
      <c r="J58" s="299"/>
      <c r="K58" s="168" t="s">
        <v>1</v>
      </c>
    </row>
    <row r="59" spans="1:11">
      <c r="A59" s="271" t="s">
        <v>225</v>
      </c>
      <c r="B59" s="272" t="s">
        <v>226</v>
      </c>
      <c r="C59" s="300"/>
      <c r="D59" s="300"/>
      <c r="E59" s="300"/>
      <c r="F59" s="300"/>
      <c r="G59" s="300"/>
      <c r="H59" s="300"/>
      <c r="I59" s="300"/>
      <c r="J59" s="301"/>
      <c r="K59" s="168" t="s">
        <v>1</v>
      </c>
    </row>
    <row r="60" spans="1:11">
      <c r="A60" s="267" t="s">
        <v>197</v>
      </c>
      <c r="B60" s="273"/>
      <c r="C60" s="306"/>
      <c r="D60" s="306"/>
      <c r="E60" s="306"/>
      <c r="F60" s="306"/>
      <c r="G60" s="306"/>
      <c r="H60" s="306"/>
      <c r="I60" s="306"/>
      <c r="J60" s="307"/>
      <c r="K60" s="168" t="s">
        <v>1</v>
      </c>
    </row>
    <row r="61" spans="1:11">
      <c r="A61" s="274" t="s">
        <v>198</v>
      </c>
      <c r="B61" s="275" t="s">
        <v>231</v>
      </c>
      <c r="C61" s="304"/>
      <c r="D61" s="304"/>
      <c r="E61" s="304"/>
      <c r="F61" s="304"/>
      <c r="G61" s="304"/>
      <c r="H61" s="304"/>
      <c r="I61" s="304"/>
      <c r="J61" s="305"/>
      <c r="K61" s="168" t="s">
        <v>1</v>
      </c>
    </row>
    <row r="62" spans="1:11">
      <c r="A62" s="274" t="s">
        <v>198</v>
      </c>
      <c r="B62" s="275" t="s">
        <v>199</v>
      </c>
      <c r="C62" s="304"/>
      <c r="D62" s="304"/>
      <c r="E62" s="304"/>
      <c r="F62" s="304"/>
      <c r="G62" s="304"/>
      <c r="H62" s="304"/>
      <c r="I62" s="304"/>
      <c r="J62" s="305"/>
      <c r="K62" s="168" t="s">
        <v>1</v>
      </c>
    </row>
    <row r="63" spans="1:11">
      <c r="A63" s="274" t="s">
        <v>198</v>
      </c>
      <c r="B63" s="272" t="s">
        <v>200</v>
      </c>
      <c r="C63" s="304"/>
      <c r="D63" s="304"/>
      <c r="E63" s="304"/>
      <c r="F63" s="304"/>
      <c r="G63" s="304"/>
      <c r="H63" s="304"/>
      <c r="I63" s="304"/>
      <c r="J63" s="305"/>
      <c r="K63" s="168" t="s">
        <v>1</v>
      </c>
    </row>
    <row r="64" spans="1:11">
      <c r="A64" s="274" t="s">
        <v>198</v>
      </c>
      <c r="B64" s="258" t="s">
        <v>201</v>
      </c>
      <c r="C64" s="298"/>
      <c r="D64" s="298"/>
      <c r="E64" s="298"/>
      <c r="F64" s="298"/>
      <c r="G64" s="298"/>
      <c r="H64" s="298"/>
      <c r="I64" s="298"/>
      <c r="J64" s="299"/>
      <c r="K64" s="168" t="s">
        <v>1</v>
      </c>
    </row>
    <row r="65" spans="1:18">
      <c r="A65" s="274" t="s">
        <v>198</v>
      </c>
      <c r="B65" s="258" t="s">
        <v>202</v>
      </c>
      <c r="C65" s="298"/>
      <c r="D65" s="298"/>
      <c r="E65" s="298"/>
      <c r="F65" s="298"/>
      <c r="G65" s="298"/>
      <c r="H65" s="298"/>
      <c r="I65" s="298"/>
      <c r="J65" s="299"/>
      <c r="K65" s="168" t="s">
        <v>1</v>
      </c>
    </row>
    <row r="66" spans="1:18">
      <c r="A66" s="276" t="s">
        <v>198</v>
      </c>
      <c r="B66" s="272" t="s">
        <v>203</v>
      </c>
      <c r="C66" s="300"/>
      <c r="D66" s="300"/>
      <c r="E66" s="300"/>
      <c r="F66" s="300"/>
      <c r="G66" s="300"/>
      <c r="H66" s="300"/>
      <c r="I66" s="300"/>
      <c r="J66" s="301"/>
      <c r="K66" s="168" t="s">
        <v>1</v>
      </c>
    </row>
    <row r="67" spans="1:18">
      <c r="A67" s="265" t="s">
        <v>198</v>
      </c>
      <c r="B67" s="266" t="s">
        <v>204</v>
      </c>
      <c r="C67" s="302"/>
      <c r="D67" s="302"/>
      <c r="E67" s="302"/>
      <c r="F67" s="302"/>
      <c r="G67" s="302"/>
      <c r="H67" s="302"/>
      <c r="I67" s="302"/>
      <c r="J67" s="303"/>
      <c r="K67" s="168" t="s">
        <v>1</v>
      </c>
    </row>
    <row r="68" spans="1:18">
      <c r="A68" s="267"/>
      <c r="B68" s="277" t="s">
        <v>205</v>
      </c>
      <c r="C68" s="306"/>
      <c r="D68" s="306"/>
      <c r="E68" s="306"/>
      <c r="F68" s="306"/>
      <c r="G68" s="306"/>
      <c r="H68" s="306"/>
      <c r="I68" s="306"/>
      <c r="J68" s="307"/>
      <c r="K68" s="172" t="s">
        <v>31</v>
      </c>
    </row>
    <row r="69" spans="1:18">
      <c r="A69" s="250"/>
      <c r="B69" s="250"/>
      <c r="C69" s="293"/>
      <c r="D69" s="293"/>
      <c r="E69" s="293"/>
      <c r="F69" s="293"/>
      <c r="G69" s="293"/>
      <c r="H69" s="293"/>
      <c r="I69" s="293"/>
      <c r="J69" s="293"/>
    </row>
    <row r="70" spans="1:18">
      <c r="B70" s="178"/>
      <c r="C70" s="186"/>
      <c r="D70" s="186"/>
      <c r="E70" s="186"/>
      <c r="F70" s="186"/>
      <c r="G70" s="186"/>
      <c r="H70" s="186"/>
      <c r="I70" s="186"/>
      <c r="J70" s="186"/>
      <c r="K70" s="178"/>
      <c r="L70" s="178"/>
      <c r="M70" s="178"/>
      <c r="N70" s="178"/>
      <c r="O70" s="178"/>
      <c r="P70" s="178"/>
      <c r="Q70" s="178"/>
      <c r="R70" s="178"/>
    </row>
    <row r="71" spans="1:18" ht="15.75">
      <c r="A71" s="1214" t="s">
        <v>317</v>
      </c>
      <c r="B71" s="1020"/>
      <c r="C71" s="1020"/>
      <c r="D71" s="1020"/>
      <c r="E71" s="1020"/>
      <c r="F71" s="1020"/>
      <c r="G71" s="1020"/>
      <c r="H71" s="1020"/>
      <c r="I71" s="1020"/>
      <c r="J71" s="1020"/>
      <c r="K71" s="173"/>
      <c r="L71" s="173"/>
      <c r="M71" s="173"/>
      <c r="N71" s="173"/>
      <c r="O71" s="173"/>
      <c r="P71" s="173"/>
      <c r="Q71" s="173"/>
      <c r="R71" s="173"/>
    </row>
    <row r="72" spans="1:18" ht="16.5" customHeight="1">
      <c r="A72" s="1215" t="s">
        <v>206</v>
      </c>
      <c r="B72" s="1193"/>
      <c r="C72" s="1193"/>
      <c r="D72" s="1193"/>
      <c r="E72" s="1193"/>
      <c r="F72" s="1193"/>
      <c r="G72" s="1193"/>
      <c r="H72" s="1193"/>
      <c r="I72" s="1193"/>
      <c r="J72" s="1193"/>
      <c r="K72" s="187"/>
      <c r="L72" s="187"/>
      <c r="M72" s="187"/>
      <c r="N72" s="187"/>
      <c r="O72" s="187"/>
      <c r="P72" s="187"/>
      <c r="Q72" s="187"/>
      <c r="R72" s="187"/>
    </row>
    <row r="73" spans="1:18" ht="13.5">
      <c r="A73" s="174"/>
      <c r="B73" s="173"/>
      <c r="C73" s="173"/>
      <c r="D73" s="173"/>
      <c r="E73" s="173"/>
      <c r="F73" s="173"/>
      <c r="G73" s="173"/>
      <c r="H73" s="173"/>
      <c r="I73" s="173"/>
      <c r="J73" s="173"/>
      <c r="K73" s="173"/>
      <c r="L73" s="173"/>
      <c r="M73" s="173"/>
      <c r="N73" s="173"/>
      <c r="O73" s="173"/>
      <c r="P73" s="173"/>
      <c r="Q73" s="173"/>
      <c r="R73" s="173"/>
    </row>
    <row r="74" spans="1:18" ht="18.75" customHeight="1">
      <c r="A74" s="1216" t="s">
        <v>207</v>
      </c>
      <c r="B74" s="1193"/>
      <c r="C74" s="1193"/>
      <c r="D74" s="1193"/>
      <c r="E74" s="1193"/>
      <c r="F74" s="1193"/>
      <c r="G74" s="1193"/>
      <c r="H74" s="1193"/>
      <c r="I74" s="1193"/>
      <c r="J74" s="1193"/>
      <c r="K74" s="187"/>
      <c r="L74" s="187"/>
      <c r="M74" s="187"/>
      <c r="N74" s="187"/>
      <c r="O74" s="187"/>
      <c r="P74" s="187"/>
      <c r="Q74" s="187"/>
      <c r="R74" s="187"/>
    </row>
    <row r="75" spans="1:18">
      <c r="A75" s="176"/>
      <c r="B75" s="177"/>
      <c r="C75" s="177"/>
      <c r="D75" s="177"/>
      <c r="E75" s="177"/>
      <c r="F75" s="177"/>
      <c r="G75" s="177"/>
      <c r="H75" s="177"/>
      <c r="I75" s="177"/>
      <c r="J75" s="177"/>
      <c r="K75" s="177"/>
      <c r="L75" s="177"/>
      <c r="M75" s="177"/>
      <c r="N75" s="177"/>
      <c r="O75" s="177"/>
      <c r="P75" s="177"/>
      <c r="Q75" s="177"/>
      <c r="R75" s="177"/>
    </row>
    <row r="76" spans="1:18" ht="15">
      <c r="A76" s="1208" t="s">
        <v>208</v>
      </c>
      <c r="B76" s="1209"/>
      <c r="C76" s="1209"/>
      <c r="D76" s="1209"/>
      <c r="E76" s="1209"/>
      <c r="F76" s="1209"/>
      <c r="G76" s="1209"/>
      <c r="H76" s="1209"/>
      <c r="I76" s="1209"/>
      <c r="J76" s="1209"/>
      <c r="K76" s="175"/>
      <c r="L76" s="175"/>
      <c r="M76" s="175"/>
      <c r="N76" s="175"/>
      <c r="O76" s="175"/>
      <c r="P76" s="175"/>
      <c r="Q76" s="175"/>
      <c r="R76" s="175"/>
    </row>
    <row r="77" spans="1:18">
      <c r="A77" s="188"/>
      <c r="B77" s="189"/>
      <c r="C77" s="189"/>
      <c r="D77" s="189"/>
      <c r="E77" s="189"/>
      <c r="F77" s="189"/>
      <c r="G77" s="189"/>
      <c r="H77" s="189"/>
      <c r="I77" s="189"/>
      <c r="J77" s="189"/>
      <c r="K77" s="189"/>
      <c r="L77" s="189"/>
      <c r="M77" s="189"/>
      <c r="N77" s="189"/>
      <c r="O77" s="189"/>
      <c r="P77" s="189"/>
      <c r="Q77" s="189"/>
      <c r="R77" s="189"/>
    </row>
    <row r="78" spans="1:18">
      <c r="A78" s="178"/>
      <c r="B78" s="178"/>
      <c r="C78" s="186"/>
      <c r="D78" s="186"/>
      <c r="E78" s="186"/>
      <c r="F78" s="186"/>
      <c r="G78" s="186"/>
      <c r="H78" s="186"/>
      <c r="I78" s="186"/>
      <c r="J78" s="186"/>
    </row>
    <row r="80" spans="1:18">
      <c r="C80" s="190"/>
      <c r="D80" s="190"/>
    </row>
  </sheetData>
  <mergeCells count="24">
    <mergeCell ref="A6:J6"/>
    <mergeCell ref="A1:J1"/>
    <mergeCell ref="A2:J2"/>
    <mergeCell ref="A3:J3"/>
    <mergeCell ref="A4:J4"/>
    <mergeCell ref="A5:J5"/>
    <mergeCell ref="A7:J7"/>
    <mergeCell ref="A11:J11"/>
    <mergeCell ref="C10:J10"/>
    <mergeCell ref="C9:J9"/>
    <mergeCell ref="C8:J8"/>
    <mergeCell ref="A76:J76"/>
    <mergeCell ref="A12:B13"/>
    <mergeCell ref="A71:J71"/>
    <mergeCell ref="A72:J72"/>
    <mergeCell ref="A74:J74"/>
    <mergeCell ref="J12:J13"/>
    <mergeCell ref="E12:E13"/>
    <mergeCell ref="F12:F13"/>
    <mergeCell ref="G12:G13"/>
    <mergeCell ref="C12:C13"/>
    <mergeCell ref="D12:D13"/>
    <mergeCell ref="H12:H13"/>
    <mergeCell ref="I12:I13"/>
  </mergeCells>
  <phoneticPr fontId="39"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15.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RowHeight="12.75"/>
  <cols>
    <col min="1" max="1" width="10.6640625" style="169" customWidth="1"/>
    <col min="2" max="2" width="38" style="169" customWidth="1"/>
    <col min="3" max="8" width="9.88671875" style="171" customWidth="1"/>
    <col min="9" max="16384" width="8.88671875" style="169"/>
  </cols>
  <sheetData>
    <row r="1" spans="1:10" ht="15.75">
      <c r="A1" s="1227" t="s">
        <v>137</v>
      </c>
      <c r="B1" s="1227"/>
      <c r="C1" s="1227"/>
      <c r="D1" s="1227"/>
      <c r="E1" s="1227"/>
      <c r="F1" s="1227"/>
      <c r="G1" s="1227"/>
      <c r="H1" s="1227"/>
      <c r="I1" s="168" t="s">
        <v>1</v>
      </c>
      <c r="J1" s="167"/>
    </row>
    <row r="2" spans="1:10" ht="15.75">
      <c r="A2" s="1226"/>
      <c r="B2" s="1226"/>
      <c r="C2" s="1226"/>
      <c r="D2" s="1226"/>
      <c r="E2" s="1226"/>
      <c r="F2" s="1226"/>
      <c r="G2" s="1226"/>
      <c r="H2" s="1226"/>
      <c r="I2" s="167"/>
      <c r="J2" s="167"/>
    </row>
    <row r="3" spans="1:10" ht="15.75">
      <c r="A3" s="1228" t="s">
        <v>236</v>
      </c>
      <c r="B3" s="1228"/>
      <c r="C3" s="1228"/>
      <c r="D3" s="1228"/>
      <c r="E3" s="1228"/>
      <c r="F3" s="1228"/>
      <c r="G3" s="1228"/>
      <c r="H3" s="1228"/>
      <c r="I3" s="168" t="s">
        <v>1</v>
      </c>
      <c r="J3" s="170"/>
    </row>
    <row r="4" spans="1:10" ht="15.75">
      <c r="A4" s="1228" t="s">
        <v>298</v>
      </c>
      <c r="B4" s="1228"/>
      <c r="C4" s="1228"/>
      <c r="D4" s="1228"/>
      <c r="E4" s="1228"/>
      <c r="F4" s="1228"/>
      <c r="G4" s="1228"/>
      <c r="H4" s="1228"/>
      <c r="I4" s="168" t="s">
        <v>1</v>
      </c>
      <c r="J4" s="170"/>
    </row>
    <row r="5" spans="1:10" ht="15.75">
      <c r="A5" s="1226" t="s">
        <v>297</v>
      </c>
      <c r="B5" s="1226"/>
      <c r="C5" s="1226"/>
      <c r="D5" s="1226"/>
      <c r="E5" s="1226"/>
      <c r="F5" s="1226"/>
      <c r="G5" s="1226"/>
      <c r="H5" s="1226"/>
      <c r="I5" s="168" t="s">
        <v>1</v>
      </c>
      <c r="J5" s="170"/>
    </row>
    <row r="6" spans="1:10" ht="15.75">
      <c r="A6" s="1229"/>
      <c r="B6" s="1229"/>
      <c r="C6" s="1229"/>
      <c r="D6" s="1229"/>
      <c r="E6" s="1229"/>
      <c r="F6" s="1229"/>
      <c r="G6" s="1229"/>
      <c r="H6" s="1229"/>
    </row>
    <row r="7" spans="1:10">
      <c r="A7" s="1223"/>
      <c r="B7" s="1223"/>
      <c r="C7" s="1223"/>
      <c r="D7" s="1223"/>
      <c r="E7" s="1223"/>
      <c r="F7" s="1223"/>
      <c r="G7" s="1223"/>
      <c r="H7" s="1223"/>
    </row>
    <row r="8" spans="1:10">
      <c r="A8" s="251" t="s">
        <v>138</v>
      </c>
      <c r="B8" s="250"/>
      <c r="C8" s="1225"/>
      <c r="D8" s="1225"/>
      <c r="E8" s="1225"/>
      <c r="F8" s="1225"/>
      <c r="G8" s="1225"/>
      <c r="H8" s="1225"/>
      <c r="I8" s="168" t="s">
        <v>1</v>
      </c>
    </row>
    <row r="9" spans="1:10">
      <c r="A9" s="251" t="s">
        <v>139</v>
      </c>
      <c r="B9" s="252" t="s">
        <v>209</v>
      </c>
      <c r="C9" s="1225"/>
      <c r="D9" s="1225"/>
      <c r="E9" s="1225"/>
      <c r="F9" s="1225"/>
      <c r="G9" s="1225"/>
      <c r="H9" s="1225"/>
      <c r="I9" s="168" t="s">
        <v>1</v>
      </c>
    </row>
    <row r="10" spans="1:10">
      <c r="A10" s="251" t="s">
        <v>140</v>
      </c>
      <c r="B10" s="252" t="s">
        <v>210</v>
      </c>
      <c r="C10" s="1225"/>
      <c r="D10" s="1225"/>
      <c r="E10" s="1225"/>
      <c r="F10" s="1225"/>
      <c r="G10" s="1225"/>
      <c r="H10" s="1225"/>
      <c r="I10" s="168" t="s">
        <v>1</v>
      </c>
    </row>
    <row r="11" spans="1:10">
      <c r="A11" s="1230"/>
      <c r="B11" s="1230"/>
      <c r="C11" s="1230"/>
      <c r="D11" s="1230"/>
      <c r="E11" s="1230"/>
      <c r="F11" s="1230"/>
      <c r="G11" s="1230"/>
      <c r="H11" s="1230"/>
    </row>
    <row r="12" spans="1:10" ht="12.75" customHeight="1">
      <c r="A12" s="1210" t="s">
        <v>142</v>
      </c>
      <c r="B12" s="1211"/>
      <c r="C12" s="1221" t="s">
        <v>372</v>
      </c>
      <c r="D12" s="1219" t="s">
        <v>367</v>
      </c>
      <c r="E12" s="1219" t="s">
        <v>143</v>
      </c>
      <c r="F12" s="1219" t="s">
        <v>144</v>
      </c>
      <c r="G12" s="1219" t="s">
        <v>368</v>
      </c>
      <c r="H12" s="1217" t="s">
        <v>373</v>
      </c>
      <c r="I12" s="168" t="s">
        <v>1</v>
      </c>
    </row>
    <row r="13" spans="1:10" ht="12.75" customHeight="1">
      <c r="A13" s="1212"/>
      <c r="B13" s="1213"/>
      <c r="C13" s="1222"/>
      <c r="D13" s="1220"/>
      <c r="E13" s="1220"/>
      <c r="F13" s="1220"/>
      <c r="G13" s="1220"/>
      <c r="H13" s="1218"/>
      <c r="I13" s="168" t="s">
        <v>1</v>
      </c>
    </row>
    <row r="14" spans="1:10">
      <c r="A14" s="1232" t="s">
        <v>145</v>
      </c>
      <c r="B14" s="1233"/>
      <c r="C14" s="280"/>
      <c r="D14" s="280"/>
      <c r="E14" s="280"/>
      <c r="F14" s="280"/>
      <c r="G14" s="280"/>
      <c r="H14" s="281"/>
      <c r="I14" s="168" t="s">
        <v>1</v>
      </c>
    </row>
    <row r="15" spans="1:10">
      <c r="A15" s="262" t="s">
        <v>146</v>
      </c>
      <c r="B15" s="254" t="s">
        <v>147</v>
      </c>
      <c r="C15" s="282"/>
      <c r="D15" s="282"/>
      <c r="E15" s="282"/>
      <c r="F15" s="282"/>
      <c r="G15" s="282"/>
      <c r="H15" s="283"/>
      <c r="I15" s="168" t="s">
        <v>1</v>
      </c>
    </row>
    <row r="16" spans="1:10">
      <c r="A16" s="263" t="s">
        <v>148</v>
      </c>
      <c r="B16" s="256" t="s">
        <v>211</v>
      </c>
      <c r="C16" s="284"/>
      <c r="D16" s="284"/>
      <c r="E16" s="284"/>
      <c r="F16" s="284"/>
      <c r="G16" s="284"/>
      <c r="H16" s="285"/>
      <c r="I16" s="168" t="s">
        <v>1</v>
      </c>
    </row>
    <row r="17" spans="1:9">
      <c r="A17" s="263" t="s">
        <v>148</v>
      </c>
      <c r="B17" s="256" t="s">
        <v>152</v>
      </c>
      <c r="C17" s="284"/>
      <c r="D17" s="284"/>
      <c r="E17" s="284"/>
      <c r="F17" s="284"/>
      <c r="G17" s="284"/>
      <c r="H17" s="285"/>
      <c r="I17" s="168" t="s">
        <v>1</v>
      </c>
    </row>
    <row r="18" spans="1:9">
      <c r="A18" s="263" t="s">
        <v>154</v>
      </c>
      <c r="B18" s="256" t="s">
        <v>153</v>
      </c>
      <c r="C18" s="284"/>
      <c r="D18" s="284"/>
      <c r="E18" s="284"/>
      <c r="F18" s="284"/>
      <c r="G18" s="284"/>
      <c r="H18" s="285"/>
      <c r="I18" s="168" t="s">
        <v>1</v>
      </c>
    </row>
    <row r="19" spans="1:9">
      <c r="A19" s="263" t="s">
        <v>154</v>
      </c>
      <c r="B19" s="256" t="s">
        <v>212</v>
      </c>
      <c r="C19" s="284"/>
      <c r="D19" s="284"/>
      <c r="E19" s="284"/>
      <c r="F19" s="284"/>
      <c r="G19" s="284"/>
      <c r="H19" s="285"/>
      <c r="I19" s="168" t="s">
        <v>1</v>
      </c>
    </row>
    <row r="20" spans="1:9">
      <c r="A20" s="1232" t="s">
        <v>155</v>
      </c>
      <c r="B20" s="1233"/>
      <c r="C20" s="280"/>
      <c r="D20" s="280"/>
      <c r="E20" s="280"/>
      <c r="F20" s="280"/>
      <c r="G20" s="280"/>
      <c r="H20" s="281"/>
      <c r="I20" s="168" t="s">
        <v>1</v>
      </c>
    </row>
    <row r="21" spans="1:9">
      <c r="A21" s="263" t="s">
        <v>156</v>
      </c>
      <c r="B21" s="256" t="s">
        <v>157</v>
      </c>
      <c r="C21" s="284"/>
      <c r="D21" s="284"/>
      <c r="E21" s="284"/>
      <c r="F21" s="284"/>
      <c r="G21" s="284"/>
      <c r="H21" s="285"/>
      <c r="I21" s="168" t="s">
        <v>1</v>
      </c>
    </row>
    <row r="22" spans="1:9">
      <c r="A22" s="263" t="s">
        <v>213</v>
      </c>
      <c r="B22" s="256" t="s">
        <v>158</v>
      </c>
      <c r="C22" s="284"/>
      <c r="D22" s="284"/>
      <c r="E22" s="284"/>
      <c r="F22" s="284"/>
      <c r="G22" s="284"/>
      <c r="H22" s="285"/>
      <c r="I22" s="168" t="s">
        <v>1</v>
      </c>
    </row>
    <row r="23" spans="1:9">
      <c r="A23" s="263" t="s">
        <v>214</v>
      </c>
      <c r="B23" s="256" t="s">
        <v>215</v>
      </c>
      <c r="C23" s="284"/>
      <c r="D23" s="284"/>
      <c r="E23" s="284"/>
      <c r="F23" s="284"/>
      <c r="G23" s="284"/>
      <c r="H23" s="285"/>
      <c r="I23" s="168" t="s">
        <v>1</v>
      </c>
    </row>
    <row r="24" spans="1:9">
      <c r="A24" s="255">
        <v>23.2</v>
      </c>
      <c r="B24" s="256" t="s">
        <v>216</v>
      </c>
      <c r="C24" s="284"/>
      <c r="D24" s="284"/>
      <c r="E24" s="284"/>
      <c r="F24" s="284"/>
      <c r="G24" s="284"/>
      <c r="H24" s="285"/>
      <c r="I24" s="168" t="s">
        <v>1</v>
      </c>
    </row>
    <row r="25" spans="1:9">
      <c r="A25" s="263" t="s">
        <v>161</v>
      </c>
      <c r="B25" s="256" t="s">
        <v>162</v>
      </c>
      <c r="C25" s="284"/>
      <c r="D25" s="284"/>
      <c r="E25" s="284"/>
      <c r="F25" s="284"/>
      <c r="G25" s="284"/>
      <c r="H25" s="285"/>
      <c r="I25" s="168" t="s">
        <v>1</v>
      </c>
    </row>
    <row r="26" spans="1:9">
      <c r="A26" s="263" t="s">
        <v>161</v>
      </c>
      <c r="B26" s="256" t="s">
        <v>163</v>
      </c>
      <c r="C26" s="284"/>
      <c r="D26" s="284"/>
      <c r="E26" s="284"/>
      <c r="F26" s="284"/>
      <c r="G26" s="284"/>
      <c r="H26" s="285"/>
      <c r="I26" s="168" t="s">
        <v>1</v>
      </c>
    </row>
    <row r="27" spans="1:9">
      <c r="A27" s="263" t="s">
        <v>161</v>
      </c>
      <c r="B27" s="256" t="s">
        <v>164</v>
      </c>
      <c r="C27" s="284"/>
      <c r="D27" s="284"/>
      <c r="E27" s="284"/>
      <c r="F27" s="284"/>
      <c r="G27" s="284"/>
      <c r="H27" s="285"/>
      <c r="I27" s="168" t="s">
        <v>1</v>
      </c>
    </row>
    <row r="28" spans="1:9">
      <c r="A28" s="263" t="s">
        <v>161</v>
      </c>
      <c r="B28" s="256" t="s">
        <v>217</v>
      </c>
      <c r="C28" s="284"/>
      <c r="D28" s="284"/>
      <c r="E28" s="284"/>
      <c r="F28" s="284"/>
      <c r="G28" s="284"/>
      <c r="H28" s="285"/>
      <c r="I28" s="168" t="s">
        <v>1</v>
      </c>
    </row>
    <row r="29" spans="1:9">
      <c r="A29" s="263" t="s">
        <v>161</v>
      </c>
      <c r="B29" s="256" t="s">
        <v>218</v>
      </c>
      <c r="C29" s="284"/>
      <c r="D29" s="284"/>
      <c r="E29" s="284"/>
      <c r="F29" s="284"/>
      <c r="G29" s="284"/>
      <c r="H29" s="285"/>
      <c r="I29" s="168" t="s">
        <v>1</v>
      </c>
    </row>
    <row r="30" spans="1:9">
      <c r="A30" s="263" t="s">
        <v>219</v>
      </c>
      <c r="B30" s="256" t="s">
        <v>220</v>
      </c>
      <c r="C30" s="284"/>
      <c r="D30" s="284"/>
      <c r="E30" s="284"/>
      <c r="F30" s="284"/>
      <c r="G30" s="284"/>
      <c r="H30" s="285"/>
      <c r="I30" s="168" t="s">
        <v>1</v>
      </c>
    </row>
    <row r="31" spans="1:9">
      <c r="A31" s="255">
        <v>25.3</v>
      </c>
      <c r="B31" s="256" t="s">
        <v>165</v>
      </c>
      <c r="C31" s="284"/>
      <c r="D31" s="284"/>
      <c r="E31" s="284"/>
      <c r="F31" s="284"/>
      <c r="G31" s="284"/>
      <c r="H31" s="285"/>
      <c r="I31" s="168" t="s">
        <v>1</v>
      </c>
    </row>
    <row r="32" spans="1:9">
      <c r="A32" s="263" t="s">
        <v>174</v>
      </c>
      <c r="B32" s="256" t="s">
        <v>221</v>
      </c>
      <c r="C32" s="284"/>
      <c r="D32" s="284"/>
      <c r="E32" s="284"/>
      <c r="F32" s="284"/>
      <c r="G32" s="284"/>
      <c r="H32" s="285"/>
      <c r="I32" s="168" t="s">
        <v>1</v>
      </c>
    </row>
    <row r="33" spans="1:9">
      <c r="A33" s="255">
        <v>25.3</v>
      </c>
      <c r="B33" s="256" t="s">
        <v>166</v>
      </c>
      <c r="C33" s="284"/>
      <c r="D33" s="284"/>
      <c r="E33" s="284"/>
      <c r="F33" s="284"/>
      <c r="G33" s="284"/>
      <c r="H33" s="285"/>
      <c r="I33" s="168" t="s">
        <v>1</v>
      </c>
    </row>
    <row r="34" spans="1:9">
      <c r="A34" s="255">
        <v>25.3</v>
      </c>
      <c r="B34" s="256" t="s">
        <v>167</v>
      </c>
      <c r="C34" s="284"/>
      <c r="D34" s="284"/>
      <c r="E34" s="284"/>
      <c r="F34" s="284"/>
      <c r="G34" s="284"/>
      <c r="H34" s="285"/>
      <c r="I34" s="168" t="s">
        <v>1</v>
      </c>
    </row>
    <row r="35" spans="1:9">
      <c r="A35" s="255">
        <v>25.3</v>
      </c>
      <c r="B35" s="256" t="s">
        <v>168</v>
      </c>
      <c r="C35" s="284"/>
      <c r="D35" s="284"/>
      <c r="E35" s="284"/>
      <c r="F35" s="284"/>
      <c r="G35" s="284"/>
      <c r="H35" s="285"/>
      <c r="I35" s="168" t="s">
        <v>1</v>
      </c>
    </row>
    <row r="36" spans="1:9">
      <c r="A36" s="255">
        <v>25.3</v>
      </c>
      <c r="B36" s="256" t="s">
        <v>169</v>
      </c>
      <c r="C36" s="284"/>
      <c r="D36" s="284"/>
      <c r="E36" s="284"/>
      <c r="F36" s="284"/>
      <c r="G36" s="284"/>
      <c r="H36" s="285"/>
      <c r="I36" s="168" t="s">
        <v>1</v>
      </c>
    </row>
    <row r="37" spans="1:9">
      <c r="A37" s="263" t="s">
        <v>174</v>
      </c>
      <c r="B37" s="256" t="s">
        <v>175</v>
      </c>
      <c r="C37" s="284"/>
      <c r="D37" s="284"/>
      <c r="E37" s="284"/>
      <c r="F37" s="284"/>
      <c r="G37" s="284"/>
      <c r="H37" s="285"/>
      <c r="I37" s="168" t="s">
        <v>1</v>
      </c>
    </row>
    <row r="38" spans="1:9">
      <c r="A38" s="255">
        <v>25.3</v>
      </c>
      <c r="B38" s="256" t="s">
        <v>222</v>
      </c>
      <c r="C38" s="284"/>
      <c r="D38" s="284"/>
      <c r="E38" s="284"/>
      <c r="F38" s="284"/>
      <c r="G38" s="284"/>
      <c r="H38" s="285"/>
      <c r="I38" s="168" t="s">
        <v>1</v>
      </c>
    </row>
    <row r="39" spans="1:9">
      <c r="A39" s="255">
        <v>25.6</v>
      </c>
      <c r="B39" s="256" t="s">
        <v>176</v>
      </c>
      <c r="C39" s="284"/>
      <c r="D39" s="284"/>
      <c r="E39" s="284"/>
      <c r="F39" s="284"/>
      <c r="G39" s="284"/>
      <c r="H39" s="285"/>
      <c r="I39" s="168" t="s">
        <v>1</v>
      </c>
    </row>
    <row r="40" spans="1:9">
      <c r="A40" s="384" t="s">
        <v>177</v>
      </c>
      <c r="B40" s="383" t="s">
        <v>178</v>
      </c>
      <c r="C40" s="289"/>
      <c r="D40" s="289"/>
      <c r="E40" s="289"/>
      <c r="F40" s="289"/>
      <c r="G40" s="289"/>
      <c r="H40" s="290"/>
      <c r="I40" s="168" t="s">
        <v>1</v>
      </c>
    </row>
    <row r="41" spans="1:9">
      <c r="A41" s="1232" t="s">
        <v>184</v>
      </c>
      <c r="B41" s="1233"/>
      <c r="C41" s="280"/>
      <c r="D41" s="280"/>
      <c r="E41" s="280"/>
      <c r="F41" s="280"/>
      <c r="G41" s="280"/>
      <c r="H41" s="281"/>
      <c r="I41" s="168" t="s">
        <v>1</v>
      </c>
    </row>
    <row r="42" spans="1:9">
      <c r="A42" s="263" t="s">
        <v>185</v>
      </c>
      <c r="B42" s="256" t="s">
        <v>223</v>
      </c>
      <c r="C42" s="284"/>
      <c r="D42" s="284"/>
      <c r="E42" s="284"/>
      <c r="F42" s="284"/>
      <c r="G42" s="284"/>
      <c r="H42" s="285"/>
      <c r="I42" s="168" t="s">
        <v>1</v>
      </c>
    </row>
    <row r="43" spans="1:9">
      <c r="A43" s="259" t="s">
        <v>185</v>
      </c>
      <c r="B43" s="258" t="s">
        <v>190</v>
      </c>
      <c r="C43" s="284"/>
      <c r="D43" s="284"/>
      <c r="E43" s="284"/>
      <c r="F43" s="284"/>
      <c r="G43" s="284"/>
      <c r="H43" s="285"/>
      <c r="I43" s="168" t="s">
        <v>1</v>
      </c>
    </row>
    <row r="44" spans="1:9">
      <c r="A44" s="259" t="s">
        <v>185</v>
      </c>
      <c r="B44" s="258" t="s">
        <v>191</v>
      </c>
      <c r="C44" s="284"/>
      <c r="D44" s="284"/>
      <c r="E44" s="284"/>
      <c r="F44" s="284"/>
      <c r="G44" s="284"/>
      <c r="H44" s="285"/>
      <c r="I44" s="168" t="s">
        <v>1</v>
      </c>
    </row>
    <row r="45" spans="1:9">
      <c r="A45" s="259" t="s">
        <v>185</v>
      </c>
      <c r="B45" s="258" t="s">
        <v>192</v>
      </c>
      <c r="C45" s="284"/>
      <c r="D45" s="284"/>
      <c r="E45" s="284"/>
      <c r="F45" s="284"/>
      <c r="G45" s="284"/>
      <c r="H45" s="285"/>
      <c r="I45" s="168" t="s">
        <v>1</v>
      </c>
    </row>
    <row r="46" spans="1:9">
      <c r="A46" s="259" t="s">
        <v>185</v>
      </c>
      <c r="B46" s="258" t="s">
        <v>193</v>
      </c>
      <c r="C46" s="284"/>
      <c r="D46" s="284"/>
      <c r="E46" s="284"/>
      <c r="F46" s="284"/>
      <c r="G46" s="284"/>
      <c r="H46" s="285"/>
      <c r="I46" s="168" t="s">
        <v>1</v>
      </c>
    </row>
    <row r="47" spans="1:9">
      <c r="A47" s="259" t="s">
        <v>185</v>
      </c>
      <c r="B47" s="258" t="s">
        <v>194</v>
      </c>
      <c r="C47" s="284"/>
      <c r="D47" s="284"/>
      <c r="E47" s="284"/>
      <c r="F47" s="284"/>
      <c r="G47" s="284"/>
      <c r="H47" s="285"/>
      <c r="I47" s="168" t="s">
        <v>1</v>
      </c>
    </row>
    <row r="48" spans="1:9">
      <c r="A48" s="263" t="s">
        <v>185</v>
      </c>
      <c r="B48" s="256" t="s">
        <v>224</v>
      </c>
      <c r="C48" s="284"/>
      <c r="D48" s="284"/>
      <c r="E48" s="284"/>
      <c r="F48" s="284"/>
      <c r="G48" s="284"/>
      <c r="H48" s="285"/>
      <c r="I48" s="168" t="s">
        <v>1</v>
      </c>
    </row>
    <row r="49" spans="1:18">
      <c r="A49" s="263" t="s">
        <v>225</v>
      </c>
      <c r="B49" s="256" t="s">
        <v>226</v>
      </c>
      <c r="C49" s="284"/>
      <c r="D49" s="284"/>
      <c r="E49" s="286"/>
      <c r="F49" s="286"/>
      <c r="G49" s="284"/>
      <c r="H49" s="285"/>
      <c r="I49" s="168" t="s">
        <v>1</v>
      </c>
    </row>
    <row r="50" spans="1:18">
      <c r="A50" s="1232" t="s">
        <v>197</v>
      </c>
      <c r="B50" s="1233"/>
      <c r="C50" s="280"/>
      <c r="D50" s="280"/>
      <c r="E50" s="280"/>
      <c r="F50" s="280"/>
      <c r="G50" s="280"/>
      <c r="H50" s="281"/>
      <c r="I50" s="168" t="s">
        <v>1</v>
      </c>
    </row>
    <row r="51" spans="1:18">
      <c r="A51" s="264" t="s">
        <v>198</v>
      </c>
      <c r="B51" s="260" t="s">
        <v>227</v>
      </c>
      <c r="C51" s="286"/>
      <c r="D51" s="286"/>
      <c r="E51" s="286"/>
      <c r="F51" s="286"/>
      <c r="G51" s="286"/>
      <c r="H51" s="288"/>
      <c r="I51" s="168" t="s">
        <v>1</v>
      </c>
    </row>
    <row r="52" spans="1:18">
      <c r="A52" s="265" t="s">
        <v>198</v>
      </c>
      <c r="B52" s="266" t="s">
        <v>204</v>
      </c>
      <c r="C52" s="289"/>
      <c r="D52" s="289"/>
      <c r="E52" s="289"/>
      <c r="F52" s="289"/>
      <c r="G52" s="289"/>
      <c r="H52" s="290"/>
      <c r="I52" s="168" t="s">
        <v>1</v>
      </c>
    </row>
    <row r="53" spans="1:18">
      <c r="A53" s="261"/>
      <c r="B53" s="253" t="s">
        <v>205</v>
      </c>
      <c r="C53" s="280"/>
      <c r="D53" s="280"/>
      <c r="E53" s="280"/>
      <c r="F53" s="280"/>
      <c r="G53" s="280"/>
      <c r="H53" s="281"/>
      <c r="I53" s="172" t="s">
        <v>31</v>
      </c>
    </row>
    <row r="55" spans="1:18" s="178" customFormat="1" ht="15.75">
      <c r="A55" s="1214" t="s">
        <v>317</v>
      </c>
      <c r="B55" s="1020"/>
      <c r="C55" s="1020"/>
      <c r="D55" s="1020"/>
      <c r="E55" s="1020"/>
      <c r="F55" s="1020"/>
      <c r="G55" s="1020"/>
      <c r="H55" s="1020"/>
      <c r="I55" s="173"/>
      <c r="J55" s="173"/>
      <c r="K55" s="173"/>
      <c r="L55" s="173"/>
      <c r="M55" s="173"/>
      <c r="N55" s="173"/>
      <c r="O55" s="173"/>
      <c r="P55" s="173"/>
      <c r="Q55" s="173"/>
      <c r="R55" s="173"/>
    </row>
    <row r="56" spans="1:18" s="178" customFormat="1" ht="15">
      <c r="A56" s="1215" t="s">
        <v>206</v>
      </c>
      <c r="B56" s="1231"/>
      <c r="C56" s="1231"/>
      <c r="D56" s="1231"/>
      <c r="E56" s="1231"/>
      <c r="F56" s="1231"/>
      <c r="G56" s="1231"/>
      <c r="H56" s="1231"/>
      <c r="I56" s="179"/>
      <c r="J56" s="179"/>
      <c r="K56" s="179"/>
      <c r="L56" s="179"/>
      <c r="M56" s="179"/>
      <c r="N56" s="179"/>
      <c r="O56" s="179"/>
      <c r="P56" s="179"/>
      <c r="Q56" s="179"/>
      <c r="R56" s="179"/>
    </row>
    <row r="57" spans="1:18" s="178" customFormat="1" ht="13.5">
      <c r="A57" s="180"/>
      <c r="B57" s="181"/>
      <c r="C57" s="181"/>
      <c r="D57" s="181"/>
      <c r="E57" s="181"/>
      <c r="F57" s="181"/>
      <c r="G57" s="181"/>
      <c r="H57" s="181"/>
      <c r="I57" s="181"/>
      <c r="J57" s="181"/>
      <c r="K57" s="181"/>
      <c r="L57" s="181"/>
      <c r="M57" s="181"/>
      <c r="N57" s="181"/>
      <c r="O57" s="181"/>
      <c r="P57" s="181"/>
      <c r="Q57" s="181"/>
      <c r="R57" s="181"/>
    </row>
    <row r="58" spans="1:18" s="178" customFormat="1" ht="30.75" customHeight="1">
      <c r="A58" s="1216" t="s">
        <v>207</v>
      </c>
      <c r="B58" s="1231"/>
      <c r="C58" s="1231"/>
      <c r="D58" s="1231"/>
      <c r="E58" s="1231"/>
      <c r="F58" s="1231"/>
      <c r="G58" s="1231"/>
      <c r="H58" s="1231"/>
      <c r="I58" s="179"/>
      <c r="J58" s="179"/>
      <c r="K58" s="179"/>
      <c r="L58" s="179"/>
      <c r="M58" s="179"/>
      <c r="N58" s="179"/>
      <c r="O58" s="179"/>
      <c r="P58" s="179"/>
      <c r="Q58" s="179"/>
      <c r="R58" s="179"/>
    </row>
    <row r="59" spans="1:18" s="178" customFormat="1">
      <c r="A59" s="182"/>
      <c r="B59" s="183"/>
      <c r="C59" s="183"/>
      <c r="D59" s="183"/>
      <c r="E59" s="183"/>
      <c r="F59" s="183"/>
      <c r="G59" s="183"/>
      <c r="H59" s="183"/>
      <c r="I59" s="183"/>
      <c r="J59" s="183"/>
      <c r="K59" s="183"/>
      <c r="L59" s="183"/>
      <c r="M59" s="183"/>
      <c r="N59" s="183"/>
      <c r="O59" s="183"/>
      <c r="P59" s="183"/>
      <c r="Q59" s="183"/>
      <c r="R59" s="183"/>
    </row>
    <row r="60" spans="1:18" s="178" customFormat="1" ht="26.25" customHeight="1">
      <c r="A60" s="1208" t="s">
        <v>208</v>
      </c>
      <c r="B60" s="1231"/>
      <c r="C60" s="1231"/>
      <c r="D60" s="1231"/>
      <c r="E60" s="1231"/>
      <c r="F60" s="1231"/>
      <c r="G60" s="1231"/>
      <c r="H60" s="1231"/>
      <c r="I60" s="184"/>
      <c r="J60" s="184"/>
      <c r="K60" s="184"/>
      <c r="L60" s="184"/>
      <c r="M60" s="184"/>
      <c r="N60" s="184"/>
      <c r="O60" s="184"/>
      <c r="P60" s="184"/>
      <c r="Q60" s="184"/>
      <c r="R60" s="184"/>
    </row>
  </sheetData>
  <mergeCells count="26">
    <mergeCell ref="A56:H56"/>
    <mergeCell ref="A58:H58"/>
    <mergeCell ref="A60:H60"/>
    <mergeCell ref="A12:B13"/>
    <mergeCell ref="A55:H55"/>
    <mergeCell ref="A20:B20"/>
    <mergeCell ref="A14:B14"/>
    <mergeCell ref="A41:B41"/>
    <mergeCell ref="A50:B50"/>
    <mergeCell ref="D12:D13"/>
    <mergeCell ref="C12:C13"/>
    <mergeCell ref="E12:E13"/>
    <mergeCell ref="A3:H3"/>
    <mergeCell ref="A1:H1"/>
    <mergeCell ref="A2:H2"/>
    <mergeCell ref="A4:H4"/>
    <mergeCell ref="F12:F13"/>
    <mergeCell ref="G12:G13"/>
    <mergeCell ref="H12:H13"/>
    <mergeCell ref="A5:H5"/>
    <mergeCell ref="A6:H6"/>
    <mergeCell ref="A7:H7"/>
    <mergeCell ref="A11:H11"/>
    <mergeCell ref="C8:H8"/>
    <mergeCell ref="C9:H9"/>
    <mergeCell ref="C10:H10"/>
  </mergeCells>
  <phoneticPr fontId="39"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6.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RowHeight="12.75"/>
  <cols>
    <col min="1" max="1" width="10.6640625" style="169" customWidth="1"/>
    <col min="2" max="2" width="38.5546875" style="169" customWidth="1"/>
    <col min="3" max="10" width="9.88671875" style="171" customWidth="1"/>
    <col min="11" max="16384" width="8.88671875" style="169"/>
  </cols>
  <sheetData>
    <row r="1" spans="1:11" ht="15.75">
      <c r="A1" s="1227" t="s">
        <v>137</v>
      </c>
      <c r="B1" s="1227"/>
      <c r="C1" s="1227"/>
      <c r="D1" s="1227"/>
      <c r="E1" s="1227"/>
      <c r="F1" s="1227"/>
      <c r="G1" s="1227"/>
      <c r="H1" s="1227"/>
      <c r="I1" s="1227"/>
      <c r="J1" s="1227"/>
      <c r="K1" s="168" t="s">
        <v>1</v>
      </c>
    </row>
    <row r="2" spans="1:11" ht="15.75">
      <c r="A2" s="1226"/>
      <c r="B2" s="1226"/>
      <c r="C2" s="1226"/>
      <c r="D2" s="1226"/>
      <c r="E2" s="1226"/>
      <c r="F2" s="1226"/>
      <c r="G2" s="1226"/>
      <c r="H2" s="1226"/>
      <c r="I2" s="1226"/>
      <c r="J2" s="1226"/>
    </row>
    <row r="3" spans="1:11" ht="15.75">
      <c r="A3" s="1228" t="s">
        <v>236</v>
      </c>
      <c r="B3" s="1228"/>
      <c r="C3" s="1228"/>
      <c r="D3" s="1228"/>
      <c r="E3" s="1228"/>
      <c r="F3" s="1228"/>
      <c r="G3" s="1228"/>
      <c r="H3" s="1228"/>
      <c r="I3" s="1228"/>
      <c r="J3" s="1228"/>
      <c r="K3" s="168" t="s">
        <v>1</v>
      </c>
    </row>
    <row r="4" spans="1:11" ht="15.75">
      <c r="A4" s="1228" t="s">
        <v>298</v>
      </c>
      <c r="B4" s="1228"/>
      <c r="C4" s="1228"/>
      <c r="D4" s="1228"/>
      <c r="E4" s="1228"/>
      <c r="F4" s="1228"/>
      <c r="G4" s="1228"/>
      <c r="H4" s="1228"/>
      <c r="I4" s="1228"/>
      <c r="J4" s="1228"/>
      <c r="K4" s="168" t="s">
        <v>1</v>
      </c>
    </row>
    <row r="5" spans="1:11" ht="15.75">
      <c r="A5" s="1226" t="s">
        <v>297</v>
      </c>
      <c r="B5" s="1226"/>
      <c r="C5" s="1226"/>
      <c r="D5" s="1226"/>
      <c r="E5" s="1226"/>
      <c r="F5" s="1226"/>
      <c r="G5" s="1226"/>
      <c r="H5" s="1226"/>
      <c r="I5" s="1226"/>
      <c r="J5" s="1226"/>
      <c r="K5" s="168" t="s">
        <v>1</v>
      </c>
    </row>
    <row r="6" spans="1:11" ht="15.75">
      <c r="A6" s="1226"/>
      <c r="B6" s="1226"/>
      <c r="C6" s="1226"/>
      <c r="D6" s="1226"/>
      <c r="E6" s="1226"/>
      <c r="F6" s="1226"/>
      <c r="G6" s="1226"/>
      <c r="H6" s="1226"/>
      <c r="I6" s="1226"/>
      <c r="J6" s="1226"/>
    </row>
    <row r="7" spans="1:11">
      <c r="A7" s="1223"/>
      <c r="B7" s="1223"/>
      <c r="C7" s="1223"/>
      <c r="D7" s="1223"/>
      <c r="E7" s="1223"/>
      <c r="F7" s="1223"/>
      <c r="G7" s="1223"/>
      <c r="H7" s="1223"/>
      <c r="I7" s="1223"/>
      <c r="J7" s="1223"/>
    </row>
    <row r="8" spans="1:11">
      <c r="A8" s="251" t="s">
        <v>138</v>
      </c>
      <c r="B8" s="250"/>
      <c r="C8" s="1225"/>
      <c r="D8" s="1225"/>
      <c r="E8" s="1225"/>
      <c r="F8" s="1225"/>
      <c r="G8" s="1225"/>
      <c r="H8" s="1225"/>
      <c r="I8" s="1225"/>
      <c r="J8" s="1225"/>
      <c r="K8" s="168" t="s">
        <v>1</v>
      </c>
    </row>
    <row r="9" spans="1:11">
      <c r="A9" s="251" t="s">
        <v>139</v>
      </c>
      <c r="B9" s="252" t="s">
        <v>209</v>
      </c>
      <c r="C9" s="1225"/>
      <c r="D9" s="1225"/>
      <c r="E9" s="1225"/>
      <c r="F9" s="1225"/>
      <c r="G9" s="1225"/>
      <c r="H9" s="1225"/>
      <c r="I9" s="1225"/>
      <c r="J9" s="1225"/>
      <c r="K9" s="168" t="s">
        <v>1</v>
      </c>
    </row>
    <row r="10" spans="1:11">
      <c r="A10" s="251" t="s">
        <v>140</v>
      </c>
      <c r="B10" s="252" t="s">
        <v>232</v>
      </c>
      <c r="C10" s="1225"/>
      <c r="D10" s="1225"/>
      <c r="E10" s="1225"/>
      <c r="F10" s="1225"/>
      <c r="G10" s="1225"/>
      <c r="H10" s="1225"/>
      <c r="I10" s="1225"/>
      <c r="J10" s="1225"/>
      <c r="K10" s="168" t="s">
        <v>1</v>
      </c>
    </row>
    <row r="11" spans="1:11">
      <c r="A11" s="1230"/>
      <c r="B11" s="1230"/>
      <c r="C11" s="1230"/>
      <c r="D11" s="1230"/>
      <c r="E11" s="1230"/>
      <c r="F11" s="1230"/>
      <c r="G11" s="1230"/>
      <c r="H11" s="1230"/>
      <c r="I11" s="1230"/>
      <c r="J11" s="1230"/>
    </row>
    <row r="12" spans="1:11" ht="12.75" customHeight="1">
      <c r="A12" s="1210" t="s">
        <v>142</v>
      </c>
      <c r="B12" s="1211"/>
      <c r="C12" s="1221" t="s">
        <v>370</v>
      </c>
      <c r="D12" s="1219" t="s">
        <v>367</v>
      </c>
      <c r="E12" s="1219" t="s">
        <v>143</v>
      </c>
      <c r="F12" s="1219" t="s">
        <v>144</v>
      </c>
      <c r="G12" s="1219" t="s">
        <v>368</v>
      </c>
      <c r="H12" s="1219" t="s">
        <v>369</v>
      </c>
      <c r="I12" s="1219" t="s">
        <v>143</v>
      </c>
      <c r="J12" s="1217" t="s">
        <v>371</v>
      </c>
      <c r="K12" s="168" t="s">
        <v>1</v>
      </c>
    </row>
    <row r="13" spans="1:11" ht="12.75" customHeight="1">
      <c r="A13" s="1212"/>
      <c r="B13" s="1213"/>
      <c r="C13" s="1222"/>
      <c r="D13" s="1220"/>
      <c r="E13" s="1220"/>
      <c r="F13" s="1220"/>
      <c r="G13" s="1220"/>
      <c r="H13" s="1220"/>
      <c r="I13" s="1220"/>
      <c r="J13" s="1218"/>
      <c r="K13" s="168" t="s">
        <v>1</v>
      </c>
    </row>
    <row r="14" spans="1:11">
      <c r="A14" s="261" t="s">
        <v>145</v>
      </c>
      <c r="B14" s="253"/>
      <c r="C14" s="280"/>
      <c r="D14" s="280"/>
      <c r="E14" s="280"/>
      <c r="F14" s="280"/>
      <c r="G14" s="280"/>
      <c r="H14" s="280"/>
      <c r="I14" s="280"/>
      <c r="J14" s="281"/>
      <c r="K14" s="168" t="s">
        <v>1</v>
      </c>
    </row>
    <row r="15" spans="1:11">
      <c r="A15" s="262" t="s">
        <v>146</v>
      </c>
      <c r="B15" s="254" t="s">
        <v>147</v>
      </c>
      <c r="C15" s="282"/>
      <c r="D15" s="282"/>
      <c r="E15" s="282"/>
      <c r="F15" s="282"/>
      <c r="G15" s="282"/>
      <c r="H15" s="282"/>
      <c r="I15" s="282"/>
      <c r="J15" s="283"/>
      <c r="K15" s="168" t="s">
        <v>1</v>
      </c>
    </row>
    <row r="16" spans="1:11">
      <c r="A16" s="263" t="s">
        <v>148</v>
      </c>
      <c r="B16" s="256" t="s">
        <v>211</v>
      </c>
      <c r="C16" s="284"/>
      <c r="D16" s="284"/>
      <c r="E16" s="284"/>
      <c r="F16" s="284"/>
      <c r="G16" s="284"/>
      <c r="H16" s="284"/>
      <c r="I16" s="284"/>
      <c r="J16" s="285"/>
      <c r="K16" s="168" t="s">
        <v>1</v>
      </c>
    </row>
    <row r="17" spans="1:11">
      <c r="A17" s="263" t="s">
        <v>148</v>
      </c>
      <c r="B17" s="256" t="s">
        <v>152</v>
      </c>
      <c r="C17" s="284"/>
      <c r="D17" s="284"/>
      <c r="E17" s="284"/>
      <c r="F17" s="284"/>
      <c r="G17" s="284"/>
      <c r="H17" s="284"/>
      <c r="I17" s="284"/>
      <c r="J17" s="285"/>
      <c r="K17" s="168" t="s">
        <v>1</v>
      </c>
    </row>
    <row r="18" spans="1:11">
      <c r="A18" s="263" t="s">
        <v>154</v>
      </c>
      <c r="B18" s="256" t="s">
        <v>153</v>
      </c>
      <c r="C18" s="284"/>
      <c r="D18" s="284"/>
      <c r="E18" s="284"/>
      <c r="F18" s="284"/>
      <c r="G18" s="284"/>
      <c r="H18" s="284"/>
      <c r="I18" s="284"/>
      <c r="J18" s="285"/>
      <c r="K18" s="168" t="s">
        <v>1</v>
      </c>
    </row>
    <row r="19" spans="1:11">
      <c r="A19" s="263" t="s">
        <v>154</v>
      </c>
      <c r="B19" s="256" t="s">
        <v>212</v>
      </c>
      <c r="C19" s="284"/>
      <c r="D19" s="284"/>
      <c r="E19" s="284"/>
      <c r="F19" s="284"/>
      <c r="G19" s="284"/>
      <c r="H19" s="284"/>
      <c r="I19" s="284"/>
      <c r="J19" s="285"/>
      <c r="K19" s="168" t="s">
        <v>1</v>
      </c>
    </row>
    <row r="20" spans="1:11">
      <c r="A20" s="261" t="s">
        <v>155</v>
      </c>
      <c r="B20" s="253"/>
      <c r="C20" s="280"/>
      <c r="D20" s="280"/>
      <c r="E20" s="280"/>
      <c r="F20" s="280"/>
      <c r="G20" s="280"/>
      <c r="H20" s="280"/>
      <c r="I20" s="280"/>
      <c r="J20" s="281"/>
      <c r="K20" s="168" t="s">
        <v>1</v>
      </c>
    </row>
    <row r="21" spans="1:11">
      <c r="A21" s="263" t="s">
        <v>156</v>
      </c>
      <c r="B21" s="256" t="s">
        <v>157</v>
      </c>
      <c r="C21" s="284"/>
      <c r="D21" s="284"/>
      <c r="E21" s="284"/>
      <c r="F21" s="284"/>
      <c r="G21" s="284"/>
      <c r="H21" s="284"/>
      <c r="I21" s="284"/>
      <c r="J21" s="285"/>
      <c r="K21" s="168" t="s">
        <v>1</v>
      </c>
    </row>
    <row r="22" spans="1:11">
      <c r="A22" s="263" t="s">
        <v>213</v>
      </c>
      <c r="B22" s="256" t="s">
        <v>158</v>
      </c>
      <c r="C22" s="284"/>
      <c r="D22" s="284"/>
      <c r="E22" s="284"/>
      <c r="F22" s="284"/>
      <c r="G22" s="284"/>
      <c r="H22" s="284"/>
      <c r="I22" s="284"/>
      <c r="J22" s="285"/>
      <c r="K22" s="168" t="s">
        <v>1</v>
      </c>
    </row>
    <row r="23" spans="1:11">
      <c r="A23" s="263" t="s">
        <v>214</v>
      </c>
      <c r="B23" s="256" t="s">
        <v>215</v>
      </c>
      <c r="C23" s="284"/>
      <c r="D23" s="284"/>
      <c r="E23" s="284"/>
      <c r="F23" s="284"/>
      <c r="G23" s="284"/>
      <c r="H23" s="284"/>
      <c r="I23" s="284"/>
      <c r="J23" s="285"/>
      <c r="K23" s="168" t="s">
        <v>1</v>
      </c>
    </row>
    <row r="24" spans="1:11">
      <c r="A24" s="255">
        <v>23.2</v>
      </c>
      <c r="B24" s="256" t="s">
        <v>216</v>
      </c>
      <c r="C24" s="284"/>
      <c r="D24" s="284"/>
      <c r="E24" s="284"/>
      <c r="F24" s="284"/>
      <c r="G24" s="284"/>
      <c r="H24" s="284"/>
      <c r="I24" s="284"/>
      <c r="J24" s="285"/>
      <c r="K24" s="168" t="s">
        <v>1</v>
      </c>
    </row>
    <row r="25" spans="1:11">
      <c r="A25" s="263" t="s">
        <v>161</v>
      </c>
      <c r="B25" s="256" t="s">
        <v>162</v>
      </c>
      <c r="C25" s="284"/>
      <c r="D25" s="284"/>
      <c r="E25" s="284"/>
      <c r="F25" s="284"/>
      <c r="G25" s="284"/>
      <c r="H25" s="284"/>
      <c r="I25" s="284"/>
      <c r="J25" s="285"/>
      <c r="K25" s="168" t="s">
        <v>1</v>
      </c>
    </row>
    <row r="26" spans="1:11">
      <c r="A26" s="263" t="s">
        <v>161</v>
      </c>
      <c r="B26" s="256" t="s">
        <v>163</v>
      </c>
      <c r="C26" s="284"/>
      <c r="D26" s="284"/>
      <c r="E26" s="284"/>
      <c r="F26" s="284"/>
      <c r="G26" s="284"/>
      <c r="H26" s="284"/>
      <c r="I26" s="284"/>
      <c r="J26" s="285"/>
      <c r="K26" s="168" t="s">
        <v>1</v>
      </c>
    </row>
    <row r="27" spans="1:11">
      <c r="A27" s="263" t="s">
        <v>161</v>
      </c>
      <c r="B27" s="256" t="s">
        <v>164</v>
      </c>
      <c r="C27" s="284"/>
      <c r="D27" s="284"/>
      <c r="E27" s="284"/>
      <c r="F27" s="284"/>
      <c r="G27" s="284"/>
      <c r="H27" s="284"/>
      <c r="I27" s="284"/>
      <c r="J27" s="285"/>
      <c r="K27" s="168" t="s">
        <v>1</v>
      </c>
    </row>
    <row r="28" spans="1:11">
      <c r="A28" s="263" t="s">
        <v>161</v>
      </c>
      <c r="B28" s="256" t="s">
        <v>217</v>
      </c>
      <c r="C28" s="284"/>
      <c r="D28" s="284"/>
      <c r="E28" s="284"/>
      <c r="F28" s="284"/>
      <c r="G28" s="284"/>
      <c r="H28" s="284"/>
      <c r="I28" s="287"/>
      <c r="J28" s="285"/>
      <c r="K28" s="168" t="s">
        <v>1</v>
      </c>
    </row>
    <row r="29" spans="1:11">
      <c r="A29" s="263" t="s">
        <v>161</v>
      </c>
      <c r="B29" s="256" t="s">
        <v>218</v>
      </c>
      <c r="C29" s="284"/>
      <c r="D29" s="284"/>
      <c r="E29" s="284"/>
      <c r="F29" s="284"/>
      <c r="G29" s="284"/>
      <c r="H29" s="284"/>
      <c r="I29" s="287"/>
      <c r="J29" s="285"/>
      <c r="K29" s="168" t="s">
        <v>1</v>
      </c>
    </row>
    <row r="30" spans="1:11">
      <c r="A30" s="263" t="s">
        <v>219</v>
      </c>
      <c r="B30" s="256" t="s">
        <v>220</v>
      </c>
      <c r="C30" s="284"/>
      <c r="D30" s="284"/>
      <c r="E30" s="284"/>
      <c r="F30" s="284"/>
      <c r="G30" s="284"/>
      <c r="H30" s="284"/>
      <c r="I30" s="284"/>
      <c r="J30" s="285"/>
      <c r="K30" s="168" t="s">
        <v>1</v>
      </c>
    </row>
    <row r="31" spans="1:11">
      <c r="A31" s="255">
        <v>25.3</v>
      </c>
      <c r="B31" s="256" t="s">
        <v>165</v>
      </c>
      <c r="C31" s="284"/>
      <c r="D31" s="284"/>
      <c r="E31" s="284"/>
      <c r="F31" s="284"/>
      <c r="G31" s="284"/>
      <c r="H31" s="284"/>
      <c r="I31" s="284"/>
      <c r="J31" s="285"/>
      <c r="K31" s="168" t="s">
        <v>1</v>
      </c>
    </row>
    <row r="32" spans="1:11">
      <c r="A32" s="255">
        <v>25.3</v>
      </c>
      <c r="B32" s="256" t="s">
        <v>166</v>
      </c>
      <c r="C32" s="284"/>
      <c r="D32" s="284"/>
      <c r="E32" s="284"/>
      <c r="F32" s="284"/>
      <c r="G32" s="284"/>
      <c r="H32" s="284"/>
      <c r="I32" s="284"/>
      <c r="J32" s="285"/>
      <c r="K32" s="168" t="s">
        <v>1</v>
      </c>
    </row>
    <row r="33" spans="1:11">
      <c r="A33" s="255">
        <v>25.3</v>
      </c>
      <c r="B33" s="256" t="s">
        <v>167</v>
      </c>
      <c r="C33" s="284"/>
      <c r="D33" s="284"/>
      <c r="E33" s="284"/>
      <c r="F33" s="284"/>
      <c r="G33" s="284"/>
      <c r="H33" s="284"/>
      <c r="I33" s="284"/>
      <c r="J33" s="285"/>
      <c r="K33" s="168" t="s">
        <v>1</v>
      </c>
    </row>
    <row r="34" spans="1:11">
      <c r="A34" s="255">
        <v>25.3</v>
      </c>
      <c r="B34" s="256" t="s">
        <v>168</v>
      </c>
      <c r="C34" s="284"/>
      <c r="D34" s="284"/>
      <c r="E34" s="284"/>
      <c r="F34" s="284"/>
      <c r="G34" s="284"/>
      <c r="H34" s="284"/>
      <c r="I34" s="284"/>
      <c r="J34" s="285"/>
      <c r="K34" s="168" t="s">
        <v>1</v>
      </c>
    </row>
    <row r="35" spans="1:11">
      <c r="A35" s="255">
        <v>25.3</v>
      </c>
      <c r="B35" s="256" t="s">
        <v>169</v>
      </c>
      <c r="C35" s="284"/>
      <c r="D35" s="284"/>
      <c r="E35" s="284"/>
      <c r="F35" s="284"/>
      <c r="G35" s="284"/>
      <c r="H35" s="284"/>
      <c r="I35" s="284"/>
      <c r="J35" s="285"/>
      <c r="K35" s="168" t="s">
        <v>1</v>
      </c>
    </row>
    <row r="36" spans="1:11">
      <c r="A36" s="263" t="s">
        <v>174</v>
      </c>
      <c r="B36" s="256" t="s">
        <v>175</v>
      </c>
      <c r="C36" s="284"/>
      <c r="D36" s="284"/>
      <c r="E36" s="284"/>
      <c r="F36" s="284"/>
      <c r="G36" s="284"/>
      <c r="H36" s="284"/>
      <c r="I36" s="284"/>
      <c r="J36" s="285"/>
      <c r="K36" s="168" t="s">
        <v>1</v>
      </c>
    </row>
    <row r="37" spans="1:11">
      <c r="A37" s="255">
        <v>25.3</v>
      </c>
      <c r="B37" s="256" t="s">
        <v>222</v>
      </c>
      <c r="C37" s="284"/>
      <c r="D37" s="284"/>
      <c r="E37" s="284"/>
      <c r="F37" s="284"/>
      <c r="G37" s="284"/>
      <c r="H37" s="284"/>
      <c r="I37" s="284"/>
      <c r="J37" s="285"/>
      <c r="K37" s="168" t="s">
        <v>1</v>
      </c>
    </row>
    <row r="38" spans="1:11">
      <c r="A38" s="263" t="s">
        <v>170</v>
      </c>
      <c r="B38" s="256" t="s">
        <v>176</v>
      </c>
      <c r="C38" s="284"/>
      <c r="D38" s="284"/>
      <c r="E38" s="284"/>
      <c r="F38" s="284"/>
      <c r="G38" s="284"/>
      <c r="H38" s="284"/>
      <c r="I38" s="284"/>
      <c r="J38" s="285"/>
      <c r="K38" s="168" t="s">
        <v>1</v>
      </c>
    </row>
    <row r="39" spans="1:11">
      <c r="A39" s="384" t="s">
        <v>177</v>
      </c>
      <c r="B39" s="383" t="s">
        <v>178</v>
      </c>
      <c r="C39" s="289"/>
      <c r="D39" s="289"/>
      <c r="E39" s="289"/>
      <c r="F39" s="289"/>
      <c r="G39" s="289"/>
      <c r="H39" s="289"/>
      <c r="I39" s="289"/>
      <c r="J39" s="290"/>
      <c r="K39" s="168" t="s">
        <v>1</v>
      </c>
    </row>
    <row r="40" spans="1:11">
      <c r="A40" s="261" t="s">
        <v>184</v>
      </c>
      <c r="B40" s="253"/>
      <c r="C40" s="280"/>
      <c r="D40" s="280"/>
      <c r="E40" s="280"/>
      <c r="F40" s="280"/>
      <c r="G40" s="280"/>
      <c r="H40" s="280"/>
      <c r="I40" s="280"/>
      <c r="J40" s="281"/>
      <c r="K40" s="168" t="s">
        <v>1</v>
      </c>
    </row>
    <row r="41" spans="1:11">
      <c r="A41" s="263" t="s">
        <v>185</v>
      </c>
      <c r="B41" s="256" t="s">
        <v>223</v>
      </c>
      <c r="C41" s="284"/>
      <c r="D41" s="284"/>
      <c r="E41" s="284"/>
      <c r="F41" s="284"/>
      <c r="G41" s="284"/>
      <c r="H41" s="284"/>
      <c r="I41" s="284"/>
      <c r="J41" s="285"/>
      <c r="K41" s="168" t="s">
        <v>1</v>
      </c>
    </row>
    <row r="42" spans="1:11">
      <c r="A42" s="259" t="s">
        <v>185</v>
      </c>
      <c r="B42" s="258" t="s">
        <v>190</v>
      </c>
      <c r="C42" s="284"/>
      <c r="D42" s="284"/>
      <c r="E42" s="284"/>
      <c r="F42" s="284"/>
      <c r="G42" s="284"/>
      <c r="H42" s="284"/>
      <c r="I42" s="284"/>
      <c r="J42" s="285"/>
      <c r="K42" s="168" t="s">
        <v>1</v>
      </c>
    </row>
    <row r="43" spans="1:11">
      <c r="A43" s="259" t="s">
        <v>185</v>
      </c>
      <c r="B43" s="258" t="s">
        <v>191</v>
      </c>
      <c r="C43" s="284"/>
      <c r="D43" s="284"/>
      <c r="E43" s="284"/>
      <c r="F43" s="284"/>
      <c r="G43" s="284"/>
      <c r="H43" s="284"/>
      <c r="I43" s="284"/>
      <c r="J43" s="285"/>
      <c r="K43" s="168" t="s">
        <v>1</v>
      </c>
    </row>
    <row r="44" spans="1:11">
      <c r="A44" s="259" t="s">
        <v>185</v>
      </c>
      <c r="B44" s="258" t="s">
        <v>192</v>
      </c>
      <c r="C44" s="284"/>
      <c r="D44" s="284"/>
      <c r="E44" s="284"/>
      <c r="F44" s="284"/>
      <c r="G44" s="284"/>
      <c r="H44" s="284"/>
      <c r="I44" s="284"/>
      <c r="J44" s="285"/>
      <c r="K44" s="168" t="s">
        <v>1</v>
      </c>
    </row>
    <row r="45" spans="1:11">
      <c r="A45" s="259" t="s">
        <v>185</v>
      </c>
      <c r="B45" s="258" t="s">
        <v>193</v>
      </c>
      <c r="C45" s="284"/>
      <c r="D45" s="284"/>
      <c r="E45" s="284"/>
      <c r="F45" s="284"/>
      <c r="G45" s="284"/>
      <c r="H45" s="284"/>
      <c r="I45" s="284"/>
      <c r="J45" s="285"/>
      <c r="K45" s="168" t="s">
        <v>1</v>
      </c>
    </row>
    <row r="46" spans="1:11">
      <c r="A46" s="259" t="s">
        <v>185</v>
      </c>
      <c r="B46" s="258" t="s">
        <v>194</v>
      </c>
      <c r="C46" s="284"/>
      <c r="D46" s="284"/>
      <c r="E46" s="284"/>
      <c r="F46" s="284"/>
      <c r="G46" s="284"/>
      <c r="H46" s="284"/>
      <c r="I46" s="284"/>
      <c r="J46" s="285"/>
      <c r="K46" s="168" t="s">
        <v>1</v>
      </c>
    </row>
    <row r="47" spans="1:11">
      <c r="A47" s="257">
        <v>31</v>
      </c>
      <c r="B47" s="256" t="s">
        <v>195</v>
      </c>
      <c r="C47" s="284"/>
      <c r="D47" s="284"/>
      <c r="E47" s="286"/>
      <c r="F47" s="286"/>
      <c r="G47" s="284"/>
      <c r="H47" s="284"/>
      <c r="I47" s="284"/>
      <c r="J47" s="285"/>
      <c r="K47" s="168" t="s">
        <v>1</v>
      </c>
    </row>
    <row r="48" spans="1:11">
      <c r="A48" s="263" t="s">
        <v>225</v>
      </c>
      <c r="B48" s="256" t="s">
        <v>226</v>
      </c>
      <c r="C48" s="284"/>
      <c r="D48" s="284"/>
      <c r="E48" s="286"/>
      <c r="F48" s="286"/>
      <c r="G48" s="284"/>
      <c r="H48" s="284"/>
      <c r="I48" s="284"/>
      <c r="J48" s="285"/>
      <c r="K48" s="168" t="s">
        <v>1</v>
      </c>
    </row>
    <row r="49" spans="1:18">
      <c r="A49" s="261" t="s">
        <v>197</v>
      </c>
      <c r="B49" s="253"/>
      <c r="C49" s="280"/>
      <c r="D49" s="280"/>
      <c r="E49" s="280"/>
      <c r="F49" s="280"/>
      <c r="G49" s="280"/>
      <c r="H49" s="280"/>
      <c r="I49" s="280"/>
      <c r="J49" s="281"/>
      <c r="K49" s="168" t="s">
        <v>1</v>
      </c>
    </row>
    <row r="50" spans="1:18">
      <c r="A50" s="264" t="s">
        <v>198</v>
      </c>
      <c r="B50" s="260" t="s">
        <v>233</v>
      </c>
      <c r="C50" s="286"/>
      <c r="D50" s="286"/>
      <c r="E50" s="286"/>
      <c r="F50" s="286"/>
      <c r="G50" s="286"/>
      <c r="H50" s="286"/>
      <c r="I50" s="286"/>
      <c r="J50" s="288"/>
      <c r="K50" s="168" t="s">
        <v>1</v>
      </c>
    </row>
    <row r="51" spans="1:18" s="191" customFormat="1">
      <c r="A51" s="265" t="s">
        <v>198</v>
      </c>
      <c r="B51" s="266" t="s">
        <v>204</v>
      </c>
      <c r="C51" s="289"/>
      <c r="D51" s="289"/>
      <c r="E51" s="289"/>
      <c r="F51" s="289"/>
      <c r="G51" s="289"/>
      <c r="H51" s="289"/>
      <c r="I51" s="289"/>
      <c r="J51" s="290"/>
      <c r="K51" s="168" t="s">
        <v>1</v>
      </c>
    </row>
    <row r="52" spans="1:18">
      <c r="A52" s="278"/>
      <c r="B52" s="279" t="s">
        <v>205</v>
      </c>
      <c r="C52" s="291"/>
      <c r="D52" s="291"/>
      <c r="E52" s="291"/>
      <c r="F52" s="291"/>
      <c r="G52" s="291"/>
      <c r="H52" s="291"/>
      <c r="I52" s="291"/>
      <c r="J52" s="292"/>
      <c r="K52" s="172" t="s">
        <v>31</v>
      </c>
    </row>
    <row r="53" spans="1:18">
      <c r="A53" s="250"/>
      <c r="B53" s="250"/>
      <c r="C53" s="293"/>
      <c r="D53" s="293"/>
      <c r="E53" s="293"/>
      <c r="F53" s="293"/>
      <c r="G53" s="293"/>
      <c r="H53" s="293"/>
      <c r="I53" s="293"/>
      <c r="J53" s="293"/>
    </row>
    <row r="55" spans="1:18" ht="18.75">
      <c r="A55" s="1214" t="s">
        <v>317</v>
      </c>
      <c r="B55" s="1235"/>
      <c r="C55" s="1235"/>
      <c r="D55" s="1235"/>
      <c r="E55" s="1235"/>
      <c r="F55" s="1235"/>
      <c r="G55" s="1235"/>
      <c r="H55" s="1235"/>
      <c r="I55" s="1235"/>
      <c r="J55" s="1235"/>
      <c r="K55" s="192"/>
      <c r="L55" s="192"/>
      <c r="M55" s="192"/>
      <c r="N55" s="192"/>
      <c r="O55" s="192"/>
      <c r="P55" s="192"/>
      <c r="Q55" s="192"/>
      <c r="R55" s="192"/>
    </row>
    <row r="56" spans="1:18" ht="9.75" customHeight="1">
      <c r="A56" s="1215" t="s">
        <v>206</v>
      </c>
      <c r="B56" s="1236"/>
      <c r="C56" s="1236"/>
      <c r="D56" s="1236"/>
      <c r="E56" s="1236"/>
      <c r="F56" s="1236"/>
      <c r="G56" s="1236"/>
      <c r="H56" s="1236"/>
      <c r="I56" s="1236"/>
      <c r="J56" s="1236"/>
      <c r="K56" s="179"/>
      <c r="L56" s="179"/>
      <c r="M56" s="179"/>
      <c r="N56" s="179"/>
      <c r="O56" s="179"/>
      <c r="P56" s="179"/>
      <c r="Q56" s="179"/>
      <c r="R56" s="179"/>
    </row>
    <row r="57" spans="1:18" ht="11.25" customHeight="1">
      <c r="A57" s="174"/>
      <c r="B57" s="173"/>
      <c r="C57" s="173"/>
      <c r="D57" s="173"/>
      <c r="E57" s="173"/>
      <c r="F57" s="173"/>
      <c r="G57" s="173"/>
      <c r="H57" s="173"/>
      <c r="I57" s="173"/>
      <c r="J57" s="173"/>
      <c r="K57" s="192"/>
      <c r="L57" s="192"/>
      <c r="M57" s="192"/>
      <c r="N57" s="192"/>
      <c r="O57" s="192"/>
      <c r="P57" s="192"/>
      <c r="Q57" s="192"/>
      <c r="R57" s="192"/>
    </row>
    <row r="58" spans="1:18" ht="14.25" customHeight="1">
      <c r="A58" s="1216" t="s">
        <v>207</v>
      </c>
      <c r="B58" s="1027"/>
      <c r="C58" s="1027"/>
      <c r="D58" s="1027"/>
      <c r="E58" s="1027"/>
      <c r="F58" s="1027"/>
      <c r="G58" s="1027"/>
      <c r="H58" s="1027"/>
      <c r="I58" s="1027"/>
      <c r="J58" s="1027"/>
      <c r="K58" s="49"/>
      <c r="L58" s="49"/>
      <c r="M58" s="49"/>
      <c r="N58" s="49"/>
      <c r="O58" s="49"/>
      <c r="P58" s="49"/>
      <c r="Q58" s="49"/>
      <c r="R58" s="49"/>
    </row>
    <row r="59" spans="1:18" ht="16.5" customHeight="1">
      <c r="A59" s="176"/>
      <c r="B59" s="177"/>
      <c r="C59" s="177"/>
      <c r="D59" s="177"/>
      <c r="E59" s="177"/>
      <c r="F59" s="177"/>
      <c r="G59" s="177"/>
      <c r="H59" s="177"/>
      <c r="I59" s="177"/>
      <c r="J59" s="177"/>
      <c r="K59" s="193"/>
      <c r="L59" s="193"/>
      <c r="M59" s="193"/>
      <c r="N59" s="193"/>
      <c r="O59" s="193"/>
      <c r="P59" s="193"/>
      <c r="Q59" s="193"/>
      <c r="R59" s="193"/>
    </row>
    <row r="60" spans="1:18" ht="16.5" customHeight="1">
      <c r="A60" s="1208" t="s">
        <v>208</v>
      </c>
      <c r="B60" s="1234"/>
      <c r="C60" s="1234"/>
      <c r="D60" s="1234"/>
      <c r="E60" s="1234"/>
      <c r="F60" s="1234"/>
      <c r="G60" s="1234"/>
      <c r="H60" s="1234"/>
      <c r="I60" s="1234"/>
      <c r="J60" s="1234"/>
      <c r="K60" s="49"/>
      <c r="L60" s="49"/>
      <c r="M60" s="49"/>
      <c r="N60" s="49"/>
      <c r="O60" s="49"/>
      <c r="P60" s="49"/>
      <c r="Q60" s="49"/>
      <c r="R60" s="49"/>
    </row>
    <row r="61" spans="1:18" ht="26.25" customHeight="1"/>
  </sheetData>
  <mergeCells count="24">
    <mergeCell ref="A60:J60"/>
    <mergeCell ref="A12:B13"/>
    <mergeCell ref="A55:J55"/>
    <mergeCell ref="A56:J56"/>
    <mergeCell ref="A58:J58"/>
    <mergeCell ref="J12:J13"/>
    <mergeCell ref="A5:J5"/>
    <mergeCell ref="A6:J6"/>
    <mergeCell ref="A7:J7"/>
    <mergeCell ref="C8:J8"/>
    <mergeCell ref="A1:J1"/>
    <mergeCell ref="A2:J2"/>
    <mergeCell ref="A3:J3"/>
    <mergeCell ref="A4:J4"/>
    <mergeCell ref="C9:J9"/>
    <mergeCell ref="C10:J10"/>
    <mergeCell ref="A11:J11"/>
    <mergeCell ref="D12:D13"/>
    <mergeCell ref="E12:E13"/>
    <mergeCell ref="F12:F13"/>
    <mergeCell ref="G12:G13"/>
    <mergeCell ref="C12:C13"/>
    <mergeCell ref="H12:H13"/>
    <mergeCell ref="I12:I13"/>
  </mergeCells>
  <phoneticPr fontId="39"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7.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RowHeight="12.75"/>
  <cols>
    <col min="1" max="1" width="10.6640625" style="169" customWidth="1"/>
    <col min="2" max="2" width="38.33203125" style="169" customWidth="1"/>
    <col min="3" max="3" width="9.5546875" style="171" customWidth="1"/>
    <col min="4" max="8" width="9.88671875" style="171" customWidth="1"/>
    <col min="9" max="16384" width="8.88671875" style="169"/>
  </cols>
  <sheetData>
    <row r="1" spans="1:10" ht="15.75">
      <c r="A1" s="1227" t="s">
        <v>137</v>
      </c>
      <c r="B1" s="1227"/>
      <c r="C1" s="1227"/>
      <c r="D1" s="1227"/>
      <c r="E1" s="1227"/>
      <c r="F1" s="1227"/>
      <c r="G1" s="1227"/>
      <c r="H1" s="1227"/>
      <c r="I1" s="194" t="s">
        <v>1</v>
      </c>
      <c r="J1" s="167"/>
    </row>
    <row r="2" spans="1:10" ht="15.75">
      <c r="A2" s="1226"/>
      <c r="B2" s="1226"/>
      <c r="C2" s="1226"/>
      <c r="D2" s="1226"/>
      <c r="E2" s="1226"/>
      <c r="F2" s="1226"/>
      <c r="G2" s="1226"/>
      <c r="H2" s="1226"/>
      <c r="I2" s="167"/>
      <c r="J2" s="167"/>
    </row>
    <row r="3" spans="1:10" ht="15.75">
      <c r="A3" s="1228" t="s">
        <v>236</v>
      </c>
      <c r="B3" s="1228"/>
      <c r="C3" s="1228"/>
      <c r="D3" s="1228"/>
      <c r="E3" s="1228"/>
      <c r="F3" s="1228"/>
      <c r="G3" s="1228"/>
      <c r="H3" s="1228"/>
      <c r="I3" s="194" t="s">
        <v>1</v>
      </c>
      <c r="J3" s="170"/>
    </row>
    <row r="4" spans="1:10" ht="15.75">
      <c r="A4" s="1228" t="s">
        <v>298</v>
      </c>
      <c r="B4" s="1228"/>
      <c r="C4" s="1228"/>
      <c r="D4" s="1228"/>
      <c r="E4" s="1228"/>
      <c r="F4" s="1228"/>
      <c r="G4" s="1228"/>
      <c r="H4" s="1228"/>
      <c r="I4" s="194" t="s">
        <v>1</v>
      </c>
      <c r="J4" s="170"/>
    </row>
    <row r="5" spans="1:10" ht="15.75">
      <c r="A5" s="1226" t="s">
        <v>297</v>
      </c>
      <c r="B5" s="1226"/>
      <c r="C5" s="1226"/>
      <c r="D5" s="1226"/>
      <c r="E5" s="1226"/>
      <c r="F5" s="1226"/>
      <c r="G5" s="1226"/>
      <c r="H5" s="1226"/>
      <c r="I5" s="194" t="s">
        <v>1</v>
      </c>
      <c r="J5" s="170"/>
    </row>
    <row r="6" spans="1:10" ht="15.75">
      <c r="A6" s="1229"/>
      <c r="B6" s="1229"/>
      <c r="C6" s="1229"/>
      <c r="D6" s="1229"/>
      <c r="E6" s="1229"/>
      <c r="F6" s="1229"/>
      <c r="G6" s="1229"/>
      <c r="H6" s="1229"/>
    </row>
    <row r="7" spans="1:10">
      <c r="A7" s="1223"/>
      <c r="B7" s="1223"/>
      <c r="C7" s="1223"/>
      <c r="D7" s="1223"/>
      <c r="E7" s="1223"/>
      <c r="F7" s="1223"/>
      <c r="G7" s="1223"/>
      <c r="H7" s="1223"/>
    </row>
    <row r="8" spans="1:10">
      <c r="A8" s="251" t="s">
        <v>138</v>
      </c>
      <c r="B8" s="250"/>
      <c r="C8" s="1225"/>
      <c r="D8" s="1225"/>
      <c r="E8" s="1225"/>
      <c r="F8" s="1225"/>
      <c r="G8" s="1225"/>
      <c r="H8" s="1225"/>
      <c r="I8" s="194" t="s">
        <v>1</v>
      </c>
    </row>
    <row r="9" spans="1:10">
      <c r="A9" s="251" t="s">
        <v>139</v>
      </c>
      <c r="B9" s="252" t="s">
        <v>209</v>
      </c>
      <c r="C9" s="1225"/>
      <c r="D9" s="1225"/>
      <c r="E9" s="1225"/>
      <c r="F9" s="1225"/>
      <c r="G9" s="1225"/>
      <c r="H9" s="1225"/>
      <c r="I9" s="194" t="s">
        <v>1</v>
      </c>
    </row>
    <row r="10" spans="1:10">
      <c r="A10" s="251" t="s">
        <v>140</v>
      </c>
      <c r="B10" s="252" t="s">
        <v>234</v>
      </c>
      <c r="C10" s="1225"/>
      <c r="D10" s="1225"/>
      <c r="E10" s="1225"/>
      <c r="F10" s="1225"/>
      <c r="G10" s="1225"/>
      <c r="H10" s="1225"/>
      <c r="I10" s="194" t="s">
        <v>1</v>
      </c>
    </row>
    <row r="11" spans="1:10">
      <c r="A11" s="1230"/>
      <c r="B11" s="1230"/>
      <c r="C11" s="1230"/>
      <c r="D11" s="1230"/>
      <c r="E11" s="1230"/>
      <c r="F11" s="1230"/>
      <c r="G11" s="1230"/>
      <c r="H11" s="1230"/>
    </row>
    <row r="12" spans="1:10" ht="12.75" customHeight="1">
      <c r="A12" s="1210" t="s">
        <v>142</v>
      </c>
      <c r="B12" s="1211"/>
      <c r="C12" s="1221" t="s">
        <v>374</v>
      </c>
      <c r="D12" s="1219" t="s">
        <v>367</v>
      </c>
      <c r="E12" s="1219" t="s">
        <v>143</v>
      </c>
      <c r="F12" s="1219" t="s">
        <v>144</v>
      </c>
      <c r="G12" s="1219" t="s">
        <v>368</v>
      </c>
      <c r="H12" s="1217" t="s">
        <v>375</v>
      </c>
      <c r="I12" s="194" t="s">
        <v>1</v>
      </c>
    </row>
    <row r="13" spans="1:10" ht="12.75" customHeight="1">
      <c r="A13" s="1212"/>
      <c r="B13" s="1213"/>
      <c r="C13" s="1222"/>
      <c r="D13" s="1220"/>
      <c r="E13" s="1220"/>
      <c r="F13" s="1220"/>
      <c r="G13" s="1220"/>
      <c r="H13" s="1218"/>
      <c r="I13" s="194" t="s">
        <v>1</v>
      </c>
    </row>
    <row r="14" spans="1:10">
      <c r="A14" s="261" t="s">
        <v>145</v>
      </c>
      <c r="B14" s="253"/>
      <c r="C14" s="280"/>
      <c r="D14" s="280"/>
      <c r="E14" s="280"/>
      <c r="F14" s="280"/>
      <c r="G14" s="280"/>
      <c r="H14" s="281"/>
      <c r="I14" s="194" t="s">
        <v>1</v>
      </c>
    </row>
    <row r="15" spans="1:10">
      <c r="A15" s="262" t="s">
        <v>146</v>
      </c>
      <c r="B15" s="254" t="s">
        <v>147</v>
      </c>
      <c r="C15" s="282"/>
      <c r="D15" s="282"/>
      <c r="E15" s="282"/>
      <c r="F15" s="282"/>
      <c r="G15" s="282"/>
      <c r="H15" s="283"/>
      <c r="I15" s="194" t="s">
        <v>1</v>
      </c>
    </row>
    <row r="16" spans="1:10">
      <c r="A16" s="263" t="s">
        <v>148</v>
      </c>
      <c r="B16" s="256" t="s">
        <v>211</v>
      </c>
      <c r="C16" s="284"/>
      <c r="D16" s="284"/>
      <c r="E16" s="284"/>
      <c r="F16" s="284"/>
      <c r="G16" s="284"/>
      <c r="H16" s="285"/>
      <c r="I16" s="194" t="s">
        <v>1</v>
      </c>
    </row>
    <row r="17" spans="1:9">
      <c r="A17" s="263" t="s">
        <v>148</v>
      </c>
      <c r="B17" s="256" t="s">
        <v>152</v>
      </c>
      <c r="C17" s="284"/>
      <c r="D17" s="284"/>
      <c r="E17" s="284"/>
      <c r="F17" s="284"/>
      <c r="G17" s="284"/>
      <c r="H17" s="285"/>
      <c r="I17" s="194" t="s">
        <v>1</v>
      </c>
    </row>
    <row r="18" spans="1:9">
      <c r="A18" s="263" t="s">
        <v>154</v>
      </c>
      <c r="B18" s="256" t="s">
        <v>153</v>
      </c>
      <c r="C18" s="284"/>
      <c r="D18" s="284"/>
      <c r="E18" s="284"/>
      <c r="F18" s="284"/>
      <c r="G18" s="284"/>
      <c r="H18" s="285"/>
      <c r="I18" s="194" t="s">
        <v>1</v>
      </c>
    </row>
    <row r="19" spans="1:9">
      <c r="A19" s="263" t="s">
        <v>154</v>
      </c>
      <c r="B19" s="256" t="s">
        <v>212</v>
      </c>
      <c r="C19" s="284"/>
      <c r="D19" s="284"/>
      <c r="E19" s="284"/>
      <c r="F19" s="284"/>
      <c r="G19" s="284"/>
      <c r="H19" s="285"/>
      <c r="I19" s="194" t="s">
        <v>1</v>
      </c>
    </row>
    <row r="20" spans="1:9">
      <c r="A20" s="261" t="s">
        <v>155</v>
      </c>
      <c r="B20" s="253"/>
      <c r="C20" s="280"/>
      <c r="D20" s="280"/>
      <c r="E20" s="280"/>
      <c r="F20" s="280"/>
      <c r="G20" s="280"/>
      <c r="H20" s="281"/>
      <c r="I20" s="194" t="s">
        <v>1</v>
      </c>
    </row>
    <row r="21" spans="1:9">
      <c r="A21" s="263" t="s">
        <v>156</v>
      </c>
      <c r="B21" s="256" t="s">
        <v>157</v>
      </c>
      <c r="C21" s="284"/>
      <c r="D21" s="284"/>
      <c r="E21" s="284"/>
      <c r="F21" s="284"/>
      <c r="G21" s="284"/>
      <c r="H21" s="285"/>
      <c r="I21" s="194" t="s">
        <v>1</v>
      </c>
    </row>
    <row r="22" spans="1:9">
      <c r="A22" s="257">
        <v>22</v>
      </c>
      <c r="B22" s="256" t="s">
        <v>158</v>
      </c>
      <c r="C22" s="284"/>
      <c r="D22" s="284"/>
      <c r="E22" s="284"/>
      <c r="F22" s="284"/>
      <c r="G22" s="284"/>
      <c r="H22" s="285"/>
      <c r="I22" s="194" t="s">
        <v>1</v>
      </c>
    </row>
    <row r="23" spans="1:9">
      <c r="A23" s="263" t="s">
        <v>214</v>
      </c>
      <c r="B23" s="256" t="s">
        <v>215</v>
      </c>
      <c r="C23" s="284"/>
      <c r="D23" s="284"/>
      <c r="E23" s="284"/>
      <c r="F23" s="284"/>
      <c r="G23" s="284"/>
      <c r="H23" s="285"/>
      <c r="I23" s="194" t="s">
        <v>1</v>
      </c>
    </row>
    <row r="24" spans="1:9">
      <c r="A24" s="255">
        <v>23.2</v>
      </c>
      <c r="B24" s="256" t="s">
        <v>216</v>
      </c>
      <c r="C24" s="284"/>
      <c r="D24" s="284"/>
      <c r="E24" s="284"/>
      <c r="F24" s="284"/>
      <c r="G24" s="284"/>
      <c r="H24" s="285"/>
      <c r="I24" s="194" t="s">
        <v>1</v>
      </c>
    </row>
    <row r="25" spans="1:9">
      <c r="A25" s="263" t="s">
        <v>161</v>
      </c>
      <c r="B25" s="256" t="s">
        <v>162</v>
      </c>
      <c r="C25" s="284"/>
      <c r="D25" s="284"/>
      <c r="E25" s="284"/>
      <c r="F25" s="284"/>
      <c r="G25" s="284"/>
      <c r="H25" s="285"/>
      <c r="I25" s="194" t="s">
        <v>1</v>
      </c>
    </row>
    <row r="26" spans="1:9">
      <c r="A26" s="263" t="s">
        <v>161</v>
      </c>
      <c r="B26" s="256" t="s">
        <v>163</v>
      </c>
      <c r="C26" s="284"/>
      <c r="D26" s="284"/>
      <c r="E26" s="284"/>
      <c r="F26" s="284"/>
      <c r="G26" s="284"/>
      <c r="H26" s="285"/>
      <c r="I26" s="194" t="s">
        <v>1</v>
      </c>
    </row>
    <row r="27" spans="1:9">
      <c r="A27" s="263" t="s">
        <v>161</v>
      </c>
      <c r="B27" s="256" t="s">
        <v>164</v>
      </c>
      <c r="C27" s="284"/>
      <c r="D27" s="284"/>
      <c r="E27" s="284"/>
      <c r="F27" s="284"/>
      <c r="G27" s="284"/>
      <c r="H27" s="285"/>
      <c r="I27" s="194" t="s">
        <v>1</v>
      </c>
    </row>
    <row r="28" spans="1:9">
      <c r="A28" s="263" t="s">
        <v>161</v>
      </c>
      <c r="B28" s="256" t="s">
        <v>217</v>
      </c>
      <c r="C28" s="284"/>
      <c r="D28" s="284"/>
      <c r="E28" s="284"/>
      <c r="F28" s="284"/>
      <c r="G28" s="284"/>
      <c r="H28" s="285"/>
      <c r="I28" s="194" t="s">
        <v>1</v>
      </c>
    </row>
    <row r="29" spans="1:9">
      <c r="A29" s="263" t="s">
        <v>161</v>
      </c>
      <c r="B29" s="256" t="s">
        <v>218</v>
      </c>
      <c r="C29" s="284"/>
      <c r="D29" s="284"/>
      <c r="E29" s="284"/>
      <c r="F29" s="284"/>
      <c r="G29" s="284"/>
      <c r="H29" s="285"/>
      <c r="I29" s="194" t="s">
        <v>1</v>
      </c>
    </row>
    <row r="30" spans="1:9">
      <c r="A30" s="263" t="s">
        <v>219</v>
      </c>
      <c r="B30" s="256" t="s">
        <v>220</v>
      </c>
      <c r="C30" s="284"/>
      <c r="D30" s="284"/>
      <c r="E30" s="284"/>
      <c r="F30" s="284"/>
      <c r="G30" s="284"/>
      <c r="H30" s="285"/>
      <c r="I30" s="194" t="s">
        <v>1</v>
      </c>
    </row>
    <row r="31" spans="1:9">
      <c r="A31" s="255">
        <v>25.3</v>
      </c>
      <c r="B31" s="256" t="s">
        <v>165</v>
      </c>
      <c r="C31" s="284"/>
      <c r="D31" s="284"/>
      <c r="E31" s="284"/>
      <c r="F31" s="284"/>
      <c r="G31" s="284"/>
      <c r="H31" s="285"/>
      <c r="I31" s="194" t="s">
        <v>1</v>
      </c>
    </row>
    <row r="32" spans="1:9">
      <c r="A32" s="255">
        <v>25.3</v>
      </c>
      <c r="B32" s="256" t="s">
        <v>166</v>
      </c>
      <c r="C32" s="284"/>
      <c r="D32" s="284"/>
      <c r="E32" s="284"/>
      <c r="F32" s="284"/>
      <c r="G32" s="284"/>
      <c r="H32" s="285"/>
      <c r="I32" s="194" t="s">
        <v>1</v>
      </c>
    </row>
    <row r="33" spans="1:9">
      <c r="A33" s="255">
        <v>25.3</v>
      </c>
      <c r="B33" s="256" t="s">
        <v>167</v>
      </c>
      <c r="C33" s="284"/>
      <c r="D33" s="284"/>
      <c r="E33" s="284"/>
      <c r="F33" s="284"/>
      <c r="G33" s="284"/>
      <c r="H33" s="285"/>
      <c r="I33" s="194" t="s">
        <v>1</v>
      </c>
    </row>
    <row r="34" spans="1:9">
      <c r="A34" s="255">
        <v>25.3</v>
      </c>
      <c r="B34" s="256" t="s">
        <v>168</v>
      </c>
      <c r="C34" s="284"/>
      <c r="D34" s="284"/>
      <c r="E34" s="284"/>
      <c r="F34" s="284"/>
      <c r="G34" s="284"/>
      <c r="H34" s="285"/>
      <c r="I34" s="194" t="s">
        <v>1</v>
      </c>
    </row>
    <row r="35" spans="1:9">
      <c r="A35" s="255">
        <v>25.3</v>
      </c>
      <c r="B35" s="256" t="s">
        <v>169</v>
      </c>
      <c r="C35" s="284"/>
      <c r="D35" s="284"/>
      <c r="E35" s="284"/>
      <c r="F35" s="284"/>
      <c r="G35" s="284"/>
      <c r="H35" s="285"/>
      <c r="I35" s="194" t="s">
        <v>1</v>
      </c>
    </row>
    <row r="36" spans="1:9">
      <c r="A36" s="255">
        <v>25.3</v>
      </c>
      <c r="B36" s="256" t="s">
        <v>222</v>
      </c>
      <c r="C36" s="284"/>
      <c r="D36" s="284"/>
      <c r="E36" s="284"/>
      <c r="F36" s="284"/>
      <c r="G36" s="284"/>
      <c r="H36" s="285"/>
      <c r="I36" s="194" t="s">
        <v>1</v>
      </c>
    </row>
    <row r="37" spans="1:9">
      <c r="A37" s="263" t="s">
        <v>170</v>
      </c>
      <c r="B37" s="256" t="s">
        <v>176</v>
      </c>
      <c r="C37" s="284"/>
      <c r="D37" s="284"/>
      <c r="E37" s="284"/>
      <c r="F37" s="284"/>
      <c r="G37" s="284"/>
      <c r="H37" s="285"/>
      <c r="I37" s="194" t="s">
        <v>1</v>
      </c>
    </row>
    <row r="38" spans="1:9">
      <c r="A38" s="384" t="s">
        <v>177</v>
      </c>
      <c r="B38" s="383" t="s">
        <v>178</v>
      </c>
      <c r="C38" s="289"/>
      <c r="D38" s="289"/>
      <c r="E38" s="289"/>
      <c r="F38" s="289"/>
      <c r="G38" s="289"/>
      <c r="H38" s="290"/>
      <c r="I38" s="194" t="s">
        <v>1</v>
      </c>
    </row>
    <row r="39" spans="1:9">
      <c r="A39" s="261" t="s">
        <v>184</v>
      </c>
      <c r="B39" s="253"/>
      <c r="C39" s="280"/>
      <c r="D39" s="280"/>
      <c r="E39" s="280"/>
      <c r="F39" s="280"/>
      <c r="G39" s="280"/>
      <c r="H39" s="281"/>
      <c r="I39" s="194" t="s">
        <v>1</v>
      </c>
    </row>
    <row r="40" spans="1:9">
      <c r="A40" s="263" t="s">
        <v>185</v>
      </c>
      <c r="B40" s="256" t="s">
        <v>223</v>
      </c>
      <c r="C40" s="284"/>
      <c r="D40" s="284"/>
      <c r="E40" s="284"/>
      <c r="F40" s="284"/>
      <c r="G40" s="284"/>
      <c r="H40" s="285"/>
      <c r="I40" s="194" t="s">
        <v>1</v>
      </c>
    </row>
    <row r="41" spans="1:9">
      <c r="A41" s="259" t="s">
        <v>185</v>
      </c>
      <c r="B41" s="258" t="s">
        <v>190</v>
      </c>
      <c r="C41" s="284"/>
      <c r="D41" s="284"/>
      <c r="E41" s="284"/>
      <c r="F41" s="284"/>
      <c r="G41" s="284"/>
      <c r="H41" s="285"/>
      <c r="I41" s="194" t="s">
        <v>1</v>
      </c>
    </row>
    <row r="42" spans="1:9">
      <c r="A42" s="259" t="s">
        <v>185</v>
      </c>
      <c r="B42" s="258" t="s">
        <v>191</v>
      </c>
      <c r="C42" s="284"/>
      <c r="D42" s="284"/>
      <c r="E42" s="284"/>
      <c r="F42" s="284"/>
      <c r="G42" s="284"/>
      <c r="H42" s="285"/>
      <c r="I42" s="194" t="s">
        <v>1</v>
      </c>
    </row>
    <row r="43" spans="1:9">
      <c r="A43" s="259" t="s">
        <v>185</v>
      </c>
      <c r="B43" s="258" t="s">
        <v>235</v>
      </c>
      <c r="C43" s="284"/>
      <c r="D43" s="284"/>
      <c r="E43" s="284"/>
      <c r="F43" s="284"/>
      <c r="G43" s="284"/>
      <c r="H43" s="285"/>
      <c r="I43" s="194" t="s">
        <v>1</v>
      </c>
    </row>
    <row r="44" spans="1:9">
      <c r="A44" s="259" t="s">
        <v>185</v>
      </c>
      <c r="B44" s="258" t="s">
        <v>192</v>
      </c>
      <c r="C44" s="284"/>
      <c r="D44" s="284"/>
      <c r="E44" s="284"/>
      <c r="F44" s="284"/>
      <c r="G44" s="284"/>
      <c r="H44" s="285"/>
      <c r="I44" s="194" t="s">
        <v>1</v>
      </c>
    </row>
    <row r="45" spans="1:9">
      <c r="A45" s="259" t="s">
        <v>185</v>
      </c>
      <c r="B45" s="258" t="s">
        <v>193</v>
      </c>
      <c r="C45" s="284"/>
      <c r="D45" s="284"/>
      <c r="E45" s="284"/>
      <c r="F45" s="284"/>
      <c r="G45" s="284"/>
      <c r="H45" s="285"/>
      <c r="I45" s="194" t="s">
        <v>1</v>
      </c>
    </row>
    <row r="46" spans="1:9">
      <c r="A46" s="259" t="s">
        <v>185</v>
      </c>
      <c r="B46" s="258" t="s">
        <v>194</v>
      </c>
      <c r="C46" s="284"/>
      <c r="D46" s="284"/>
      <c r="E46" s="284"/>
      <c r="F46" s="284"/>
      <c r="G46" s="284"/>
      <c r="H46" s="285"/>
      <c r="I46" s="194" t="s">
        <v>1</v>
      </c>
    </row>
    <row r="47" spans="1:9">
      <c r="A47" s="263" t="s">
        <v>185</v>
      </c>
      <c r="B47" s="256" t="s">
        <v>195</v>
      </c>
      <c r="C47" s="284"/>
      <c r="D47" s="284"/>
      <c r="E47" s="286"/>
      <c r="F47" s="286"/>
      <c r="G47" s="284"/>
      <c r="H47" s="285"/>
      <c r="I47" s="194" t="s">
        <v>1</v>
      </c>
    </row>
    <row r="48" spans="1:9">
      <c r="A48" s="263" t="s">
        <v>225</v>
      </c>
      <c r="B48" s="256" t="s">
        <v>226</v>
      </c>
      <c r="C48" s="284"/>
      <c r="D48" s="284"/>
      <c r="E48" s="286"/>
      <c r="F48" s="286"/>
      <c r="G48" s="284"/>
      <c r="H48" s="285"/>
      <c r="I48" s="194" t="s">
        <v>1</v>
      </c>
    </row>
    <row r="49" spans="1:18">
      <c r="A49" s="261" t="s">
        <v>197</v>
      </c>
      <c r="B49" s="253"/>
      <c r="C49" s="280"/>
      <c r="D49" s="280"/>
      <c r="E49" s="280"/>
      <c r="F49" s="280"/>
      <c r="G49" s="280"/>
      <c r="H49" s="281"/>
      <c r="I49" s="194" t="s">
        <v>1</v>
      </c>
    </row>
    <row r="50" spans="1:18">
      <c r="A50" s="263" t="s">
        <v>198</v>
      </c>
      <c r="B50" s="256" t="s">
        <v>233</v>
      </c>
      <c r="C50" s="284"/>
      <c r="D50" s="284"/>
      <c r="E50" s="284"/>
      <c r="F50" s="284"/>
      <c r="G50" s="284"/>
      <c r="H50" s="285"/>
      <c r="I50" s="194" t="s">
        <v>1</v>
      </c>
    </row>
    <row r="51" spans="1:18">
      <c r="A51" s="259" t="s">
        <v>198</v>
      </c>
      <c r="B51" s="258" t="s">
        <v>204</v>
      </c>
      <c r="C51" s="284"/>
      <c r="D51" s="284"/>
      <c r="E51" s="284"/>
      <c r="F51" s="284"/>
      <c r="G51" s="284"/>
      <c r="H51" s="285"/>
      <c r="I51" s="194" t="s">
        <v>1</v>
      </c>
    </row>
    <row r="52" spans="1:18">
      <c r="A52" s="261"/>
      <c r="B52" s="253" t="s">
        <v>205</v>
      </c>
      <c r="C52" s="280"/>
      <c r="D52" s="280"/>
      <c r="E52" s="280"/>
      <c r="F52" s="280"/>
      <c r="G52" s="280"/>
      <c r="H52" s="281"/>
      <c r="I52" s="168" t="s">
        <v>31</v>
      </c>
    </row>
    <row r="55" spans="1:18" ht="15.75">
      <c r="A55" s="1214" t="s">
        <v>317</v>
      </c>
      <c r="B55" s="1237"/>
      <c r="C55" s="1237"/>
      <c r="D55" s="1237"/>
      <c r="E55" s="1237"/>
      <c r="F55" s="1237"/>
      <c r="G55" s="1237"/>
      <c r="H55" s="1237"/>
      <c r="I55" s="173"/>
      <c r="J55" s="173"/>
      <c r="K55" s="173"/>
      <c r="L55" s="173"/>
      <c r="M55" s="173"/>
      <c r="N55" s="173"/>
      <c r="O55" s="173"/>
      <c r="P55" s="173"/>
      <c r="Q55" s="173"/>
      <c r="R55" s="173"/>
    </row>
    <row r="56" spans="1:18" ht="15">
      <c r="A56" s="1215" t="s">
        <v>206</v>
      </c>
      <c r="B56" s="1237"/>
      <c r="C56" s="1237"/>
      <c r="D56" s="1237"/>
      <c r="E56" s="1237"/>
      <c r="F56" s="1237"/>
      <c r="G56" s="1237"/>
      <c r="H56" s="1237"/>
      <c r="I56" s="187"/>
      <c r="J56" s="187"/>
      <c r="K56" s="187"/>
      <c r="L56" s="187"/>
      <c r="M56" s="187"/>
      <c r="N56" s="187"/>
      <c r="O56" s="187"/>
      <c r="P56" s="187"/>
      <c r="Q56" s="187"/>
      <c r="R56" s="187"/>
    </row>
    <row r="57" spans="1:18" ht="13.5">
      <c r="A57" s="174"/>
      <c r="B57" s="173"/>
      <c r="C57" s="173"/>
      <c r="D57" s="173"/>
      <c r="E57" s="173"/>
      <c r="F57" s="173"/>
      <c r="G57" s="173"/>
      <c r="H57" s="173"/>
      <c r="I57" s="173"/>
      <c r="J57" s="173"/>
      <c r="K57" s="173"/>
      <c r="L57" s="173"/>
      <c r="M57" s="173"/>
      <c r="N57" s="173"/>
      <c r="O57" s="173"/>
      <c r="P57" s="173"/>
      <c r="Q57" s="173"/>
      <c r="R57" s="173"/>
    </row>
    <row r="58" spans="1:18" ht="30.75" customHeight="1">
      <c r="A58" s="1216" t="s">
        <v>207</v>
      </c>
      <c r="B58" s="1237"/>
      <c r="C58" s="1237"/>
      <c r="D58" s="1237"/>
      <c r="E58" s="1237"/>
      <c r="F58" s="1237"/>
      <c r="G58" s="1237"/>
      <c r="H58" s="1237"/>
      <c r="I58" s="175"/>
      <c r="J58" s="175"/>
      <c r="K58" s="175"/>
      <c r="L58" s="175"/>
      <c r="M58" s="175"/>
      <c r="N58" s="175"/>
      <c r="O58" s="175"/>
      <c r="P58" s="175"/>
      <c r="Q58" s="175"/>
      <c r="R58" s="175"/>
    </row>
    <row r="59" spans="1:18">
      <c r="A59" s="176"/>
      <c r="B59" s="177"/>
      <c r="C59" s="177"/>
      <c r="D59" s="177"/>
      <c r="E59" s="177"/>
      <c r="F59" s="177"/>
      <c r="G59" s="177"/>
      <c r="H59" s="177"/>
      <c r="I59" s="177"/>
      <c r="J59" s="177"/>
      <c r="K59" s="177"/>
      <c r="L59" s="177"/>
      <c r="M59" s="177"/>
      <c r="N59" s="177"/>
      <c r="O59" s="177"/>
      <c r="P59" s="177"/>
      <c r="Q59" s="177"/>
      <c r="R59" s="177"/>
    </row>
    <row r="60" spans="1:18" ht="29.25" customHeight="1">
      <c r="A60" s="1208" t="s">
        <v>208</v>
      </c>
      <c r="B60" s="1237"/>
      <c r="C60" s="1237"/>
      <c r="D60" s="1237"/>
      <c r="E60" s="1237"/>
      <c r="F60" s="1237"/>
      <c r="G60" s="1237"/>
      <c r="H60" s="1237"/>
      <c r="I60" s="175"/>
      <c r="J60" s="175"/>
      <c r="K60" s="175"/>
      <c r="L60" s="175"/>
      <c r="M60" s="175"/>
      <c r="N60" s="175"/>
      <c r="O60" s="175"/>
      <c r="P60" s="175"/>
      <c r="Q60" s="175"/>
      <c r="R60" s="175"/>
    </row>
  </sheetData>
  <mergeCells count="22">
    <mergeCell ref="C10:H10"/>
    <mergeCell ref="A56:H56"/>
    <mergeCell ref="A58:H58"/>
    <mergeCell ref="A60:H60"/>
    <mergeCell ref="A12:B13"/>
    <mergeCell ref="A55:H55"/>
    <mergeCell ref="A11:H11"/>
    <mergeCell ref="C12:C13"/>
    <mergeCell ref="D12:D13"/>
    <mergeCell ref="E12:E13"/>
    <mergeCell ref="G12:G13"/>
    <mergeCell ref="H12:H13"/>
    <mergeCell ref="F12:F13"/>
    <mergeCell ref="A1:H1"/>
    <mergeCell ref="A2:H2"/>
    <mergeCell ref="A3:H3"/>
    <mergeCell ref="A4:H4"/>
    <mergeCell ref="C9:H9"/>
    <mergeCell ref="A5:H5"/>
    <mergeCell ref="A6:H6"/>
    <mergeCell ref="A7:H7"/>
    <mergeCell ref="C8:H8"/>
  </mergeCells>
  <phoneticPr fontId="39"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8.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198" customWidth="1"/>
    <col min="2" max="2" width="65.6640625" style="197" customWidth="1"/>
    <col min="3" max="3" width="2.88671875" style="198" customWidth="1"/>
    <col min="4" max="4" width="11.44140625" style="198" customWidth="1"/>
    <col min="5" max="5" width="10.21875" style="198" customWidth="1"/>
    <col min="6" max="6" width="10.109375" style="198" customWidth="1"/>
    <col min="7" max="7" width="9.5546875" style="198" customWidth="1"/>
    <col min="8" max="8" width="9.33203125" style="198" customWidth="1"/>
    <col min="9" max="16384" width="7.109375" style="198"/>
  </cols>
  <sheetData>
    <row r="1" spans="1:11">
      <c r="A1" s="1238" t="s">
        <v>276</v>
      </c>
      <c r="B1" s="1238"/>
      <c r="C1" s="1238"/>
      <c r="D1" s="1238"/>
      <c r="E1" s="1238"/>
      <c r="F1" s="1238"/>
      <c r="G1" s="1238"/>
      <c r="H1" s="1238"/>
      <c r="I1" s="199" t="s">
        <v>1</v>
      </c>
    </row>
    <row r="2" spans="1:11" ht="13.5" customHeight="1">
      <c r="A2" s="1240"/>
      <c r="B2" s="1240"/>
      <c r="C2" s="1240"/>
      <c r="D2" s="1240"/>
      <c r="E2" s="1240"/>
      <c r="F2" s="1240"/>
      <c r="G2" s="1240"/>
      <c r="H2" s="1240"/>
      <c r="I2" s="199" t="s">
        <v>1</v>
      </c>
    </row>
    <row r="3" spans="1:11">
      <c r="A3" s="1245" t="s">
        <v>362</v>
      </c>
      <c r="B3" s="1245"/>
      <c r="C3" s="1245"/>
      <c r="D3" s="1245"/>
      <c r="E3" s="1245"/>
      <c r="F3" s="1245"/>
      <c r="G3" s="1245"/>
      <c r="H3" s="1245"/>
      <c r="I3" s="199" t="s">
        <v>1</v>
      </c>
    </row>
    <row r="4" spans="1:11" ht="18.75">
      <c r="A4" s="1066"/>
      <c r="B4" s="1066"/>
      <c r="C4" s="1066"/>
      <c r="D4" s="1066"/>
      <c r="E4" s="1066"/>
      <c r="F4" s="1066"/>
      <c r="G4" s="1066"/>
      <c r="H4" s="1066"/>
      <c r="I4" s="199" t="s">
        <v>1</v>
      </c>
    </row>
    <row r="5" spans="1:11" ht="16.5">
      <c r="A5" s="1068"/>
      <c r="B5" s="1068"/>
      <c r="C5" s="1068"/>
      <c r="D5" s="1068"/>
      <c r="E5" s="1068"/>
      <c r="F5" s="1068"/>
      <c r="G5" s="1068"/>
      <c r="H5" s="1068"/>
      <c r="I5" s="199" t="s">
        <v>1</v>
      </c>
    </row>
    <row r="6" spans="1:11" ht="16.5">
      <c r="A6" s="1068"/>
      <c r="B6" s="1068"/>
      <c r="C6" s="1068"/>
      <c r="D6" s="1068"/>
      <c r="E6" s="1068"/>
      <c r="F6" s="1068"/>
      <c r="G6" s="1068"/>
      <c r="H6" s="1068"/>
      <c r="I6" s="199" t="s">
        <v>1</v>
      </c>
    </row>
    <row r="7" spans="1:11">
      <c r="A7" s="1239"/>
      <c r="B7" s="1239"/>
      <c r="C7" s="1239"/>
      <c r="D7" s="1239"/>
      <c r="E7" s="1239"/>
      <c r="F7" s="1239"/>
      <c r="G7" s="1239"/>
      <c r="H7" s="1239"/>
      <c r="I7" s="199" t="s">
        <v>1</v>
      </c>
    </row>
    <row r="8" spans="1:11">
      <c r="A8" s="1239"/>
      <c r="B8" s="1239"/>
      <c r="C8" s="1239"/>
      <c r="D8" s="1239"/>
      <c r="E8" s="1239"/>
      <c r="F8" s="1239"/>
      <c r="G8" s="1239"/>
      <c r="H8" s="1239"/>
      <c r="I8" s="199" t="s">
        <v>1</v>
      </c>
    </row>
    <row r="9" spans="1:11">
      <c r="A9" s="1244"/>
      <c r="B9" s="1244"/>
      <c r="C9" s="1244"/>
      <c r="D9" s="1244"/>
      <c r="E9" s="1244"/>
      <c r="F9" s="1244"/>
      <c r="G9" s="1244"/>
      <c r="H9" s="1244"/>
      <c r="I9" s="199" t="s">
        <v>1</v>
      </c>
    </row>
    <row r="10" spans="1:11">
      <c r="A10" s="202"/>
      <c r="B10" s="203"/>
      <c r="C10" s="202"/>
      <c r="D10" s="202"/>
      <c r="E10" s="202"/>
      <c r="F10" s="202"/>
      <c r="G10" s="202"/>
      <c r="H10" s="202"/>
      <c r="I10" s="199" t="s">
        <v>1</v>
      </c>
    </row>
    <row r="11" spans="1:11">
      <c r="A11" s="202"/>
      <c r="B11" s="203"/>
      <c r="C11" s="202"/>
      <c r="D11" s="203"/>
      <c r="E11" s="202"/>
      <c r="F11" s="202"/>
      <c r="G11" s="202"/>
      <c r="H11" s="202"/>
      <c r="I11" s="199" t="s">
        <v>1</v>
      </c>
    </row>
    <row r="12" spans="1:11">
      <c r="A12" s="202"/>
      <c r="B12" s="203"/>
      <c r="C12" s="202"/>
      <c r="D12" s="203"/>
      <c r="E12" s="202"/>
      <c r="F12" s="202"/>
      <c r="G12" s="202"/>
      <c r="H12" s="202"/>
      <c r="I12" s="199" t="s">
        <v>1</v>
      </c>
    </row>
    <row r="13" spans="1:11">
      <c r="A13" s="202"/>
      <c r="B13" s="203"/>
      <c r="C13" s="202"/>
      <c r="D13" s="202"/>
      <c r="E13" s="202"/>
      <c r="F13" s="202"/>
      <c r="G13" s="202"/>
      <c r="H13" s="202"/>
      <c r="I13" s="199" t="s">
        <v>1</v>
      </c>
    </row>
    <row r="14" spans="1:11" ht="36" customHeight="1">
      <c r="A14" s="202"/>
      <c r="B14" s="202"/>
      <c r="C14" s="202"/>
      <c r="D14" s="202"/>
      <c r="E14" s="202"/>
      <c r="F14" s="202"/>
      <c r="G14" s="202"/>
      <c r="H14" s="202"/>
      <c r="I14" s="199" t="s">
        <v>1</v>
      </c>
      <c r="J14" s="200"/>
      <c r="K14" s="200"/>
    </row>
    <row r="15" spans="1:11" ht="9.9499999999999993" customHeight="1">
      <c r="A15" s="202"/>
      <c r="B15" s="202"/>
      <c r="C15" s="202"/>
      <c r="D15" s="202"/>
      <c r="E15" s="202"/>
      <c r="F15" s="202"/>
      <c r="G15" s="202"/>
      <c r="H15" s="202"/>
      <c r="I15" s="199" t="s">
        <v>1</v>
      </c>
    </row>
    <row r="16" spans="1:11" ht="36" customHeight="1">
      <c r="A16" s="202"/>
      <c r="B16" s="202"/>
      <c r="C16" s="202"/>
      <c r="D16" s="202"/>
      <c r="E16" s="202"/>
      <c r="F16" s="202"/>
      <c r="G16" s="202"/>
      <c r="H16" s="202"/>
      <c r="I16" s="199" t="s">
        <v>1</v>
      </c>
      <c r="J16" s="200"/>
      <c r="K16" s="200"/>
    </row>
    <row r="17" spans="1:9" ht="9.9499999999999993" customHeight="1">
      <c r="A17" s="202"/>
      <c r="B17" s="202"/>
      <c r="C17" s="202"/>
      <c r="D17" s="202"/>
      <c r="E17" s="202"/>
      <c r="F17" s="202"/>
      <c r="G17" s="202"/>
      <c r="H17" s="202"/>
      <c r="I17" s="199" t="s">
        <v>1</v>
      </c>
    </row>
    <row r="18" spans="1:9" ht="30.75" customHeight="1">
      <c r="A18" s="202"/>
      <c r="B18" s="202"/>
      <c r="C18" s="202"/>
      <c r="D18" s="202"/>
      <c r="E18" s="202"/>
      <c r="F18" s="202"/>
      <c r="G18" s="202"/>
      <c r="H18" s="202"/>
      <c r="I18" s="199" t="s">
        <v>1</v>
      </c>
    </row>
    <row r="19" spans="1:9">
      <c r="A19" s="202"/>
      <c r="B19" s="202"/>
      <c r="C19" s="202"/>
      <c r="D19" s="202"/>
      <c r="E19" s="202"/>
      <c r="F19" s="202"/>
      <c r="G19" s="202"/>
      <c r="H19" s="202"/>
      <c r="I19" s="199" t="s">
        <v>1</v>
      </c>
    </row>
    <row r="20" spans="1:9">
      <c r="A20" s="202"/>
      <c r="B20" s="202"/>
      <c r="C20" s="202"/>
      <c r="D20" s="202"/>
      <c r="E20" s="202"/>
      <c r="F20" s="202"/>
      <c r="G20" s="202"/>
      <c r="H20" s="202"/>
      <c r="I20" s="199" t="s">
        <v>1</v>
      </c>
    </row>
    <row r="21" spans="1:9" ht="9.9499999999999993" customHeight="1">
      <c r="A21" s="202"/>
      <c r="B21" s="202"/>
      <c r="C21" s="202"/>
      <c r="D21" s="202"/>
      <c r="E21" s="202"/>
      <c r="F21" s="202"/>
      <c r="G21" s="202"/>
      <c r="H21" s="202"/>
      <c r="I21" s="199" t="s">
        <v>1</v>
      </c>
    </row>
    <row r="22" spans="1:9">
      <c r="A22" s="202"/>
      <c r="B22" s="202"/>
      <c r="C22" s="202"/>
      <c r="D22" s="202"/>
      <c r="E22" s="202"/>
      <c r="F22" s="202"/>
      <c r="G22" s="202"/>
      <c r="H22" s="202"/>
      <c r="I22" s="199" t="s">
        <v>1</v>
      </c>
    </row>
    <row r="23" spans="1:9">
      <c r="A23" s="202"/>
      <c r="B23" s="202"/>
      <c r="C23" s="202"/>
      <c r="D23" s="202"/>
      <c r="E23" s="202"/>
      <c r="F23" s="202"/>
      <c r="G23" s="202"/>
      <c r="H23" s="202"/>
      <c r="I23" s="199" t="s">
        <v>1</v>
      </c>
    </row>
    <row r="24" spans="1:9" ht="36.75" customHeight="1">
      <c r="A24" s="202"/>
      <c r="B24" s="202"/>
      <c r="C24" s="202"/>
      <c r="D24" s="201"/>
      <c r="E24" s="202"/>
      <c r="F24" s="202"/>
      <c r="G24" s="202"/>
      <c r="H24" s="202"/>
      <c r="I24" s="199" t="s">
        <v>1</v>
      </c>
    </row>
    <row r="25" spans="1:9">
      <c r="A25" s="202"/>
      <c r="B25" s="202"/>
      <c r="C25" s="202"/>
      <c r="D25" s="370"/>
      <c r="E25" s="370"/>
      <c r="F25" s="370"/>
      <c r="G25" s="370"/>
      <c r="H25" s="202"/>
      <c r="I25" s="199" t="s">
        <v>1</v>
      </c>
    </row>
    <row r="26" spans="1:9" ht="10.5" customHeight="1">
      <c r="A26" s="202"/>
      <c r="B26" s="202"/>
      <c r="C26" s="202"/>
      <c r="D26" s="201"/>
      <c r="E26" s="202"/>
      <c r="F26" s="202"/>
      <c r="G26" s="202"/>
      <c r="H26" s="202"/>
      <c r="I26" s="199" t="s">
        <v>1</v>
      </c>
    </row>
    <row r="27" spans="1:9" ht="9.9499999999999993" customHeight="1">
      <c r="A27" s="202"/>
      <c r="B27" s="202"/>
      <c r="C27" s="202"/>
      <c r="D27" s="202"/>
      <c r="E27" s="202"/>
      <c r="F27" s="202"/>
      <c r="G27" s="202"/>
      <c r="H27" s="202"/>
      <c r="I27" s="199" t="s">
        <v>1</v>
      </c>
    </row>
    <row r="28" spans="1:9">
      <c r="A28" s="202"/>
      <c r="B28" s="202"/>
      <c r="C28" s="202"/>
      <c r="D28" s="202"/>
      <c r="E28" s="202"/>
      <c r="F28" s="202"/>
      <c r="G28" s="202"/>
      <c r="H28" s="202"/>
      <c r="I28" s="199" t="s">
        <v>1</v>
      </c>
    </row>
    <row r="29" spans="1:9">
      <c r="A29" s="202"/>
      <c r="B29" s="202"/>
      <c r="C29" s="202"/>
      <c r="D29" s="202"/>
      <c r="E29" s="202"/>
      <c r="F29" s="202"/>
      <c r="G29" s="202"/>
      <c r="H29" s="202"/>
      <c r="I29" s="199" t="s">
        <v>1</v>
      </c>
    </row>
    <row r="30" spans="1:9" ht="15.75" customHeight="1">
      <c r="A30" s="202"/>
      <c r="B30" s="202"/>
      <c r="C30" s="202"/>
      <c r="D30" s="370"/>
      <c r="E30" s="370"/>
      <c r="F30" s="202"/>
      <c r="G30" s="202"/>
      <c r="H30" s="202"/>
      <c r="I30" s="199" t="s">
        <v>1</v>
      </c>
    </row>
    <row r="31" spans="1:9" ht="9.9499999999999993" customHeight="1">
      <c r="A31" s="202"/>
      <c r="B31" s="202"/>
      <c r="C31" s="202"/>
      <c r="D31" s="202"/>
      <c r="E31" s="202"/>
      <c r="F31" s="202"/>
      <c r="G31" s="202"/>
      <c r="H31" s="202"/>
      <c r="I31" s="199" t="s">
        <v>1</v>
      </c>
    </row>
    <row r="32" spans="1:9">
      <c r="A32" s="202"/>
      <c r="B32" s="202"/>
      <c r="C32" s="202"/>
      <c r="D32" s="372"/>
      <c r="E32" s="202"/>
      <c r="F32" s="202"/>
      <c r="G32" s="202"/>
      <c r="H32" s="202"/>
      <c r="I32" s="199" t="s">
        <v>1</v>
      </c>
    </row>
    <row r="33" spans="1:9" ht="36" customHeight="1">
      <c r="A33" s="202"/>
      <c r="B33" s="200"/>
      <c r="C33" s="200"/>
      <c r="D33" s="371"/>
      <c r="E33" s="371"/>
      <c r="F33" s="202"/>
      <c r="G33" s="202"/>
      <c r="H33" s="202"/>
      <c r="I33" s="199" t="s">
        <v>31</v>
      </c>
    </row>
    <row r="34" spans="1:9">
      <c r="B34" s="204"/>
    </row>
    <row r="35" spans="1:9">
      <c r="B35" s="206"/>
    </row>
    <row r="36" spans="1:9">
      <c r="A36" s="1214" t="s">
        <v>317</v>
      </c>
      <c r="B36" s="1237"/>
      <c r="C36" s="1237"/>
      <c r="D36" s="1237"/>
      <c r="E36" s="1237"/>
      <c r="F36" s="1237"/>
      <c r="G36" s="1237"/>
      <c r="H36" s="1237"/>
    </row>
    <row r="37" spans="1:9">
      <c r="A37" s="182"/>
      <c r="B37" s="207" t="s">
        <v>277</v>
      </c>
      <c r="C37" s="208"/>
      <c r="D37" s="208"/>
      <c r="E37" s="208"/>
      <c r="F37" s="208"/>
      <c r="G37" s="208"/>
      <c r="H37" s="208"/>
    </row>
    <row r="38" spans="1:9">
      <c r="A38" s="209"/>
      <c r="B38" s="210"/>
      <c r="C38" s="210"/>
      <c r="D38" s="210"/>
      <c r="E38" s="210"/>
      <c r="F38" s="210"/>
      <c r="G38" s="210"/>
      <c r="H38" s="210"/>
    </row>
    <row r="39" spans="1:9">
      <c r="A39" s="1241"/>
      <c r="B39" s="1242"/>
      <c r="C39" s="1242"/>
      <c r="D39" s="1242"/>
      <c r="E39" s="1242"/>
      <c r="F39" s="1242"/>
      <c r="G39" s="1242"/>
      <c r="H39" s="1242"/>
    </row>
    <row r="40" spans="1:9">
      <c r="A40" s="211"/>
      <c r="B40" s="212"/>
      <c r="C40" s="212"/>
      <c r="D40" s="212"/>
      <c r="E40" s="212"/>
      <c r="F40" s="212"/>
      <c r="G40" s="212"/>
      <c r="H40" s="212"/>
    </row>
    <row r="41" spans="1:9">
      <c r="A41" s="1243"/>
      <c r="B41" s="1242"/>
      <c r="C41" s="1242"/>
      <c r="D41" s="1242"/>
      <c r="E41" s="1242"/>
      <c r="F41" s="1242"/>
      <c r="G41" s="1242"/>
      <c r="H41" s="1242"/>
    </row>
    <row r="42" spans="1:9">
      <c r="A42" s="205"/>
      <c r="B42" s="213"/>
      <c r="C42" s="205"/>
      <c r="D42" s="205"/>
      <c r="E42" s="205"/>
      <c r="F42" s="205"/>
      <c r="G42" s="205"/>
      <c r="H42" s="205"/>
    </row>
  </sheetData>
  <mergeCells count="12">
    <mergeCell ref="A39:H39"/>
    <mergeCell ref="A41:H41"/>
    <mergeCell ref="A36:H36"/>
    <mergeCell ref="A9:H9"/>
    <mergeCell ref="A3:H3"/>
    <mergeCell ref="A1:H1"/>
    <mergeCell ref="A8:H8"/>
    <mergeCell ref="A7:H7"/>
    <mergeCell ref="A4:H4"/>
    <mergeCell ref="A5:H5"/>
    <mergeCell ref="A6:H6"/>
    <mergeCell ref="A2:H2"/>
  </mergeCells>
  <phoneticPr fontId="39" type="noConversion"/>
  <printOptions horizontalCentered="1"/>
  <pageMargins left="0.5" right="0.5" top="1" bottom="1" header="0.5" footer="0.5"/>
  <pageSetup scale="86" fitToHeight="2" orientation="landscape" r:id="rId1"/>
  <headerFooter alignWithMargins="0">
    <oddFooter>&amp;CExhibit P - IT Investment Questionnaire</oddFooter>
  </headerFooter>
</worksheet>
</file>

<file path=xl/worksheets/sheet2.xml><?xml version="1.0" encoding="utf-8"?>
<worksheet xmlns="http://schemas.openxmlformats.org/spreadsheetml/2006/main" xmlns:r="http://schemas.openxmlformats.org/officeDocument/2006/relationships">
  <sheetPr codeName="Sheet4"/>
  <dimension ref="A1:AD118"/>
  <sheetViews>
    <sheetView showGridLines="0" showOutlineSymbols="0" view="pageBreakPreview" topLeftCell="A95" zoomScaleNormal="75" zoomScaleSheetLayoutView="100" workbookViewId="0">
      <selection activeCell="A117" sqref="A117:XFD117"/>
    </sheetView>
  </sheetViews>
  <sheetFormatPr defaultColWidth="9.6640625" defaultRowHeight="15.75"/>
  <cols>
    <col min="1" max="2" width="2.5546875" style="4" customWidth="1"/>
    <col min="3" max="3" width="25" style="4" customWidth="1"/>
    <col min="4" max="4" width="8.77734375" style="6" customWidth="1"/>
    <col min="5" max="5" width="7.6640625" style="6" customWidth="1"/>
    <col min="6" max="6" width="10.21875" style="6" customWidth="1"/>
    <col min="7" max="7" width="8.44140625" style="6" customWidth="1"/>
    <col min="8" max="8" width="7.6640625" style="6" customWidth="1"/>
    <col min="9" max="9" width="9.77734375" style="6" customWidth="1"/>
    <col min="10" max="10" width="7.5546875" style="6" customWidth="1"/>
    <col min="11" max="11" width="6.6640625" style="6" customWidth="1"/>
    <col min="12" max="12" width="9.44140625" style="6" customWidth="1"/>
    <col min="13" max="13" width="7" style="6" customWidth="1"/>
    <col min="14" max="14" width="7.6640625" style="6" customWidth="1"/>
    <col min="15" max="15" width="9.77734375" style="6" customWidth="1"/>
    <col min="16" max="16" width="7.5546875" style="447" customWidth="1"/>
    <col min="17" max="17" width="6.109375" style="572" customWidth="1"/>
    <col min="18" max="18" width="8.5546875" style="6" customWidth="1"/>
    <col min="19" max="19" width="6.109375" style="6" customWidth="1"/>
    <col min="20" max="20" width="5.6640625" style="6" customWidth="1"/>
    <col min="21" max="21" width="7" style="6" customWidth="1"/>
    <col min="22" max="22" width="7.6640625" style="572" customWidth="1"/>
    <col min="23" max="23" width="7.44140625" style="6" customWidth="1"/>
    <col min="24" max="24" width="9.21875" style="6" customWidth="1"/>
    <col min="25" max="25" width="6.5546875" style="66" customWidth="1"/>
    <col min="26" max="26" width="6.5546875" style="4" customWidth="1"/>
    <col min="27" max="27" width="7.6640625" style="4" customWidth="1"/>
    <col min="28" max="16384" width="9.6640625" style="4"/>
  </cols>
  <sheetData>
    <row r="1" spans="1:25" ht="20.25">
      <c r="A1" s="897" t="s">
        <v>39</v>
      </c>
      <c r="B1" s="898"/>
      <c r="C1" s="898"/>
      <c r="D1" s="898"/>
      <c r="E1" s="898"/>
      <c r="F1" s="898"/>
      <c r="G1" s="898"/>
      <c r="H1" s="898"/>
      <c r="I1" s="898"/>
      <c r="J1" s="898"/>
      <c r="K1" s="898"/>
      <c r="L1" s="898"/>
      <c r="M1" s="898"/>
      <c r="N1" s="898"/>
      <c r="O1" s="898"/>
      <c r="P1" s="898"/>
      <c r="Q1" s="898"/>
      <c r="R1" s="898"/>
      <c r="S1" s="898"/>
      <c r="T1" s="898"/>
      <c r="U1" s="898"/>
      <c r="V1" s="898"/>
      <c r="W1" s="898"/>
      <c r="X1" s="898"/>
      <c r="Y1" s="65" t="s">
        <v>1</v>
      </c>
    </row>
    <row r="2" spans="1:25">
      <c r="A2" s="901"/>
      <c r="B2" s="901"/>
      <c r="C2" s="901"/>
      <c r="D2" s="901"/>
      <c r="E2" s="901"/>
      <c r="F2" s="901"/>
      <c r="G2" s="901"/>
      <c r="H2" s="901"/>
      <c r="I2" s="901"/>
      <c r="J2" s="901"/>
      <c r="K2" s="901"/>
      <c r="L2" s="901"/>
      <c r="M2" s="901"/>
      <c r="N2" s="901"/>
      <c r="O2" s="901"/>
      <c r="P2" s="901"/>
      <c r="Q2" s="901"/>
      <c r="R2" s="901"/>
      <c r="S2" s="901"/>
      <c r="T2" s="901"/>
      <c r="U2" s="901"/>
      <c r="V2" s="901"/>
      <c r="W2" s="901"/>
      <c r="X2" s="901"/>
      <c r="Y2" s="65" t="s">
        <v>1</v>
      </c>
    </row>
    <row r="3" spans="1:25">
      <c r="A3" s="902"/>
      <c r="B3" s="902"/>
      <c r="C3" s="902"/>
      <c r="D3" s="902"/>
      <c r="E3" s="902"/>
      <c r="F3" s="902"/>
      <c r="G3" s="902"/>
      <c r="H3" s="902"/>
      <c r="I3" s="902"/>
      <c r="J3" s="902"/>
      <c r="K3" s="902"/>
      <c r="L3" s="902"/>
      <c r="M3" s="902"/>
      <c r="N3" s="902"/>
      <c r="O3" s="902"/>
      <c r="P3" s="902"/>
      <c r="Q3" s="902"/>
      <c r="R3" s="902"/>
      <c r="S3" s="902"/>
      <c r="T3" s="902"/>
      <c r="U3" s="902"/>
      <c r="V3" s="902"/>
      <c r="W3" s="902"/>
      <c r="X3" s="902"/>
      <c r="Y3" s="65" t="s">
        <v>1</v>
      </c>
    </row>
    <row r="4" spans="1:25" ht="22.5">
      <c r="A4" s="906" t="s">
        <v>308</v>
      </c>
      <c r="B4" s="907"/>
      <c r="C4" s="907"/>
      <c r="D4" s="907"/>
      <c r="E4" s="907"/>
      <c r="F4" s="907"/>
      <c r="G4" s="907"/>
      <c r="H4" s="907"/>
      <c r="I4" s="907"/>
      <c r="J4" s="907"/>
      <c r="K4" s="907"/>
      <c r="L4" s="907"/>
      <c r="M4" s="907"/>
      <c r="N4" s="907"/>
      <c r="O4" s="907"/>
      <c r="P4" s="907"/>
      <c r="Q4" s="907"/>
      <c r="R4" s="907"/>
      <c r="S4" s="907"/>
      <c r="T4" s="907"/>
      <c r="U4" s="907"/>
      <c r="V4" s="907"/>
      <c r="W4" s="907"/>
      <c r="X4" s="907"/>
      <c r="Y4" s="65" t="s">
        <v>1</v>
      </c>
    </row>
    <row r="5" spans="1:25" ht="23.25">
      <c r="A5" s="908" t="s">
        <v>410</v>
      </c>
      <c r="B5" s="909"/>
      <c r="C5" s="909"/>
      <c r="D5" s="909"/>
      <c r="E5" s="909"/>
      <c r="F5" s="909"/>
      <c r="G5" s="909"/>
      <c r="H5" s="909"/>
      <c r="I5" s="909"/>
      <c r="J5" s="909"/>
      <c r="K5" s="909"/>
      <c r="L5" s="909"/>
      <c r="M5" s="909"/>
      <c r="N5" s="909"/>
      <c r="O5" s="909"/>
      <c r="P5" s="909"/>
      <c r="Q5" s="909"/>
      <c r="R5" s="909"/>
      <c r="S5" s="909"/>
      <c r="T5" s="909"/>
      <c r="U5" s="909"/>
      <c r="V5" s="909"/>
      <c r="W5" s="909"/>
      <c r="X5" s="909"/>
      <c r="Y5" s="65" t="s">
        <v>1</v>
      </c>
    </row>
    <row r="6" spans="1:25" ht="23.25">
      <c r="A6" s="908" t="s">
        <v>298</v>
      </c>
      <c r="B6" s="907"/>
      <c r="C6" s="907"/>
      <c r="D6" s="907"/>
      <c r="E6" s="907"/>
      <c r="F6" s="907"/>
      <c r="G6" s="907"/>
      <c r="H6" s="907"/>
      <c r="I6" s="907"/>
      <c r="J6" s="907"/>
      <c r="K6" s="907"/>
      <c r="L6" s="907"/>
      <c r="M6" s="907"/>
      <c r="N6" s="907"/>
      <c r="O6" s="907"/>
      <c r="P6" s="907"/>
      <c r="Q6" s="907"/>
      <c r="R6" s="907"/>
      <c r="S6" s="907"/>
      <c r="T6" s="907"/>
      <c r="U6" s="907"/>
      <c r="V6" s="907"/>
      <c r="W6" s="907"/>
      <c r="X6" s="907"/>
      <c r="Y6" s="65" t="s">
        <v>1</v>
      </c>
    </row>
    <row r="7" spans="1:25" ht="23.25">
      <c r="A7" s="908" t="s">
        <v>297</v>
      </c>
      <c r="B7" s="909"/>
      <c r="C7" s="909"/>
      <c r="D7" s="909"/>
      <c r="E7" s="909"/>
      <c r="F7" s="909"/>
      <c r="G7" s="909"/>
      <c r="H7" s="909"/>
      <c r="I7" s="909"/>
      <c r="J7" s="909"/>
      <c r="K7" s="909"/>
      <c r="L7" s="909"/>
      <c r="M7" s="909"/>
      <c r="N7" s="909"/>
      <c r="O7" s="909"/>
      <c r="P7" s="909"/>
      <c r="Q7" s="909"/>
      <c r="R7" s="909"/>
      <c r="S7" s="909"/>
      <c r="T7" s="909"/>
      <c r="U7" s="909"/>
      <c r="V7" s="909"/>
      <c r="W7" s="909"/>
      <c r="X7" s="909"/>
      <c r="Y7" s="65" t="s">
        <v>1</v>
      </c>
    </row>
    <row r="8" spans="1:25" ht="23.25" hidden="1">
      <c r="A8" s="903"/>
      <c r="B8" s="903"/>
      <c r="C8" s="903"/>
      <c r="D8" s="903"/>
      <c r="E8" s="903"/>
      <c r="F8" s="903"/>
      <c r="G8" s="903"/>
      <c r="H8" s="903"/>
      <c r="I8" s="903"/>
      <c r="J8" s="903"/>
      <c r="K8" s="903"/>
      <c r="L8" s="903"/>
      <c r="M8" s="903"/>
      <c r="N8" s="903"/>
      <c r="O8" s="903"/>
      <c r="P8" s="903"/>
      <c r="Q8" s="903"/>
      <c r="R8" s="903"/>
      <c r="S8" s="903"/>
      <c r="T8" s="903"/>
      <c r="U8" s="903"/>
      <c r="V8" s="903"/>
      <c r="W8" s="903"/>
      <c r="X8" s="903"/>
      <c r="Y8" s="65" t="s">
        <v>1</v>
      </c>
    </row>
    <row r="9" spans="1:25" ht="23.25" hidden="1">
      <c r="A9" s="903"/>
      <c r="B9" s="903"/>
      <c r="C9" s="903"/>
      <c r="D9" s="903"/>
      <c r="E9" s="903"/>
      <c r="F9" s="903"/>
      <c r="G9" s="903"/>
      <c r="H9" s="903"/>
      <c r="I9" s="903"/>
      <c r="J9" s="903"/>
      <c r="K9" s="903"/>
      <c r="L9" s="903"/>
      <c r="M9" s="903"/>
      <c r="N9" s="903"/>
      <c r="O9" s="903"/>
      <c r="P9" s="903"/>
      <c r="Q9" s="903"/>
      <c r="R9" s="903"/>
      <c r="S9" s="903"/>
      <c r="T9" s="903"/>
      <c r="U9" s="903"/>
      <c r="V9" s="903"/>
      <c r="W9" s="903"/>
      <c r="X9" s="903"/>
      <c r="Y9" s="65" t="s">
        <v>1</v>
      </c>
    </row>
    <row r="10" spans="1:25" ht="23.25" hidden="1">
      <c r="A10" s="903"/>
      <c r="B10" s="903"/>
      <c r="C10" s="903"/>
      <c r="D10" s="903"/>
      <c r="E10" s="903"/>
      <c r="F10" s="903"/>
      <c r="G10" s="903"/>
      <c r="H10" s="903"/>
      <c r="I10" s="903"/>
      <c r="J10" s="903"/>
      <c r="K10" s="903"/>
      <c r="L10" s="903"/>
      <c r="M10" s="903"/>
      <c r="N10" s="903"/>
      <c r="O10" s="903"/>
      <c r="P10" s="903"/>
      <c r="Q10" s="903"/>
      <c r="R10" s="903"/>
      <c r="S10" s="903"/>
      <c r="T10" s="903"/>
      <c r="U10" s="903"/>
      <c r="V10" s="903"/>
      <c r="W10" s="903"/>
      <c r="X10" s="903"/>
      <c r="Y10" s="65" t="s">
        <v>1</v>
      </c>
    </row>
    <row r="11" spans="1:25">
      <c r="A11" s="902"/>
      <c r="B11" s="902"/>
      <c r="C11" s="902"/>
      <c r="D11" s="902"/>
      <c r="E11" s="902"/>
      <c r="F11" s="902"/>
      <c r="G11" s="902"/>
      <c r="H11" s="902"/>
      <c r="I11" s="902"/>
      <c r="J11" s="902"/>
      <c r="K11" s="902"/>
      <c r="L11" s="902"/>
      <c r="M11" s="902"/>
      <c r="N11" s="902"/>
      <c r="O11" s="902"/>
      <c r="P11" s="902"/>
      <c r="Q11" s="902"/>
      <c r="R11" s="902"/>
      <c r="S11" s="902"/>
      <c r="T11" s="902"/>
      <c r="U11" s="915"/>
      <c r="V11" s="910" t="s">
        <v>52</v>
      </c>
      <c r="W11" s="911"/>
      <c r="X11" s="912"/>
      <c r="Y11" s="65" t="s">
        <v>1</v>
      </c>
    </row>
    <row r="12" spans="1:25">
      <c r="A12" s="902"/>
      <c r="B12" s="902"/>
      <c r="C12" s="902"/>
      <c r="D12" s="902"/>
      <c r="E12" s="902"/>
      <c r="F12" s="902"/>
      <c r="G12" s="902"/>
      <c r="H12" s="902"/>
      <c r="I12" s="902"/>
      <c r="J12" s="902"/>
      <c r="K12" s="902"/>
      <c r="L12" s="902"/>
      <c r="M12" s="902"/>
      <c r="N12" s="902"/>
      <c r="O12" s="902"/>
      <c r="P12" s="902"/>
      <c r="Q12" s="902"/>
      <c r="R12" s="902"/>
      <c r="S12" s="902"/>
      <c r="T12" s="902"/>
      <c r="U12" s="915"/>
      <c r="V12" s="913" t="s">
        <v>28</v>
      </c>
      <c r="W12" s="904" t="s">
        <v>60</v>
      </c>
      <c r="X12" s="904" t="s">
        <v>321</v>
      </c>
      <c r="Y12" s="65" t="s">
        <v>1</v>
      </c>
    </row>
    <row r="13" spans="1:25" ht="16.5" thickBot="1">
      <c r="A13" s="916"/>
      <c r="B13" s="916"/>
      <c r="C13" s="916"/>
      <c r="D13" s="916"/>
      <c r="E13" s="916"/>
      <c r="F13" s="916"/>
      <c r="G13" s="916"/>
      <c r="H13" s="916"/>
      <c r="I13" s="916"/>
      <c r="J13" s="916"/>
      <c r="K13" s="916"/>
      <c r="L13" s="916"/>
      <c r="M13" s="916"/>
      <c r="N13" s="916"/>
      <c r="O13" s="916"/>
      <c r="P13" s="916"/>
      <c r="Q13" s="916"/>
      <c r="R13" s="916"/>
      <c r="S13" s="916"/>
      <c r="T13" s="916"/>
      <c r="U13" s="917"/>
      <c r="V13" s="914"/>
      <c r="W13" s="905"/>
      <c r="X13" s="905"/>
      <c r="Y13" s="65" t="s">
        <v>1</v>
      </c>
    </row>
    <row r="14" spans="1:25">
      <c r="A14" s="899" t="s">
        <v>133</v>
      </c>
      <c r="B14" s="900"/>
      <c r="C14" s="900"/>
      <c r="D14" s="900"/>
      <c r="E14" s="900"/>
      <c r="F14" s="900"/>
      <c r="G14" s="900"/>
      <c r="H14" s="900"/>
      <c r="I14" s="900"/>
      <c r="J14" s="900"/>
      <c r="K14" s="900"/>
      <c r="L14" s="900"/>
      <c r="M14" s="900"/>
      <c r="N14" s="900"/>
      <c r="O14" s="900"/>
      <c r="P14" s="900"/>
      <c r="Q14" s="900"/>
      <c r="R14" s="900"/>
      <c r="S14" s="900"/>
      <c r="T14" s="900"/>
      <c r="U14" s="900"/>
      <c r="V14" s="575">
        <v>10629</v>
      </c>
      <c r="W14" s="586">
        <v>10648</v>
      </c>
      <c r="X14" s="128">
        <v>1934003</v>
      </c>
      <c r="Y14" s="65" t="s">
        <v>1</v>
      </c>
    </row>
    <row r="15" spans="1:25" ht="15.75" customHeight="1">
      <c r="A15" s="925" t="s">
        <v>264</v>
      </c>
      <c r="B15" s="926"/>
      <c r="C15" s="926"/>
      <c r="D15" s="926"/>
      <c r="E15" s="926"/>
      <c r="F15" s="926"/>
      <c r="G15" s="926"/>
      <c r="H15" s="926"/>
      <c r="I15" s="926"/>
      <c r="J15" s="926"/>
      <c r="K15" s="926"/>
      <c r="L15" s="926"/>
      <c r="M15" s="926"/>
      <c r="N15" s="926"/>
      <c r="O15" s="926"/>
      <c r="P15" s="926"/>
      <c r="Q15" s="926"/>
      <c r="R15" s="926"/>
      <c r="S15" s="926"/>
      <c r="T15" s="926"/>
      <c r="U15" s="926"/>
      <c r="V15" s="576">
        <v>52</v>
      </c>
      <c r="W15" s="69">
        <v>52</v>
      </c>
      <c r="X15" s="70">
        <v>9198</v>
      </c>
      <c r="Y15" s="65" t="s">
        <v>1</v>
      </c>
    </row>
    <row r="16" spans="1:25">
      <c r="A16" s="934" t="s">
        <v>134</v>
      </c>
      <c r="B16" s="935"/>
      <c r="C16" s="935"/>
      <c r="D16" s="935"/>
      <c r="E16" s="935"/>
      <c r="F16" s="935"/>
      <c r="G16" s="935"/>
      <c r="H16" s="935"/>
      <c r="I16" s="935"/>
      <c r="J16" s="935"/>
      <c r="K16" s="935"/>
      <c r="L16" s="935"/>
      <c r="M16" s="935"/>
      <c r="N16" s="935"/>
      <c r="O16" s="935"/>
      <c r="P16" s="935"/>
      <c r="Q16" s="935"/>
      <c r="R16" s="935"/>
      <c r="S16" s="935"/>
      <c r="T16" s="935"/>
      <c r="U16" s="935"/>
      <c r="V16" s="577">
        <f>+V15+V14</f>
        <v>10681</v>
      </c>
      <c r="W16" s="71">
        <f>+W15+W14</f>
        <v>10700</v>
      </c>
      <c r="X16" s="71">
        <f>+X15+X14</f>
        <v>1943201</v>
      </c>
      <c r="Y16" s="65" t="s">
        <v>1</v>
      </c>
    </row>
    <row r="17" spans="1:30">
      <c r="A17" s="638"/>
      <c r="B17" s="639" t="s">
        <v>466</v>
      </c>
      <c r="C17" s="640"/>
      <c r="D17" s="640"/>
      <c r="E17" s="640"/>
      <c r="F17" s="640"/>
      <c r="G17" s="640"/>
      <c r="H17" s="640"/>
      <c r="I17" s="640"/>
      <c r="J17" s="640"/>
      <c r="K17" s="640"/>
      <c r="L17" s="640"/>
      <c r="M17" s="640"/>
      <c r="N17" s="640"/>
      <c r="O17" s="640"/>
      <c r="P17" s="640"/>
      <c r="Q17" s="640"/>
      <c r="R17" s="640"/>
      <c r="S17" s="640"/>
      <c r="T17" s="640"/>
      <c r="U17" s="640"/>
      <c r="V17" s="641">
        <v>-52</v>
      </c>
      <c r="W17" s="642">
        <v>-52</v>
      </c>
      <c r="X17" s="642">
        <v>-9198</v>
      </c>
      <c r="Y17" s="65"/>
    </row>
    <row r="18" spans="1:30" ht="15.75" customHeight="1">
      <c r="A18" s="899" t="s">
        <v>386</v>
      </c>
      <c r="B18" s="900"/>
      <c r="C18" s="900"/>
      <c r="D18" s="900"/>
      <c r="E18" s="900"/>
      <c r="F18" s="900"/>
      <c r="G18" s="900"/>
      <c r="H18" s="900"/>
      <c r="I18" s="900"/>
      <c r="J18" s="900"/>
      <c r="K18" s="900"/>
      <c r="L18" s="900"/>
      <c r="M18" s="900"/>
      <c r="N18" s="900"/>
      <c r="O18" s="900"/>
      <c r="P18" s="900"/>
      <c r="Q18" s="900"/>
      <c r="R18" s="900"/>
      <c r="S18" s="900"/>
      <c r="T18" s="900"/>
      <c r="U18" s="900"/>
      <c r="V18" s="578">
        <v>10629</v>
      </c>
      <c r="W18" s="72">
        <v>10648</v>
      </c>
      <c r="X18" s="72">
        <v>1934003</v>
      </c>
      <c r="Y18" s="65" t="s">
        <v>1</v>
      </c>
    </row>
    <row r="19" spans="1:30" ht="18.75" hidden="1" customHeight="1">
      <c r="A19" s="931" t="s">
        <v>467</v>
      </c>
      <c r="B19" s="932"/>
      <c r="C19" s="932"/>
      <c r="D19" s="932"/>
      <c r="E19" s="932"/>
      <c r="F19" s="932"/>
      <c r="G19" s="932"/>
      <c r="H19" s="932"/>
      <c r="I19" s="932"/>
      <c r="J19" s="932"/>
      <c r="K19" s="932"/>
      <c r="L19" s="932"/>
      <c r="M19" s="932"/>
      <c r="N19" s="932"/>
      <c r="O19" s="932"/>
      <c r="P19" s="932"/>
      <c r="Q19" s="932"/>
      <c r="R19" s="932"/>
      <c r="S19" s="932"/>
      <c r="T19" s="932"/>
      <c r="U19" s="933"/>
      <c r="V19" s="643">
        <v>0</v>
      </c>
      <c r="W19" s="643">
        <v>0</v>
      </c>
      <c r="X19" s="385">
        <v>0</v>
      </c>
      <c r="Y19" s="65" t="s">
        <v>1</v>
      </c>
    </row>
    <row r="20" spans="1:30">
      <c r="A20" s="927" t="s">
        <v>387</v>
      </c>
      <c r="B20" s="928"/>
      <c r="C20" s="928"/>
      <c r="D20" s="928"/>
      <c r="E20" s="928"/>
      <c r="F20" s="928"/>
      <c r="G20" s="928"/>
      <c r="H20" s="928"/>
      <c r="I20" s="928"/>
      <c r="J20" s="928"/>
      <c r="K20" s="928"/>
      <c r="L20" s="928"/>
      <c r="M20" s="928"/>
      <c r="N20" s="928"/>
      <c r="O20" s="928"/>
      <c r="P20" s="928"/>
      <c r="Q20" s="928"/>
      <c r="R20" s="928"/>
      <c r="S20" s="928"/>
      <c r="T20" s="928"/>
      <c r="U20" s="928"/>
      <c r="V20" s="579">
        <v>10629</v>
      </c>
      <c r="W20" s="564">
        <v>10648</v>
      </c>
      <c r="X20" s="564">
        <f>X18+X19</f>
        <v>1934003</v>
      </c>
      <c r="Y20" s="65" t="s">
        <v>1</v>
      </c>
    </row>
    <row r="21" spans="1:30" hidden="1">
      <c r="A21" s="929" t="s">
        <v>119</v>
      </c>
      <c r="B21" s="930"/>
      <c r="C21" s="930"/>
      <c r="D21" s="930"/>
      <c r="E21" s="930"/>
      <c r="F21" s="930"/>
      <c r="G21" s="930"/>
      <c r="H21" s="930"/>
      <c r="I21" s="930"/>
      <c r="J21" s="930"/>
      <c r="K21" s="930"/>
      <c r="L21" s="930"/>
      <c r="M21" s="930"/>
      <c r="N21" s="930"/>
      <c r="O21" s="930"/>
      <c r="P21" s="930"/>
      <c r="Q21" s="930"/>
      <c r="R21" s="930"/>
      <c r="S21" s="930"/>
      <c r="T21" s="930"/>
      <c r="U21" s="930"/>
      <c r="V21" s="576"/>
      <c r="W21" s="69"/>
      <c r="X21" s="70"/>
      <c r="Y21" s="65" t="s">
        <v>1</v>
      </c>
      <c r="AB21" s="4">
        <f>10681</f>
        <v>10681</v>
      </c>
      <c r="AC21" s="4">
        <v>10731</v>
      </c>
      <c r="AD21" s="4">
        <f>AC21-AB21</f>
        <v>50</v>
      </c>
    </row>
    <row r="22" spans="1:30" hidden="1">
      <c r="A22" s="895" t="s">
        <v>46</v>
      </c>
      <c r="B22" s="896"/>
      <c r="C22" s="896"/>
      <c r="D22" s="896"/>
      <c r="E22" s="896"/>
      <c r="F22" s="896"/>
      <c r="G22" s="896"/>
      <c r="H22" s="896"/>
      <c r="I22" s="896"/>
      <c r="J22" s="896"/>
      <c r="K22" s="896"/>
      <c r="L22" s="896"/>
      <c r="M22" s="896"/>
      <c r="N22" s="896"/>
      <c r="O22" s="896"/>
      <c r="P22" s="896"/>
      <c r="Q22" s="896"/>
      <c r="R22" s="896"/>
      <c r="S22" s="896"/>
      <c r="T22" s="896"/>
      <c r="U22" s="896"/>
      <c r="V22" s="576"/>
      <c r="W22" s="69"/>
      <c r="X22" s="70"/>
      <c r="Y22" s="65" t="s">
        <v>1</v>
      </c>
      <c r="AB22" s="4">
        <v>10</v>
      </c>
    </row>
    <row r="23" spans="1:30">
      <c r="A23" s="918" t="s">
        <v>15</v>
      </c>
      <c r="B23" s="919"/>
      <c r="C23" s="919"/>
      <c r="D23" s="919"/>
      <c r="E23" s="919"/>
      <c r="F23" s="919"/>
      <c r="G23" s="919"/>
      <c r="H23" s="919"/>
      <c r="I23" s="919"/>
      <c r="J23" s="919"/>
      <c r="K23" s="919"/>
      <c r="L23" s="919"/>
      <c r="M23" s="919"/>
      <c r="N23" s="919"/>
      <c r="O23" s="919"/>
      <c r="P23" s="919"/>
      <c r="Q23" s="919"/>
      <c r="R23" s="919"/>
      <c r="S23" s="919"/>
      <c r="T23" s="919"/>
      <c r="U23" s="919"/>
      <c r="V23" s="576"/>
      <c r="W23" s="69"/>
      <c r="X23" s="70"/>
      <c r="Y23" s="65" t="s">
        <v>1</v>
      </c>
    </row>
    <row r="24" spans="1:30">
      <c r="A24" s="920" t="s">
        <v>47</v>
      </c>
      <c r="B24" s="921"/>
      <c r="C24" s="921"/>
      <c r="D24" s="921"/>
      <c r="E24" s="921"/>
      <c r="F24" s="921"/>
      <c r="G24" s="921"/>
      <c r="H24" s="921"/>
      <c r="I24" s="921"/>
      <c r="J24" s="921"/>
      <c r="K24" s="921"/>
      <c r="L24" s="921"/>
      <c r="M24" s="921"/>
      <c r="N24" s="921"/>
      <c r="O24" s="921"/>
      <c r="P24" s="921"/>
      <c r="Q24" s="921"/>
      <c r="R24" s="921"/>
      <c r="S24" s="921"/>
      <c r="T24" s="921"/>
      <c r="U24" s="921"/>
      <c r="V24" s="576"/>
      <c r="W24" s="69"/>
      <c r="X24" s="70"/>
      <c r="Y24" s="65" t="s">
        <v>1</v>
      </c>
    </row>
    <row r="25" spans="1:30">
      <c r="A25" s="443"/>
      <c r="B25" s="456"/>
      <c r="C25" s="456" t="s">
        <v>394</v>
      </c>
      <c r="D25" s="456"/>
      <c r="E25" s="456"/>
      <c r="F25" s="456"/>
      <c r="G25" s="456"/>
      <c r="H25" s="456"/>
      <c r="I25" s="456"/>
      <c r="J25" s="456"/>
      <c r="K25" s="571"/>
      <c r="L25" s="571"/>
      <c r="M25" s="456"/>
      <c r="N25" s="456"/>
      <c r="O25" s="456"/>
      <c r="P25" s="460"/>
      <c r="Q25" s="460"/>
      <c r="R25" s="456"/>
      <c r="S25" s="456"/>
      <c r="T25" s="456"/>
      <c r="U25" s="571"/>
      <c r="V25" s="576">
        <v>0</v>
      </c>
      <c r="W25" s="69">
        <v>0</v>
      </c>
      <c r="X25" s="70">
        <v>-1095</v>
      </c>
      <c r="Y25" s="65"/>
    </row>
    <row r="26" spans="1:30">
      <c r="A26" s="443"/>
      <c r="B26" s="456"/>
      <c r="C26" s="456" t="s">
        <v>395</v>
      </c>
      <c r="D26" s="456"/>
      <c r="E26" s="456"/>
      <c r="F26" s="456"/>
      <c r="G26" s="456"/>
      <c r="H26" s="456"/>
      <c r="I26" s="456"/>
      <c r="J26" s="456"/>
      <c r="K26" s="571"/>
      <c r="L26" s="571"/>
      <c r="M26" s="456"/>
      <c r="N26" s="456"/>
      <c r="O26" s="456"/>
      <c r="P26" s="460"/>
      <c r="Q26" s="460"/>
      <c r="R26" s="456"/>
      <c r="S26" s="456"/>
      <c r="T26" s="456"/>
      <c r="U26" s="571"/>
      <c r="V26" s="576">
        <v>-3</v>
      </c>
      <c r="W26" s="69">
        <v>-3</v>
      </c>
      <c r="X26" s="70">
        <v>-618</v>
      </c>
      <c r="Y26" s="65"/>
    </row>
    <row r="27" spans="1:30">
      <c r="A27" s="562"/>
      <c r="B27" s="563"/>
      <c r="C27" s="563" t="s">
        <v>451</v>
      </c>
      <c r="D27" s="563"/>
      <c r="E27" s="563"/>
      <c r="F27" s="563"/>
      <c r="G27" s="563"/>
      <c r="H27" s="563"/>
      <c r="I27" s="563"/>
      <c r="J27" s="563"/>
      <c r="K27" s="571"/>
      <c r="L27" s="571"/>
      <c r="M27" s="563"/>
      <c r="N27" s="563"/>
      <c r="O27" s="563"/>
      <c r="P27" s="460"/>
      <c r="Q27" s="460"/>
      <c r="R27" s="563"/>
      <c r="S27" s="563"/>
      <c r="T27" s="563"/>
      <c r="U27" s="571"/>
      <c r="V27" s="576">
        <v>-2</v>
      </c>
      <c r="W27" s="69">
        <v>-2</v>
      </c>
      <c r="X27" s="70">
        <v>-489</v>
      </c>
      <c r="Y27" s="65"/>
    </row>
    <row r="28" spans="1:30">
      <c r="A28" s="443"/>
      <c r="B28" s="456"/>
      <c r="C28" s="456" t="s">
        <v>396</v>
      </c>
      <c r="D28" s="456"/>
      <c r="E28" s="456"/>
      <c r="F28" s="456"/>
      <c r="G28" s="456"/>
      <c r="H28" s="456"/>
      <c r="I28" s="456"/>
      <c r="J28" s="456"/>
      <c r="K28" s="571"/>
      <c r="L28" s="571"/>
      <c r="M28" s="456"/>
      <c r="N28" s="456"/>
      <c r="O28" s="456"/>
      <c r="P28" s="460"/>
      <c r="Q28" s="460"/>
      <c r="R28" s="456"/>
      <c r="S28" s="456"/>
      <c r="T28" s="456"/>
      <c r="U28" s="571"/>
      <c r="V28" s="576">
        <v>0</v>
      </c>
      <c r="W28" s="69">
        <v>0</v>
      </c>
      <c r="X28" s="70">
        <v>-2494</v>
      </c>
      <c r="Y28" s="65"/>
    </row>
    <row r="29" spans="1:30">
      <c r="A29" s="922" t="s">
        <v>414</v>
      </c>
      <c r="B29" s="894"/>
      <c r="C29" s="894"/>
      <c r="D29" s="894"/>
      <c r="E29" s="894"/>
      <c r="F29" s="894"/>
      <c r="G29" s="894"/>
      <c r="H29" s="894"/>
      <c r="I29" s="894"/>
      <c r="J29" s="894"/>
      <c r="K29" s="894"/>
      <c r="L29" s="894"/>
      <c r="M29" s="894"/>
      <c r="N29" s="894"/>
      <c r="O29" s="894"/>
      <c r="P29" s="894"/>
      <c r="Q29" s="894"/>
      <c r="R29" s="894"/>
      <c r="S29" s="894"/>
      <c r="T29" s="894"/>
      <c r="U29" s="894"/>
      <c r="V29" s="576">
        <f>SUM(V25:V28)</f>
        <v>-5</v>
      </c>
      <c r="W29" s="69">
        <f>SUM(W25:W28)</f>
        <v>-5</v>
      </c>
      <c r="X29" s="70">
        <f>SUM(X25:X28)</f>
        <v>-4696</v>
      </c>
      <c r="Y29" s="65" t="s">
        <v>1</v>
      </c>
    </row>
    <row r="30" spans="1:30">
      <c r="A30" s="636"/>
      <c r="B30" s="635"/>
      <c r="C30" s="635"/>
      <c r="D30" s="635"/>
      <c r="E30" s="635"/>
      <c r="F30" s="635"/>
      <c r="G30" s="635"/>
      <c r="H30" s="635"/>
      <c r="I30" s="635"/>
      <c r="J30" s="635"/>
      <c r="K30" s="635"/>
      <c r="L30" s="635"/>
      <c r="M30" s="635"/>
      <c r="N30" s="635"/>
      <c r="O30" s="635"/>
      <c r="P30" s="635"/>
      <c r="Q30" s="635"/>
      <c r="R30" s="635"/>
      <c r="S30" s="635"/>
      <c r="T30" s="635"/>
      <c r="U30" s="635"/>
      <c r="V30" s="576"/>
      <c r="W30" s="69"/>
      <c r="X30" s="70"/>
      <c r="Y30" s="65"/>
    </row>
    <row r="31" spans="1:30">
      <c r="A31" s="920" t="s">
        <v>384</v>
      </c>
      <c r="B31" s="921"/>
      <c r="C31" s="921"/>
      <c r="D31" s="921"/>
      <c r="E31" s="921"/>
      <c r="F31" s="921"/>
      <c r="G31" s="921"/>
      <c r="H31" s="921"/>
      <c r="I31" s="921"/>
      <c r="J31" s="921"/>
      <c r="K31" s="921"/>
      <c r="L31" s="921"/>
      <c r="M31" s="921"/>
      <c r="N31" s="921"/>
      <c r="O31" s="921"/>
      <c r="P31" s="921"/>
      <c r="Q31" s="921"/>
      <c r="R31" s="921"/>
      <c r="S31" s="921"/>
      <c r="T31" s="921"/>
      <c r="U31" s="921"/>
      <c r="V31" s="576"/>
      <c r="W31" s="69"/>
      <c r="X31" s="70"/>
      <c r="Y31" s="65" t="s">
        <v>1</v>
      </c>
    </row>
    <row r="32" spans="1:30">
      <c r="A32" s="922" t="s">
        <v>278</v>
      </c>
      <c r="B32" s="894"/>
      <c r="C32" s="894"/>
      <c r="D32" s="894"/>
      <c r="E32" s="894"/>
      <c r="F32" s="894"/>
      <c r="G32" s="894"/>
      <c r="H32" s="894"/>
      <c r="I32" s="894"/>
      <c r="J32" s="894"/>
      <c r="K32" s="894"/>
      <c r="L32" s="894"/>
      <c r="M32" s="894"/>
      <c r="N32" s="894"/>
      <c r="O32" s="894"/>
      <c r="P32" s="894"/>
      <c r="Q32" s="894"/>
      <c r="R32" s="894"/>
      <c r="S32" s="894"/>
      <c r="T32" s="894"/>
      <c r="U32" s="894"/>
      <c r="V32" s="576">
        <v>52</v>
      </c>
      <c r="W32" s="69">
        <v>144</v>
      </c>
      <c r="X32" s="70">
        <v>47365</v>
      </c>
      <c r="Y32" s="65" t="s">
        <v>1</v>
      </c>
    </row>
    <row r="33" spans="1:25" hidden="1">
      <c r="A33" s="455"/>
      <c r="B33" s="457"/>
      <c r="C33" s="457" t="s">
        <v>397</v>
      </c>
      <c r="D33" s="457"/>
      <c r="E33" s="457"/>
      <c r="F33" s="457"/>
      <c r="G33" s="457"/>
      <c r="H33" s="457"/>
      <c r="I33" s="457"/>
      <c r="J33" s="457"/>
      <c r="K33" s="570"/>
      <c r="L33" s="570"/>
      <c r="M33" s="457"/>
      <c r="N33" s="457"/>
      <c r="O33" s="457"/>
      <c r="P33" s="461"/>
      <c r="Q33" s="461"/>
      <c r="R33" s="457"/>
      <c r="S33" s="457"/>
      <c r="T33" s="457"/>
      <c r="U33" s="570"/>
      <c r="V33" s="576"/>
      <c r="W33" s="69"/>
      <c r="X33" s="70"/>
      <c r="Y33" s="65"/>
    </row>
    <row r="34" spans="1:25" hidden="1">
      <c r="A34" s="455"/>
      <c r="B34" s="457"/>
      <c r="C34" s="457" t="s">
        <v>398</v>
      </c>
      <c r="D34" s="457"/>
      <c r="E34" s="457"/>
      <c r="F34" s="457"/>
      <c r="G34" s="457"/>
      <c r="H34" s="457"/>
      <c r="I34" s="457"/>
      <c r="J34" s="457"/>
      <c r="K34" s="570"/>
      <c r="L34" s="570"/>
      <c r="M34" s="457"/>
      <c r="N34" s="457"/>
      <c r="O34" s="457"/>
      <c r="P34" s="461"/>
      <c r="Q34" s="461"/>
      <c r="R34" s="457"/>
      <c r="S34" s="457"/>
      <c r="T34" s="457"/>
      <c r="U34" s="570"/>
      <c r="V34" s="576">
        <v>0</v>
      </c>
      <c r="W34" s="69">
        <v>0</v>
      </c>
      <c r="X34" s="70">
        <v>0</v>
      </c>
      <c r="Y34" s="65"/>
    </row>
    <row r="35" spans="1:25" hidden="1">
      <c r="A35" s="455"/>
      <c r="B35" s="813"/>
      <c r="C35" s="813" t="s">
        <v>492</v>
      </c>
      <c r="D35" s="813"/>
      <c r="E35" s="813"/>
      <c r="F35" s="813"/>
      <c r="G35" s="813"/>
      <c r="H35" s="813"/>
      <c r="I35" s="813"/>
      <c r="J35" s="813"/>
      <c r="K35" s="814"/>
      <c r="L35" s="814"/>
      <c r="M35" s="813"/>
      <c r="N35" s="813"/>
      <c r="O35" s="813"/>
      <c r="P35" s="461"/>
      <c r="Q35" s="461"/>
      <c r="R35" s="813"/>
      <c r="S35" s="813"/>
      <c r="T35" s="813"/>
      <c r="U35" s="814"/>
      <c r="V35" s="576">
        <v>0</v>
      </c>
      <c r="W35" s="69">
        <v>0</v>
      </c>
      <c r="X35" s="70">
        <v>0</v>
      </c>
      <c r="Y35" s="65"/>
    </row>
    <row r="36" spans="1:25" hidden="1">
      <c r="A36" s="455"/>
      <c r="B36" s="561"/>
      <c r="C36" s="561" t="s">
        <v>452</v>
      </c>
      <c r="D36" s="561"/>
      <c r="E36" s="561"/>
      <c r="F36" s="561"/>
      <c r="G36" s="561"/>
      <c r="H36" s="561"/>
      <c r="I36" s="561"/>
      <c r="J36" s="561"/>
      <c r="K36" s="570"/>
      <c r="L36" s="570"/>
      <c r="M36" s="561"/>
      <c r="N36" s="561"/>
      <c r="O36" s="561"/>
      <c r="P36" s="461"/>
      <c r="Q36" s="461"/>
      <c r="R36" s="561"/>
      <c r="S36" s="561"/>
      <c r="T36" s="561"/>
      <c r="U36" s="570"/>
      <c r="V36" s="576">
        <v>0</v>
      </c>
      <c r="W36" s="69">
        <v>0</v>
      </c>
      <c r="X36" s="70">
        <v>0</v>
      </c>
      <c r="Y36" s="65"/>
    </row>
    <row r="37" spans="1:25" hidden="1">
      <c r="A37" s="455"/>
      <c r="B37" s="457"/>
      <c r="C37" s="457" t="s">
        <v>399</v>
      </c>
      <c r="D37" s="457"/>
      <c r="E37" s="457"/>
      <c r="F37" s="457"/>
      <c r="G37" s="457"/>
      <c r="H37" s="457"/>
      <c r="I37" s="457"/>
      <c r="J37" s="457"/>
      <c r="K37" s="570"/>
      <c r="L37" s="570"/>
      <c r="M37" s="457"/>
      <c r="N37" s="457"/>
      <c r="O37" s="457"/>
      <c r="P37" s="461"/>
      <c r="Q37" s="461"/>
      <c r="R37" s="457"/>
      <c r="S37" s="457"/>
      <c r="T37" s="457"/>
      <c r="U37" s="570"/>
      <c r="V37" s="576">
        <v>0</v>
      </c>
      <c r="W37" s="69">
        <v>0</v>
      </c>
      <c r="X37" s="70">
        <v>0</v>
      </c>
      <c r="Y37" s="65"/>
    </row>
    <row r="38" spans="1:25" hidden="1">
      <c r="A38" s="455"/>
      <c r="B38" s="457"/>
      <c r="C38" s="561" t="s">
        <v>453</v>
      </c>
      <c r="D38" s="457"/>
      <c r="E38" s="457"/>
      <c r="F38" s="457"/>
      <c r="G38" s="457"/>
      <c r="H38" s="457"/>
      <c r="I38" s="457"/>
      <c r="J38" s="457"/>
      <c r="K38" s="570"/>
      <c r="L38" s="570"/>
      <c r="M38" s="457"/>
      <c r="N38" s="457"/>
      <c r="O38" s="457"/>
      <c r="P38" s="461"/>
      <c r="Q38" s="461"/>
      <c r="R38" s="457"/>
      <c r="S38" s="457"/>
      <c r="T38" s="457"/>
      <c r="U38" s="570"/>
      <c r="V38" s="576">
        <v>0</v>
      </c>
      <c r="W38" s="69">
        <v>0</v>
      </c>
      <c r="X38" s="70">
        <v>0</v>
      </c>
      <c r="Y38" s="65"/>
    </row>
    <row r="39" spans="1:25" hidden="1">
      <c r="A39" s="455"/>
      <c r="B39" s="457"/>
      <c r="C39" s="457" t="s">
        <v>400</v>
      </c>
      <c r="D39" s="457"/>
      <c r="E39" s="457"/>
      <c r="F39" s="457"/>
      <c r="G39" s="457"/>
      <c r="H39" s="457"/>
      <c r="I39" s="457"/>
      <c r="J39" s="457"/>
      <c r="K39" s="570"/>
      <c r="L39" s="570"/>
      <c r="M39" s="457"/>
      <c r="N39" s="457"/>
      <c r="O39" s="457"/>
      <c r="P39" s="461"/>
      <c r="Q39" s="461"/>
      <c r="R39" s="457"/>
      <c r="S39" s="457"/>
      <c r="T39" s="457"/>
      <c r="U39" s="570"/>
      <c r="V39" s="576">
        <v>0</v>
      </c>
      <c r="W39" s="69">
        <v>0</v>
      </c>
      <c r="X39" s="70">
        <v>0</v>
      </c>
      <c r="Y39" s="65"/>
    </row>
    <row r="40" spans="1:25" hidden="1">
      <c r="A40" s="455"/>
      <c r="B40" s="457"/>
      <c r="C40" s="457" t="s">
        <v>401</v>
      </c>
      <c r="D40" s="457"/>
      <c r="E40" s="457"/>
      <c r="F40" s="457"/>
      <c r="G40" s="457"/>
      <c r="H40" s="457"/>
      <c r="I40" s="457"/>
      <c r="J40" s="457"/>
      <c r="K40" s="570"/>
      <c r="L40" s="570"/>
      <c r="M40" s="457"/>
      <c r="N40" s="457"/>
      <c r="O40" s="457"/>
      <c r="P40" s="461"/>
      <c r="Q40" s="461"/>
      <c r="R40" s="457"/>
      <c r="S40" s="457"/>
      <c r="T40" s="457"/>
      <c r="U40" s="570"/>
      <c r="V40" s="576">
        <v>0</v>
      </c>
      <c r="W40" s="69">
        <v>0</v>
      </c>
      <c r="X40" s="70">
        <v>0</v>
      </c>
      <c r="Y40" s="65"/>
    </row>
    <row r="41" spans="1:25" hidden="1">
      <c r="A41" s="455"/>
      <c r="B41" s="457"/>
      <c r="C41" s="457" t="s">
        <v>383</v>
      </c>
      <c r="D41" s="457"/>
      <c r="E41" s="457"/>
      <c r="F41" s="457"/>
      <c r="G41" s="457"/>
      <c r="H41" s="457"/>
      <c r="I41" s="457"/>
      <c r="J41" s="457"/>
      <c r="K41" s="570"/>
      <c r="L41" s="570"/>
      <c r="M41" s="457"/>
      <c r="N41" s="457"/>
      <c r="O41" s="457"/>
      <c r="P41" s="461"/>
      <c r="Q41" s="461"/>
      <c r="R41" s="457"/>
      <c r="S41" s="457"/>
      <c r="T41" s="457"/>
      <c r="U41" s="570"/>
      <c r="V41" s="576">
        <v>0</v>
      </c>
      <c r="W41" s="69">
        <v>0</v>
      </c>
      <c r="X41" s="70">
        <v>0</v>
      </c>
      <c r="Y41" s="65"/>
    </row>
    <row r="42" spans="1:25" hidden="1">
      <c r="A42" s="455"/>
      <c r="B42" s="457"/>
      <c r="C42" s="457" t="s">
        <v>402</v>
      </c>
      <c r="D42" s="457"/>
      <c r="E42" s="457"/>
      <c r="F42" s="457"/>
      <c r="G42" s="457"/>
      <c r="H42" s="457"/>
      <c r="I42" s="457"/>
      <c r="J42" s="457"/>
      <c r="K42" s="570"/>
      <c r="L42" s="570"/>
      <c r="M42" s="457"/>
      <c r="N42" s="457"/>
      <c r="O42" s="457"/>
      <c r="P42" s="461"/>
      <c r="Q42" s="461"/>
      <c r="R42" s="457"/>
      <c r="S42" s="457"/>
      <c r="T42" s="457"/>
      <c r="U42" s="570"/>
      <c r="V42" s="576">
        <v>0</v>
      </c>
      <c r="W42" s="69">
        <v>0</v>
      </c>
      <c r="X42" s="70">
        <v>0</v>
      </c>
      <c r="Y42" s="65"/>
    </row>
    <row r="43" spans="1:25" hidden="1">
      <c r="A43" s="455"/>
      <c r="B43" s="457"/>
      <c r="C43" s="457" t="s">
        <v>382</v>
      </c>
      <c r="D43" s="457"/>
      <c r="E43" s="457"/>
      <c r="F43" s="457"/>
      <c r="G43" s="457"/>
      <c r="H43" s="457"/>
      <c r="I43" s="457"/>
      <c r="J43" s="457"/>
      <c r="K43" s="570"/>
      <c r="L43" s="570"/>
      <c r="M43" s="457"/>
      <c r="N43" s="457"/>
      <c r="O43" s="457"/>
      <c r="P43" s="461"/>
      <c r="Q43" s="461"/>
      <c r="R43" s="457"/>
      <c r="S43" s="457"/>
      <c r="T43" s="457"/>
      <c r="U43" s="570"/>
      <c r="V43" s="576">
        <v>0</v>
      </c>
      <c r="W43" s="69">
        <v>0</v>
      </c>
      <c r="X43" s="70">
        <v>0</v>
      </c>
      <c r="Y43" s="65"/>
    </row>
    <row r="44" spans="1:25" hidden="1">
      <c r="A44" s="455"/>
      <c r="B44" s="457"/>
      <c r="C44" s="457" t="s">
        <v>403</v>
      </c>
      <c r="D44" s="457"/>
      <c r="E44" s="457"/>
      <c r="F44" s="457"/>
      <c r="G44" s="457"/>
      <c r="H44" s="457"/>
      <c r="I44" s="457"/>
      <c r="J44" s="457"/>
      <c r="K44" s="570"/>
      <c r="L44" s="570"/>
      <c r="M44" s="457"/>
      <c r="N44" s="457"/>
      <c r="O44" s="457"/>
      <c r="P44" s="461"/>
      <c r="Q44" s="461"/>
      <c r="R44" s="457"/>
      <c r="S44" s="457"/>
      <c r="T44" s="457"/>
      <c r="U44" s="570"/>
      <c r="V44" s="576"/>
      <c r="W44" s="69"/>
      <c r="X44" s="70"/>
      <c r="Y44" s="65"/>
    </row>
    <row r="45" spans="1:25">
      <c r="A45" s="923" t="s">
        <v>16</v>
      </c>
      <c r="B45" s="924"/>
      <c r="C45" s="924"/>
      <c r="D45" s="924"/>
      <c r="E45" s="924"/>
      <c r="F45" s="924"/>
      <c r="G45" s="924"/>
      <c r="H45" s="924"/>
      <c r="I45" s="924"/>
      <c r="J45" s="924"/>
      <c r="K45" s="924"/>
      <c r="L45" s="924"/>
      <c r="M45" s="924"/>
      <c r="N45" s="924"/>
      <c r="O45" s="924"/>
      <c r="P45" s="924"/>
      <c r="Q45" s="924"/>
      <c r="R45" s="924"/>
      <c r="S45" s="924"/>
      <c r="T45" s="924"/>
      <c r="U45" s="924"/>
      <c r="V45" s="576">
        <v>0</v>
      </c>
      <c r="W45" s="69">
        <v>0</v>
      </c>
      <c r="X45" s="70">
        <v>19663</v>
      </c>
      <c r="Y45" s="65" t="s">
        <v>1</v>
      </c>
    </row>
    <row r="46" spans="1:25" hidden="1">
      <c r="A46" s="446"/>
      <c r="B46" s="457"/>
      <c r="C46" s="457" t="s">
        <v>380</v>
      </c>
      <c r="D46" s="457"/>
      <c r="E46" s="457"/>
      <c r="F46" s="457"/>
      <c r="G46" s="457"/>
      <c r="H46" s="457"/>
      <c r="I46" s="457"/>
      <c r="J46" s="457"/>
      <c r="K46" s="570"/>
      <c r="L46" s="570"/>
      <c r="M46" s="457"/>
      <c r="N46" s="457"/>
      <c r="O46" s="457"/>
      <c r="P46" s="461"/>
      <c r="Q46" s="461"/>
      <c r="R46" s="457"/>
      <c r="S46" s="457"/>
      <c r="T46" s="457"/>
      <c r="U46" s="570"/>
      <c r="V46" s="576">
        <v>0</v>
      </c>
      <c r="W46" s="69">
        <v>0</v>
      </c>
      <c r="X46" s="70">
        <v>0</v>
      </c>
      <c r="Y46" s="65"/>
    </row>
    <row r="47" spans="1:25" hidden="1">
      <c r="A47" s="446"/>
      <c r="B47" s="457"/>
      <c r="C47" s="457" t="s">
        <v>404</v>
      </c>
      <c r="D47" s="457"/>
      <c r="E47" s="457"/>
      <c r="F47" s="457"/>
      <c r="G47" s="457"/>
      <c r="H47" s="457"/>
      <c r="I47" s="457"/>
      <c r="J47" s="457"/>
      <c r="K47" s="570"/>
      <c r="L47" s="570"/>
      <c r="M47" s="457"/>
      <c r="N47" s="457"/>
      <c r="O47" s="457"/>
      <c r="P47" s="461"/>
      <c r="Q47" s="461"/>
      <c r="R47" s="457"/>
      <c r="S47" s="457"/>
      <c r="T47" s="457"/>
      <c r="U47" s="570"/>
      <c r="V47" s="576">
        <v>0</v>
      </c>
      <c r="W47" s="69">
        <v>0</v>
      </c>
      <c r="X47" s="70">
        <v>0</v>
      </c>
      <c r="Y47" s="65"/>
    </row>
    <row r="48" spans="1:25" hidden="1">
      <c r="A48" s="446"/>
      <c r="B48" s="457"/>
      <c r="C48" s="457" t="s">
        <v>381</v>
      </c>
      <c r="D48" s="457"/>
      <c r="E48" s="457"/>
      <c r="F48" s="457"/>
      <c r="G48" s="457"/>
      <c r="H48" s="457"/>
      <c r="I48" s="457"/>
      <c r="J48" s="457"/>
      <c r="K48" s="570"/>
      <c r="L48" s="570"/>
      <c r="M48" s="457"/>
      <c r="N48" s="457"/>
      <c r="O48" s="457"/>
      <c r="P48" s="461"/>
      <c r="Q48" s="461"/>
      <c r="R48" s="457"/>
      <c r="S48" s="457"/>
      <c r="T48" s="457"/>
      <c r="U48" s="570"/>
      <c r="V48" s="576">
        <v>0</v>
      </c>
      <c r="W48" s="69">
        <v>0</v>
      </c>
      <c r="X48" s="70">
        <v>0</v>
      </c>
      <c r="Y48" s="65"/>
    </row>
    <row r="49" spans="1:25" hidden="1">
      <c r="A49" s="446"/>
      <c r="B49" s="457"/>
      <c r="C49" s="457" t="s">
        <v>405</v>
      </c>
      <c r="D49" s="457"/>
      <c r="E49" s="457"/>
      <c r="F49" s="457"/>
      <c r="G49" s="457"/>
      <c r="H49" s="457"/>
      <c r="I49" s="457"/>
      <c r="J49" s="457"/>
      <c r="K49" s="570"/>
      <c r="L49" s="570"/>
      <c r="M49" s="457"/>
      <c r="N49" s="457"/>
      <c r="O49" s="457"/>
      <c r="P49" s="461"/>
      <c r="Q49" s="461"/>
      <c r="R49" s="457"/>
      <c r="S49" s="457"/>
      <c r="T49" s="457"/>
      <c r="U49" s="570"/>
      <c r="V49" s="576">
        <v>0</v>
      </c>
      <c r="W49" s="69">
        <v>0</v>
      </c>
      <c r="X49" s="70">
        <v>0</v>
      </c>
      <c r="Y49" s="65"/>
    </row>
    <row r="50" spans="1:25" hidden="1">
      <c r="A50" s="893" t="s">
        <v>279</v>
      </c>
      <c r="B50" s="894"/>
      <c r="C50" s="894"/>
      <c r="D50" s="894"/>
      <c r="E50" s="894"/>
      <c r="F50" s="894"/>
      <c r="G50" s="894"/>
      <c r="H50" s="894"/>
      <c r="I50" s="894"/>
      <c r="J50" s="894"/>
      <c r="K50" s="894"/>
      <c r="L50" s="894"/>
      <c r="M50" s="894"/>
      <c r="N50" s="894"/>
      <c r="O50" s="894"/>
      <c r="P50" s="894"/>
      <c r="Q50" s="894"/>
      <c r="R50" s="894"/>
      <c r="S50" s="894"/>
      <c r="T50" s="894"/>
      <c r="U50" s="894"/>
      <c r="V50" s="576"/>
      <c r="W50" s="69"/>
      <c r="X50" s="70"/>
      <c r="Y50" s="65" t="s">
        <v>1</v>
      </c>
    </row>
    <row r="51" spans="1:25" hidden="1">
      <c r="A51" s="444"/>
      <c r="B51" s="458"/>
      <c r="C51" s="458" t="s">
        <v>406</v>
      </c>
      <c r="D51" s="458"/>
      <c r="E51" s="458"/>
      <c r="F51" s="458"/>
      <c r="G51" s="458"/>
      <c r="H51" s="458"/>
      <c r="I51" s="458"/>
      <c r="J51" s="458"/>
      <c r="K51" s="571"/>
      <c r="L51" s="571"/>
      <c r="M51" s="458"/>
      <c r="N51" s="458"/>
      <c r="O51" s="458"/>
      <c r="P51" s="460"/>
      <c r="Q51" s="460"/>
      <c r="R51" s="458"/>
      <c r="S51" s="458"/>
      <c r="T51" s="458"/>
      <c r="U51" s="571"/>
      <c r="V51" s="576"/>
      <c r="W51" s="69"/>
      <c r="X51" s="70"/>
      <c r="Y51" s="65"/>
    </row>
    <row r="52" spans="1:25" hidden="1">
      <c r="A52" s="893" t="s">
        <v>280</v>
      </c>
      <c r="B52" s="894"/>
      <c r="C52" s="894"/>
      <c r="D52" s="894"/>
      <c r="E52" s="894"/>
      <c r="F52" s="894"/>
      <c r="G52" s="894"/>
      <c r="H52" s="894"/>
      <c r="I52" s="894"/>
      <c r="J52" s="894"/>
      <c r="K52" s="894"/>
      <c r="L52" s="894"/>
      <c r="M52" s="894"/>
      <c r="N52" s="894"/>
      <c r="O52" s="894"/>
      <c r="P52" s="894"/>
      <c r="Q52" s="894"/>
      <c r="R52" s="894"/>
      <c r="S52" s="894"/>
      <c r="T52" s="894"/>
      <c r="U52" s="894"/>
      <c r="V52" s="576"/>
      <c r="W52" s="69"/>
      <c r="X52" s="70">
        <v>0</v>
      </c>
      <c r="Y52" s="65" t="s">
        <v>1</v>
      </c>
    </row>
    <row r="53" spans="1:25" hidden="1">
      <c r="A53" s="444"/>
      <c r="B53" s="458"/>
      <c r="C53" s="458" t="s">
        <v>407</v>
      </c>
      <c r="D53" s="458"/>
      <c r="E53" s="458"/>
      <c r="F53" s="458"/>
      <c r="G53" s="458"/>
      <c r="H53" s="458"/>
      <c r="I53" s="458"/>
      <c r="J53" s="458"/>
      <c r="K53" s="571"/>
      <c r="L53" s="571"/>
      <c r="M53" s="458"/>
      <c r="N53" s="458"/>
      <c r="O53" s="458"/>
      <c r="P53" s="460"/>
      <c r="Q53" s="460"/>
      <c r="R53" s="458"/>
      <c r="S53" s="458"/>
      <c r="T53" s="458"/>
      <c r="U53" s="571"/>
      <c r="V53" s="576"/>
      <c r="W53" s="69"/>
      <c r="X53" s="70"/>
      <c r="Y53" s="65"/>
    </row>
    <row r="54" spans="1:25">
      <c r="A54" s="893" t="s">
        <v>312</v>
      </c>
      <c r="B54" s="894"/>
      <c r="C54" s="894"/>
      <c r="D54" s="894"/>
      <c r="E54" s="894"/>
      <c r="F54" s="894"/>
      <c r="G54" s="894"/>
      <c r="H54" s="894"/>
      <c r="I54" s="894"/>
      <c r="J54" s="894"/>
      <c r="K54" s="894"/>
      <c r="L54" s="894"/>
      <c r="M54" s="894"/>
      <c r="N54" s="894"/>
      <c r="O54" s="894"/>
      <c r="P54" s="894"/>
      <c r="Q54" s="894"/>
      <c r="R54" s="894"/>
      <c r="S54" s="894"/>
      <c r="T54" s="894"/>
      <c r="U54" s="894"/>
      <c r="V54" s="576">
        <f>SUM(V32:V53)</f>
        <v>52</v>
      </c>
      <c r="W54" s="69">
        <f>SUM(W32:W53)</f>
        <v>144</v>
      </c>
      <c r="X54" s="69">
        <f>SUM(X32:X53)</f>
        <v>67028</v>
      </c>
      <c r="Y54" s="65" t="s">
        <v>1</v>
      </c>
    </row>
    <row r="55" spans="1:25" s="451" customFormat="1" hidden="1">
      <c r="A55" s="939" t="s">
        <v>51</v>
      </c>
      <c r="B55" s="940"/>
      <c r="C55" s="940"/>
      <c r="D55" s="940"/>
      <c r="E55" s="940"/>
      <c r="F55" s="940"/>
      <c r="G55" s="940"/>
      <c r="H55" s="940"/>
      <c r="I55" s="940"/>
      <c r="J55" s="940"/>
      <c r="K55" s="940"/>
      <c r="L55" s="940"/>
      <c r="M55" s="940"/>
      <c r="N55" s="940"/>
      <c r="O55" s="940"/>
      <c r="P55" s="940"/>
      <c r="Q55" s="940"/>
      <c r="R55" s="940"/>
      <c r="S55" s="940"/>
      <c r="T55" s="940"/>
      <c r="U55" s="940"/>
      <c r="V55" s="580">
        <f>SUM(V32:V54)</f>
        <v>104</v>
      </c>
      <c r="W55" s="448"/>
      <c r="X55" s="449"/>
      <c r="Y55" s="450" t="s">
        <v>1</v>
      </c>
    </row>
    <row r="56" spans="1:25" s="451" customFormat="1" hidden="1">
      <c r="A56" s="895" t="s">
        <v>465</v>
      </c>
      <c r="B56" s="896"/>
      <c r="C56" s="896"/>
      <c r="D56" s="896"/>
      <c r="E56" s="896"/>
      <c r="F56" s="896"/>
      <c r="G56" s="896"/>
      <c r="H56" s="896"/>
      <c r="I56" s="896"/>
      <c r="J56" s="896"/>
      <c r="K56" s="896"/>
      <c r="L56" s="896"/>
      <c r="M56" s="896"/>
      <c r="N56" s="896"/>
      <c r="O56" s="896"/>
      <c r="P56" s="896"/>
      <c r="Q56" s="896"/>
      <c r="R56" s="896"/>
      <c r="S56" s="896"/>
      <c r="T56" s="896"/>
      <c r="U56" s="896"/>
      <c r="V56" s="580">
        <v>0</v>
      </c>
      <c r="W56" s="448">
        <v>0</v>
      </c>
      <c r="X56" s="449">
        <v>0</v>
      </c>
      <c r="Y56" s="450" t="s">
        <v>1</v>
      </c>
    </row>
    <row r="57" spans="1:25" s="451" customFormat="1" hidden="1">
      <c r="A57" s="895" t="s">
        <v>17</v>
      </c>
      <c r="B57" s="896"/>
      <c r="C57" s="896"/>
      <c r="D57" s="896"/>
      <c r="E57" s="896"/>
      <c r="F57" s="896"/>
      <c r="G57" s="896"/>
      <c r="H57" s="896"/>
      <c r="I57" s="896"/>
      <c r="J57" s="896"/>
      <c r="K57" s="896"/>
      <c r="L57" s="896"/>
      <c r="M57" s="896"/>
      <c r="N57" s="896"/>
      <c r="O57" s="896"/>
      <c r="P57" s="896"/>
      <c r="Q57" s="896"/>
      <c r="R57" s="896"/>
      <c r="S57" s="896"/>
      <c r="T57" s="896"/>
      <c r="U57" s="896"/>
      <c r="V57" s="580"/>
      <c r="W57" s="448"/>
      <c r="X57" s="449">
        <v>0</v>
      </c>
      <c r="Y57" s="450" t="s">
        <v>1</v>
      </c>
    </row>
    <row r="58" spans="1:25" s="451" customFormat="1" hidden="1">
      <c r="A58" s="895" t="s">
        <v>313</v>
      </c>
      <c r="B58" s="896"/>
      <c r="C58" s="896"/>
      <c r="D58" s="896"/>
      <c r="E58" s="896"/>
      <c r="F58" s="896"/>
      <c r="G58" s="896"/>
      <c r="H58" s="896"/>
      <c r="I58" s="896"/>
      <c r="J58" s="896"/>
      <c r="K58" s="896"/>
      <c r="L58" s="896"/>
      <c r="M58" s="896"/>
      <c r="N58" s="896"/>
      <c r="O58" s="896"/>
      <c r="P58" s="896"/>
      <c r="Q58" s="896"/>
      <c r="R58" s="896"/>
      <c r="S58" s="896"/>
      <c r="T58" s="896"/>
      <c r="U58" s="896"/>
      <c r="V58" s="580">
        <f>V56+V57</f>
        <v>0</v>
      </c>
      <c r="W58" s="448">
        <f>W56+W57</f>
        <v>0</v>
      </c>
      <c r="X58" s="448">
        <f>SUM(X56:X57)</f>
        <v>0</v>
      </c>
      <c r="Y58" s="450" t="s">
        <v>1</v>
      </c>
    </row>
    <row r="59" spans="1:25" s="824" customFormat="1">
      <c r="A59" s="815"/>
      <c r="B59" s="821"/>
      <c r="C59" s="821"/>
      <c r="D59" s="821"/>
      <c r="E59" s="821"/>
      <c r="F59" s="821"/>
      <c r="G59" s="821"/>
      <c r="H59" s="821"/>
      <c r="I59" s="821"/>
      <c r="J59" s="821"/>
      <c r="K59" s="821"/>
      <c r="L59" s="821"/>
      <c r="M59" s="821"/>
      <c r="N59" s="821"/>
      <c r="O59" s="821"/>
      <c r="P59" s="821"/>
      <c r="Q59" s="821"/>
      <c r="R59" s="821"/>
      <c r="S59" s="821"/>
      <c r="T59" s="821"/>
      <c r="U59" s="821"/>
      <c r="V59" s="822"/>
      <c r="W59" s="823"/>
      <c r="X59" s="823"/>
      <c r="Y59" s="454"/>
    </row>
    <row r="60" spans="1:25">
      <c r="A60" s="920" t="s">
        <v>50</v>
      </c>
      <c r="B60" s="921"/>
      <c r="C60" s="921"/>
      <c r="D60" s="921"/>
      <c r="E60" s="921"/>
      <c r="F60" s="921"/>
      <c r="G60" s="921"/>
      <c r="H60" s="921"/>
      <c r="I60" s="921"/>
      <c r="J60" s="921"/>
      <c r="K60" s="921"/>
      <c r="L60" s="921"/>
      <c r="M60" s="921"/>
      <c r="N60" s="921"/>
      <c r="O60" s="921"/>
      <c r="P60" s="921"/>
      <c r="Q60" s="921"/>
      <c r="R60" s="921"/>
      <c r="S60" s="921"/>
      <c r="T60" s="921"/>
      <c r="U60" s="921"/>
      <c r="V60" s="576">
        <f>V54+V29</f>
        <v>47</v>
      </c>
      <c r="W60" s="637">
        <f>W54+W29</f>
        <v>139</v>
      </c>
      <c r="X60" s="637">
        <f>X54+X29</f>
        <v>62332</v>
      </c>
      <c r="Y60" s="65" t="s">
        <v>1</v>
      </c>
    </row>
    <row r="61" spans="1:25">
      <c r="A61" s="810"/>
      <c r="B61" s="811"/>
      <c r="C61" s="811"/>
      <c r="D61" s="811"/>
      <c r="E61" s="811"/>
      <c r="F61" s="811"/>
      <c r="G61" s="811"/>
      <c r="H61" s="811"/>
      <c r="I61" s="811"/>
      <c r="J61" s="811"/>
      <c r="K61" s="811"/>
      <c r="L61" s="811"/>
      <c r="M61" s="811"/>
      <c r="N61" s="811"/>
      <c r="O61" s="811"/>
      <c r="P61" s="811"/>
      <c r="Q61" s="811"/>
      <c r="R61" s="811"/>
      <c r="S61" s="811"/>
      <c r="T61" s="811"/>
      <c r="U61" s="811"/>
      <c r="V61" s="576"/>
      <c r="W61" s="637"/>
      <c r="X61" s="637"/>
      <c r="Y61" s="65"/>
    </row>
    <row r="62" spans="1:25">
      <c r="A62" s="920" t="s">
        <v>49</v>
      </c>
      <c r="B62" s="921"/>
      <c r="C62" s="921"/>
      <c r="D62" s="921"/>
      <c r="E62" s="921"/>
      <c r="F62" s="921"/>
      <c r="G62" s="921"/>
      <c r="H62" s="921"/>
      <c r="I62" s="921"/>
      <c r="J62" s="921"/>
      <c r="K62" s="921"/>
      <c r="L62" s="921"/>
      <c r="M62" s="921"/>
      <c r="N62" s="921"/>
      <c r="O62" s="921"/>
      <c r="P62" s="921"/>
      <c r="Q62" s="921"/>
      <c r="R62" s="921"/>
      <c r="S62" s="921"/>
      <c r="T62" s="921"/>
      <c r="U62" s="921"/>
      <c r="V62" s="576">
        <f>V60+V20</f>
        <v>10676</v>
      </c>
      <c r="W62" s="637">
        <f>W60+W20</f>
        <v>10787</v>
      </c>
      <c r="X62" s="576">
        <f>X60+X20</f>
        <v>1996335</v>
      </c>
      <c r="Y62" s="65" t="s">
        <v>1</v>
      </c>
    </row>
    <row r="63" spans="1:25">
      <c r="A63" s="633"/>
      <c r="B63" s="634"/>
      <c r="C63" s="634"/>
      <c r="D63" s="634"/>
      <c r="E63" s="634"/>
      <c r="F63" s="634"/>
      <c r="G63" s="634"/>
      <c r="H63" s="634"/>
      <c r="I63" s="634"/>
      <c r="J63" s="634"/>
      <c r="K63" s="634"/>
      <c r="L63" s="634"/>
      <c r="M63" s="634"/>
      <c r="N63" s="634"/>
      <c r="O63" s="634"/>
      <c r="P63" s="634"/>
      <c r="Q63" s="634"/>
      <c r="R63" s="634"/>
      <c r="S63" s="634"/>
      <c r="T63" s="634"/>
      <c r="U63" s="634"/>
      <c r="V63" s="576"/>
      <c r="W63" s="69"/>
      <c r="X63" s="69"/>
      <c r="Y63" s="65"/>
    </row>
    <row r="64" spans="1:25">
      <c r="A64" s="936" t="s">
        <v>271</v>
      </c>
      <c r="B64" s="937"/>
      <c r="C64" s="937"/>
      <c r="D64" s="937"/>
      <c r="E64" s="937"/>
      <c r="F64" s="937"/>
      <c r="G64" s="937"/>
      <c r="H64" s="937"/>
      <c r="I64" s="937"/>
      <c r="J64" s="937"/>
      <c r="K64" s="937"/>
      <c r="L64" s="937"/>
      <c r="M64" s="937"/>
      <c r="N64" s="937"/>
      <c r="O64" s="937"/>
      <c r="P64" s="937"/>
      <c r="Q64" s="937"/>
      <c r="R64" s="937"/>
      <c r="S64" s="937"/>
      <c r="T64" s="937"/>
      <c r="U64" s="938"/>
      <c r="V64" s="581">
        <f>V62</f>
        <v>10676</v>
      </c>
      <c r="W64" s="581">
        <f>W62</f>
        <v>10787</v>
      </c>
      <c r="X64" s="587">
        <f>X62</f>
        <v>1996335</v>
      </c>
      <c r="Y64" s="65" t="s">
        <v>1</v>
      </c>
    </row>
    <row r="65" spans="1:25">
      <c r="A65" s="918" t="s">
        <v>120</v>
      </c>
      <c r="B65" s="919"/>
      <c r="C65" s="919"/>
      <c r="D65" s="919"/>
      <c r="E65" s="919"/>
      <c r="F65" s="919"/>
      <c r="G65" s="919"/>
      <c r="H65" s="919"/>
      <c r="I65" s="919"/>
      <c r="J65" s="919"/>
      <c r="K65" s="919"/>
      <c r="L65" s="919"/>
      <c r="M65" s="919"/>
      <c r="N65" s="919"/>
      <c r="O65" s="919"/>
      <c r="P65" s="919"/>
      <c r="Q65" s="919"/>
      <c r="R65" s="919"/>
      <c r="S65" s="919"/>
      <c r="T65" s="919"/>
      <c r="U65" s="919"/>
      <c r="V65" s="576"/>
      <c r="W65" s="69"/>
      <c r="X65" s="70"/>
      <c r="Y65" s="65" t="s">
        <v>1</v>
      </c>
    </row>
    <row r="66" spans="1:25">
      <c r="A66" s="920" t="s">
        <v>409</v>
      </c>
      <c r="B66" s="921"/>
      <c r="C66" s="921"/>
      <c r="D66" s="921"/>
      <c r="E66" s="921"/>
      <c r="F66" s="921"/>
      <c r="G66" s="921"/>
      <c r="H66" s="921"/>
      <c r="I66" s="921"/>
      <c r="J66" s="921"/>
      <c r="K66" s="921"/>
      <c r="L66" s="921"/>
      <c r="M66" s="921"/>
      <c r="N66" s="921"/>
      <c r="O66" s="921"/>
      <c r="P66" s="921"/>
      <c r="Q66" s="921"/>
      <c r="R66" s="921"/>
      <c r="S66" s="921"/>
      <c r="T66" s="921"/>
      <c r="U66" s="921"/>
      <c r="V66" s="576" t="s">
        <v>320</v>
      </c>
      <c r="W66" s="69"/>
      <c r="X66" s="70"/>
      <c r="Y66" s="65" t="s">
        <v>1</v>
      </c>
    </row>
    <row r="67" spans="1:25">
      <c r="A67" s="893" t="s">
        <v>468</v>
      </c>
      <c r="B67" s="894"/>
      <c r="C67" s="894"/>
      <c r="D67" s="894"/>
      <c r="E67" s="894"/>
      <c r="F67" s="894"/>
      <c r="G67" s="894"/>
      <c r="H67" s="894"/>
      <c r="I67" s="894"/>
      <c r="J67" s="894"/>
      <c r="K67" s="894"/>
      <c r="L67" s="894"/>
      <c r="M67" s="894"/>
      <c r="N67" s="894"/>
      <c r="O67" s="894"/>
      <c r="P67" s="894"/>
      <c r="Q67" s="894"/>
      <c r="R67" s="894"/>
      <c r="S67" s="894"/>
      <c r="T67" s="894"/>
      <c r="U67" s="894"/>
      <c r="V67" s="576">
        <v>0</v>
      </c>
      <c r="W67" s="70">
        <v>0</v>
      </c>
      <c r="X67" s="70">
        <v>2000</v>
      </c>
      <c r="Y67" s="65"/>
    </row>
    <row r="68" spans="1:25">
      <c r="A68" s="923" t="s">
        <v>122</v>
      </c>
      <c r="B68" s="924"/>
      <c r="C68" s="924"/>
      <c r="D68" s="924"/>
      <c r="E68" s="924"/>
      <c r="F68" s="924"/>
      <c r="G68" s="924"/>
      <c r="H68" s="924"/>
      <c r="I68" s="924"/>
      <c r="J68" s="924"/>
      <c r="K68" s="924"/>
      <c r="L68" s="924"/>
      <c r="M68" s="924"/>
      <c r="N68" s="924"/>
      <c r="O68" s="924"/>
      <c r="P68" s="924"/>
      <c r="Q68" s="924"/>
      <c r="R68" s="924"/>
      <c r="S68" s="924"/>
      <c r="T68" s="924"/>
      <c r="U68" s="924"/>
      <c r="V68" s="582">
        <f>V67</f>
        <v>0</v>
      </c>
      <c r="W68" s="70">
        <f>W67</f>
        <v>0</v>
      </c>
      <c r="X68" s="70">
        <f>X67</f>
        <v>2000</v>
      </c>
      <c r="Y68" s="65" t="s">
        <v>1</v>
      </c>
    </row>
    <row r="69" spans="1:25">
      <c r="A69" s="920" t="s">
        <v>51</v>
      </c>
      <c r="B69" s="921"/>
      <c r="C69" s="921"/>
      <c r="D69" s="921"/>
      <c r="E69" s="921"/>
      <c r="F69" s="921"/>
      <c r="G69" s="921"/>
      <c r="H69" s="921"/>
      <c r="I69" s="921"/>
      <c r="J69" s="921"/>
      <c r="K69" s="921"/>
      <c r="L69" s="921"/>
      <c r="M69" s="921"/>
      <c r="N69" s="921"/>
      <c r="O69" s="921"/>
      <c r="P69" s="921"/>
      <c r="Q69" s="921"/>
      <c r="R69" s="921"/>
      <c r="S69" s="921"/>
      <c r="T69" s="921"/>
      <c r="U69" s="921"/>
      <c r="V69" s="576"/>
      <c r="W69" s="69"/>
      <c r="X69" s="70"/>
      <c r="Y69" s="65" t="s">
        <v>1</v>
      </c>
    </row>
    <row r="70" spans="1:25">
      <c r="A70" s="893" t="s">
        <v>408</v>
      </c>
      <c r="B70" s="894"/>
      <c r="C70" s="894"/>
      <c r="D70" s="894"/>
      <c r="E70" s="894"/>
      <c r="F70" s="894"/>
      <c r="G70" s="894"/>
      <c r="H70" s="894"/>
      <c r="I70" s="894"/>
      <c r="J70" s="894"/>
      <c r="K70" s="894"/>
      <c r="L70" s="894"/>
      <c r="M70" s="894"/>
      <c r="N70" s="894"/>
      <c r="O70" s="894"/>
      <c r="P70" s="894"/>
      <c r="Q70" s="894"/>
      <c r="R70" s="894"/>
      <c r="S70" s="894"/>
      <c r="T70" s="894"/>
      <c r="U70" s="894"/>
      <c r="V70" s="576">
        <v>0</v>
      </c>
      <c r="W70" s="69">
        <v>0</v>
      </c>
      <c r="X70" s="70">
        <v>-1999</v>
      </c>
      <c r="Y70" s="65" t="s">
        <v>1</v>
      </c>
    </row>
    <row r="71" spans="1:25">
      <c r="A71" s="893" t="s">
        <v>502</v>
      </c>
      <c r="B71" s="894"/>
      <c r="C71" s="894"/>
      <c r="D71" s="894"/>
      <c r="E71" s="894"/>
      <c r="F71" s="894"/>
      <c r="G71" s="894"/>
      <c r="H71" s="894"/>
      <c r="I71" s="894"/>
      <c r="J71" s="894"/>
      <c r="K71" s="894"/>
      <c r="L71" s="894"/>
      <c r="M71" s="894"/>
      <c r="N71" s="894"/>
      <c r="O71" s="894"/>
      <c r="P71" s="894"/>
      <c r="Q71" s="894"/>
      <c r="R71" s="894"/>
      <c r="S71" s="894"/>
      <c r="T71" s="894"/>
      <c r="U71" s="894"/>
      <c r="V71" s="576">
        <v>0</v>
      </c>
      <c r="W71" s="69">
        <v>0</v>
      </c>
      <c r="X71" s="69">
        <v>-987</v>
      </c>
      <c r="Y71" s="65" t="s">
        <v>1</v>
      </c>
    </row>
    <row r="72" spans="1:25">
      <c r="A72" s="893" t="s">
        <v>509</v>
      </c>
      <c r="B72" s="894"/>
      <c r="C72" s="894"/>
      <c r="D72" s="894"/>
      <c r="E72" s="894"/>
      <c r="F72" s="894"/>
      <c r="G72" s="894"/>
      <c r="H72" s="894"/>
      <c r="I72" s="894"/>
      <c r="J72" s="894"/>
      <c r="K72" s="894"/>
      <c r="L72" s="894"/>
      <c r="M72" s="894"/>
      <c r="N72" s="894"/>
      <c r="O72" s="894"/>
      <c r="P72" s="894"/>
      <c r="Q72" s="894"/>
      <c r="R72" s="894"/>
      <c r="S72" s="894"/>
      <c r="T72" s="894"/>
      <c r="U72" s="894"/>
      <c r="V72" s="576">
        <v>0</v>
      </c>
      <c r="W72" s="69">
        <v>0</v>
      </c>
      <c r="X72" s="69">
        <v>-200</v>
      </c>
      <c r="Y72" s="65" t="s">
        <v>1</v>
      </c>
    </row>
    <row r="73" spans="1:25">
      <c r="A73" s="923" t="s">
        <v>415</v>
      </c>
      <c r="B73" s="924"/>
      <c r="C73" s="924"/>
      <c r="D73" s="924"/>
      <c r="E73" s="924"/>
      <c r="F73" s="924"/>
      <c r="G73" s="924"/>
      <c r="H73" s="924"/>
      <c r="I73" s="924"/>
      <c r="J73" s="924"/>
      <c r="K73" s="924"/>
      <c r="L73" s="924"/>
      <c r="M73" s="924"/>
      <c r="N73" s="924"/>
      <c r="O73" s="924"/>
      <c r="P73" s="924"/>
      <c r="Q73" s="924"/>
      <c r="R73" s="924"/>
      <c r="S73" s="924"/>
      <c r="T73" s="924"/>
      <c r="U73" s="924"/>
      <c r="V73" s="583">
        <f>SUM(V70:V72)</f>
        <v>0</v>
      </c>
      <c r="W73" s="445">
        <f>SUM(W70:W72)</f>
        <v>0</v>
      </c>
      <c r="X73" s="445">
        <f>SUM(X70:X72)</f>
        <v>-3186</v>
      </c>
      <c r="Y73" s="65"/>
    </row>
    <row r="74" spans="1:25" ht="18" customHeight="1">
      <c r="A74" s="920" t="s">
        <v>121</v>
      </c>
      <c r="B74" s="921"/>
      <c r="C74" s="921"/>
      <c r="D74" s="921"/>
      <c r="E74" s="921"/>
      <c r="F74" s="921"/>
      <c r="G74" s="921"/>
      <c r="H74" s="921"/>
      <c r="I74" s="921"/>
      <c r="J74" s="921"/>
      <c r="K74" s="921"/>
      <c r="L74" s="921"/>
      <c r="M74" s="921"/>
      <c r="N74" s="921"/>
      <c r="O74" s="921"/>
      <c r="P74" s="921"/>
      <c r="Q74" s="921"/>
      <c r="R74" s="921"/>
      <c r="S74" s="921"/>
      <c r="T74" s="921"/>
      <c r="U74" s="921"/>
      <c r="V74" s="584">
        <f>V73</f>
        <v>0</v>
      </c>
      <c r="W74" s="74">
        <f>W73</f>
        <v>0</v>
      </c>
      <c r="X74" s="74">
        <f>X73+X68</f>
        <v>-1186</v>
      </c>
      <c r="Y74" s="65" t="s">
        <v>1</v>
      </c>
    </row>
    <row r="75" spans="1:25" ht="18" customHeight="1">
      <c r="A75" s="951" t="s">
        <v>272</v>
      </c>
      <c r="B75" s="952"/>
      <c r="C75" s="952"/>
      <c r="D75" s="952"/>
      <c r="E75" s="952"/>
      <c r="F75" s="952"/>
      <c r="G75" s="952"/>
      <c r="H75" s="952"/>
      <c r="I75" s="952"/>
      <c r="J75" s="952"/>
      <c r="K75" s="952"/>
      <c r="L75" s="952"/>
      <c r="M75" s="952"/>
      <c r="N75" s="952"/>
      <c r="O75" s="952"/>
      <c r="P75" s="952"/>
      <c r="Q75" s="952"/>
      <c r="R75" s="952"/>
      <c r="S75" s="952"/>
      <c r="T75" s="952"/>
      <c r="U75" s="952"/>
      <c r="V75" s="585">
        <f>V64+V74</f>
        <v>10676</v>
      </c>
      <c r="W75" s="75">
        <f>W64+W74</f>
        <v>10787</v>
      </c>
      <c r="X75" s="75">
        <f>X64+X74</f>
        <v>1995149</v>
      </c>
      <c r="Y75" s="65" t="s">
        <v>1</v>
      </c>
    </row>
    <row r="76" spans="1:25" ht="18" customHeight="1">
      <c r="A76" s="953" t="s">
        <v>392</v>
      </c>
      <c r="B76" s="952"/>
      <c r="C76" s="952"/>
      <c r="D76" s="952"/>
      <c r="E76" s="952"/>
      <c r="F76" s="952"/>
      <c r="G76" s="952"/>
      <c r="H76" s="952"/>
      <c r="I76" s="952"/>
      <c r="J76" s="952"/>
      <c r="K76" s="952"/>
      <c r="L76" s="952"/>
      <c r="M76" s="952"/>
      <c r="N76" s="952"/>
      <c r="O76" s="952"/>
      <c r="P76" s="952"/>
      <c r="Q76" s="952"/>
      <c r="R76" s="952"/>
      <c r="S76" s="952"/>
      <c r="T76" s="952"/>
      <c r="U76" s="952"/>
      <c r="V76" s="73">
        <f>+V75-V14</f>
        <v>47</v>
      </c>
      <c r="W76" s="73">
        <f>+W75-W14</f>
        <v>139</v>
      </c>
      <c r="X76" s="73">
        <f>+X75-X14</f>
        <v>61146</v>
      </c>
      <c r="Y76" s="65" t="s">
        <v>1</v>
      </c>
    </row>
    <row r="77" spans="1:25" ht="18" hidden="1" customHeight="1">
      <c r="A77" s="838"/>
      <c r="B77" s="839"/>
      <c r="C77" s="839"/>
      <c r="D77" s="839"/>
      <c r="E77" s="839"/>
      <c r="F77" s="839"/>
      <c r="G77" s="839"/>
      <c r="H77" s="839"/>
      <c r="I77" s="839"/>
      <c r="J77" s="839"/>
      <c r="K77" s="839"/>
      <c r="L77" s="839"/>
      <c r="M77" s="839"/>
      <c r="N77" s="839"/>
      <c r="O77" s="839"/>
      <c r="P77" s="839"/>
      <c r="Q77" s="839"/>
      <c r="R77" s="839"/>
      <c r="S77" s="839"/>
      <c r="T77" s="839"/>
      <c r="U77" s="839"/>
      <c r="V77" s="585"/>
      <c r="W77" s="75"/>
      <c r="X77" s="75"/>
      <c r="Y77" s="65"/>
    </row>
    <row r="78" spans="1:25" ht="18" customHeight="1">
      <c r="A78" s="883"/>
      <c r="B78" s="884"/>
      <c r="C78" s="884"/>
      <c r="D78" s="884"/>
      <c r="E78" s="884"/>
      <c r="F78" s="884"/>
      <c r="G78" s="884"/>
      <c r="H78" s="884"/>
      <c r="I78" s="884"/>
      <c r="J78" s="884"/>
      <c r="K78" s="884"/>
      <c r="L78" s="884"/>
      <c r="M78" s="884"/>
      <c r="N78" s="884"/>
      <c r="O78" s="884"/>
      <c r="P78" s="884"/>
      <c r="Q78" s="884"/>
      <c r="R78" s="884"/>
      <c r="S78" s="884"/>
      <c r="T78" s="884"/>
      <c r="U78" s="884"/>
      <c r="V78" s="885"/>
      <c r="W78" s="886"/>
      <c r="X78" s="886"/>
      <c r="Y78" s="65"/>
    </row>
    <row r="79" spans="1:25" ht="18" hidden="1" customHeight="1">
      <c r="A79" s="883"/>
      <c r="B79" s="884"/>
      <c r="C79" s="884"/>
      <c r="D79" s="884"/>
      <c r="E79" s="884"/>
      <c r="F79" s="884"/>
      <c r="G79" s="884"/>
      <c r="H79" s="884"/>
      <c r="I79" s="884"/>
      <c r="J79" s="884"/>
      <c r="K79" s="884"/>
      <c r="L79" s="884"/>
      <c r="M79" s="884"/>
      <c r="N79" s="884"/>
      <c r="O79" s="884"/>
      <c r="P79" s="884"/>
      <c r="Q79" s="884"/>
      <c r="R79" s="884"/>
      <c r="S79" s="884"/>
      <c r="T79" s="884"/>
      <c r="U79" s="884"/>
      <c r="V79" s="885"/>
      <c r="W79" s="886"/>
      <c r="X79" s="886"/>
      <c r="Y79" s="65"/>
    </row>
    <row r="80" spans="1:25">
      <c r="A80" s="882" t="s">
        <v>511</v>
      </c>
    </row>
    <row r="81" spans="1:25">
      <c r="Y81" s="65" t="s">
        <v>1</v>
      </c>
    </row>
    <row r="82" spans="1:25" ht="18" customHeight="1">
      <c r="Y82" s="65" t="s">
        <v>1</v>
      </c>
    </row>
    <row r="83" spans="1:25" ht="18" hidden="1" customHeight="1">
      <c r="Y83" s="65" t="s">
        <v>1</v>
      </c>
    </row>
    <row r="84" spans="1:25" ht="18" hidden="1" customHeight="1">
      <c r="Y84" s="65" t="s">
        <v>1</v>
      </c>
    </row>
    <row r="85" spans="1:25" ht="18" hidden="1" customHeight="1">
      <c r="Y85" s="65" t="s">
        <v>1</v>
      </c>
    </row>
    <row r="86" spans="1:25" ht="18" hidden="1" customHeight="1">
      <c r="Y86" s="65" t="s">
        <v>1</v>
      </c>
    </row>
    <row r="87" spans="1:25" ht="18" hidden="1" customHeight="1">
      <c r="Y87" s="65" t="s">
        <v>1</v>
      </c>
    </row>
    <row r="88" spans="1:25" ht="18" hidden="1" customHeight="1">
      <c r="Y88" s="65" t="s">
        <v>1</v>
      </c>
    </row>
    <row r="89" spans="1:25" ht="18" customHeight="1">
      <c r="Y89" s="65" t="s">
        <v>1</v>
      </c>
    </row>
    <row r="90" spans="1:25" ht="22.5">
      <c r="A90" s="906" t="s">
        <v>308</v>
      </c>
      <c r="B90" s="907"/>
      <c r="C90" s="907"/>
      <c r="D90" s="907"/>
      <c r="E90" s="907"/>
      <c r="F90" s="907"/>
      <c r="G90" s="907"/>
      <c r="H90" s="907"/>
      <c r="I90" s="907"/>
      <c r="J90" s="907"/>
      <c r="K90" s="907"/>
      <c r="L90" s="907"/>
      <c r="M90" s="907"/>
      <c r="N90" s="907"/>
      <c r="O90" s="907"/>
      <c r="P90" s="907"/>
      <c r="Q90" s="907"/>
      <c r="R90" s="907"/>
      <c r="S90" s="907"/>
      <c r="T90" s="907"/>
      <c r="U90" s="907"/>
      <c r="V90" s="907"/>
      <c r="W90" s="907"/>
      <c r="X90" s="907"/>
      <c r="Y90" s="65" t="s">
        <v>1</v>
      </c>
    </row>
    <row r="91" spans="1:25" ht="23.25">
      <c r="A91" s="908" t="str">
        <f>A5</f>
        <v>United States Attorneys</v>
      </c>
      <c r="B91" s="950"/>
      <c r="C91" s="950"/>
      <c r="D91" s="950"/>
      <c r="E91" s="950"/>
      <c r="F91" s="950"/>
      <c r="G91" s="950"/>
      <c r="H91" s="950"/>
      <c r="I91" s="950"/>
      <c r="J91" s="950"/>
      <c r="K91" s="950"/>
      <c r="L91" s="950"/>
      <c r="M91" s="950"/>
      <c r="N91" s="950"/>
      <c r="O91" s="950"/>
      <c r="P91" s="950"/>
      <c r="Q91" s="950"/>
      <c r="R91" s="950"/>
      <c r="S91" s="950"/>
      <c r="T91" s="950"/>
      <c r="U91" s="950"/>
      <c r="V91" s="950"/>
      <c r="W91" s="950"/>
      <c r="X91" s="950"/>
      <c r="Y91" s="65" t="s">
        <v>1</v>
      </c>
    </row>
    <row r="92" spans="1:25" ht="23.25">
      <c r="A92" s="908" t="s">
        <v>298</v>
      </c>
      <c r="B92" s="907"/>
      <c r="C92" s="907"/>
      <c r="D92" s="907"/>
      <c r="E92" s="907"/>
      <c r="F92" s="907"/>
      <c r="G92" s="907"/>
      <c r="H92" s="907"/>
      <c r="I92" s="907"/>
      <c r="J92" s="907"/>
      <c r="K92" s="907"/>
      <c r="L92" s="907"/>
      <c r="M92" s="907"/>
      <c r="N92" s="907"/>
      <c r="O92" s="907"/>
      <c r="P92" s="907"/>
      <c r="Q92" s="907"/>
      <c r="R92" s="907"/>
      <c r="S92" s="907"/>
      <c r="T92" s="907"/>
      <c r="U92" s="907"/>
      <c r="V92" s="907"/>
      <c r="W92" s="907"/>
      <c r="X92" s="907"/>
      <c r="Y92" s="65" t="s">
        <v>1</v>
      </c>
    </row>
    <row r="93" spans="1:25" ht="23.25">
      <c r="A93" s="908" t="s">
        <v>297</v>
      </c>
      <c r="B93" s="909"/>
      <c r="C93" s="909"/>
      <c r="D93" s="909"/>
      <c r="E93" s="909"/>
      <c r="F93" s="909"/>
      <c r="G93" s="909"/>
      <c r="H93" s="909"/>
      <c r="I93" s="909"/>
      <c r="J93" s="909"/>
      <c r="K93" s="909"/>
      <c r="L93" s="909"/>
      <c r="M93" s="909"/>
      <c r="N93" s="909"/>
      <c r="O93" s="909"/>
      <c r="P93" s="909"/>
      <c r="Q93" s="909"/>
      <c r="R93" s="909"/>
      <c r="S93" s="909"/>
      <c r="T93" s="909"/>
      <c r="U93" s="909"/>
      <c r="V93" s="909"/>
      <c r="W93" s="909"/>
      <c r="X93" s="909"/>
      <c r="Y93" s="65" t="s">
        <v>1</v>
      </c>
    </row>
    <row r="94" spans="1:25" ht="18" customHeight="1">
      <c r="Y94" s="65" t="s">
        <v>1</v>
      </c>
    </row>
    <row r="95" spans="1:25" ht="18" customHeight="1">
      <c r="Y95" s="65" t="s">
        <v>1</v>
      </c>
    </row>
    <row r="96" spans="1:25" ht="18" customHeight="1">
      <c r="Y96" s="65" t="s">
        <v>1</v>
      </c>
    </row>
    <row r="97" spans="1:25" ht="18" customHeight="1">
      <c r="Y97" s="65" t="s">
        <v>1</v>
      </c>
    </row>
    <row r="98" spans="1:25" ht="18" customHeight="1">
      <c r="A98" s="43"/>
      <c r="B98" s="43"/>
      <c r="C98" s="43"/>
      <c r="D98" s="44"/>
      <c r="E98" s="44"/>
      <c r="F98" s="44"/>
      <c r="G98" s="44"/>
      <c r="H98" s="44"/>
      <c r="I98" s="44"/>
      <c r="J98" s="44"/>
      <c r="K98" s="565"/>
      <c r="L98" s="565"/>
      <c r="M98" s="44"/>
      <c r="N98" s="44"/>
      <c r="O98" s="44"/>
      <c r="P98" s="462"/>
      <c r="Q98" s="462"/>
      <c r="R98" s="44"/>
      <c r="S98" s="44"/>
      <c r="T98" s="44"/>
      <c r="U98" s="565"/>
      <c r="V98" s="462"/>
      <c r="W98" s="565"/>
      <c r="X98" s="565"/>
      <c r="Y98" s="65" t="s">
        <v>1</v>
      </c>
    </row>
    <row r="99" spans="1:25" ht="22.5" customHeight="1">
      <c r="A99" s="958" t="s">
        <v>318</v>
      </c>
      <c r="B99" s="959"/>
      <c r="C99" s="960"/>
      <c r="D99" s="941" t="s">
        <v>23</v>
      </c>
      <c r="E99" s="942"/>
      <c r="F99" s="943"/>
      <c r="G99" s="967" t="s">
        <v>503</v>
      </c>
      <c r="H99" s="968"/>
      <c r="I99" s="969"/>
      <c r="J99" s="941" t="s">
        <v>273</v>
      </c>
      <c r="K99" s="942"/>
      <c r="L99" s="943"/>
      <c r="M99" s="941" t="s">
        <v>271</v>
      </c>
      <c r="N99" s="942"/>
      <c r="O99" s="943"/>
      <c r="P99" s="941" t="s">
        <v>274</v>
      </c>
      <c r="Q99" s="947"/>
      <c r="R99" s="947"/>
      <c r="S99" s="941" t="s">
        <v>275</v>
      </c>
      <c r="T99" s="942"/>
      <c r="U99" s="942"/>
      <c r="V99" s="941" t="s">
        <v>53</v>
      </c>
      <c r="W99" s="942"/>
      <c r="X99" s="943"/>
      <c r="Y99" s="65" t="s">
        <v>1</v>
      </c>
    </row>
    <row r="100" spans="1:25" ht="27.75" customHeight="1">
      <c r="A100" s="961"/>
      <c r="B100" s="962"/>
      <c r="C100" s="963"/>
      <c r="D100" s="944"/>
      <c r="E100" s="945"/>
      <c r="F100" s="946"/>
      <c r="G100" s="970"/>
      <c r="H100" s="971"/>
      <c r="I100" s="972"/>
      <c r="J100" s="944"/>
      <c r="K100" s="945"/>
      <c r="L100" s="946"/>
      <c r="M100" s="944"/>
      <c r="N100" s="945"/>
      <c r="O100" s="946"/>
      <c r="P100" s="948"/>
      <c r="Q100" s="949"/>
      <c r="R100" s="949"/>
      <c r="S100" s="944"/>
      <c r="T100" s="945"/>
      <c r="U100" s="945"/>
      <c r="V100" s="944"/>
      <c r="W100" s="945"/>
      <c r="X100" s="946"/>
      <c r="Y100" s="65" t="s">
        <v>1</v>
      </c>
    </row>
    <row r="101" spans="1:25" ht="16.5" thickBot="1">
      <c r="A101" s="964"/>
      <c r="B101" s="965"/>
      <c r="C101" s="966"/>
      <c r="D101" s="157" t="s">
        <v>319</v>
      </c>
      <c r="E101" s="155" t="s">
        <v>60</v>
      </c>
      <c r="F101" s="155" t="s">
        <v>321</v>
      </c>
      <c r="G101" s="157" t="s">
        <v>319</v>
      </c>
      <c r="H101" s="155" t="s">
        <v>60</v>
      </c>
      <c r="I101" s="155" t="s">
        <v>321</v>
      </c>
      <c r="J101" s="157" t="s">
        <v>319</v>
      </c>
      <c r="K101" s="155" t="s">
        <v>60</v>
      </c>
      <c r="L101" s="574" t="s">
        <v>321</v>
      </c>
      <c r="M101" s="157" t="s">
        <v>319</v>
      </c>
      <c r="N101" s="155" t="s">
        <v>60</v>
      </c>
      <c r="O101" s="156" t="s">
        <v>321</v>
      </c>
      <c r="P101" s="157" t="s">
        <v>319</v>
      </c>
      <c r="Q101" s="155" t="s">
        <v>60</v>
      </c>
      <c r="R101" s="156" t="s">
        <v>321</v>
      </c>
      <c r="S101" s="154" t="s">
        <v>319</v>
      </c>
      <c r="T101" s="155" t="s">
        <v>60</v>
      </c>
      <c r="U101" s="574" t="s">
        <v>321</v>
      </c>
      <c r="V101" s="157" t="s">
        <v>319</v>
      </c>
      <c r="W101" s="155" t="s">
        <v>60</v>
      </c>
      <c r="X101" s="644" t="s">
        <v>321</v>
      </c>
      <c r="Y101" s="65" t="s">
        <v>1</v>
      </c>
    </row>
    <row r="102" spans="1:25" s="452" customFormat="1" ht="17.25" customHeight="1">
      <c r="A102" s="645"/>
      <c r="B102" s="975" t="s">
        <v>411</v>
      </c>
      <c r="C102" s="976"/>
      <c r="D102" s="566">
        <f>8426-2+52-52</f>
        <v>8424</v>
      </c>
      <c r="E102" s="567">
        <f>8369-1+52-52</f>
        <v>8368</v>
      </c>
      <c r="F102" s="568">
        <f>1508626-1416+9198-9198</f>
        <v>1507210</v>
      </c>
      <c r="G102" s="566">
        <v>8424</v>
      </c>
      <c r="H102" s="567">
        <f>8368</f>
        <v>8368</v>
      </c>
      <c r="I102" s="568">
        <f>1507210</f>
        <v>1507210</v>
      </c>
      <c r="J102" s="646">
        <f>52-5</f>
        <v>47</v>
      </c>
      <c r="K102" s="648">
        <f>52+91-5</f>
        <v>138</v>
      </c>
      <c r="L102" s="647">
        <f>40346+10607</f>
        <v>50953</v>
      </c>
      <c r="M102" s="682">
        <f>J102+G102</f>
        <v>8471</v>
      </c>
      <c r="N102" s="649">
        <f>+H102+K102</f>
        <v>8506</v>
      </c>
      <c r="O102" s="649">
        <f>L102+I102</f>
        <v>1558163</v>
      </c>
      <c r="P102" s="646">
        <v>0</v>
      </c>
      <c r="Q102" s="648">
        <v>0</v>
      </c>
      <c r="R102" s="649">
        <v>1580</v>
      </c>
      <c r="S102" s="650">
        <v>0</v>
      </c>
      <c r="T102" s="651">
        <v>0</v>
      </c>
      <c r="U102" s="649">
        <v>-2485</v>
      </c>
      <c r="V102" s="646">
        <f>P102+M102</f>
        <v>8471</v>
      </c>
      <c r="W102" s="648">
        <f>+N102+Q102+T102</f>
        <v>8506</v>
      </c>
      <c r="X102" s="652">
        <f>R102+O102+U102</f>
        <v>1557258</v>
      </c>
      <c r="Y102" s="653" t="s">
        <v>1</v>
      </c>
    </row>
    <row r="103" spans="1:25" s="452" customFormat="1">
      <c r="A103" s="645"/>
      <c r="B103" s="975" t="s">
        <v>412</v>
      </c>
      <c r="C103" s="976"/>
      <c r="D103" s="566">
        <v>2155</v>
      </c>
      <c r="E103" s="567">
        <v>2231</v>
      </c>
      <c r="F103" s="567">
        <v>399338</v>
      </c>
      <c r="G103" s="566">
        <v>2155</v>
      </c>
      <c r="H103" s="567">
        <v>2231</v>
      </c>
      <c r="I103" s="567">
        <v>399338</v>
      </c>
      <c r="J103" s="646">
        <v>0</v>
      </c>
      <c r="K103" s="648">
        <v>0</v>
      </c>
      <c r="L103" s="654">
        <v>10656</v>
      </c>
      <c r="M103" s="682">
        <f>J103+G103</f>
        <v>2155</v>
      </c>
      <c r="N103" s="649">
        <f>+H103+K103</f>
        <v>2231</v>
      </c>
      <c r="O103" s="649">
        <f>L103+I103</f>
        <v>409994</v>
      </c>
      <c r="P103" s="646">
        <v>0</v>
      </c>
      <c r="Q103" s="648">
        <v>0</v>
      </c>
      <c r="R103" s="649">
        <v>420</v>
      </c>
      <c r="S103" s="650">
        <v>0</v>
      </c>
      <c r="T103" s="651">
        <v>0</v>
      </c>
      <c r="U103" s="649">
        <v>-656</v>
      </c>
      <c r="V103" s="646">
        <f>P103+M103</f>
        <v>2155</v>
      </c>
      <c r="W103" s="648">
        <f>+N103+Q103+T103</f>
        <v>2231</v>
      </c>
      <c r="X103" s="652">
        <f>R103+O103+U103</f>
        <v>409758</v>
      </c>
      <c r="Y103" s="653" t="s">
        <v>1</v>
      </c>
    </row>
    <row r="104" spans="1:25" s="452" customFormat="1">
      <c r="A104" s="645"/>
      <c r="B104" s="919" t="s">
        <v>413</v>
      </c>
      <c r="C104" s="977"/>
      <c r="D104" s="680">
        <f>48+2</f>
        <v>50</v>
      </c>
      <c r="E104" s="567">
        <f>48+1</f>
        <v>49</v>
      </c>
      <c r="F104" s="567">
        <f>26039+1416</f>
        <v>27455</v>
      </c>
      <c r="G104" s="566">
        <v>50</v>
      </c>
      <c r="H104" s="567">
        <f>49</f>
        <v>49</v>
      </c>
      <c r="I104" s="567">
        <v>27455</v>
      </c>
      <c r="J104" s="646">
        <v>0</v>
      </c>
      <c r="K104" s="648">
        <v>1</v>
      </c>
      <c r="L104" s="654">
        <v>723</v>
      </c>
      <c r="M104" s="682">
        <f>J104+G104</f>
        <v>50</v>
      </c>
      <c r="N104" s="649">
        <f>+H104+K104</f>
        <v>50</v>
      </c>
      <c r="O104" s="649">
        <f>L104+I104</f>
        <v>28178</v>
      </c>
      <c r="P104" s="646">
        <v>0</v>
      </c>
      <c r="Q104" s="648">
        <v>0</v>
      </c>
      <c r="R104" s="649">
        <v>0</v>
      </c>
      <c r="S104" s="650">
        <v>0</v>
      </c>
      <c r="T104" s="651">
        <v>0</v>
      </c>
      <c r="U104" s="649">
        <v>-45</v>
      </c>
      <c r="V104" s="646">
        <f>P104+M104</f>
        <v>50</v>
      </c>
      <c r="W104" s="648">
        <f>+N104+Q104+T104</f>
        <v>50</v>
      </c>
      <c r="X104" s="652">
        <f>R104+O104+U104</f>
        <v>28133</v>
      </c>
      <c r="Y104" s="653" t="s">
        <v>1</v>
      </c>
    </row>
    <row r="105" spans="1:25" s="452" customFormat="1">
      <c r="A105" s="655"/>
      <c r="B105" s="153"/>
      <c r="C105" s="890" t="s">
        <v>61</v>
      </c>
      <c r="D105" s="681">
        <f t="shared" ref="D105:X105" si="0">SUM(D102:D104)</f>
        <v>10629</v>
      </c>
      <c r="E105" s="236">
        <f t="shared" si="0"/>
        <v>10648</v>
      </c>
      <c r="F105" s="569">
        <f t="shared" si="0"/>
        <v>1934003</v>
      </c>
      <c r="G105" s="681">
        <f t="shared" si="0"/>
        <v>10629</v>
      </c>
      <c r="H105" s="236">
        <f t="shared" si="0"/>
        <v>10648</v>
      </c>
      <c r="I105" s="569">
        <f t="shared" si="0"/>
        <v>1934003</v>
      </c>
      <c r="J105" s="158">
        <f t="shared" si="0"/>
        <v>47</v>
      </c>
      <c r="K105" s="159">
        <f t="shared" si="0"/>
        <v>139</v>
      </c>
      <c r="L105" s="133">
        <f t="shared" si="0"/>
        <v>62332</v>
      </c>
      <c r="M105" s="681">
        <f t="shared" si="0"/>
        <v>10676</v>
      </c>
      <c r="N105" s="236">
        <f t="shared" si="0"/>
        <v>10787</v>
      </c>
      <c r="O105" s="133">
        <f t="shared" si="0"/>
        <v>1996335</v>
      </c>
      <c r="P105" s="158">
        <f t="shared" si="0"/>
        <v>0</v>
      </c>
      <c r="Q105" s="159">
        <f t="shared" si="0"/>
        <v>0</v>
      </c>
      <c r="R105" s="133">
        <f t="shared" si="0"/>
        <v>2000</v>
      </c>
      <c r="S105" s="158">
        <f t="shared" si="0"/>
        <v>0</v>
      </c>
      <c r="T105" s="159">
        <f t="shared" si="0"/>
        <v>0</v>
      </c>
      <c r="U105" s="237">
        <f t="shared" si="0"/>
        <v>-3186</v>
      </c>
      <c r="V105" s="158">
        <f t="shared" si="0"/>
        <v>10676</v>
      </c>
      <c r="W105" s="159">
        <f t="shared" si="0"/>
        <v>10787</v>
      </c>
      <c r="X105" s="134">
        <f t="shared" si="0"/>
        <v>1995149</v>
      </c>
      <c r="Y105" s="653" t="s">
        <v>1</v>
      </c>
    </row>
    <row r="106" spans="1:25" s="452" customFormat="1" ht="17.25" customHeight="1">
      <c r="A106" s="656"/>
      <c r="B106" s="978"/>
      <c r="C106" s="979"/>
      <c r="D106" s="657"/>
      <c r="E106" s="658"/>
      <c r="F106" s="464"/>
      <c r="G106" s="657"/>
      <c r="H106" s="658"/>
      <c r="I106" s="658"/>
      <c r="J106" s="657"/>
      <c r="K106" s="659"/>
      <c r="L106" s="659"/>
      <c r="M106" s="660"/>
      <c r="N106" s="659"/>
      <c r="O106" s="659"/>
      <c r="P106" s="657"/>
      <c r="Q106" s="658"/>
      <c r="R106" s="659"/>
      <c r="S106" s="660"/>
      <c r="T106" s="659"/>
      <c r="U106" s="659"/>
      <c r="V106" s="657"/>
      <c r="W106" s="661"/>
      <c r="X106" s="662"/>
      <c r="Y106" s="653" t="s">
        <v>1</v>
      </c>
    </row>
    <row r="107" spans="1:25" s="452" customFormat="1">
      <c r="A107" s="655"/>
      <c r="B107" s="980" t="s">
        <v>304</v>
      </c>
      <c r="C107" s="981"/>
      <c r="D107" s="663"/>
      <c r="E107" s="664">
        <v>1639</v>
      </c>
      <c r="F107" s="665"/>
      <c r="G107" s="663"/>
      <c r="H107" s="664">
        <f>1689-50</f>
        <v>1639</v>
      </c>
      <c r="I107" s="664"/>
      <c r="J107" s="663"/>
      <c r="K107" s="664">
        <v>0</v>
      </c>
      <c r="L107" s="666"/>
      <c r="M107" s="667"/>
      <c r="N107" s="664">
        <f>H107+K107</f>
        <v>1639</v>
      </c>
      <c r="O107" s="666"/>
      <c r="P107" s="663"/>
      <c r="Q107" s="664">
        <v>47</v>
      </c>
      <c r="R107" s="666"/>
      <c r="S107" s="667"/>
      <c r="T107" s="664">
        <v>0</v>
      </c>
      <c r="U107" s="666"/>
      <c r="V107" s="663"/>
      <c r="W107" s="664">
        <f>Q107+N107</f>
        <v>1686</v>
      </c>
      <c r="X107" s="668"/>
      <c r="Y107" s="653" t="s">
        <v>1</v>
      </c>
    </row>
    <row r="108" spans="1:25" s="452" customFormat="1" ht="18" customHeight="1">
      <c r="A108" s="645"/>
      <c r="B108" s="954" t="s">
        <v>303</v>
      </c>
      <c r="C108" s="955"/>
      <c r="D108" s="669"/>
      <c r="E108" s="670">
        <f>+E105+E107</f>
        <v>12287</v>
      </c>
      <c r="F108" s="671"/>
      <c r="G108" s="669"/>
      <c r="H108" s="670">
        <f>+H105+H107</f>
        <v>12287</v>
      </c>
      <c r="I108" s="670"/>
      <c r="J108" s="669"/>
      <c r="K108" s="670">
        <f>+K105+K107</f>
        <v>139</v>
      </c>
      <c r="L108" s="672"/>
      <c r="M108" s="673"/>
      <c r="N108" s="670">
        <f>+N105+N107</f>
        <v>12426</v>
      </c>
      <c r="O108" s="672"/>
      <c r="P108" s="669"/>
      <c r="Q108" s="670">
        <f>+Q105+Q107</f>
        <v>47</v>
      </c>
      <c r="R108" s="672"/>
      <c r="S108" s="673"/>
      <c r="T108" s="670">
        <f>+T105+T107</f>
        <v>0</v>
      </c>
      <c r="U108" s="672"/>
      <c r="V108" s="669"/>
      <c r="W108" s="670">
        <f>+W105+W107</f>
        <v>12473</v>
      </c>
      <c r="X108" s="674"/>
      <c r="Y108" s="653" t="s">
        <v>1</v>
      </c>
    </row>
    <row r="109" spans="1:25" s="452" customFormat="1" ht="11.25" customHeight="1">
      <c r="A109" s="675"/>
      <c r="B109" s="973"/>
      <c r="C109" s="974"/>
      <c r="D109" s="657"/>
      <c r="E109" s="658"/>
      <c r="F109" s="464"/>
      <c r="G109" s="657"/>
      <c r="H109" s="658"/>
      <c r="I109" s="658"/>
      <c r="J109" s="657"/>
      <c r="K109" s="658"/>
      <c r="L109" s="659"/>
      <c r="M109" s="660"/>
      <c r="N109" s="658"/>
      <c r="O109" s="659"/>
      <c r="P109" s="657"/>
      <c r="Q109" s="658"/>
      <c r="R109" s="659"/>
      <c r="S109" s="660"/>
      <c r="T109" s="658"/>
      <c r="U109" s="659"/>
      <c r="V109" s="657"/>
      <c r="W109" s="661"/>
      <c r="X109" s="662"/>
      <c r="Y109" s="653" t="s">
        <v>1</v>
      </c>
    </row>
    <row r="110" spans="1:25" s="452" customFormat="1" ht="12.75" customHeight="1">
      <c r="A110" s="645"/>
      <c r="B110" s="954" t="s">
        <v>301</v>
      </c>
      <c r="C110" s="955"/>
      <c r="D110" s="669"/>
      <c r="E110" s="670"/>
      <c r="F110" s="671"/>
      <c r="G110" s="669"/>
      <c r="H110" s="670"/>
      <c r="I110" s="670"/>
      <c r="J110" s="669"/>
      <c r="K110" s="670"/>
      <c r="L110" s="672"/>
      <c r="M110" s="673"/>
      <c r="N110" s="670"/>
      <c r="O110" s="672"/>
      <c r="P110" s="669"/>
      <c r="Q110" s="670"/>
      <c r="R110" s="672"/>
      <c r="S110" s="673"/>
      <c r="T110" s="670"/>
      <c r="U110" s="672"/>
      <c r="V110" s="669"/>
      <c r="W110" s="670"/>
      <c r="X110" s="674"/>
      <c r="Y110" s="653" t="s">
        <v>1</v>
      </c>
    </row>
    <row r="111" spans="1:25" s="452" customFormat="1" hidden="1">
      <c r="A111" s="645"/>
      <c r="B111" s="676"/>
      <c r="C111" s="891" t="s">
        <v>66</v>
      </c>
      <c r="D111" s="669"/>
      <c r="E111" s="670"/>
      <c r="F111" s="671"/>
      <c r="G111" s="669"/>
      <c r="H111" s="670"/>
      <c r="I111" s="670"/>
      <c r="J111" s="669"/>
      <c r="K111" s="670"/>
      <c r="L111" s="672"/>
      <c r="M111" s="673"/>
      <c r="N111" s="670"/>
      <c r="O111" s="672"/>
      <c r="P111" s="669"/>
      <c r="Q111" s="670"/>
      <c r="R111" s="672"/>
      <c r="S111" s="673"/>
      <c r="T111" s="670"/>
      <c r="U111" s="672"/>
      <c r="V111" s="669"/>
      <c r="W111" s="677">
        <f>Q111+N111</f>
        <v>0</v>
      </c>
      <c r="X111" s="674"/>
      <c r="Y111" s="653" t="s">
        <v>1</v>
      </c>
    </row>
    <row r="112" spans="1:25" s="452" customFormat="1">
      <c r="A112" s="655"/>
      <c r="B112" s="678"/>
      <c r="C112" s="892" t="s">
        <v>118</v>
      </c>
      <c r="D112" s="663"/>
      <c r="E112" s="664">
        <v>71</v>
      </c>
      <c r="F112" s="665"/>
      <c r="G112" s="663"/>
      <c r="H112" s="664">
        <v>71</v>
      </c>
      <c r="I112" s="664"/>
      <c r="J112" s="663"/>
      <c r="K112" s="664"/>
      <c r="L112" s="666"/>
      <c r="M112" s="667"/>
      <c r="N112" s="664">
        <v>71</v>
      </c>
      <c r="O112" s="666"/>
      <c r="P112" s="663"/>
      <c r="Q112" s="664"/>
      <c r="R112" s="666"/>
      <c r="S112" s="667"/>
      <c r="T112" s="664"/>
      <c r="U112" s="666"/>
      <c r="V112" s="663"/>
      <c r="W112" s="664">
        <f>Q112+N112</f>
        <v>71</v>
      </c>
      <c r="X112" s="668"/>
      <c r="Y112" s="653" t="s">
        <v>1</v>
      </c>
    </row>
    <row r="113" spans="1:25" s="452" customFormat="1">
      <c r="A113" s="655"/>
      <c r="B113" s="956" t="s">
        <v>302</v>
      </c>
      <c r="C113" s="957"/>
      <c r="D113" s="663"/>
      <c r="E113" s="664">
        <f>E112+E111+E108</f>
        <v>12358</v>
      </c>
      <c r="F113" s="665"/>
      <c r="G113" s="663"/>
      <c r="H113" s="664">
        <f>H112+H111+H108</f>
        <v>12358</v>
      </c>
      <c r="I113" s="664"/>
      <c r="J113" s="663"/>
      <c r="K113" s="664">
        <f>K112+K111+K108</f>
        <v>139</v>
      </c>
      <c r="L113" s="666"/>
      <c r="M113" s="667"/>
      <c r="N113" s="664">
        <f>N112+N111+N108</f>
        <v>12497</v>
      </c>
      <c r="O113" s="666"/>
      <c r="P113" s="663"/>
      <c r="Q113" s="664">
        <f>Q112+Q111+Q108</f>
        <v>47</v>
      </c>
      <c r="R113" s="666"/>
      <c r="S113" s="667"/>
      <c r="T113" s="664">
        <f>T112+T111+T108</f>
        <v>0</v>
      </c>
      <c r="U113" s="666"/>
      <c r="V113" s="663"/>
      <c r="W113" s="664">
        <f>W112+W111+W108</f>
        <v>12544</v>
      </c>
      <c r="X113" s="668"/>
      <c r="Y113" s="653" t="s">
        <v>31</v>
      </c>
    </row>
    <row r="114" spans="1:25" s="452" customFormat="1">
      <c r="A114" s="884"/>
      <c r="B114" s="887"/>
      <c r="C114" s="887"/>
      <c r="D114" s="661"/>
      <c r="E114" s="661"/>
      <c r="F114" s="888"/>
      <c r="G114" s="661"/>
      <c r="H114" s="661"/>
      <c r="I114" s="661"/>
      <c r="J114" s="661"/>
      <c r="K114" s="661"/>
      <c r="L114" s="889"/>
      <c r="M114" s="889"/>
      <c r="N114" s="661"/>
      <c r="O114" s="889"/>
      <c r="P114" s="661"/>
      <c r="Q114" s="661"/>
      <c r="R114" s="889"/>
      <c r="S114" s="889"/>
      <c r="T114" s="661"/>
      <c r="U114" s="889"/>
      <c r="V114" s="661"/>
      <c r="W114" s="661"/>
      <c r="X114" s="889"/>
      <c r="Y114" s="653"/>
    </row>
    <row r="115" spans="1:25" s="452" customFormat="1">
      <c r="A115" s="884"/>
      <c r="B115" s="887"/>
      <c r="C115" s="887"/>
      <c r="D115" s="661"/>
      <c r="E115" s="661"/>
      <c r="F115" s="888"/>
      <c r="G115" s="661"/>
      <c r="H115" s="661"/>
      <c r="I115" s="661"/>
      <c r="J115" s="661"/>
      <c r="K115" s="661"/>
      <c r="L115" s="889"/>
      <c r="M115" s="889"/>
      <c r="N115" s="661"/>
      <c r="O115" s="889"/>
      <c r="P115" s="661"/>
      <c r="Q115" s="661"/>
      <c r="R115" s="889"/>
      <c r="S115" s="889"/>
      <c r="T115" s="661"/>
      <c r="U115" s="889"/>
      <c r="V115" s="661"/>
      <c r="W115" s="661"/>
      <c r="X115" s="889"/>
      <c r="Y115" s="653"/>
    </row>
    <row r="116" spans="1:25" s="452" customFormat="1">
      <c r="C116" s="679"/>
      <c r="D116" s="16"/>
      <c r="E116" s="16"/>
      <c r="F116" s="16"/>
      <c r="G116" s="16"/>
      <c r="H116" s="16"/>
      <c r="I116" s="16"/>
      <c r="J116" s="16"/>
      <c r="K116" s="16"/>
      <c r="L116" s="16"/>
      <c r="M116" s="16"/>
      <c r="N116" s="16"/>
      <c r="O116" s="16"/>
      <c r="P116" s="573"/>
      <c r="Q116" s="573"/>
      <c r="R116" s="16"/>
      <c r="S116" s="16"/>
      <c r="T116" s="16"/>
      <c r="U116" s="16"/>
      <c r="V116" s="573"/>
      <c r="W116" s="16"/>
      <c r="X116" s="16"/>
    </row>
    <row r="117" spans="1:25" s="394" customFormat="1" ht="15">
      <c r="D117" s="395"/>
      <c r="E117" s="395"/>
      <c r="F117" s="395"/>
      <c r="G117" s="395"/>
      <c r="H117" s="395"/>
      <c r="I117" s="395"/>
      <c r="J117" s="395"/>
      <c r="K117" s="395"/>
      <c r="L117" s="395"/>
      <c r="M117" s="395"/>
      <c r="N117" s="395"/>
      <c r="O117" s="395"/>
      <c r="P117" s="463"/>
      <c r="Q117" s="463"/>
      <c r="R117" s="395"/>
      <c r="S117" s="395"/>
      <c r="T117" s="395"/>
      <c r="U117" s="395"/>
      <c r="V117" s="463"/>
      <c r="W117" s="395"/>
      <c r="X117" s="395"/>
      <c r="Y117" s="396"/>
    </row>
    <row r="118" spans="1:25" s="394" customFormat="1" ht="15">
      <c r="D118" s="395"/>
      <c r="E118" s="395"/>
      <c r="F118" s="395"/>
      <c r="G118" s="395"/>
      <c r="H118" s="395"/>
      <c r="I118" s="395"/>
      <c r="J118" s="395"/>
      <c r="K118" s="395"/>
      <c r="L118" s="395"/>
      <c r="M118" s="395"/>
      <c r="N118" s="395"/>
      <c r="O118" s="395"/>
      <c r="P118" s="463"/>
      <c r="Q118" s="463"/>
      <c r="R118" s="395"/>
      <c r="S118" s="395"/>
      <c r="T118" s="395"/>
      <c r="U118" s="395"/>
      <c r="V118" s="463"/>
      <c r="W118" s="395"/>
      <c r="X118" s="395"/>
      <c r="Y118" s="396"/>
    </row>
  </sheetData>
  <mergeCells count="72">
    <mergeCell ref="B110:C110"/>
    <mergeCell ref="B113:C113"/>
    <mergeCell ref="A99:C101"/>
    <mergeCell ref="A92:X92"/>
    <mergeCell ref="V99:X100"/>
    <mergeCell ref="D99:F100"/>
    <mergeCell ref="G99:I100"/>
    <mergeCell ref="J99:L100"/>
    <mergeCell ref="B109:C109"/>
    <mergeCell ref="B103:C103"/>
    <mergeCell ref="B102:C102"/>
    <mergeCell ref="B104:C104"/>
    <mergeCell ref="B106:C106"/>
    <mergeCell ref="B107:C107"/>
    <mergeCell ref="A75:U75"/>
    <mergeCell ref="A74:U74"/>
    <mergeCell ref="A76:U76"/>
    <mergeCell ref="A90:X90"/>
    <mergeCell ref="B108:C108"/>
    <mergeCell ref="M99:O100"/>
    <mergeCell ref="P99:R100"/>
    <mergeCell ref="S99:U100"/>
    <mergeCell ref="A93:X93"/>
    <mergeCell ref="A91:X91"/>
    <mergeCell ref="A54:U54"/>
    <mergeCell ref="A72:U72"/>
    <mergeCell ref="A56:U56"/>
    <mergeCell ref="A73:U73"/>
    <mergeCell ref="A71:U71"/>
    <mergeCell ref="A58:U58"/>
    <mergeCell ref="A66:U66"/>
    <mergeCell ref="A60:U60"/>
    <mergeCell ref="A69:U69"/>
    <mergeCell ref="A68:U68"/>
    <mergeCell ref="A70:U70"/>
    <mergeCell ref="A64:U64"/>
    <mergeCell ref="A65:U65"/>
    <mergeCell ref="A55:U55"/>
    <mergeCell ref="A62:U62"/>
    <mergeCell ref="A67:U67"/>
    <mergeCell ref="V12:V13"/>
    <mergeCell ref="A11:U13"/>
    <mergeCell ref="A50:U50"/>
    <mergeCell ref="A22:U22"/>
    <mergeCell ref="A23:U23"/>
    <mergeCell ref="A31:U31"/>
    <mergeCell ref="A32:U32"/>
    <mergeCell ref="A24:U24"/>
    <mergeCell ref="A29:U29"/>
    <mergeCell ref="A45:U45"/>
    <mergeCell ref="A15:U15"/>
    <mergeCell ref="A20:U20"/>
    <mergeCell ref="A21:U21"/>
    <mergeCell ref="A18:U18"/>
    <mergeCell ref="A19:U19"/>
    <mergeCell ref="A16:U16"/>
    <mergeCell ref="A52:U52"/>
    <mergeCell ref="A57:U57"/>
    <mergeCell ref="A1:X1"/>
    <mergeCell ref="A14:U14"/>
    <mergeCell ref="A2:X2"/>
    <mergeCell ref="A3:X3"/>
    <mergeCell ref="A8:X8"/>
    <mergeCell ref="A9:X9"/>
    <mergeCell ref="X12:X13"/>
    <mergeCell ref="W12:W13"/>
    <mergeCell ref="A4:X4"/>
    <mergeCell ref="A5:X5"/>
    <mergeCell ref="A6:X6"/>
    <mergeCell ref="A7:X7"/>
    <mergeCell ref="A10:X10"/>
    <mergeCell ref="V11:X11"/>
  </mergeCells>
  <phoneticPr fontId="0" type="noConversion"/>
  <printOptions horizontalCentered="1"/>
  <pageMargins left="0.5" right="0.4" top="0.5" bottom="0.25" header="0" footer="0"/>
  <pageSetup scale="55" firstPageNumber="8" fitToHeight="0" orientation="landscape" useFirstPageNumber="1" r:id="rId1"/>
  <headerFooter alignWithMargins="0">
    <oddFooter>&amp;C&amp;"Times New Roman,Regular"
Exhibit B - Summary of Requirements</oddFooter>
  </headerFooter>
  <rowBreaks count="1" manualBreakCount="1">
    <brk id="80" max="23" man="1"/>
  </rowBreaks>
  <legacyDrawing r:id="rId2"/>
</worksheet>
</file>

<file path=xl/worksheets/sheet3.xml><?xml version="1.0" encoding="utf-8"?>
<worksheet xmlns="http://schemas.openxmlformats.org/spreadsheetml/2006/main" xmlns:r="http://schemas.openxmlformats.org/officeDocument/2006/relationships">
  <sheetPr codeName="Sheet6">
    <pageSetUpPr fitToPage="1"/>
  </sheetPr>
  <dimension ref="A1:T26"/>
  <sheetViews>
    <sheetView view="pageBreakPreview" zoomScaleNormal="75" zoomScaleSheetLayoutView="100" workbookViewId="0">
      <selection activeCell="A26" sqref="A26:XFD35"/>
    </sheetView>
  </sheetViews>
  <sheetFormatPr defaultColWidth="7.21875" defaultRowHeight="12.75"/>
  <cols>
    <col min="1" max="1" width="17.88671875" style="17" customWidth="1"/>
    <col min="2" max="2" width="15.88671875" style="17" customWidth="1"/>
    <col min="3" max="3" width="4.6640625" style="17" customWidth="1"/>
    <col min="4" max="4" width="7.5546875" style="17" customWidth="1"/>
    <col min="5" max="5" width="4.6640625" style="17" customWidth="1"/>
    <col min="6" max="6" width="7.21875" style="17" customWidth="1"/>
    <col min="7" max="7" width="4.6640625" style="17" customWidth="1"/>
    <col min="8" max="8" width="7.44140625" style="17" customWidth="1"/>
    <col min="9" max="9" width="4.6640625" style="17" customWidth="1"/>
    <col min="10" max="10" width="7.21875" style="17" customWidth="1"/>
    <col min="11" max="11" width="4.6640625" style="17" customWidth="1"/>
    <col min="12" max="12" width="7.21875" style="17" customWidth="1"/>
    <col min="13" max="13" width="4.6640625" style="17" customWidth="1"/>
    <col min="14" max="14" width="7.88671875" style="17" customWidth="1"/>
    <col min="15" max="15" width="4.6640625" style="17" hidden="1" customWidth="1"/>
    <col min="16" max="16" width="7.21875" style="17" hidden="1" customWidth="1"/>
    <col min="17" max="17" width="4.6640625" style="17" hidden="1" customWidth="1"/>
    <col min="18" max="18" width="7.88671875" style="17" hidden="1" customWidth="1"/>
    <col min="19" max="19" width="11.33203125" style="17" customWidth="1"/>
    <col min="20" max="20" width="8.88671875" style="68" customWidth="1"/>
    <col min="21" max="16384" width="7.21875" style="17"/>
  </cols>
  <sheetData>
    <row r="1" spans="1:20" ht="20.25">
      <c r="A1" s="994" t="s">
        <v>38</v>
      </c>
      <c r="B1" s="995"/>
      <c r="C1" s="995"/>
      <c r="D1" s="995"/>
      <c r="E1" s="995"/>
      <c r="F1" s="995"/>
      <c r="G1" s="995"/>
      <c r="H1" s="995"/>
      <c r="I1" s="995"/>
      <c r="J1" s="995"/>
      <c r="K1" s="995"/>
      <c r="L1" s="995"/>
      <c r="M1" s="995"/>
      <c r="N1" s="995"/>
      <c r="O1" s="995"/>
      <c r="P1" s="995"/>
      <c r="Q1" s="995"/>
      <c r="R1" s="995"/>
      <c r="S1" s="995"/>
      <c r="T1" s="67" t="s">
        <v>1</v>
      </c>
    </row>
    <row r="2" spans="1:20" ht="20.25">
      <c r="A2" s="1001"/>
      <c r="B2" s="1001"/>
      <c r="C2" s="1001"/>
      <c r="D2" s="1001"/>
      <c r="E2" s="1001"/>
      <c r="F2" s="1001"/>
      <c r="G2" s="1001"/>
      <c r="H2" s="1001"/>
      <c r="I2" s="1001"/>
      <c r="J2" s="1001"/>
      <c r="K2" s="1001"/>
      <c r="L2" s="1001"/>
      <c r="M2" s="1001"/>
      <c r="N2" s="1001"/>
      <c r="O2" s="1001"/>
      <c r="P2" s="1001"/>
      <c r="Q2" s="1001"/>
      <c r="R2" s="1001"/>
      <c r="S2" s="1001"/>
      <c r="T2" s="67" t="s">
        <v>1</v>
      </c>
    </row>
    <row r="3" spans="1:20">
      <c r="A3" s="1002"/>
      <c r="B3" s="1002"/>
      <c r="C3" s="1002"/>
      <c r="D3" s="1002"/>
      <c r="E3" s="1002"/>
      <c r="F3" s="1002"/>
      <c r="G3" s="1002"/>
      <c r="H3" s="1002"/>
      <c r="I3" s="1002"/>
      <c r="J3" s="1002"/>
      <c r="K3" s="1002"/>
      <c r="L3" s="1002"/>
      <c r="M3" s="1002"/>
      <c r="N3" s="1002"/>
      <c r="O3" s="1002"/>
      <c r="P3" s="1002"/>
      <c r="Q3" s="1002"/>
      <c r="R3" s="1002"/>
      <c r="S3" s="1002"/>
      <c r="T3" s="67" t="s">
        <v>1</v>
      </c>
    </row>
    <row r="4" spans="1:20" ht="23.25">
      <c r="A4" s="996" t="s">
        <v>260</v>
      </c>
      <c r="B4" s="997"/>
      <c r="C4" s="997"/>
      <c r="D4" s="997"/>
      <c r="E4" s="997"/>
      <c r="F4" s="997"/>
      <c r="G4" s="997"/>
      <c r="H4" s="997"/>
      <c r="I4" s="997"/>
      <c r="J4" s="997"/>
      <c r="K4" s="997"/>
      <c r="L4" s="997"/>
      <c r="M4" s="997"/>
      <c r="N4" s="997"/>
      <c r="O4" s="997"/>
      <c r="P4" s="997"/>
      <c r="Q4" s="997"/>
      <c r="R4" s="997"/>
      <c r="S4" s="997"/>
      <c r="T4" s="67" t="s">
        <v>1</v>
      </c>
    </row>
    <row r="5" spans="1:20" ht="23.25">
      <c r="A5" s="998" t="str">
        <f>'B. Summary of Requirements '!A91</f>
        <v>United States Attorneys</v>
      </c>
      <c r="B5" s="999"/>
      <c r="C5" s="999"/>
      <c r="D5" s="999"/>
      <c r="E5" s="999"/>
      <c r="F5" s="999"/>
      <c r="G5" s="999"/>
      <c r="H5" s="999"/>
      <c r="I5" s="999"/>
      <c r="J5" s="999"/>
      <c r="K5" s="999"/>
      <c r="L5" s="999"/>
      <c r="M5" s="999"/>
      <c r="N5" s="999"/>
      <c r="O5" s="999"/>
      <c r="P5" s="999"/>
      <c r="Q5" s="999"/>
      <c r="R5" s="999"/>
      <c r="S5" s="999"/>
      <c r="T5" s="67" t="s">
        <v>1</v>
      </c>
    </row>
    <row r="6" spans="1:20" ht="23.25">
      <c r="A6" s="1000" t="s">
        <v>297</v>
      </c>
      <c r="B6" s="997"/>
      <c r="C6" s="997"/>
      <c r="D6" s="997"/>
      <c r="E6" s="997"/>
      <c r="F6" s="997"/>
      <c r="G6" s="997"/>
      <c r="H6" s="997"/>
      <c r="I6" s="997"/>
      <c r="J6" s="997"/>
      <c r="K6" s="997"/>
      <c r="L6" s="997"/>
      <c r="M6" s="997"/>
      <c r="N6" s="997"/>
      <c r="O6" s="997"/>
      <c r="P6" s="997"/>
      <c r="Q6" s="997"/>
      <c r="R6" s="997"/>
      <c r="S6" s="997"/>
      <c r="T6" s="67" t="s">
        <v>1</v>
      </c>
    </row>
    <row r="7" spans="1:20">
      <c r="A7" s="1003"/>
      <c r="B7" s="1003"/>
      <c r="C7" s="1003"/>
      <c r="D7" s="1003"/>
      <c r="E7" s="1003"/>
      <c r="F7" s="1003"/>
      <c r="G7" s="1003"/>
      <c r="H7" s="1003"/>
      <c r="I7" s="1003"/>
      <c r="J7" s="1003"/>
      <c r="K7" s="1003"/>
      <c r="L7" s="1003"/>
      <c r="M7" s="1003"/>
      <c r="N7" s="1003"/>
      <c r="O7" s="1003"/>
      <c r="P7" s="1003"/>
      <c r="Q7" s="1003"/>
      <c r="R7" s="1003"/>
      <c r="S7" s="1003"/>
      <c r="T7" s="67" t="s">
        <v>1</v>
      </c>
    </row>
    <row r="8" spans="1:20">
      <c r="A8" s="1004"/>
      <c r="B8" s="1004"/>
      <c r="C8" s="1004"/>
      <c r="D8" s="1004"/>
      <c r="E8" s="1004"/>
      <c r="F8" s="1004"/>
      <c r="G8" s="1004"/>
      <c r="H8" s="1004"/>
      <c r="I8" s="1004"/>
      <c r="J8" s="1004"/>
      <c r="K8" s="1004"/>
      <c r="L8" s="1004"/>
      <c r="M8" s="1004"/>
      <c r="N8" s="1004"/>
      <c r="O8" s="1004"/>
      <c r="P8" s="1004"/>
      <c r="Q8" s="1004"/>
      <c r="R8" s="1004"/>
      <c r="S8" s="1004"/>
      <c r="T8" s="67" t="s">
        <v>1</v>
      </c>
    </row>
    <row r="9" spans="1:20" ht="15">
      <c r="A9" s="987" t="s">
        <v>469</v>
      </c>
      <c r="B9" s="985" t="s">
        <v>29</v>
      </c>
      <c r="C9" s="982" t="s">
        <v>411</v>
      </c>
      <c r="D9" s="983"/>
      <c r="E9" s="983"/>
      <c r="F9" s="984"/>
      <c r="G9" s="982" t="s">
        <v>416</v>
      </c>
      <c r="H9" s="983"/>
      <c r="I9" s="983"/>
      <c r="J9" s="984"/>
      <c r="K9" s="982" t="s">
        <v>413</v>
      </c>
      <c r="L9" s="983"/>
      <c r="M9" s="983"/>
      <c r="N9" s="984"/>
      <c r="O9" s="982" t="s">
        <v>116</v>
      </c>
      <c r="P9" s="983"/>
      <c r="Q9" s="983"/>
      <c r="R9" s="984"/>
      <c r="S9" s="985" t="s">
        <v>35</v>
      </c>
      <c r="T9" s="67" t="s">
        <v>1</v>
      </c>
    </row>
    <row r="10" spans="1:20">
      <c r="A10" s="988"/>
      <c r="B10" s="986"/>
      <c r="C10" s="19" t="s">
        <v>319</v>
      </c>
      <c r="D10" s="19" t="s">
        <v>13</v>
      </c>
      <c r="E10" s="19" t="s">
        <v>60</v>
      </c>
      <c r="F10" s="20" t="s">
        <v>321</v>
      </c>
      <c r="G10" s="19" t="s">
        <v>319</v>
      </c>
      <c r="H10" s="19" t="s">
        <v>13</v>
      </c>
      <c r="I10" s="19" t="s">
        <v>60</v>
      </c>
      <c r="J10" s="20" t="s">
        <v>321</v>
      </c>
      <c r="K10" s="19" t="s">
        <v>319</v>
      </c>
      <c r="L10" s="19" t="s">
        <v>13</v>
      </c>
      <c r="M10" s="19" t="s">
        <v>60</v>
      </c>
      <c r="N10" s="20" t="s">
        <v>321</v>
      </c>
      <c r="O10" s="19" t="s">
        <v>319</v>
      </c>
      <c r="P10" s="19" t="s">
        <v>13</v>
      </c>
      <c r="Q10" s="19" t="s">
        <v>60</v>
      </c>
      <c r="R10" s="20" t="s">
        <v>321</v>
      </c>
      <c r="S10" s="986"/>
      <c r="T10" s="67" t="s">
        <v>1</v>
      </c>
    </row>
    <row r="11" spans="1:20" ht="15.75">
      <c r="A11" s="29"/>
      <c r="B11" s="683"/>
      <c r="C11" s="685"/>
      <c r="D11" s="76"/>
      <c r="E11" s="76"/>
      <c r="F11" s="77"/>
      <c r="G11" s="685"/>
      <c r="H11" s="76"/>
      <c r="I11" s="76"/>
      <c r="J11" s="77"/>
      <c r="K11" s="685"/>
      <c r="L11" s="76"/>
      <c r="M11" s="76"/>
      <c r="N11" s="77"/>
      <c r="O11" s="135"/>
      <c r="P11" s="76"/>
      <c r="Q11" s="76"/>
      <c r="R11" s="77"/>
      <c r="S11" s="77"/>
      <c r="T11" s="67" t="s">
        <v>1</v>
      </c>
    </row>
    <row r="12" spans="1:20" ht="18.75" customHeight="1">
      <c r="A12" s="42" t="s">
        <v>468</v>
      </c>
      <c r="B12" s="754" t="s">
        <v>504</v>
      </c>
      <c r="C12" s="684">
        <v>0</v>
      </c>
      <c r="D12" s="465">
        <v>0</v>
      </c>
      <c r="E12" s="465">
        <v>0</v>
      </c>
      <c r="F12" s="466">
        <v>1580</v>
      </c>
      <c r="G12" s="684">
        <v>0</v>
      </c>
      <c r="H12" s="465">
        <v>0</v>
      </c>
      <c r="I12" s="465">
        <v>0</v>
      </c>
      <c r="J12" s="466">
        <v>420</v>
      </c>
      <c r="K12" s="684">
        <v>0</v>
      </c>
      <c r="L12" s="465">
        <v>0</v>
      </c>
      <c r="M12" s="465">
        <v>0</v>
      </c>
      <c r="N12" s="466">
        <v>0</v>
      </c>
      <c r="O12" s="588"/>
      <c r="P12" s="465"/>
      <c r="Q12" s="465"/>
      <c r="R12" s="466"/>
      <c r="S12" s="466">
        <f>+F12+J12+N12+R12</f>
        <v>2000</v>
      </c>
      <c r="T12" s="67" t="s">
        <v>1</v>
      </c>
    </row>
    <row r="13" spans="1:20" ht="18.75" customHeight="1">
      <c r="A13" s="21"/>
      <c r="B13" s="30"/>
      <c r="C13" s="589"/>
      <c r="D13" s="590"/>
      <c r="E13" s="590"/>
      <c r="F13" s="591"/>
      <c r="G13" s="589"/>
      <c r="H13" s="590"/>
      <c r="I13" s="590"/>
      <c r="J13" s="591"/>
      <c r="K13" s="589"/>
      <c r="L13" s="590"/>
      <c r="M13" s="590"/>
      <c r="N13" s="591"/>
      <c r="O13" s="589"/>
      <c r="P13" s="590"/>
      <c r="Q13" s="590"/>
      <c r="R13" s="591"/>
      <c r="S13" s="592">
        <f>+F13+J13+N13+R13</f>
        <v>0</v>
      </c>
      <c r="T13" s="67" t="s">
        <v>1</v>
      </c>
    </row>
    <row r="14" spans="1:20" ht="18.75" customHeight="1">
      <c r="A14" s="27" t="s">
        <v>470</v>
      </c>
      <c r="B14" s="18"/>
      <c r="C14" s="82">
        <f t="shared" ref="C14:S14" si="0">SUM(C11:C13)</f>
        <v>0</v>
      </c>
      <c r="D14" s="83">
        <f t="shared" si="0"/>
        <v>0</v>
      </c>
      <c r="E14" s="83">
        <f t="shared" si="0"/>
        <v>0</v>
      </c>
      <c r="F14" s="23">
        <f t="shared" si="0"/>
        <v>1580</v>
      </c>
      <c r="G14" s="82">
        <f t="shared" si="0"/>
        <v>0</v>
      </c>
      <c r="H14" s="83">
        <f t="shared" si="0"/>
        <v>0</v>
      </c>
      <c r="I14" s="83">
        <f t="shared" si="0"/>
        <v>0</v>
      </c>
      <c r="J14" s="23">
        <f t="shared" si="0"/>
        <v>420</v>
      </c>
      <c r="K14" s="82">
        <f t="shared" si="0"/>
        <v>0</v>
      </c>
      <c r="L14" s="83">
        <f t="shared" si="0"/>
        <v>0</v>
      </c>
      <c r="M14" s="83">
        <f t="shared" si="0"/>
        <v>0</v>
      </c>
      <c r="N14" s="23">
        <f t="shared" si="0"/>
        <v>0</v>
      </c>
      <c r="O14" s="82">
        <f t="shared" si="0"/>
        <v>0</v>
      </c>
      <c r="P14" s="83">
        <f t="shared" si="0"/>
        <v>0</v>
      </c>
      <c r="Q14" s="83">
        <f t="shared" si="0"/>
        <v>0</v>
      </c>
      <c r="R14" s="23">
        <f t="shared" si="0"/>
        <v>0</v>
      </c>
      <c r="S14" s="24">
        <f t="shared" si="0"/>
        <v>2000</v>
      </c>
      <c r="T14" s="67" t="s">
        <v>1</v>
      </c>
    </row>
    <row r="15" spans="1:20" ht="18.75" customHeight="1">
      <c r="A15" s="25"/>
      <c r="B15" s="21"/>
      <c r="C15" s="25"/>
      <c r="D15" s="22"/>
      <c r="E15" s="22"/>
      <c r="F15" s="26"/>
      <c r="G15" s="22"/>
      <c r="H15" s="22"/>
      <c r="I15" s="22"/>
      <c r="J15" s="22"/>
      <c r="K15" s="25"/>
      <c r="L15" s="22"/>
      <c r="M15" s="22"/>
      <c r="N15" s="26"/>
      <c r="O15" s="25"/>
      <c r="P15" s="22"/>
      <c r="Q15" s="22"/>
      <c r="R15" s="26"/>
      <c r="S15" s="26"/>
      <c r="T15" s="67" t="s">
        <v>1</v>
      </c>
    </row>
    <row r="16" spans="1:20" ht="18.75" customHeight="1">
      <c r="A16" s="992" t="s">
        <v>14</v>
      </c>
      <c r="B16" s="985" t="s">
        <v>29</v>
      </c>
      <c r="C16" s="982" t="s">
        <v>411</v>
      </c>
      <c r="D16" s="983"/>
      <c r="E16" s="983"/>
      <c r="F16" s="984"/>
      <c r="G16" s="982" t="s">
        <v>416</v>
      </c>
      <c r="H16" s="983"/>
      <c r="I16" s="983"/>
      <c r="J16" s="984"/>
      <c r="K16" s="982" t="s">
        <v>413</v>
      </c>
      <c r="L16" s="983"/>
      <c r="M16" s="983"/>
      <c r="N16" s="984"/>
      <c r="O16" s="982" t="s">
        <v>116</v>
      </c>
      <c r="P16" s="983"/>
      <c r="Q16" s="983"/>
      <c r="R16" s="984"/>
      <c r="S16" s="985" t="s">
        <v>300</v>
      </c>
      <c r="T16" s="67" t="s">
        <v>1</v>
      </c>
    </row>
    <row r="17" spans="1:20" ht="18.75" customHeight="1">
      <c r="A17" s="993"/>
      <c r="B17" s="986"/>
      <c r="C17" s="19" t="s">
        <v>319</v>
      </c>
      <c r="D17" s="19" t="s">
        <v>13</v>
      </c>
      <c r="E17" s="19" t="s">
        <v>60</v>
      </c>
      <c r="F17" s="20" t="s">
        <v>321</v>
      </c>
      <c r="G17" s="19" t="s">
        <v>319</v>
      </c>
      <c r="H17" s="19" t="s">
        <v>13</v>
      </c>
      <c r="I17" s="19" t="s">
        <v>60</v>
      </c>
      <c r="J17" s="20" t="s">
        <v>321</v>
      </c>
      <c r="K17" s="19" t="s">
        <v>319</v>
      </c>
      <c r="L17" s="19" t="s">
        <v>13</v>
      </c>
      <c r="M17" s="19" t="s">
        <v>60</v>
      </c>
      <c r="N17" s="20" t="s">
        <v>321</v>
      </c>
      <c r="O17" s="19" t="s">
        <v>319</v>
      </c>
      <c r="P17" s="19" t="s">
        <v>13</v>
      </c>
      <c r="Q17" s="19" t="s">
        <v>60</v>
      </c>
      <c r="R17" s="20" t="s">
        <v>321</v>
      </c>
      <c r="S17" s="986"/>
      <c r="T17" s="67" t="s">
        <v>1</v>
      </c>
    </row>
    <row r="18" spans="1:20" ht="18.75" customHeight="1">
      <c r="A18" s="41"/>
      <c r="B18" s="686"/>
      <c r="C18" s="685"/>
      <c r="D18" s="76"/>
      <c r="E18" s="76"/>
      <c r="F18" s="77"/>
      <c r="G18" s="685"/>
      <c r="H18" s="76"/>
      <c r="I18" s="76"/>
      <c r="J18" s="77"/>
      <c r="K18" s="685"/>
      <c r="L18" s="76"/>
      <c r="M18" s="76"/>
      <c r="N18" s="77"/>
      <c r="O18" s="135"/>
      <c r="P18" s="76"/>
      <c r="Q18" s="76"/>
      <c r="R18" s="77"/>
      <c r="S18" s="77"/>
      <c r="T18" s="67" t="s">
        <v>1</v>
      </c>
    </row>
    <row r="19" spans="1:20" ht="18.75" customHeight="1">
      <c r="A19" s="42" t="s">
        <v>408</v>
      </c>
      <c r="B19" s="754" t="s">
        <v>505</v>
      </c>
      <c r="C19" s="684">
        <v>0</v>
      </c>
      <c r="D19" s="465">
        <v>0</v>
      </c>
      <c r="E19" s="465">
        <v>0</v>
      </c>
      <c r="F19" s="466">
        <v>-1559</v>
      </c>
      <c r="G19" s="684">
        <v>0</v>
      </c>
      <c r="H19" s="465">
        <v>0</v>
      </c>
      <c r="I19" s="465">
        <v>0</v>
      </c>
      <c r="J19" s="466">
        <v>-412</v>
      </c>
      <c r="K19" s="684">
        <v>0</v>
      </c>
      <c r="L19" s="465">
        <v>0</v>
      </c>
      <c r="M19" s="465">
        <v>0</v>
      </c>
      <c r="N19" s="466">
        <v>-28</v>
      </c>
      <c r="O19" s="588"/>
      <c r="P19" s="465"/>
      <c r="Q19" s="465"/>
      <c r="R19" s="466"/>
      <c r="S19" s="466">
        <f>+F19+J19+N19+R19</f>
        <v>-1999</v>
      </c>
      <c r="T19" s="67" t="s">
        <v>1</v>
      </c>
    </row>
    <row r="20" spans="1:20" ht="18.75" customHeight="1">
      <c r="A20" s="29" t="s">
        <v>502</v>
      </c>
      <c r="B20" s="754" t="s">
        <v>505</v>
      </c>
      <c r="C20" s="588">
        <v>0</v>
      </c>
      <c r="D20" s="465">
        <v>0</v>
      </c>
      <c r="E20" s="465">
        <v>0</v>
      </c>
      <c r="F20" s="466">
        <v>-770</v>
      </c>
      <c r="G20" s="588">
        <v>0</v>
      </c>
      <c r="H20" s="465">
        <v>0</v>
      </c>
      <c r="I20" s="465">
        <v>0</v>
      </c>
      <c r="J20" s="466">
        <v>-203</v>
      </c>
      <c r="K20" s="588"/>
      <c r="L20" s="465"/>
      <c r="M20" s="465"/>
      <c r="N20" s="466">
        <v>-14</v>
      </c>
      <c r="O20" s="588"/>
      <c r="P20" s="465"/>
      <c r="Q20" s="465"/>
      <c r="R20" s="466"/>
      <c r="S20" s="466">
        <f>+F20+J20+N20+R20</f>
        <v>-987</v>
      </c>
      <c r="T20" s="67" t="s">
        <v>1</v>
      </c>
    </row>
    <row r="21" spans="1:20" ht="18.75" customHeight="1">
      <c r="A21" s="29" t="s">
        <v>509</v>
      </c>
      <c r="B21" s="754" t="s">
        <v>505</v>
      </c>
      <c r="C21" s="588">
        <v>0</v>
      </c>
      <c r="D21" s="465">
        <v>0</v>
      </c>
      <c r="E21" s="465">
        <v>0</v>
      </c>
      <c r="F21" s="466">
        <v>-156</v>
      </c>
      <c r="G21" s="588">
        <v>0</v>
      </c>
      <c r="H21" s="465">
        <v>0</v>
      </c>
      <c r="I21" s="465">
        <v>0</v>
      </c>
      <c r="J21" s="466">
        <v>-41</v>
      </c>
      <c r="K21" s="588"/>
      <c r="L21" s="465"/>
      <c r="M21" s="465"/>
      <c r="N21" s="466">
        <v>-3</v>
      </c>
      <c r="O21" s="588"/>
      <c r="P21" s="465"/>
      <c r="Q21" s="465"/>
      <c r="R21" s="466"/>
      <c r="S21" s="466">
        <f>+F21+J21+N21+R21</f>
        <v>-200</v>
      </c>
      <c r="T21" s="67" t="s">
        <v>1</v>
      </c>
    </row>
    <row r="22" spans="1:20" ht="18.75" customHeight="1">
      <c r="A22" s="31"/>
      <c r="B22" s="832"/>
      <c r="C22" s="78"/>
      <c r="D22" s="79"/>
      <c r="E22" s="79"/>
      <c r="F22" s="80"/>
      <c r="G22" s="78"/>
      <c r="H22" s="79"/>
      <c r="I22" s="79"/>
      <c r="J22" s="80"/>
      <c r="K22" s="78"/>
      <c r="L22" s="79"/>
      <c r="M22" s="79"/>
      <c r="N22" s="80"/>
      <c r="O22" s="78"/>
      <c r="P22" s="79"/>
      <c r="Q22" s="79"/>
      <c r="R22" s="80"/>
      <c r="S22" s="81">
        <f>+F22+J22+N22+R22</f>
        <v>0</v>
      </c>
      <c r="T22" s="67" t="s">
        <v>1</v>
      </c>
    </row>
    <row r="23" spans="1:20" ht="18.75" customHeight="1">
      <c r="A23" s="110" t="s">
        <v>300</v>
      </c>
      <c r="B23" s="111"/>
      <c r="C23" s="112">
        <f>SUM(C18:C22)</f>
        <v>0</v>
      </c>
      <c r="D23" s="113">
        <f t="shared" ref="D23:N23" si="1">SUM(D18:D22)</f>
        <v>0</v>
      </c>
      <c r="E23" s="113">
        <f>SUM(E18:E22)</f>
        <v>0</v>
      </c>
      <c r="F23" s="114">
        <f>SUM(F18:F22)</f>
        <v>-2485</v>
      </c>
      <c r="G23" s="112">
        <f t="shared" si="1"/>
        <v>0</v>
      </c>
      <c r="H23" s="113">
        <f t="shared" si="1"/>
        <v>0</v>
      </c>
      <c r="I23" s="113">
        <f>SUM(I18:I22)</f>
        <v>0</v>
      </c>
      <c r="J23" s="114">
        <f t="shared" si="1"/>
        <v>-656</v>
      </c>
      <c r="K23" s="112">
        <f t="shared" si="1"/>
        <v>0</v>
      </c>
      <c r="L23" s="113">
        <f t="shared" si="1"/>
        <v>0</v>
      </c>
      <c r="M23" s="113">
        <f t="shared" si="1"/>
        <v>0</v>
      </c>
      <c r="N23" s="114">
        <f t="shared" si="1"/>
        <v>-45</v>
      </c>
      <c r="O23" s="112">
        <f>SUM(O18:O22)</f>
        <v>0</v>
      </c>
      <c r="P23" s="113">
        <f>SUM(P18:P22)</f>
        <v>0</v>
      </c>
      <c r="Q23" s="113">
        <f>SUM(Q18:Q22)</f>
        <v>0</v>
      </c>
      <c r="R23" s="114">
        <f>SUM(R18:R22)</f>
        <v>0</v>
      </c>
      <c r="S23" s="115">
        <f>SUM(S18:S22)</f>
        <v>-3186</v>
      </c>
      <c r="T23" s="67" t="s">
        <v>31</v>
      </c>
    </row>
    <row r="24" spans="1:20" ht="18.75" customHeight="1">
      <c r="A24" s="989"/>
      <c r="B24" s="990"/>
      <c r="C24" s="990"/>
      <c r="D24" s="990"/>
      <c r="E24" s="990"/>
      <c r="F24" s="990"/>
      <c r="G24" s="990"/>
      <c r="H24" s="990"/>
      <c r="I24" s="990"/>
      <c r="J24" s="990"/>
      <c r="K24" s="990"/>
      <c r="L24" s="990"/>
      <c r="M24" s="990"/>
      <c r="N24" s="990"/>
      <c r="O24" s="990"/>
      <c r="P24" s="990"/>
      <c r="Q24" s="990"/>
      <c r="R24" s="990"/>
      <c r="S24" s="991"/>
      <c r="T24" s="67"/>
    </row>
    <row r="25" spans="1:20" ht="18.75" customHeight="1">
      <c r="A25" s="36"/>
      <c r="B25" s="32"/>
      <c r="C25" s="32"/>
      <c r="D25" s="32"/>
      <c r="E25" s="32"/>
      <c r="F25" s="32"/>
      <c r="G25" s="32"/>
      <c r="H25" s="32"/>
      <c r="I25" s="32"/>
      <c r="J25" s="32"/>
      <c r="K25" s="32"/>
      <c r="L25" s="32"/>
      <c r="M25" s="32"/>
      <c r="N25" s="32"/>
      <c r="O25" s="32"/>
      <c r="P25" s="32"/>
      <c r="Q25" s="32"/>
      <c r="R25" s="32"/>
      <c r="S25" s="32"/>
      <c r="T25" s="67"/>
    </row>
    <row r="26" spans="1:20">
      <c r="A26" s="47"/>
      <c r="B26" s="47"/>
      <c r="C26" s="47"/>
      <c r="D26" s="47"/>
      <c r="E26" s="47"/>
      <c r="F26" s="47"/>
      <c r="G26" s="47"/>
      <c r="H26" s="47"/>
      <c r="I26" s="47"/>
      <c r="J26" s="47"/>
      <c r="K26" s="47"/>
      <c r="L26" s="47"/>
      <c r="M26" s="47"/>
      <c r="O26" s="47"/>
      <c r="P26" s="47"/>
      <c r="Q26" s="47"/>
    </row>
  </sheetData>
  <mergeCells count="23">
    <mergeCell ref="O9:R9"/>
    <mergeCell ref="O16:R16"/>
    <mergeCell ref="G9:J9"/>
    <mergeCell ref="K9:N9"/>
    <mergeCell ref="A24:S24"/>
    <mergeCell ref="A16:A17"/>
    <mergeCell ref="A1:S1"/>
    <mergeCell ref="A4:S4"/>
    <mergeCell ref="A5:S5"/>
    <mergeCell ref="A6:S6"/>
    <mergeCell ref="A2:S2"/>
    <mergeCell ref="A3:S3"/>
    <mergeCell ref="A7:S7"/>
    <mergeCell ref="A8:S8"/>
    <mergeCell ref="K16:N16"/>
    <mergeCell ref="G16:J16"/>
    <mergeCell ref="S9:S10"/>
    <mergeCell ref="S16:S17"/>
    <mergeCell ref="C16:F16"/>
    <mergeCell ref="B16:B17"/>
    <mergeCell ref="A9:A10"/>
    <mergeCell ref="C9:F9"/>
    <mergeCell ref="B9:B10"/>
  </mergeCells>
  <phoneticPr fontId="19" type="noConversion"/>
  <printOptions horizontalCentered="1"/>
  <pageMargins left="0.75" right="0.75" top="1" bottom="1" header="0.5" footer="0.5"/>
  <pageSetup scale="86"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42"/>
  <sheetViews>
    <sheetView view="pageBreakPreview" zoomScaleNormal="75" zoomScaleSheetLayoutView="100" workbookViewId="0">
      <selection activeCell="B43" sqref="A43:XFD51"/>
    </sheetView>
  </sheetViews>
  <sheetFormatPr defaultColWidth="7.21875" defaultRowHeight="12.75"/>
  <cols>
    <col min="1" max="1" width="49.5546875" style="310" customWidth="1"/>
    <col min="2" max="2" width="1.21875" style="310" customWidth="1"/>
    <col min="3" max="3" width="10.77734375" style="310" customWidth="1"/>
    <col min="4" max="4" width="11" style="310" customWidth="1"/>
    <col min="5" max="5" width="1.21875" style="310" customWidth="1"/>
    <col min="6" max="7" width="11.21875" style="310" customWidth="1"/>
    <col min="8" max="8" width="1.21875" style="310" customWidth="1"/>
    <col min="9" max="9" width="7.21875" style="310" customWidth="1"/>
    <col min="10" max="10" width="10.5546875" style="310" customWidth="1"/>
    <col min="11" max="13" width="6.77734375" style="310" customWidth="1"/>
    <col min="14" max="14" width="7.6640625" style="310" customWidth="1"/>
    <col min="15" max="15" width="7.109375" style="310" customWidth="1"/>
    <col min="16" max="16" width="11.109375" style="310" customWidth="1"/>
    <col min="17" max="17" width="1.88671875" style="310" customWidth="1"/>
    <col min="18" max="16384" width="7.21875" style="310"/>
  </cols>
  <sheetData>
    <row r="1" spans="1:20" ht="20.25">
      <c r="A1" s="1017" t="s">
        <v>181</v>
      </c>
      <c r="B1" s="1018"/>
      <c r="C1" s="1018"/>
      <c r="D1" s="1018"/>
      <c r="E1" s="1018"/>
      <c r="F1" s="1018"/>
      <c r="G1" s="1018"/>
      <c r="H1" s="1018"/>
      <c r="I1" s="1018"/>
      <c r="J1" s="1018"/>
      <c r="K1" s="1018"/>
      <c r="L1" s="1018"/>
      <c r="M1" s="1018"/>
      <c r="N1" s="1018"/>
      <c r="O1" s="1018"/>
      <c r="P1" s="1018"/>
      <c r="Q1" s="308" t="s">
        <v>1</v>
      </c>
      <c r="R1" s="309"/>
      <c r="S1" s="309"/>
    </row>
    <row r="2" spans="1:20" ht="19.149999999999999" customHeight="1">
      <c r="A2" s="311"/>
      <c r="Q2" s="308" t="s">
        <v>1</v>
      </c>
      <c r="T2" s="308"/>
    </row>
    <row r="3" spans="1:20" ht="15.75">
      <c r="A3" s="1019" t="s">
        <v>330</v>
      </c>
      <c r="B3" s="1020"/>
      <c r="C3" s="1020"/>
      <c r="D3" s="1020"/>
      <c r="E3" s="1020"/>
      <c r="F3" s="1020"/>
      <c r="G3" s="1020"/>
      <c r="H3" s="1020"/>
      <c r="I3" s="1020"/>
      <c r="J3" s="1020"/>
      <c r="K3" s="1020"/>
      <c r="L3" s="1020"/>
      <c r="M3" s="1020"/>
      <c r="N3" s="1020"/>
      <c r="O3" s="1020"/>
      <c r="P3" s="1020"/>
      <c r="Q3" s="308" t="s">
        <v>1</v>
      </c>
      <c r="R3" s="39"/>
      <c r="S3" s="39"/>
      <c r="T3" s="308"/>
    </row>
    <row r="4" spans="1:20" ht="15.75">
      <c r="A4" s="1021" t="str">
        <f>'B. Summary of Requirements '!A5:X5</f>
        <v>United States Attorneys</v>
      </c>
      <c r="B4" s="1020"/>
      <c r="C4" s="1020"/>
      <c r="D4" s="1020"/>
      <c r="E4" s="1020"/>
      <c r="F4" s="1020"/>
      <c r="G4" s="1020"/>
      <c r="H4" s="1020"/>
      <c r="I4" s="1020"/>
      <c r="J4" s="1020"/>
      <c r="K4" s="1020"/>
      <c r="L4" s="1020"/>
      <c r="M4" s="1020"/>
      <c r="N4" s="1020"/>
      <c r="O4" s="1020"/>
      <c r="P4" s="1020"/>
      <c r="Q4" s="308" t="s">
        <v>1</v>
      </c>
      <c r="R4" s="37"/>
      <c r="S4" s="37"/>
    </row>
    <row r="5" spans="1:20" ht="15">
      <c r="A5" s="1022" t="s">
        <v>297</v>
      </c>
      <c r="B5" s="1020"/>
      <c r="C5" s="1020"/>
      <c r="D5" s="1020"/>
      <c r="E5" s="1020"/>
      <c r="F5" s="1020"/>
      <c r="G5" s="1020"/>
      <c r="H5" s="1020"/>
      <c r="I5" s="1020"/>
      <c r="J5" s="1020"/>
      <c r="K5" s="1020"/>
      <c r="L5" s="1020"/>
      <c r="M5" s="1020"/>
      <c r="N5" s="1020"/>
      <c r="O5" s="1020"/>
      <c r="P5" s="1020"/>
      <c r="Q5" s="308" t="s">
        <v>1</v>
      </c>
      <c r="R5" s="39"/>
      <c r="S5" s="39"/>
      <c r="T5" s="308"/>
    </row>
    <row r="6" spans="1:20">
      <c r="Q6" s="308" t="s">
        <v>1</v>
      </c>
      <c r="T6" s="308"/>
    </row>
    <row r="7" spans="1:20" ht="13.5" thickBot="1">
      <c r="Q7" s="308" t="s">
        <v>1</v>
      </c>
      <c r="T7" s="308"/>
    </row>
    <row r="8" spans="1:20" ht="37.5" customHeight="1">
      <c r="A8" s="312"/>
      <c r="B8" s="313"/>
      <c r="C8" s="1007" t="s">
        <v>361</v>
      </c>
      <c r="D8" s="1008"/>
      <c r="E8" s="314"/>
      <c r="F8" s="1007" t="s">
        <v>503</v>
      </c>
      <c r="G8" s="1008"/>
      <c r="H8" s="314"/>
      <c r="I8" s="1011" t="s">
        <v>271</v>
      </c>
      <c r="J8" s="1008"/>
      <c r="K8" s="1012">
        <v>2012</v>
      </c>
      <c r="L8" s="1013"/>
      <c r="M8" s="1013"/>
      <c r="N8" s="1014"/>
      <c r="O8" s="1011" t="s">
        <v>53</v>
      </c>
      <c r="P8" s="1008"/>
      <c r="Q8" s="308" t="s">
        <v>1</v>
      </c>
      <c r="S8" s="315"/>
      <c r="T8" s="308"/>
    </row>
    <row r="9" spans="1:20" ht="14.25" customHeight="1">
      <c r="A9" s="313"/>
      <c r="B9" s="313"/>
      <c r="C9" s="1023"/>
      <c r="D9" s="1024"/>
      <c r="E9" s="314"/>
      <c r="F9" s="1009"/>
      <c r="G9" s="1010"/>
      <c r="H9" s="314"/>
      <c r="I9" s="1009"/>
      <c r="J9" s="1010"/>
      <c r="K9" s="1015" t="s">
        <v>322</v>
      </c>
      <c r="L9" s="1016"/>
      <c r="M9" s="1025" t="s">
        <v>331</v>
      </c>
      <c r="N9" s="984"/>
      <c r="O9" s="1009"/>
      <c r="P9" s="1010"/>
      <c r="Q9" s="308" t="s">
        <v>1</v>
      </c>
      <c r="S9" s="315"/>
      <c r="T9" s="308"/>
    </row>
    <row r="10" spans="1:20" hidden="1">
      <c r="A10" s="1005" t="s">
        <v>332</v>
      </c>
      <c r="B10" s="313"/>
      <c r="C10" s="316"/>
      <c r="D10" s="317"/>
      <c r="E10" s="318"/>
      <c r="F10" s="316"/>
      <c r="G10" s="317"/>
      <c r="H10" s="318"/>
      <c r="I10" s="316"/>
      <c r="J10" s="317"/>
      <c r="K10" s="316"/>
      <c r="L10" s="317"/>
      <c r="M10" s="319"/>
      <c r="N10" s="317"/>
      <c r="O10" s="316"/>
      <c r="P10" s="317"/>
      <c r="Q10" s="308" t="s">
        <v>1</v>
      </c>
      <c r="S10" s="319"/>
      <c r="T10" s="308"/>
    </row>
    <row r="11" spans="1:20" ht="51">
      <c r="A11" s="1006"/>
      <c r="B11" s="313"/>
      <c r="C11" s="320" t="s">
        <v>333</v>
      </c>
      <c r="D11" s="321" t="s">
        <v>334</v>
      </c>
      <c r="E11" s="318"/>
      <c r="F11" s="320" t="s">
        <v>333</v>
      </c>
      <c r="G11" s="321" t="s">
        <v>334</v>
      </c>
      <c r="H11" s="318"/>
      <c r="I11" s="320" t="s">
        <v>333</v>
      </c>
      <c r="J11" s="321" t="s">
        <v>334</v>
      </c>
      <c r="K11" s="320" t="s">
        <v>333</v>
      </c>
      <c r="L11" s="321" t="s">
        <v>334</v>
      </c>
      <c r="M11" s="320" t="s">
        <v>333</v>
      </c>
      <c r="N11" s="321" t="s">
        <v>334</v>
      </c>
      <c r="O11" s="320" t="s">
        <v>333</v>
      </c>
      <c r="P11" s="321" t="s">
        <v>334</v>
      </c>
      <c r="Q11" s="308" t="s">
        <v>1</v>
      </c>
      <c r="S11" s="322"/>
      <c r="T11" s="308"/>
    </row>
    <row r="12" spans="1:20">
      <c r="A12" s="323"/>
      <c r="B12" s="313"/>
      <c r="C12" s="324"/>
      <c r="D12" s="325"/>
      <c r="E12" s="326"/>
      <c r="F12" s="324"/>
      <c r="G12" s="325"/>
      <c r="H12" s="326"/>
      <c r="I12" s="324"/>
      <c r="J12" s="325"/>
      <c r="K12" s="324"/>
      <c r="L12" s="327"/>
      <c r="M12" s="328"/>
      <c r="N12" s="325"/>
      <c r="O12" s="324"/>
      <c r="P12" s="325"/>
      <c r="Q12" s="308" t="s">
        <v>1</v>
      </c>
      <c r="S12" s="329"/>
      <c r="T12" s="308"/>
    </row>
    <row r="13" spans="1:20">
      <c r="A13" s="330" t="s">
        <v>335</v>
      </c>
      <c r="B13" s="313"/>
      <c r="C13" s="324"/>
      <c r="D13" s="331"/>
      <c r="E13" s="326"/>
      <c r="F13" s="324"/>
      <c r="G13" s="331"/>
      <c r="H13" s="326"/>
      <c r="I13" s="324"/>
      <c r="J13" s="331"/>
      <c r="K13" s="324"/>
      <c r="L13" s="327"/>
      <c r="M13" s="324"/>
      <c r="N13" s="331"/>
      <c r="O13" s="324"/>
      <c r="P13" s="331"/>
      <c r="Q13" s="308" t="s">
        <v>1</v>
      </c>
      <c r="S13" s="332"/>
      <c r="T13" s="308"/>
    </row>
    <row r="14" spans="1:20">
      <c r="A14" s="333" t="s">
        <v>336</v>
      </c>
      <c r="B14" s="313"/>
      <c r="C14" s="324">
        <v>0</v>
      </c>
      <c r="D14" s="331">
        <v>0</v>
      </c>
      <c r="E14" s="326"/>
      <c r="F14" s="324">
        <v>0</v>
      </c>
      <c r="G14" s="331">
        <v>0</v>
      </c>
      <c r="H14" s="326"/>
      <c r="I14" s="324">
        <v>0</v>
      </c>
      <c r="J14" s="331">
        <v>0</v>
      </c>
      <c r="K14" s="324">
        <v>0</v>
      </c>
      <c r="L14" s="327">
        <v>0</v>
      </c>
      <c r="M14" s="324">
        <v>0</v>
      </c>
      <c r="N14" s="331">
        <v>0</v>
      </c>
      <c r="O14" s="324">
        <f t="shared" ref="O14:P17" si="0">+I14+K14+M14</f>
        <v>0</v>
      </c>
      <c r="P14" s="325">
        <f t="shared" si="0"/>
        <v>0</v>
      </c>
      <c r="Q14" s="308" t="s">
        <v>1</v>
      </c>
      <c r="S14" s="332"/>
      <c r="T14" s="308"/>
    </row>
    <row r="15" spans="1:20" ht="25.5">
      <c r="A15" s="334" t="s">
        <v>337</v>
      </c>
      <c r="B15" s="313"/>
      <c r="C15" s="324">
        <v>0</v>
      </c>
      <c r="D15" s="331">
        <v>0</v>
      </c>
      <c r="E15" s="326"/>
      <c r="F15" s="324">
        <v>0</v>
      </c>
      <c r="G15" s="331">
        <v>0</v>
      </c>
      <c r="H15" s="326"/>
      <c r="I15" s="324">
        <v>0</v>
      </c>
      <c r="J15" s="331">
        <v>0</v>
      </c>
      <c r="K15" s="324">
        <v>0</v>
      </c>
      <c r="L15" s="327">
        <v>0</v>
      </c>
      <c r="M15" s="324">
        <v>0</v>
      </c>
      <c r="N15" s="331">
        <v>0</v>
      </c>
      <c r="O15" s="324">
        <f t="shared" si="0"/>
        <v>0</v>
      </c>
      <c r="P15" s="325">
        <f t="shared" si="0"/>
        <v>0</v>
      </c>
      <c r="Q15" s="308" t="s">
        <v>1</v>
      </c>
      <c r="S15" s="332"/>
      <c r="T15" s="308"/>
    </row>
    <row r="16" spans="1:20" ht="25.5">
      <c r="A16" s="334" t="s">
        <v>338</v>
      </c>
      <c r="B16" s="313"/>
      <c r="C16" s="467">
        <v>356</v>
      </c>
      <c r="D16" s="468">
        <v>52059</v>
      </c>
      <c r="E16" s="318"/>
      <c r="F16" s="469">
        <v>356</v>
      </c>
      <c r="G16" s="470">
        <v>52059</v>
      </c>
      <c r="H16" s="318"/>
      <c r="I16" s="469">
        <v>356</v>
      </c>
      <c r="J16" s="470">
        <f>52059+1412</f>
        <v>53471</v>
      </c>
      <c r="K16" s="597">
        <v>0</v>
      </c>
      <c r="L16" s="598">
        <v>0</v>
      </c>
      <c r="M16" s="597">
        <v>0</v>
      </c>
      <c r="N16" s="598">
        <v>0</v>
      </c>
      <c r="O16" s="471">
        <f>I16</f>
        <v>356</v>
      </c>
      <c r="P16" s="472">
        <f>J16</f>
        <v>53471</v>
      </c>
      <c r="Q16" s="308" t="s">
        <v>1</v>
      </c>
      <c r="S16" s="332"/>
      <c r="T16" s="308"/>
    </row>
    <row r="17" spans="1:20" ht="13.5" customHeight="1">
      <c r="A17" s="333" t="s">
        <v>339</v>
      </c>
      <c r="B17" s="335"/>
      <c r="C17" s="336">
        <v>0</v>
      </c>
      <c r="D17" s="337">
        <v>0</v>
      </c>
      <c r="E17" s="338"/>
      <c r="F17" s="336">
        <v>0</v>
      </c>
      <c r="G17" s="337">
        <v>0</v>
      </c>
      <c r="H17" s="339"/>
      <c r="I17" s="336">
        <v>0</v>
      </c>
      <c r="J17" s="337">
        <v>0</v>
      </c>
      <c r="K17" s="599">
        <v>0</v>
      </c>
      <c r="L17" s="600">
        <v>0</v>
      </c>
      <c r="M17" s="599">
        <v>0</v>
      </c>
      <c r="N17" s="601">
        <v>0</v>
      </c>
      <c r="O17" s="336">
        <f t="shared" si="0"/>
        <v>0</v>
      </c>
      <c r="P17" s="337">
        <f t="shared" si="0"/>
        <v>0</v>
      </c>
      <c r="Q17" s="308" t="s">
        <v>1</v>
      </c>
      <c r="S17" s="341"/>
      <c r="T17" s="308"/>
    </row>
    <row r="18" spans="1:20" s="348" customFormat="1">
      <c r="A18" s="342" t="s">
        <v>340</v>
      </c>
      <c r="B18" s="330"/>
      <c r="C18" s="343">
        <f>SUM(C14:C17)</f>
        <v>356</v>
      </c>
      <c r="D18" s="344">
        <f>SUM(D14:D17)</f>
        <v>52059</v>
      </c>
      <c r="E18" s="345"/>
      <c r="F18" s="343">
        <f>SUM(F14:F17)</f>
        <v>356</v>
      </c>
      <c r="G18" s="344">
        <f>SUM(G14:G17)</f>
        <v>52059</v>
      </c>
      <c r="H18" s="346"/>
      <c r="I18" s="343">
        <f t="shared" ref="I18:P18" si="1">SUM(I14:I17)</f>
        <v>356</v>
      </c>
      <c r="J18" s="344">
        <f t="shared" si="1"/>
        <v>53471</v>
      </c>
      <c r="K18" s="602">
        <f t="shared" si="1"/>
        <v>0</v>
      </c>
      <c r="L18" s="603">
        <f t="shared" si="1"/>
        <v>0</v>
      </c>
      <c r="M18" s="602">
        <f t="shared" si="1"/>
        <v>0</v>
      </c>
      <c r="N18" s="603">
        <f t="shared" si="1"/>
        <v>0</v>
      </c>
      <c r="O18" s="343">
        <f t="shared" si="1"/>
        <v>356</v>
      </c>
      <c r="P18" s="344">
        <f t="shared" si="1"/>
        <v>53471</v>
      </c>
      <c r="Q18" s="308" t="s">
        <v>1</v>
      </c>
      <c r="R18" s="310"/>
      <c r="S18" s="347"/>
      <c r="T18" s="308"/>
    </row>
    <row r="19" spans="1:20">
      <c r="A19" s="335"/>
      <c r="B19" s="313"/>
      <c r="C19" s="324"/>
      <c r="D19" s="325"/>
      <c r="E19" s="349"/>
      <c r="F19" s="324"/>
      <c r="G19" s="325"/>
      <c r="H19" s="349"/>
      <c r="I19" s="324"/>
      <c r="J19" s="325"/>
      <c r="K19" s="604"/>
      <c r="L19" s="605"/>
      <c r="M19" s="604"/>
      <c r="N19" s="606"/>
      <c r="O19" s="324"/>
      <c r="P19" s="325"/>
      <c r="Q19" s="308" t="s">
        <v>1</v>
      </c>
      <c r="S19" s="329"/>
      <c r="T19" s="308"/>
    </row>
    <row r="20" spans="1:20" ht="25.5">
      <c r="A20" s="350" t="s">
        <v>341</v>
      </c>
      <c r="B20" s="313"/>
      <c r="C20" s="324"/>
      <c r="D20" s="325"/>
      <c r="E20" s="351"/>
      <c r="F20" s="324"/>
      <c r="G20" s="325"/>
      <c r="H20" s="351"/>
      <c r="I20" s="324"/>
      <c r="J20" s="325"/>
      <c r="K20" s="604"/>
      <c r="L20" s="605"/>
      <c r="M20" s="604"/>
      <c r="N20" s="606"/>
      <c r="O20" s="352"/>
      <c r="P20" s="353"/>
      <c r="Q20" s="308" t="s">
        <v>1</v>
      </c>
      <c r="S20" s="329"/>
      <c r="T20" s="308"/>
    </row>
    <row r="21" spans="1:20" ht="25.5">
      <c r="A21" s="334" t="s">
        <v>342</v>
      </c>
      <c r="B21" s="313"/>
      <c r="C21" s="324">
        <v>0</v>
      </c>
      <c r="D21" s="325">
        <v>0</v>
      </c>
      <c r="E21" s="351"/>
      <c r="F21" s="324">
        <v>0</v>
      </c>
      <c r="G21" s="325">
        <v>0</v>
      </c>
      <c r="H21" s="351"/>
      <c r="I21" s="324">
        <v>0</v>
      </c>
      <c r="J21" s="325">
        <v>0</v>
      </c>
      <c r="K21" s="604">
        <v>0</v>
      </c>
      <c r="L21" s="605">
        <v>0</v>
      </c>
      <c r="M21" s="604">
        <v>0</v>
      </c>
      <c r="N21" s="606">
        <v>0</v>
      </c>
      <c r="O21" s="324">
        <f t="shared" ref="O21:P28" si="2">+I21+K21+M21</f>
        <v>0</v>
      </c>
      <c r="P21" s="325">
        <f t="shared" si="2"/>
        <v>0</v>
      </c>
      <c r="Q21" s="308" t="s">
        <v>1</v>
      </c>
      <c r="S21" s="329"/>
      <c r="T21" s="308"/>
    </row>
    <row r="22" spans="1:20" s="768" customFormat="1">
      <c r="A22" s="766" t="s">
        <v>343</v>
      </c>
      <c r="B22" s="318"/>
      <c r="C22" s="467">
        <v>2644</v>
      </c>
      <c r="D22" s="473">
        <v>429506</v>
      </c>
      <c r="E22" s="318"/>
      <c r="F22" s="467">
        <f t="shared" ref="F22:G28" si="3">C22</f>
        <v>2644</v>
      </c>
      <c r="G22" s="473">
        <f t="shared" si="3"/>
        <v>429506</v>
      </c>
      <c r="H22" s="318"/>
      <c r="I22" s="467">
        <f>F22</f>
        <v>2644</v>
      </c>
      <c r="J22" s="473">
        <f>G22+11527</f>
        <v>441033</v>
      </c>
      <c r="K22" s="597">
        <v>0</v>
      </c>
      <c r="L22" s="607">
        <v>0</v>
      </c>
      <c r="M22" s="597">
        <v>0</v>
      </c>
      <c r="N22" s="607">
        <v>0</v>
      </c>
      <c r="O22" s="471">
        <f t="shared" si="2"/>
        <v>2644</v>
      </c>
      <c r="P22" s="472">
        <f t="shared" si="2"/>
        <v>441033</v>
      </c>
      <c r="Q22" s="767" t="s">
        <v>1</v>
      </c>
      <c r="S22" s="769"/>
      <c r="T22" s="476"/>
    </row>
    <row r="23" spans="1:20" s="768" customFormat="1">
      <c r="A23" s="766" t="s">
        <v>344</v>
      </c>
      <c r="B23" s="318"/>
      <c r="C23" s="467">
        <v>383</v>
      </c>
      <c r="D23" s="473">
        <v>60478</v>
      </c>
      <c r="E23" s="318"/>
      <c r="F23" s="467">
        <f t="shared" si="3"/>
        <v>383</v>
      </c>
      <c r="G23" s="473">
        <f t="shared" si="3"/>
        <v>60478</v>
      </c>
      <c r="H23" s="318"/>
      <c r="I23" s="467">
        <f>C23</f>
        <v>383</v>
      </c>
      <c r="J23" s="473">
        <f>G23+1595</f>
        <v>62073</v>
      </c>
      <c r="K23" s="597">
        <v>0</v>
      </c>
      <c r="L23" s="607">
        <v>0</v>
      </c>
      <c r="M23" s="597">
        <v>0</v>
      </c>
      <c r="N23" s="607">
        <v>0</v>
      </c>
      <c r="O23" s="471">
        <f t="shared" si="2"/>
        <v>383</v>
      </c>
      <c r="P23" s="472">
        <f t="shared" si="2"/>
        <v>62073</v>
      </c>
      <c r="Q23" s="767" t="s">
        <v>1</v>
      </c>
      <c r="S23" s="769"/>
      <c r="T23" s="476"/>
    </row>
    <row r="24" spans="1:20" s="768" customFormat="1">
      <c r="A24" s="766" t="s">
        <v>345</v>
      </c>
      <c r="B24" s="318"/>
      <c r="C24" s="467">
        <f>4432</f>
        <v>4432</v>
      </c>
      <c r="D24" s="473">
        <f>706521</f>
        <v>706521</v>
      </c>
      <c r="E24" s="318"/>
      <c r="F24" s="467">
        <f t="shared" si="3"/>
        <v>4432</v>
      </c>
      <c r="G24" s="473">
        <f t="shared" si="3"/>
        <v>706521</v>
      </c>
      <c r="H24" s="318"/>
      <c r="I24" s="467">
        <f>F24+52</f>
        <v>4484</v>
      </c>
      <c r="J24" s="473">
        <f>G24+18570</f>
        <v>725091</v>
      </c>
      <c r="K24" s="597">
        <v>47</v>
      </c>
      <c r="L24" s="607">
        <v>0</v>
      </c>
      <c r="M24" s="597">
        <v>0</v>
      </c>
      <c r="N24" s="607">
        <v>0</v>
      </c>
      <c r="O24" s="471">
        <f t="shared" si="2"/>
        <v>4531</v>
      </c>
      <c r="P24" s="472">
        <f t="shared" si="2"/>
        <v>725091</v>
      </c>
      <c r="Q24" s="767" t="s">
        <v>1</v>
      </c>
      <c r="S24" s="769"/>
      <c r="T24" s="476"/>
    </row>
    <row r="25" spans="1:20" s="768" customFormat="1" ht="25.5">
      <c r="A25" s="770" t="s">
        <v>346</v>
      </c>
      <c r="B25" s="318"/>
      <c r="C25" s="467">
        <v>1905</v>
      </c>
      <c r="D25" s="473">
        <v>268734</v>
      </c>
      <c r="E25" s="318"/>
      <c r="F25" s="467">
        <f t="shared" si="3"/>
        <v>1905</v>
      </c>
      <c r="G25" s="473">
        <f t="shared" si="3"/>
        <v>268734</v>
      </c>
      <c r="H25" s="318"/>
      <c r="I25" s="467">
        <f>F25+92-5</f>
        <v>1992</v>
      </c>
      <c r="J25" s="473">
        <f>G25+7612+10607</f>
        <v>286953</v>
      </c>
      <c r="K25" s="597">
        <v>0</v>
      </c>
      <c r="L25" s="607">
        <v>0</v>
      </c>
      <c r="M25" s="597">
        <v>0</v>
      </c>
      <c r="N25" s="607">
        <v>0</v>
      </c>
      <c r="O25" s="471">
        <f t="shared" si="2"/>
        <v>1992</v>
      </c>
      <c r="P25" s="472">
        <f t="shared" si="2"/>
        <v>286953</v>
      </c>
      <c r="Q25" s="767" t="s">
        <v>1</v>
      </c>
      <c r="S25" s="769"/>
      <c r="T25" s="476"/>
    </row>
    <row r="26" spans="1:20">
      <c r="A26" s="333" t="s">
        <v>347</v>
      </c>
      <c r="B26" s="313"/>
      <c r="C26" s="467">
        <v>67</v>
      </c>
      <c r="D26" s="473">
        <v>11231</v>
      </c>
      <c r="E26" s="318"/>
      <c r="F26" s="467">
        <f t="shared" si="3"/>
        <v>67</v>
      </c>
      <c r="G26" s="473">
        <f t="shared" si="3"/>
        <v>11231</v>
      </c>
      <c r="H26" s="318"/>
      <c r="I26" s="467">
        <f>F26</f>
        <v>67</v>
      </c>
      <c r="J26" s="473">
        <f>G26+312</f>
        <v>11543</v>
      </c>
      <c r="K26" s="597">
        <v>0</v>
      </c>
      <c r="L26" s="607">
        <v>0</v>
      </c>
      <c r="M26" s="597">
        <v>0</v>
      </c>
      <c r="N26" s="607">
        <v>0</v>
      </c>
      <c r="O26" s="324">
        <f t="shared" si="2"/>
        <v>67</v>
      </c>
      <c r="P26" s="325">
        <f t="shared" si="2"/>
        <v>11543</v>
      </c>
      <c r="Q26" s="308" t="s">
        <v>1</v>
      </c>
      <c r="S26" s="329"/>
      <c r="T26" s="476"/>
    </row>
    <row r="27" spans="1:20" ht="25.5">
      <c r="A27" s="334" t="s">
        <v>348</v>
      </c>
      <c r="B27" s="313"/>
      <c r="C27" s="474">
        <v>2500</v>
      </c>
      <c r="D27" s="475">
        <v>405474</v>
      </c>
      <c r="E27" s="313"/>
      <c r="F27" s="474">
        <f t="shared" si="3"/>
        <v>2500</v>
      </c>
      <c r="G27" s="475">
        <f t="shared" si="3"/>
        <v>405474</v>
      </c>
      <c r="H27" s="313"/>
      <c r="I27" s="467">
        <f>F27</f>
        <v>2500</v>
      </c>
      <c r="J27" s="475">
        <f>G27+10697</f>
        <v>416171</v>
      </c>
      <c r="K27" s="474">
        <v>0</v>
      </c>
      <c r="L27" s="475">
        <v>2000</v>
      </c>
      <c r="M27" s="474">
        <v>0</v>
      </c>
      <c r="N27" s="325">
        <v>-3186</v>
      </c>
      <c r="O27" s="324">
        <f t="shared" si="2"/>
        <v>2500</v>
      </c>
      <c r="P27" s="325">
        <f t="shared" si="2"/>
        <v>414985</v>
      </c>
      <c r="Q27" s="308" t="s">
        <v>1</v>
      </c>
      <c r="R27" s="329"/>
      <c r="S27" s="329"/>
      <c r="T27" s="477"/>
    </row>
    <row r="28" spans="1:20" ht="27.75" customHeight="1">
      <c r="A28" s="334" t="s">
        <v>349</v>
      </c>
      <c r="B28" s="335"/>
      <c r="C28" s="336">
        <v>0</v>
      </c>
      <c r="D28" s="337">
        <v>0</v>
      </c>
      <c r="E28" s="354"/>
      <c r="F28" s="336">
        <f t="shared" si="3"/>
        <v>0</v>
      </c>
      <c r="G28" s="337">
        <f t="shared" si="3"/>
        <v>0</v>
      </c>
      <c r="H28" s="355"/>
      <c r="I28" s="336">
        <v>0</v>
      </c>
      <c r="J28" s="337">
        <v>0</v>
      </c>
      <c r="K28" s="336">
        <v>0</v>
      </c>
      <c r="L28" s="340">
        <v>0</v>
      </c>
      <c r="M28" s="336">
        <v>0</v>
      </c>
      <c r="N28" s="337">
        <v>0</v>
      </c>
      <c r="O28" s="324">
        <f t="shared" si="2"/>
        <v>0</v>
      </c>
      <c r="P28" s="356">
        <f t="shared" si="2"/>
        <v>0</v>
      </c>
      <c r="Q28" s="308" t="s">
        <v>1</v>
      </c>
      <c r="R28" s="341"/>
      <c r="S28" s="341"/>
      <c r="T28" s="477"/>
    </row>
    <row r="29" spans="1:20">
      <c r="A29" s="342" t="s">
        <v>350</v>
      </c>
      <c r="B29" s="330"/>
      <c r="C29" s="343">
        <f>SUM(C21:C28)</f>
        <v>11931</v>
      </c>
      <c r="D29" s="344">
        <f>SUM(D21:D28)</f>
        <v>1881944</v>
      </c>
      <c r="E29" s="357"/>
      <c r="F29" s="343">
        <f>SUM(F21:F28)</f>
        <v>11931</v>
      </c>
      <c r="G29" s="344">
        <f>SUM(G21:G28)</f>
        <v>1881944</v>
      </c>
      <c r="H29" s="358"/>
      <c r="I29" s="343">
        <f t="shared" ref="I29:P29" si="4">SUM(I21:I28)</f>
        <v>12070</v>
      </c>
      <c r="J29" s="344">
        <f t="shared" si="4"/>
        <v>1942864</v>
      </c>
      <c r="K29" s="359">
        <f t="shared" si="4"/>
        <v>47</v>
      </c>
      <c r="L29" s="360">
        <f t="shared" si="4"/>
        <v>2000</v>
      </c>
      <c r="M29" s="343">
        <f t="shared" si="4"/>
        <v>0</v>
      </c>
      <c r="N29" s="344">
        <f t="shared" si="4"/>
        <v>-3186</v>
      </c>
      <c r="O29" s="359">
        <f t="shared" si="4"/>
        <v>12117</v>
      </c>
      <c r="P29" s="344">
        <f t="shared" si="4"/>
        <v>1941678</v>
      </c>
      <c r="Q29" s="308" t="s">
        <v>1</v>
      </c>
      <c r="R29" s="347"/>
      <c r="S29" s="347"/>
      <c r="T29" s="477"/>
    </row>
    <row r="30" spans="1:20" ht="13.5" thickBot="1">
      <c r="A30" s="335"/>
      <c r="B30" s="313"/>
      <c r="C30" s="324"/>
      <c r="D30" s="325"/>
      <c r="E30" s="313"/>
      <c r="F30" s="324"/>
      <c r="G30" s="325"/>
      <c r="H30" s="313"/>
      <c r="I30" s="324"/>
      <c r="J30" s="325"/>
      <c r="K30" s="324"/>
      <c r="L30" s="327"/>
      <c r="M30" s="324"/>
      <c r="N30" s="325"/>
      <c r="O30" s="324"/>
      <c r="P30" s="325"/>
      <c r="Q30" s="308" t="s">
        <v>1</v>
      </c>
      <c r="R30" s="329"/>
      <c r="S30" s="329"/>
      <c r="T30" s="308"/>
    </row>
    <row r="31" spans="1:20" ht="26.25" hidden="1" thickBot="1">
      <c r="A31" s="593" t="s">
        <v>351</v>
      </c>
      <c r="B31" s="313"/>
      <c r="C31" s="324"/>
      <c r="D31" s="325"/>
      <c r="E31" s="326"/>
      <c r="F31" s="324"/>
      <c r="G31" s="325"/>
      <c r="H31" s="326"/>
      <c r="I31" s="324"/>
      <c r="J31" s="325"/>
      <c r="K31" s="324"/>
      <c r="L31" s="327"/>
      <c r="M31" s="324"/>
      <c r="N31" s="325"/>
      <c r="O31" s="324"/>
      <c r="P31" s="325"/>
      <c r="Q31" s="308" t="s">
        <v>1</v>
      </c>
      <c r="R31" s="329"/>
      <c r="S31" s="329"/>
      <c r="T31" s="308"/>
    </row>
    <row r="32" spans="1:20" ht="39" hidden="1" thickBot="1">
      <c r="A32" s="334" t="s">
        <v>352</v>
      </c>
      <c r="B32" s="313"/>
      <c r="C32" s="324"/>
      <c r="D32" s="325"/>
      <c r="E32" s="326"/>
      <c r="F32" s="324"/>
      <c r="G32" s="325"/>
      <c r="H32" s="326"/>
      <c r="I32" s="324"/>
      <c r="J32" s="325"/>
      <c r="K32" s="324"/>
      <c r="L32" s="327"/>
      <c r="M32" s="324"/>
      <c r="N32" s="325"/>
      <c r="O32" s="324">
        <f t="shared" ref="O32:P38" si="5">+I32+K32+M32</f>
        <v>0</v>
      </c>
      <c r="P32" s="325">
        <f t="shared" si="5"/>
        <v>0</v>
      </c>
      <c r="Q32" s="308" t="s">
        <v>1</v>
      </c>
      <c r="R32" s="329"/>
      <c r="S32" s="329"/>
      <c r="T32" s="308"/>
    </row>
    <row r="33" spans="1:20" ht="13.5" hidden="1" thickBot="1">
      <c r="A33" s="333" t="s">
        <v>353</v>
      </c>
      <c r="B33" s="313"/>
      <c r="C33" s="324"/>
      <c r="D33" s="325"/>
      <c r="E33" s="326"/>
      <c r="F33" s="324"/>
      <c r="G33" s="325"/>
      <c r="H33" s="326"/>
      <c r="I33" s="324"/>
      <c r="J33" s="325"/>
      <c r="K33" s="324"/>
      <c r="L33" s="327"/>
      <c r="M33" s="324"/>
      <c r="N33" s="325"/>
      <c r="O33" s="324">
        <f t="shared" si="5"/>
        <v>0</v>
      </c>
      <c r="P33" s="325">
        <f t="shared" si="5"/>
        <v>0</v>
      </c>
      <c r="Q33" s="308" t="s">
        <v>1</v>
      </c>
      <c r="R33" s="329"/>
      <c r="S33" s="329"/>
      <c r="T33" s="308"/>
    </row>
    <row r="34" spans="1:20" ht="42" hidden="1" customHeight="1">
      <c r="A34" s="334" t="s">
        <v>354</v>
      </c>
      <c r="B34" s="313"/>
      <c r="C34" s="324"/>
      <c r="D34" s="325"/>
      <c r="E34" s="326"/>
      <c r="F34" s="324"/>
      <c r="G34" s="325"/>
      <c r="H34" s="326"/>
      <c r="I34" s="324"/>
      <c r="J34" s="325"/>
      <c r="K34" s="324"/>
      <c r="L34" s="327"/>
      <c r="M34" s="324"/>
      <c r="N34" s="325"/>
      <c r="O34" s="324">
        <f t="shared" si="5"/>
        <v>0</v>
      </c>
      <c r="P34" s="325">
        <f t="shared" si="5"/>
        <v>0</v>
      </c>
      <c r="Q34" s="308" t="s">
        <v>1</v>
      </c>
      <c r="R34" s="329"/>
      <c r="S34" s="329"/>
      <c r="T34" s="308"/>
    </row>
    <row r="35" spans="1:20" ht="39" hidden="1" thickBot="1">
      <c r="A35" s="334" t="s">
        <v>355</v>
      </c>
      <c r="B35" s="313"/>
      <c r="C35" s="324"/>
      <c r="D35" s="325"/>
      <c r="E35" s="326"/>
      <c r="F35" s="324"/>
      <c r="G35" s="325"/>
      <c r="H35" s="326"/>
      <c r="I35" s="324"/>
      <c r="J35" s="325"/>
      <c r="K35" s="324"/>
      <c r="L35" s="327"/>
      <c r="M35" s="324"/>
      <c r="N35" s="325"/>
      <c r="O35" s="324">
        <f t="shared" si="5"/>
        <v>0</v>
      </c>
      <c r="P35" s="325">
        <f t="shared" si="5"/>
        <v>0</v>
      </c>
      <c r="Q35" s="308" t="s">
        <v>1</v>
      </c>
      <c r="R35" s="329"/>
      <c r="S35" s="329"/>
      <c r="T35" s="308"/>
    </row>
    <row r="36" spans="1:20" ht="26.25" hidden="1" thickBot="1">
      <c r="A36" s="334" t="s">
        <v>356</v>
      </c>
      <c r="B36" s="313"/>
      <c r="C36" s="324"/>
      <c r="D36" s="325"/>
      <c r="E36" s="326"/>
      <c r="F36" s="324"/>
      <c r="G36" s="325"/>
      <c r="H36" s="326"/>
      <c r="I36" s="324"/>
      <c r="J36" s="325"/>
      <c r="K36" s="324"/>
      <c r="L36" s="327"/>
      <c r="M36" s="324"/>
      <c r="N36" s="325"/>
      <c r="O36" s="324">
        <f t="shared" si="5"/>
        <v>0</v>
      </c>
      <c r="P36" s="325">
        <f t="shared" si="5"/>
        <v>0</v>
      </c>
      <c r="Q36" s="308" t="s">
        <v>1</v>
      </c>
      <c r="R36" s="329"/>
      <c r="S36" s="329"/>
      <c r="T36" s="308"/>
    </row>
    <row r="37" spans="1:20" ht="26.25" hidden="1" thickBot="1">
      <c r="A37" s="334" t="s">
        <v>357</v>
      </c>
      <c r="B37" s="313"/>
      <c r="C37" s="324"/>
      <c r="D37" s="325"/>
      <c r="E37" s="326"/>
      <c r="F37" s="324"/>
      <c r="G37" s="325"/>
      <c r="H37" s="326"/>
      <c r="I37" s="324"/>
      <c r="J37" s="325"/>
      <c r="K37" s="324"/>
      <c r="L37" s="327"/>
      <c r="M37" s="324"/>
      <c r="N37" s="325"/>
      <c r="O37" s="324">
        <f t="shared" si="5"/>
        <v>0</v>
      </c>
      <c r="P37" s="325">
        <f t="shared" si="5"/>
        <v>0</v>
      </c>
      <c r="Q37" s="308" t="s">
        <v>1</v>
      </c>
      <c r="R37" s="329"/>
      <c r="S37" s="329"/>
      <c r="T37" s="308"/>
    </row>
    <row r="38" spans="1:20" ht="13.5" hidden="1" thickBot="1">
      <c r="A38" s="333" t="s">
        <v>358</v>
      </c>
      <c r="B38" s="313"/>
      <c r="C38" s="324"/>
      <c r="D38" s="325"/>
      <c r="E38" s="326"/>
      <c r="F38" s="324"/>
      <c r="G38" s="325"/>
      <c r="H38" s="326"/>
      <c r="I38" s="324"/>
      <c r="J38" s="325"/>
      <c r="K38" s="324"/>
      <c r="L38" s="327"/>
      <c r="M38" s="324"/>
      <c r="N38" s="325"/>
      <c r="O38" s="324">
        <f t="shared" si="5"/>
        <v>0</v>
      </c>
      <c r="P38" s="325">
        <f t="shared" si="5"/>
        <v>0</v>
      </c>
      <c r="Q38" s="308" t="s">
        <v>1</v>
      </c>
      <c r="R38" s="329"/>
      <c r="S38" s="329"/>
      <c r="T38" s="308"/>
    </row>
    <row r="39" spans="1:20" ht="13.5" hidden="1" thickBot="1">
      <c r="A39" s="342" t="s">
        <v>359</v>
      </c>
      <c r="B39" s="330"/>
      <c r="C39" s="343">
        <f>SUM(C32:C38)</f>
        <v>0</v>
      </c>
      <c r="D39" s="344">
        <f>SUM(D32:D38)</f>
        <v>0</v>
      </c>
      <c r="E39" s="345"/>
      <c r="F39" s="343">
        <f>SUM(F32:F38)</f>
        <v>0</v>
      </c>
      <c r="G39" s="344">
        <f>SUM(G32:G38)</f>
        <v>0</v>
      </c>
      <c r="H39" s="346"/>
      <c r="I39" s="343">
        <f t="shared" ref="I39:P39" si="6">SUM(I32:I38)</f>
        <v>0</v>
      </c>
      <c r="J39" s="344">
        <f t="shared" si="6"/>
        <v>0</v>
      </c>
      <c r="K39" s="343">
        <f t="shared" si="6"/>
        <v>0</v>
      </c>
      <c r="L39" s="360">
        <f t="shared" si="6"/>
        <v>0</v>
      </c>
      <c r="M39" s="343">
        <f t="shared" si="6"/>
        <v>0</v>
      </c>
      <c r="N39" s="344">
        <f t="shared" si="6"/>
        <v>0</v>
      </c>
      <c r="O39" s="343">
        <f t="shared" si="6"/>
        <v>0</v>
      </c>
      <c r="P39" s="344">
        <f t="shared" si="6"/>
        <v>0</v>
      </c>
      <c r="Q39" s="308" t="s">
        <v>1</v>
      </c>
      <c r="R39" s="347"/>
      <c r="S39" s="347"/>
      <c r="T39" s="308"/>
    </row>
    <row r="40" spans="1:20" ht="13.5" hidden="1" thickBot="1">
      <c r="A40" s="313"/>
      <c r="B40" s="313"/>
      <c r="C40" s="313"/>
      <c r="D40" s="313"/>
      <c r="E40" s="313"/>
      <c r="F40" s="313"/>
      <c r="G40" s="313"/>
      <c r="H40" s="313"/>
      <c r="I40" s="313"/>
      <c r="J40" s="313"/>
      <c r="K40" s="361"/>
      <c r="L40" s="361"/>
      <c r="M40" s="362"/>
      <c r="N40" s="313"/>
      <c r="O40" s="313"/>
      <c r="P40" s="313"/>
      <c r="Q40" s="308" t="s">
        <v>1</v>
      </c>
      <c r="R40" s="329"/>
      <c r="S40" s="329"/>
      <c r="T40" s="308"/>
    </row>
    <row r="41" spans="1:20" s="367" customFormat="1" ht="18.75" customHeight="1" thickBot="1">
      <c r="A41" s="363" t="s">
        <v>360</v>
      </c>
      <c r="B41" s="364"/>
      <c r="C41" s="594">
        <f>C18+C29+C39</f>
        <v>12287</v>
      </c>
      <c r="D41" s="595">
        <f>D18+D29+D39</f>
        <v>1934003</v>
      </c>
      <c r="E41" s="596"/>
      <c r="F41" s="594">
        <f>F18+F29</f>
        <v>12287</v>
      </c>
      <c r="G41" s="595">
        <f>G18+G29+G39</f>
        <v>1934003</v>
      </c>
      <c r="H41" s="596"/>
      <c r="I41" s="594">
        <f t="shared" ref="I41:P41" si="7">I18+I29+I39</f>
        <v>12426</v>
      </c>
      <c r="J41" s="595">
        <f t="shared" si="7"/>
        <v>1996335</v>
      </c>
      <c r="K41" s="594">
        <f t="shared" si="7"/>
        <v>47</v>
      </c>
      <c r="L41" s="595">
        <f t="shared" si="7"/>
        <v>2000</v>
      </c>
      <c r="M41" s="594">
        <f t="shared" si="7"/>
        <v>0</v>
      </c>
      <c r="N41" s="595">
        <f t="shared" si="7"/>
        <v>-3186</v>
      </c>
      <c r="O41" s="594">
        <f t="shared" si="7"/>
        <v>12473</v>
      </c>
      <c r="P41" s="595">
        <f t="shared" si="7"/>
        <v>1995149</v>
      </c>
      <c r="Q41" s="308" t="s">
        <v>31</v>
      </c>
      <c r="R41" s="365"/>
      <c r="S41" s="366"/>
      <c r="T41" s="308"/>
    </row>
    <row r="42" spans="1:20">
      <c r="A42" s="369"/>
      <c r="B42" s="369"/>
      <c r="C42" s="365"/>
      <c r="D42" s="366"/>
      <c r="E42" s="369"/>
      <c r="F42" s="365"/>
      <c r="G42" s="366"/>
      <c r="H42" s="369"/>
      <c r="I42" s="365"/>
      <c r="J42" s="366"/>
      <c r="K42" s="367"/>
      <c r="L42" s="367"/>
      <c r="M42" s="367"/>
      <c r="N42" s="367"/>
      <c r="O42" s="367"/>
      <c r="P42" s="367"/>
      <c r="Q42" s="367"/>
      <c r="R42" s="368"/>
      <c r="S42" s="368"/>
      <c r="T42" s="308"/>
    </row>
  </sheetData>
  <mergeCells count="12">
    <mergeCell ref="A1:P1"/>
    <mergeCell ref="A3:P3"/>
    <mergeCell ref="A4:P4"/>
    <mergeCell ref="A5:P5"/>
    <mergeCell ref="C8:D9"/>
    <mergeCell ref="M9:N9"/>
    <mergeCell ref="A10:A11"/>
    <mergeCell ref="F8:G9"/>
    <mergeCell ref="O8:P9"/>
    <mergeCell ref="K8:N8"/>
    <mergeCell ref="K9:L9"/>
    <mergeCell ref="I8:J9"/>
  </mergeCells>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S100"/>
  <sheetViews>
    <sheetView view="pageBreakPreview" zoomScaleNormal="75" zoomScaleSheetLayoutView="100" workbookViewId="0">
      <selection activeCell="A101" sqref="A101:XFD106"/>
    </sheetView>
  </sheetViews>
  <sheetFormatPr defaultRowHeight="15"/>
  <cols>
    <col min="1" max="1" width="33.44140625" customWidth="1"/>
    <col min="2" max="2" width="9.5546875" customWidth="1"/>
    <col min="3" max="3" width="13.109375" customWidth="1"/>
    <col min="4" max="4" width="10.33203125" customWidth="1"/>
    <col min="5" max="5" width="9.5546875" customWidth="1"/>
    <col min="6" max="6" width="16.77734375" customWidth="1"/>
    <col min="7" max="7" width="5.5546875" style="705" customWidth="1"/>
    <col min="8" max="8" width="7.6640625" style="733" customWidth="1"/>
    <col min="9" max="9" width="7.77734375" style="733" customWidth="1"/>
    <col min="10" max="10" width="12.109375" style="733" customWidth="1"/>
    <col min="12" max="12" width="6.44140625" style="53" customWidth="1"/>
  </cols>
  <sheetData>
    <row r="1" spans="1:19" ht="20.25">
      <c r="A1" s="1040" t="s">
        <v>37</v>
      </c>
      <c r="B1" s="1041"/>
      <c r="C1" s="1041"/>
      <c r="D1" s="1041"/>
      <c r="E1" s="1041"/>
      <c r="F1" s="1041"/>
      <c r="G1" s="1041"/>
      <c r="H1" s="1041"/>
      <c r="I1" s="1041"/>
      <c r="J1" s="1041"/>
      <c r="K1" s="53" t="s">
        <v>1</v>
      </c>
    </row>
    <row r="2" spans="1:19" ht="11.25" customHeight="1">
      <c r="A2" s="1043" t="s">
        <v>320</v>
      </c>
      <c r="B2" s="1043"/>
      <c r="C2" s="1043"/>
      <c r="D2" s="1043"/>
      <c r="E2" s="1043"/>
      <c r="F2" s="1043"/>
      <c r="G2" s="1043"/>
      <c r="H2" s="1043"/>
      <c r="I2" s="1043"/>
      <c r="J2" s="1044"/>
      <c r="K2" s="53" t="s">
        <v>1</v>
      </c>
    </row>
    <row r="3" spans="1:19" ht="15" customHeight="1">
      <c r="A3" s="1019" t="s">
        <v>265</v>
      </c>
      <c r="B3" s="1020"/>
      <c r="C3" s="1020"/>
      <c r="D3" s="1020"/>
      <c r="E3" s="1020"/>
      <c r="F3" s="1020"/>
      <c r="G3" s="1020"/>
      <c r="H3" s="1020"/>
      <c r="I3" s="1020"/>
      <c r="J3" s="1020"/>
      <c r="K3" s="53" t="s">
        <v>1</v>
      </c>
      <c r="M3" s="37"/>
      <c r="N3" s="37"/>
      <c r="O3" s="37"/>
      <c r="P3" s="37"/>
      <c r="Q3" s="37"/>
      <c r="R3" s="37"/>
      <c r="S3" s="37"/>
    </row>
    <row r="4" spans="1:19" ht="15.75">
      <c r="A4" s="1021" t="str">
        <f>+'B. Summary of Requirements '!A5</f>
        <v>United States Attorneys</v>
      </c>
      <c r="B4" s="1020"/>
      <c r="C4" s="1020"/>
      <c r="D4" s="1020"/>
      <c r="E4" s="1020"/>
      <c r="F4" s="1020"/>
      <c r="G4" s="1020"/>
      <c r="H4" s="1020"/>
      <c r="I4" s="1020"/>
      <c r="J4" s="1020"/>
      <c r="K4" s="53" t="s">
        <v>1</v>
      </c>
      <c r="M4" s="37"/>
      <c r="N4" s="37"/>
      <c r="O4" s="37"/>
      <c r="P4" s="37"/>
      <c r="Q4" s="37"/>
      <c r="R4" s="37"/>
      <c r="S4" s="37"/>
    </row>
    <row r="5" spans="1:19" hidden="1">
      <c r="A5" s="1045"/>
      <c r="B5" s="1045"/>
      <c r="C5" s="1045"/>
      <c r="D5" s="1045"/>
      <c r="E5" s="1045"/>
      <c r="F5" s="1045"/>
      <c r="G5" s="1045"/>
      <c r="H5" s="1045"/>
      <c r="I5" s="1045"/>
      <c r="J5" s="1045"/>
      <c r="K5" s="53" t="s">
        <v>1</v>
      </c>
      <c r="M5" s="37"/>
      <c r="N5" s="37"/>
      <c r="O5" s="37"/>
      <c r="P5" s="37"/>
      <c r="Q5" s="37"/>
      <c r="R5" s="37"/>
      <c r="S5" s="37"/>
    </row>
    <row r="6" spans="1:19" hidden="1">
      <c r="A6" s="1045"/>
      <c r="B6" s="1045"/>
      <c r="C6" s="1045"/>
      <c r="D6" s="1045"/>
      <c r="E6" s="1045"/>
      <c r="F6" s="1045"/>
      <c r="G6" s="1045"/>
      <c r="H6" s="1045"/>
      <c r="I6" s="1045"/>
      <c r="J6" s="1045"/>
      <c r="K6" s="53" t="s">
        <v>1</v>
      </c>
      <c r="M6" s="37"/>
      <c r="N6" s="37"/>
      <c r="O6" s="37"/>
      <c r="P6" s="37"/>
      <c r="Q6" s="37"/>
      <c r="R6" s="37"/>
      <c r="S6" s="37"/>
    </row>
    <row r="7" spans="1:19" hidden="1">
      <c r="A7" s="1042" t="s">
        <v>119</v>
      </c>
      <c r="B7" s="1020"/>
      <c r="C7" s="1020"/>
      <c r="D7" s="1020"/>
      <c r="E7" s="1020"/>
      <c r="F7" s="1020"/>
      <c r="G7" s="1020"/>
      <c r="H7" s="1020"/>
      <c r="I7" s="1020"/>
      <c r="J7" s="1020"/>
      <c r="K7" s="53" t="s">
        <v>1</v>
      </c>
      <c r="M7" s="37"/>
      <c r="N7" s="37"/>
      <c r="O7" s="37"/>
      <c r="P7" s="37"/>
      <c r="Q7" s="37"/>
      <c r="R7" s="37"/>
      <c r="S7" s="37"/>
    </row>
    <row r="8" spans="1:19" ht="15.75" customHeight="1">
      <c r="A8" s="225"/>
      <c r="B8" s="37"/>
      <c r="C8" s="37"/>
      <c r="D8" s="37"/>
      <c r="E8" s="37"/>
      <c r="F8" s="37"/>
      <c r="G8" s="706"/>
      <c r="H8" s="223" t="s">
        <v>282</v>
      </c>
      <c r="I8" s="223" t="s">
        <v>60</v>
      </c>
      <c r="J8" s="223" t="s">
        <v>321</v>
      </c>
      <c r="K8" s="53"/>
      <c r="M8" s="37"/>
      <c r="N8" s="37"/>
      <c r="O8" s="37"/>
      <c r="P8" s="37"/>
      <c r="Q8" s="37"/>
      <c r="R8" s="37"/>
      <c r="S8" s="37"/>
    </row>
    <row r="9" spans="1:19" hidden="1">
      <c r="A9" s="1046" t="s">
        <v>18</v>
      </c>
      <c r="B9" s="1027"/>
      <c r="C9" s="1027"/>
      <c r="D9" s="1027"/>
      <c r="E9" s="1027"/>
      <c r="F9" s="1027"/>
      <c r="G9" s="709"/>
      <c r="H9" s="220"/>
      <c r="I9" s="220"/>
      <c r="J9" s="220"/>
      <c r="K9" s="53" t="s">
        <v>1</v>
      </c>
      <c r="M9" s="37"/>
      <c r="N9" s="37"/>
      <c r="O9" s="37"/>
      <c r="P9" s="37"/>
      <c r="Q9" s="37"/>
      <c r="R9" s="37"/>
      <c r="S9" s="37"/>
    </row>
    <row r="10" spans="1:19">
      <c r="A10" s="1042" t="s">
        <v>64</v>
      </c>
      <c r="B10" s="1020"/>
      <c r="C10" s="1020"/>
      <c r="D10" s="1020"/>
      <c r="E10" s="1020"/>
      <c r="F10" s="1020"/>
      <c r="G10" s="1020"/>
      <c r="H10" s="1020"/>
      <c r="I10" s="1020"/>
      <c r="J10" s="1020"/>
      <c r="K10" s="53" t="s">
        <v>1</v>
      </c>
    </row>
    <row r="11" spans="1:19">
      <c r="A11" s="38"/>
      <c r="B11" s="38"/>
      <c r="C11" s="38"/>
      <c r="D11" s="38"/>
      <c r="E11" s="38"/>
      <c r="F11" s="38"/>
      <c r="G11" s="38"/>
      <c r="H11" s="223"/>
      <c r="I11" s="223"/>
      <c r="J11" s="223"/>
      <c r="K11" s="53" t="s">
        <v>1</v>
      </c>
    </row>
    <row r="12" spans="1:19" s="118" customFormat="1" ht="28.5" customHeight="1">
      <c r="A12" s="1046" t="s">
        <v>473</v>
      </c>
      <c r="B12" s="1027"/>
      <c r="C12" s="1027"/>
      <c r="D12" s="1027"/>
      <c r="E12" s="1027"/>
      <c r="F12" s="1027"/>
      <c r="G12" s="709"/>
      <c r="H12" s="738">
        <v>-2</v>
      </c>
      <c r="I12" s="738">
        <v>-2</v>
      </c>
      <c r="J12" s="736">
        <v>-489</v>
      </c>
      <c r="K12" s="53" t="s">
        <v>1</v>
      </c>
      <c r="L12" s="53"/>
    </row>
    <row r="13" spans="1:19" s="118" customFormat="1" ht="15" customHeight="1">
      <c r="A13" s="712"/>
      <c r="B13" s="709"/>
      <c r="C13" s="709"/>
      <c r="D13" s="709"/>
      <c r="E13" s="709"/>
      <c r="F13" s="709"/>
      <c r="G13" s="709"/>
      <c r="H13" s="725"/>
      <c r="I13" s="725"/>
      <c r="J13" s="726"/>
      <c r="K13" s="53"/>
      <c r="L13" s="53"/>
    </row>
    <row r="14" spans="1:19" s="118" customFormat="1" ht="62.25" customHeight="1">
      <c r="A14" s="1039" t="s">
        <v>485</v>
      </c>
      <c r="B14" s="1039"/>
      <c r="C14" s="1039"/>
      <c r="D14" s="1039"/>
      <c r="E14" s="1039"/>
      <c r="F14" s="1039"/>
      <c r="G14" s="724"/>
      <c r="H14" s="727">
        <v>0</v>
      </c>
      <c r="I14" s="727">
        <v>0</v>
      </c>
      <c r="J14" s="727">
        <v>-2494</v>
      </c>
      <c r="K14" s="723"/>
      <c r="L14" s="723"/>
    </row>
    <row r="15" spans="1:19" s="118" customFormat="1" ht="15.75" customHeight="1">
      <c r="A15" s="724"/>
      <c r="B15" s="724"/>
      <c r="C15" s="724"/>
      <c r="D15" s="724"/>
      <c r="E15" s="724"/>
      <c r="F15" s="724"/>
      <c r="G15" s="724"/>
      <c r="H15" s="727"/>
      <c r="I15" s="727"/>
      <c r="J15" s="727"/>
      <c r="K15" s="723"/>
      <c r="L15" s="723"/>
    </row>
    <row r="16" spans="1:19" s="118" customFormat="1" ht="59.25" customHeight="1">
      <c r="A16" s="1039" t="s">
        <v>486</v>
      </c>
      <c r="B16" s="1039"/>
      <c r="C16" s="1039"/>
      <c r="D16" s="1039"/>
      <c r="E16" s="1039"/>
      <c r="F16" s="1039"/>
      <c r="G16" s="724"/>
      <c r="H16" s="727">
        <v>0</v>
      </c>
      <c r="I16" s="727">
        <v>0</v>
      </c>
      <c r="J16" s="727">
        <v>-1095</v>
      </c>
      <c r="K16" s="723"/>
      <c r="L16" s="723"/>
    </row>
    <row r="17" spans="1:12" s="118" customFormat="1" ht="15" customHeight="1">
      <c r="A17" s="724"/>
      <c r="B17" s="724"/>
      <c r="C17" s="724"/>
      <c r="D17" s="724"/>
      <c r="E17" s="724"/>
      <c r="F17" s="724"/>
      <c r="G17" s="724"/>
      <c r="H17" s="727"/>
      <c r="I17" s="727"/>
      <c r="J17" s="727"/>
      <c r="K17" s="723"/>
      <c r="L17" s="723"/>
    </row>
    <row r="18" spans="1:12" s="118" customFormat="1" ht="63" customHeight="1">
      <c r="A18" s="1039" t="s">
        <v>487</v>
      </c>
      <c r="B18" s="1039"/>
      <c r="C18" s="1039"/>
      <c r="D18" s="1039"/>
      <c r="E18" s="1039"/>
      <c r="F18" s="1039"/>
      <c r="G18" s="724"/>
      <c r="H18" s="727">
        <v>-3</v>
      </c>
      <c r="I18" s="727">
        <v>-3</v>
      </c>
      <c r="J18" s="727">
        <v>-618</v>
      </c>
      <c r="K18" s="723"/>
      <c r="L18" s="723"/>
    </row>
    <row r="19" spans="1:12" s="118" customFormat="1">
      <c r="A19" s="1028" t="s">
        <v>322</v>
      </c>
      <c r="B19" s="1029"/>
      <c r="C19" s="1029"/>
      <c r="D19" s="1029"/>
      <c r="E19" s="1029"/>
      <c r="F19" s="1029"/>
      <c r="G19" s="1029"/>
      <c r="H19" s="1029"/>
      <c r="I19" s="1029"/>
      <c r="J19" s="1029"/>
      <c r="K19" s="53" t="s">
        <v>1</v>
      </c>
      <c r="L19" s="53"/>
    </row>
    <row r="20" spans="1:12" s="118" customFormat="1" ht="48" customHeight="1">
      <c r="A20" s="1031" t="s">
        <v>507</v>
      </c>
      <c r="B20" s="1027"/>
      <c r="C20" s="1027"/>
      <c r="D20" s="1027"/>
      <c r="E20" s="1027"/>
      <c r="F20" s="1027"/>
      <c r="G20" s="820"/>
      <c r="H20" s="38">
        <v>0</v>
      </c>
      <c r="I20" s="38">
        <v>0</v>
      </c>
      <c r="J20" s="730">
        <v>10607</v>
      </c>
      <c r="K20" s="53"/>
      <c r="L20" s="53"/>
    </row>
    <row r="21" spans="1:12" s="118" customFormat="1">
      <c r="A21" s="819"/>
      <c r="B21" s="820"/>
      <c r="C21" s="820"/>
      <c r="D21" s="820"/>
      <c r="E21" s="820"/>
      <c r="F21" s="820"/>
      <c r="G21" s="820"/>
      <c r="H21" s="820"/>
      <c r="I21" s="820"/>
      <c r="J21" s="820"/>
      <c r="K21" s="53"/>
      <c r="L21" s="53"/>
    </row>
    <row r="22" spans="1:12" s="118" customFormat="1" ht="37.5" customHeight="1">
      <c r="A22" s="1032" t="s">
        <v>510</v>
      </c>
      <c r="B22" s="1032"/>
      <c r="C22" s="1032"/>
      <c r="D22" s="1032"/>
      <c r="E22" s="1032"/>
      <c r="F22" s="1032"/>
      <c r="G22" s="707"/>
      <c r="H22" s="711"/>
      <c r="I22" s="706"/>
      <c r="J22" s="730">
        <v>4055</v>
      </c>
      <c r="K22" s="53"/>
      <c r="L22" s="53"/>
    </row>
    <row r="23" spans="1:12" s="118" customFormat="1">
      <c r="A23" s="220"/>
      <c r="B23" s="220"/>
      <c r="C23" s="220"/>
      <c r="D23" s="220"/>
      <c r="E23" s="220"/>
      <c r="F23" s="220"/>
      <c r="G23" s="220"/>
      <c r="H23" s="220"/>
      <c r="I23" s="38"/>
      <c r="J23" s="38"/>
      <c r="K23" s="53" t="s">
        <v>1</v>
      </c>
      <c r="L23" s="53"/>
    </row>
    <row r="24" spans="1:12" s="118" customFormat="1" ht="59.25" customHeight="1">
      <c r="A24" s="1031" t="s">
        <v>506</v>
      </c>
      <c r="B24" s="1027"/>
      <c r="C24" s="1027"/>
      <c r="D24" s="1027"/>
      <c r="E24" s="1027"/>
      <c r="F24" s="1027"/>
      <c r="G24" s="709"/>
      <c r="H24" s="713"/>
      <c r="I24" s="737">
        <v>92</v>
      </c>
      <c r="J24" s="734">
        <f>13490</f>
        <v>13490</v>
      </c>
      <c r="K24" s="53" t="s">
        <v>1</v>
      </c>
      <c r="L24" s="53"/>
    </row>
    <row r="25" spans="1:12" s="118" customFormat="1" ht="15" customHeight="1">
      <c r="A25" s="220"/>
      <c r="B25" s="220"/>
      <c r="C25" s="833"/>
      <c r="D25" s="220"/>
      <c r="E25" s="220"/>
      <c r="F25" s="220"/>
      <c r="G25" s="220"/>
      <c r="H25" s="220"/>
      <c r="I25" s="220"/>
      <c r="J25" s="220"/>
      <c r="K25" s="53" t="s">
        <v>1</v>
      </c>
      <c r="L25" s="53"/>
    </row>
    <row r="26" spans="1:12" s="118" customFormat="1" ht="19.5" customHeight="1">
      <c r="B26" s="1034" t="s">
        <v>135</v>
      </c>
      <c r="C26" s="1036" t="s">
        <v>25</v>
      </c>
      <c r="D26" s="1036" t="s">
        <v>24</v>
      </c>
      <c r="E26" s="1036" t="s">
        <v>25</v>
      </c>
      <c r="F26" s="120"/>
      <c r="G26" s="713"/>
      <c r="H26" s="713"/>
      <c r="I26" s="713"/>
      <c r="J26" s="713"/>
      <c r="K26" s="53" t="s">
        <v>1</v>
      </c>
      <c r="L26" s="53"/>
    </row>
    <row r="27" spans="1:12" s="118" customFormat="1" ht="22.5" customHeight="1">
      <c r="B27" s="1035"/>
      <c r="C27" s="1037"/>
      <c r="D27" s="1037"/>
      <c r="E27" s="1037"/>
      <c r="F27" s="120"/>
      <c r="G27" s="713"/>
      <c r="H27" s="713"/>
      <c r="I27" s="713"/>
      <c r="J27" s="713"/>
      <c r="K27" s="53" t="s">
        <v>1</v>
      </c>
      <c r="L27" s="53"/>
    </row>
    <row r="28" spans="1:12" s="118" customFormat="1">
      <c r="A28" s="119" t="s">
        <v>474</v>
      </c>
      <c r="B28" s="121"/>
      <c r="C28" s="834">
        <v>4140</v>
      </c>
      <c r="D28" s="714"/>
      <c r="E28" s="714">
        <f>13723+1227</f>
        <v>14950</v>
      </c>
      <c r="F28" s="714"/>
      <c r="G28" s="714"/>
      <c r="H28" s="220"/>
      <c r="I28" s="220"/>
      <c r="J28" s="220"/>
      <c r="K28" s="53" t="s">
        <v>1</v>
      </c>
      <c r="L28" s="53"/>
    </row>
    <row r="29" spans="1:12" s="118" customFormat="1">
      <c r="A29" s="119" t="s">
        <v>258</v>
      </c>
      <c r="B29" s="121"/>
      <c r="C29" s="834"/>
      <c r="D29" s="714"/>
      <c r="E29" s="717">
        <v>-3298</v>
      </c>
      <c r="F29" s="714"/>
      <c r="G29" s="714"/>
      <c r="H29" s="220"/>
      <c r="I29" s="220"/>
      <c r="J29" s="220"/>
      <c r="K29" s="53" t="s">
        <v>1</v>
      </c>
      <c r="L29" s="53"/>
    </row>
    <row r="30" spans="1:12" s="118" customFormat="1">
      <c r="A30" s="119" t="s">
        <v>151</v>
      </c>
      <c r="B30" s="122"/>
      <c r="C30" s="835"/>
      <c r="D30" s="715"/>
      <c r="E30" s="715">
        <v>343</v>
      </c>
      <c r="F30" s="714"/>
      <c r="G30" s="714"/>
      <c r="H30" s="220"/>
      <c r="I30" s="220"/>
      <c r="J30" s="220"/>
      <c r="K30" s="53"/>
      <c r="L30" s="53"/>
    </row>
    <row r="31" spans="1:12" s="118" customFormat="1">
      <c r="A31" s="119" t="s">
        <v>266</v>
      </c>
      <c r="B31" s="121">
        <f>B28-B29</f>
        <v>0</v>
      </c>
      <c r="C31" s="834">
        <f>C28-C29</f>
        <v>4140</v>
      </c>
      <c r="D31" s="714">
        <f>D28-D29</f>
        <v>0</v>
      </c>
      <c r="E31" s="714">
        <f>SUM(E28:E30)</f>
        <v>11995</v>
      </c>
      <c r="F31" s="714"/>
      <c r="G31" s="714"/>
      <c r="H31" s="220"/>
      <c r="I31" s="220"/>
      <c r="J31" s="220"/>
      <c r="K31" s="53" t="s">
        <v>1</v>
      </c>
      <c r="L31" s="53"/>
    </row>
    <row r="32" spans="1:12" s="118" customFormat="1">
      <c r="A32" s="119" t="s">
        <v>267</v>
      </c>
      <c r="B32" s="119"/>
      <c r="C32" s="836">
        <v>1276</v>
      </c>
      <c r="D32" s="716"/>
      <c r="E32" s="716">
        <f>2883+346</f>
        <v>3229</v>
      </c>
      <c r="F32" s="716"/>
      <c r="G32" s="716"/>
      <c r="H32" s="728"/>
      <c r="I32" s="728"/>
      <c r="J32" s="728"/>
      <c r="K32" s="53" t="s">
        <v>1</v>
      </c>
      <c r="L32" s="53"/>
    </row>
    <row r="33" spans="1:12" s="118" customFormat="1">
      <c r="A33" s="119" t="s">
        <v>123</v>
      </c>
      <c r="B33" s="119"/>
      <c r="C33" s="836">
        <v>163</v>
      </c>
      <c r="D33" s="716"/>
      <c r="E33" s="716">
        <v>464</v>
      </c>
      <c r="F33" s="716"/>
      <c r="G33" s="716"/>
      <c r="H33" s="728"/>
      <c r="I33" s="728"/>
      <c r="J33" s="728"/>
      <c r="K33" s="53" t="s">
        <v>1</v>
      </c>
      <c r="L33" s="53"/>
    </row>
    <row r="34" spans="1:12" s="118" customFormat="1">
      <c r="A34" s="119" t="s">
        <v>268</v>
      </c>
      <c r="B34" s="119"/>
      <c r="C34" s="836">
        <v>28</v>
      </c>
      <c r="D34" s="716"/>
      <c r="E34" s="716">
        <v>44</v>
      </c>
      <c r="F34" s="716"/>
      <c r="G34" s="716"/>
      <c r="H34" s="223" t="s">
        <v>282</v>
      </c>
      <c r="I34" s="223" t="s">
        <v>60</v>
      </c>
      <c r="J34" s="223" t="s">
        <v>321</v>
      </c>
      <c r="K34" s="53" t="s">
        <v>1</v>
      </c>
      <c r="L34" s="53"/>
    </row>
    <row r="35" spans="1:12" s="118" customFormat="1">
      <c r="A35" s="119" t="s">
        <v>269</v>
      </c>
      <c r="B35" s="119"/>
      <c r="C35" s="836">
        <v>412</v>
      </c>
      <c r="D35" s="716"/>
      <c r="E35" s="716">
        <v>681</v>
      </c>
      <c r="F35" s="716"/>
      <c r="G35" s="716"/>
      <c r="H35" s="728"/>
      <c r="I35" s="728"/>
      <c r="J35" s="728"/>
      <c r="K35" s="53" t="s">
        <v>1</v>
      </c>
      <c r="L35" s="53"/>
    </row>
    <row r="36" spans="1:12" s="118" customFormat="1">
      <c r="A36" s="119" t="s">
        <v>270</v>
      </c>
      <c r="B36" s="119"/>
      <c r="C36" s="836">
        <v>26</v>
      </c>
      <c r="D36" s="716"/>
      <c r="E36" s="716">
        <v>42</v>
      </c>
      <c r="F36" s="716"/>
      <c r="G36" s="716"/>
      <c r="H36" s="728"/>
      <c r="I36" s="728"/>
      <c r="J36" s="728"/>
      <c r="K36" s="53" t="s">
        <v>1</v>
      </c>
      <c r="L36" s="53"/>
    </row>
    <row r="37" spans="1:12" s="118" customFormat="1" hidden="1">
      <c r="A37" s="119" t="s">
        <v>287</v>
      </c>
      <c r="B37" s="119"/>
      <c r="C37" s="836"/>
      <c r="D37" s="716"/>
      <c r="E37" s="718">
        <v>0</v>
      </c>
      <c r="F37" s="716"/>
      <c r="G37" s="716"/>
      <c r="H37" s="728"/>
      <c r="I37" s="728"/>
      <c r="J37" s="728"/>
      <c r="K37" s="53" t="s">
        <v>1</v>
      </c>
      <c r="L37" s="53"/>
    </row>
    <row r="38" spans="1:12" s="118" customFormat="1">
      <c r="A38" s="119" t="s">
        <v>288</v>
      </c>
      <c r="B38" s="119"/>
      <c r="C38" s="836">
        <v>1799</v>
      </c>
      <c r="D38" s="716"/>
      <c r="E38" s="718">
        <v>-1852</v>
      </c>
      <c r="F38" s="716"/>
      <c r="G38" s="716"/>
      <c r="K38" s="53" t="s">
        <v>1</v>
      </c>
      <c r="L38" s="53"/>
    </row>
    <row r="39" spans="1:12" s="118" customFormat="1">
      <c r="A39" s="119" t="s">
        <v>289</v>
      </c>
      <c r="B39" s="119"/>
      <c r="C39" s="836"/>
      <c r="D39" s="716"/>
      <c r="E39" s="716">
        <v>667</v>
      </c>
      <c r="F39" s="716"/>
      <c r="G39" s="716"/>
      <c r="K39" s="53" t="s">
        <v>1</v>
      </c>
      <c r="L39" s="53"/>
    </row>
    <row r="40" spans="1:12" s="118" customFormat="1" hidden="1">
      <c r="A40" s="119" t="s">
        <v>290</v>
      </c>
      <c r="B40" s="119"/>
      <c r="C40" s="836"/>
      <c r="D40" s="716"/>
      <c r="E40" s="716"/>
      <c r="F40" s="716"/>
      <c r="G40" s="716"/>
      <c r="H40" s="728"/>
      <c r="I40" s="728"/>
      <c r="J40" s="728"/>
      <c r="K40" s="53" t="s">
        <v>1</v>
      </c>
      <c r="L40" s="53"/>
    </row>
    <row r="41" spans="1:12" s="118" customFormat="1" hidden="1">
      <c r="A41" s="119" t="s">
        <v>291</v>
      </c>
      <c r="B41" s="119"/>
      <c r="C41" s="836"/>
      <c r="D41" s="716"/>
      <c r="E41" s="716"/>
      <c r="F41" s="716"/>
      <c r="G41" s="716"/>
      <c r="H41" s="728"/>
      <c r="I41" s="728"/>
      <c r="J41" s="728"/>
      <c r="K41" s="53" t="s">
        <v>1</v>
      </c>
      <c r="L41" s="53"/>
    </row>
    <row r="42" spans="1:12" s="118" customFormat="1">
      <c r="A42" s="119" t="s">
        <v>292</v>
      </c>
      <c r="B42" s="119"/>
      <c r="C42" s="836"/>
      <c r="D42" s="716"/>
      <c r="E42" s="716">
        <v>167</v>
      </c>
      <c r="F42" s="716"/>
      <c r="G42" s="716"/>
      <c r="H42" s="728"/>
      <c r="I42" s="728"/>
      <c r="J42" s="728"/>
      <c r="K42" s="53" t="s">
        <v>1</v>
      </c>
      <c r="L42" s="53"/>
    </row>
    <row r="43" spans="1:12" s="118" customFormat="1">
      <c r="A43" s="119" t="s">
        <v>101</v>
      </c>
      <c r="B43" s="122"/>
      <c r="C43" s="835">
        <v>1256</v>
      </c>
      <c r="D43" s="715"/>
      <c r="E43" s="719">
        <v>-1947</v>
      </c>
      <c r="F43" s="714"/>
      <c r="G43" s="714"/>
      <c r="H43" s="220"/>
      <c r="I43" s="220"/>
      <c r="J43" s="220"/>
      <c r="K43" s="53" t="s">
        <v>1</v>
      </c>
      <c r="L43" s="53"/>
    </row>
    <row r="44" spans="1:12" s="118" customFormat="1" ht="25.5" customHeight="1">
      <c r="A44" s="119" t="s">
        <v>293</v>
      </c>
      <c r="B44" s="121">
        <f>SUM(B31:B43)</f>
        <v>0</v>
      </c>
      <c r="C44" s="837">
        <f>SUM(C31:C43)</f>
        <v>9100</v>
      </c>
      <c r="D44" s="714">
        <f>SUM(D31:D43)</f>
        <v>0</v>
      </c>
      <c r="E44" s="722">
        <f>SUM(E31:E43)</f>
        <v>13490</v>
      </c>
      <c r="F44" s="714"/>
      <c r="G44" s="714"/>
      <c r="H44" s="220"/>
      <c r="I44" s="220"/>
      <c r="J44" s="729"/>
      <c r="K44" s="53" t="s">
        <v>1</v>
      </c>
      <c r="L44" s="53"/>
    </row>
    <row r="45" spans="1:12" s="118" customFormat="1" ht="15" customHeight="1">
      <c r="A45" s="119"/>
      <c r="B45" s="119"/>
      <c r="C45" s="119"/>
      <c r="D45" s="119"/>
      <c r="E45" s="119"/>
      <c r="F45" s="119"/>
      <c r="G45" s="119"/>
      <c r="H45" s="223"/>
      <c r="I45" s="223"/>
      <c r="J45" s="223"/>
      <c r="K45" s="53" t="s">
        <v>1</v>
      </c>
      <c r="L45" s="53"/>
    </row>
    <row r="46" spans="1:12" s="118" customFormat="1" ht="29.25" customHeight="1">
      <c r="A46" s="1047" t="s">
        <v>475</v>
      </c>
      <c r="B46" s="1047"/>
      <c r="C46" s="1047"/>
      <c r="D46" s="1047"/>
      <c r="E46" s="1047"/>
      <c r="F46" s="1047"/>
      <c r="G46" s="720"/>
      <c r="H46" s="38">
        <v>52</v>
      </c>
      <c r="I46" s="38">
        <v>52</v>
      </c>
      <c r="J46" s="730">
        <v>9100</v>
      </c>
      <c r="K46" s="53"/>
      <c r="L46" s="53"/>
    </row>
    <row r="47" spans="1:12" s="118" customFormat="1" ht="15" customHeight="1">
      <c r="A47" s="816"/>
      <c r="B47" s="816"/>
      <c r="C47" s="816"/>
      <c r="D47" s="816"/>
      <c r="E47" s="816"/>
      <c r="F47" s="816"/>
      <c r="G47" s="816"/>
      <c r="H47" s="38"/>
      <c r="I47" s="38"/>
      <c r="J47" s="730"/>
      <c r="K47" s="53"/>
      <c r="L47" s="53"/>
    </row>
    <row r="48" spans="1:12" s="118" customFormat="1" ht="42.75" customHeight="1">
      <c r="A48" s="1031" t="s">
        <v>476</v>
      </c>
      <c r="B48" s="1027"/>
      <c r="C48" s="1027"/>
      <c r="D48" s="1027"/>
      <c r="E48" s="1027"/>
      <c r="F48" s="1027"/>
      <c r="G48" s="709"/>
      <c r="H48" s="713"/>
      <c r="I48" s="713"/>
      <c r="J48" s="734">
        <v>1523</v>
      </c>
      <c r="K48" s="53" t="s">
        <v>1</v>
      </c>
      <c r="L48" s="53"/>
    </row>
    <row r="49" spans="1:12" s="118" customFormat="1" ht="15" customHeight="1">
      <c r="A49" s="221"/>
      <c r="B49" s="221"/>
      <c r="C49" s="221"/>
      <c r="D49" s="221"/>
      <c r="E49" s="221"/>
      <c r="F49" s="221"/>
      <c r="G49" s="221"/>
      <c r="H49" s="221"/>
      <c r="I49" s="221"/>
      <c r="J49" s="721"/>
      <c r="K49" s="53" t="s">
        <v>1</v>
      </c>
      <c r="L49" s="53"/>
    </row>
    <row r="50" spans="1:12" s="118" customFormat="1" ht="34.5" customHeight="1">
      <c r="A50" s="1026" t="s">
        <v>477</v>
      </c>
      <c r="B50" s="1027"/>
      <c r="C50" s="1027"/>
      <c r="D50" s="1027"/>
      <c r="E50" s="1027"/>
      <c r="F50" s="1027"/>
      <c r="G50" s="709"/>
      <c r="H50" s="713"/>
      <c r="I50" s="713"/>
      <c r="J50" s="734">
        <v>83</v>
      </c>
      <c r="K50" s="53" t="s">
        <v>1</v>
      </c>
      <c r="L50" s="53"/>
    </row>
    <row r="51" spans="1:12" s="118" customFormat="1" ht="11.25" customHeight="1">
      <c r="A51" s="220"/>
      <c r="B51" s="220"/>
      <c r="C51" s="220"/>
      <c r="D51" s="220"/>
      <c r="E51" s="220"/>
      <c r="F51" s="220"/>
      <c r="G51" s="220"/>
      <c r="H51" s="220"/>
      <c r="I51" s="220"/>
      <c r="J51" s="730"/>
      <c r="K51" s="53" t="s">
        <v>1</v>
      </c>
      <c r="L51" s="53"/>
    </row>
    <row r="52" spans="1:12" s="118" customFormat="1" ht="33.75" customHeight="1">
      <c r="A52" s="1031" t="s">
        <v>478</v>
      </c>
      <c r="B52" s="1027"/>
      <c r="C52" s="1027"/>
      <c r="D52" s="1027"/>
      <c r="E52" s="1027"/>
      <c r="F52" s="1027"/>
      <c r="G52" s="709"/>
      <c r="H52" s="713"/>
      <c r="I52" s="713"/>
      <c r="J52" s="734">
        <v>4946</v>
      </c>
      <c r="K52" s="53" t="s">
        <v>1</v>
      </c>
      <c r="L52" s="53"/>
    </row>
    <row r="53" spans="1:12" s="118" customFormat="1" ht="10.5" customHeight="1">
      <c r="A53" s="117"/>
      <c r="B53" s="117"/>
      <c r="C53" s="117"/>
      <c r="D53" s="117"/>
      <c r="E53" s="117"/>
      <c r="F53" s="117"/>
      <c r="G53" s="710"/>
      <c r="H53" s="221"/>
      <c r="I53" s="221"/>
      <c r="J53" s="735"/>
      <c r="K53" s="53" t="s">
        <v>1</v>
      </c>
      <c r="L53" s="53"/>
    </row>
    <row r="54" spans="1:12" s="118" customFormat="1" ht="33" customHeight="1">
      <c r="A54" s="1038" t="s">
        <v>479</v>
      </c>
      <c r="B54" s="1027"/>
      <c r="C54" s="1027"/>
      <c r="D54" s="1027"/>
      <c r="E54" s="1027"/>
      <c r="F54" s="1027"/>
      <c r="G54" s="709"/>
      <c r="H54" s="713"/>
      <c r="I54" s="713"/>
      <c r="J54" s="736">
        <v>-4907</v>
      </c>
      <c r="K54" s="53" t="s">
        <v>1</v>
      </c>
      <c r="L54" s="53"/>
    </row>
    <row r="55" spans="1:12" s="118" customFormat="1" ht="15" customHeight="1">
      <c r="A55" s="220"/>
      <c r="B55" s="220"/>
      <c r="C55" s="220"/>
      <c r="D55" s="220"/>
      <c r="E55" s="220"/>
      <c r="F55" s="220"/>
      <c r="G55" s="220"/>
      <c r="H55" s="220"/>
      <c r="I55" s="220"/>
      <c r="J55" s="220"/>
      <c r="K55" s="53" t="s">
        <v>1</v>
      </c>
      <c r="L55" s="53"/>
    </row>
    <row r="56" spans="1:12" s="118" customFormat="1" ht="36" customHeight="1">
      <c r="A56" s="1031" t="s">
        <v>480</v>
      </c>
      <c r="B56" s="1027"/>
      <c r="C56" s="1027"/>
      <c r="D56" s="1027"/>
      <c r="E56" s="1027"/>
      <c r="F56" s="1027"/>
      <c r="G56" s="709"/>
      <c r="H56" s="713"/>
      <c r="I56" s="713"/>
      <c r="J56" s="734">
        <v>8468</v>
      </c>
      <c r="K56" s="53" t="s">
        <v>1</v>
      </c>
      <c r="L56" s="53"/>
    </row>
    <row r="57" spans="1:12" s="118" customFormat="1" ht="15" customHeight="1">
      <c r="A57" s="221"/>
      <c r="B57" s="221"/>
      <c r="C57" s="221"/>
      <c r="D57" s="221"/>
      <c r="E57" s="221"/>
      <c r="F57" s="221"/>
      <c r="G57" s="221"/>
      <c r="H57" s="221"/>
      <c r="I57" s="221"/>
      <c r="J57" s="735"/>
      <c r="K57" s="53" t="s">
        <v>1</v>
      </c>
      <c r="L57" s="53"/>
    </row>
    <row r="58" spans="1:12" s="118" customFormat="1" ht="51.75" customHeight="1">
      <c r="A58" s="1030" t="s">
        <v>481</v>
      </c>
      <c r="B58" s="1027"/>
      <c r="C58" s="1027"/>
      <c r="D58" s="1027"/>
      <c r="E58" s="1027"/>
      <c r="F58" s="1027"/>
      <c r="G58" s="709"/>
      <c r="H58" s="713"/>
      <c r="I58" s="713"/>
      <c r="J58" s="734">
        <v>7625</v>
      </c>
      <c r="K58" s="53" t="s">
        <v>1</v>
      </c>
      <c r="L58" s="53"/>
    </row>
    <row r="59" spans="1:12" s="118" customFormat="1" ht="15" customHeight="1">
      <c r="A59" s="221"/>
      <c r="B59" s="221"/>
      <c r="C59" s="221"/>
      <c r="D59" s="221"/>
      <c r="E59" s="221"/>
      <c r="F59" s="221"/>
      <c r="G59" s="221"/>
      <c r="H59" s="221"/>
      <c r="I59" s="221"/>
      <c r="J59" s="739"/>
      <c r="K59" s="53" t="s">
        <v>1</v>
      </c>
      <c r="L59" s="53"/>
    </row>
    <row r="60" spans="1:12" s="118" customFormat="1" ht="35.25" customHeight="1">
      <c r="A60" s="1030" t="s">
        <v>482</v>
      </c>
      <c r="B60" s="1027"/>
      <c r="C60" s="1027"/>
      <c r="D60" s="1027"/>
      <c r="E60" s="1027"/>
      <c r="F60" s="1027"/>
      <c r="G60" s="709"/>
      <c r="H60" s="713"/>
      <c r="I60" s="713"/>
      <c r="J60" s="734">
        <v>739</v>
      </c>
      <c r="K60" s="53" t="s">
        <v>1</v>
      </c>
      <c r="L60" s="53"/>
    </row>
    <row r="61" spans="1:12" s="118" customFormat="1" ht="29.25" customHeight="1">
      <c r="A61" s="1026" t="s">
        <v>483</v>
      </c>
      <c r="B61" s="1027"/>
      <c r="C61" s="1027"/>
      <c r="D61" s="1027"/>
      <c r="E61" s="1027"/>
      <c r="F61" s="1027"/>
      <c r="G61" s="709"/>
      <c r="H61" s="713"/>
      <c r="I61" s="713"/>
      <c r="J61" s="734">
        <v>6899</v>
      </c>
      <c r="K61" s="53" t="s">
        <v>1</v>
      </c>
      <c r="L61" s="53"/>
    </row>
    <row r="62" spans="1:12" s="118" customFormat="1" ht="11.25" hidden="1" customHeight="1">
      <c r="A62" s="117"/>
      <c r="B62" s="123"/>
      <c r="C62" s="123"/>
      <c r="D62" s="123"/>
      <c r="E62" s="123"/>
      <c r="F62" s="123"/>
      <c r="G62" s="712"/>
      <c r="H62" s="713"/>
      <c r="I62" s="713"/>
      <c r="J62" s="734"/>
      <c r="K62" s="53" t="s">
        <v>1</v>
      </c>
      <c r="L62" s="53"/>
    </row>
    <row r="63" spans="1:12" s="118" customFormat="1" ht="52.5" hidden="1" customHeight="1">
      <c r="A63" s="1032" t="s">
        <v>388</v>
      </c>
      <c r="B63" s="1033"/>
      <c r="C63" s="1033"/>
      <c r="D63" s="1033"/>
      <c r="E63" s="1033"/>
      <c r="F63" s="1033"/>
      <c r="G63" s="708"/>
      <c r="H63" s="713"/>
      <c r="I63" s="713"/>
      <c r="J63" s="734"/>
      <c r="K63" s="53" t="s">
        <v>1</v>
      </c>
      <c r="L63" s="53"/>
    </row>
    <row r="64" spans="1:12" s="118" customFormat="1" ht="15" customHeight="1">
      <c r="A64" s="221"/>
      <c r="B64" s="221"/>
      <c r="C64" s="221"/>
      <c r="D64" s="221"/>
      <c r="E64" s="221"/>
      <c r="F64" s="221"/>
      <c r="G64" s="221"/>
      <c r="H64" s="221"/>
      <c r="I64" s="221"/>
      <c r="J64" s="739"/>
      <c r="K64" s="53" t="s">
        <v>1</v>
      </c>
      <c r="L64" s="53"/>
    </row>
    <row r="65" spans="1:12" s="118" customFormat="1" ht="31.5" customHeight="1">
      <c r="A65" s="1030" t="s">
        <v>484</v>
      </c>
      <c r="B65" s="1027"/>
      <c r="C65" s="1027"/>
      <c r="D65" s="1027"/>
      <c r="E65" s="1027"/>
      <c r="F65" s="1027"/>
      <c r="G65" s="709"/>
      <c r="H65" s="713"/>
      <c r="I65" s="713"/>
      <c r="J65" s="734">
        <v>4400</v>
      </c>
      <c r="K65" s="53" t="s">
        <v>1</v>
      </c>
      <c r="L65" s="53"/>
    </row>
    <row r="66" spans="1:12" s="118" customFormat="1" ht="34.5" hidden="1" customHeight="1">
      <c r="A66" s="753"/>
      <c r="B66" s="751"/>
      <c r="C66" s="751"/>
      <c r="D66" s="751"/>
      <c r="E66" s="751"/>
      <c r="F66" s="751"/>
      <c r="G66" s="751"/>
      <c r="H66" s="752"/>
      <c r="I66" s="752"/>
      <c r="J66" s="734"/>
      <c r="K66" s="53"/>
      <c r="L66" s="53"/>
    </row>
    <row r="67" spans="1:12" s="118" customFormat="1" ht="67.5" hidden="1" customHeight="1">
      <c r="A67" s="1030" t="s">
        <v>286</v>
      </c>
      <c r="B67" s="1027"/>
      <c r="C67" s="1027"/>
      <c r="D67" s="1027"/>
      <c r="E67" s="1027"/>
      <c r="F67" s="1027"/>
      <c r="G67" s="709"/>
      <c r="H67" s="713"/>
      <c r="I67" s="713"/>
      <c r="J67" s="731"/>
      <c r="K67" s="53" t="s">
        <v>1</v>
      </c>
      <c r="L67" s="53"/>
    </row>
    <row r="68" spans="1:12" s="118" customFormat="1" ht="15" hidden="1" customHeight="1">
      <c r="A68" s="221"/>
      <c r="B68" s="221"/>
      <c r="C68" s="221"/>
      <c r="D68" s="221"/>
      <c r="E68" s="221"/>
      <c r="F68" s="221"/>
      <c r="G68" s="221"/>
      <c r="H68" s="221"/>
      <c r="I68" s="221"/>
      <c r="J68" s="221"/>
      <c r="K68" s="53" t="s">
        <v>1</v>
      </c>
      <c r="L68" s="53"/>
    </row>
    <row r="69" spans="1:12" s="118" customFormat="1" ht="42" hidden="1" customHeight="1">
      <c r="A69" s="1031" t="s">
        <v>365</v>
      </c>
      <c r="B69" s="1027"/>
      <c r="C69" s="1027"/>
      <c r="D69" s="1027"/>
      <c r="E69" s="1027"/>
      <c r="F69" s="1027"/>
      <c r="G69" s="709"/>
      <c r="H69" s="713"/>
      <c r="I69" s="713"/>
      <c r="J69" s="731"/>
      <c r="K69" s="53" t="s">
        <v>1</v>
      </c>
      <c r="L69" s="53"/>
    </row>
    <row r="70" spans="1:12" s="118" customFormat="1" ht="15" hidden="1" customHeight="1">
      <c r="A70" s="221"/>
      <c r="B70" s="221"/>
      <c r="C70" s="221"/>
      <c r="D70" s="221"/>
      <c r="E70" s="221"/>
      <c r="F70" s="221"/>
      <c r="G70" s="221"/>
      <c r="H70" s="221"/>
      <c r="I70" s="221"/>
      <c r="J70" s="221"/>
      <c r="K70" s="53" t="s">
        <v>1</v>
      </c>
      <c r="L70" s="53"/>
    </row>
    <row r="71" spans="1:12" s="118" customFormat="1" ht="46.5" hidden="1" customHeight="1">
      <c r="A71" s="1031" t="s">
        <v>363</v>
      </c>
      <c r="B71" s="1027"/>
      <c r="C71" s="1027"/>
      <c r="D71" s="1027"/>
      <c r="E71" s="1027"/>
      <c r="F71" s="1027"/>
      <c r="G71" s="709"/>
      <c r="H71" s="713"/>
      <c r="I71" s="713"/>
      <c r="J71" s="731"/>
      <c r="K71" s="53" t="s">
        <v>1</v>
      </c>
      <c r="L71" s="53"/>
    </row>
    <row r="72" spans="1:12" s="118" customFormat="1" ht="15" hidden="1" customHeight="1">
      <c r="A72" s="221"/>
      <c r="B72" s="221"/>
      <c r="C72" s="221"/>
      <c r="D72" s="221"/>
      <c r="E72" s="221"/>
      <c r="F72" s="221"/>
      <c r="G72" s="221"/>
      <c r="H72" s="221"/>
      <c r="I72" s="221"/>
      <c r="J72" s="221"/>
      <c r="K72" s="53" t="s">
        <v>1</v>
      </c>
      <c r="L72" s="53"/>
    </row>
    <row r="73" spans="1:12" s="118" customFormat="1" ht="39.75" hidden="1" customHeight="1">
      <c r="A73" s="1031" t="s">
        <v>364</v>
      </c>
      <c r="B73" s="1027"/>
      <c r="C73" s="1027"/>
      <c r="D73" s="1027"/>
      <c r="E73" s="1027"/>
      <c r="F73" s="1027"/>
      <c r="G73" s="709"/>
      <c r="H73" s="713"/>
      <c r="I73" s="713"/>
      <c r="J73" s="731"/>
      <c r="K73" s="53" t="s">
        <v>1</v>
      </c>
      <c r="L73" s="53"/>
    </row>
    <row r="74" spans="1:12" s="118" customFormat="1" ht="15" hidden="1" customHeight="1">
      <c r="A74" s="221"/>
      <c r="B74" s="221"/>
      <c r="C74" s="221"/>
      <c r="D74" s="221"/>
      <c r="E74" s="221"/>
      <c r="F74" s="221"/>
      <c r="G74" s="221"/>
      <c r="H74" s="221"/>
      <c r="I74" s="221"/>
      <c r="J74" s="221"/>
      <c r="K74" s="53" t="s">
        <v>1</v>
      </c>
      <c r="L74" s="53"/>
    </row>
    <row r="75" spans="1:12" s="118" customFormat="1" ht="35.25" hidden="1" customHeight="1">
      <c r="A75" s="1031" t="s">
        <v>366</v>
      </c>
      <c r="B75" s="1027"/>
      <c r="C75" s="1027"/>
      <c r="D75" s="1027"/>
      <c r="E75" s="1027"/>
      <c r="F75" s="1027"/>
      <c r="G75" s="709"/>
      <c r="H75" s="713"/>
      <c r="I75" s="713"/>
      <c r="J75" s="731"/>
      <c r="K75" s="53" t="s">
        <v>1</v>
      </c>
      <c r="L75" s="53"/>
    </row>
    <row r="76" spans="1:12" s="118" customFormat="1" ht="13.5" customHeight="1">
      <c r="A76" s="750"/>
      <c r="B76" s="751"/>
      <c r="C76" s="751"/>
      <c r="D76" s="751"/>
      <c r="E76" s="751"/>
      <c r="F76" s="751"/>
      <c r="G76" s="751"/>
      <c r="H76" s="223"/>
      <c r="I76" s="223"/>
      <c r="J76" s="223"/>
      <c r="K76" s="53"/>
      <c r="L76" s="53"/>
    </row>
    <row r="77" spans="1:12" s="118" customFormat="1" ht="15.75" customHeight="1">
      <c r="A77" s="221"/>
      <c r="B77" s="221"/>
      <c r="C77" s="221"/>
      <c r="D77" s="221"/>
      <c r="E77" s="221"/>
      <c r="F77" s="224" t="s">
        <v>283</v>
      </c>
      <c r="G77" s="224"/>
      <c r="H77" s="740">
        <f>SUM(H22:H75)</f>
        <v>52</v>
      </c>
      <c r="I77" s="740">
        <f>SUM(I22:I75)</f>
        <v>144</v>
      </c>
      <c r="J77" s="741">
        <f>SUM(J20:J75)</f>
        <v>67028</v>
      </c>
      <c r="K77" s="53" t="s">
        <v>1</v>
      </c>
      <c r="L77" s="222"/>
    </row>
    <row r="78" spans="1:12" s="118" customFormat="1" hidden="1">
      <c r="A78" s="219" t="s">
        <v>294</v>
      </c>
      <c r="B78" s="217"/>
      <c r="C78" s="217"/>
      <c r="D78" s="217"/>
      <c r="E78" s="217"/>
      <c r="F78" s="217"/>
      <c r="G78" s="711"/>
      <c r="H78" s="742"/>
      <c r="I78" s="742"/>
      <c r="J78" s="742"/>
      <c r="K78" s="53" t="s">
        <v>1</v>
      </c>
      <c r="L78" s="222"/>
    </row>
    <row r="79" spans="1:12" s="118" customFormat="1" hidden="1">
      <c r="A79" s="219"/>
      <c r="B79" s="217"/>
      <c r="C79" s="217"/>
      <c r="D79" s="217"/>
      <c r="E79" s="217"/>
      <c r="F79" s="217"/>
      <c r="G79" s="711"/>
      <c r="H79" s="742"/>
      <c r="I79" s="742"/>
      <c r="J79" s="742"/>
      <c r="K79" s="53" t="s">
        <v>1</v>
      </c>
      <c r="L79" s="222"/>
    </row>
    <row r="80" spans="1:12" s="118" customFormat="1" ht="14.25" hidden="1" customHeight="1">
      <c r="A80" s="117" t="s">
        <v>281</v>
      </c>
      <c r="B80" s="218"/>
      <c r="C80" s="218"/>
      <c r="D80" s="218"/>
      <c r="E80" s="218"/>
      <c r="F80" s="218"/>
      <c r="G80" s="218"/>
      <c r="H80" s="740"/>
      <c r="I80" s="740"/>
      <c r="J80" s="740"/>
      <c r="K80" s="53" t="s">
        <v>1</v>
      </c>
      <c r="L80" s="53"/>
    </row>
    <row r="81" spans="1:12" s="118" customFormat="1" ht="14.25" hidden="1" customHeight="1">
      <c r="A81" s="117"/>
      <c r="B81" s="218"/>
      <c r="C81" s="218"/>
      <c r="D81" s="218"/>
      <c r="E81" s="218"/>
      <c r="F81" s="218"/>
      <c r="G81" s="218"/>
      <c r="H81" s="740"/>
      <c r="I81" s="740"/>
      <c r="J81" s="740"/>
      <c r="K81" s="53"/>
      <c r="L81" s="53"/>
    </row>
    <row r="82" spans="1:12" s="118" customFormat="1" ht="29.25" hidden="1" customHeight="1">
      <c r="A82" s="1026" t="s">
        <v>40</v>
      </c>
      <c r="B82" s="1027"/>
      <c r="C82" s="1027"/>
      <c r="D82" s="1027"/>
      <c r="E82" s="1027"/>
      <c r="F82" s="1027"/>
      <c r="G82" s="709"/>
      <c r="H82" s="740"/>
      <c r="I82" s="740"/>
      <c r="J82" s="743"/>
      <c r="K82" s="53" t="s">
        <v>1</v>
      </c>
      <c r="L82" s="53"/>
    </row>
    <row r="83" spans="1:12" s="118" customFormat="1" ht="13.5" customHeight="1">
      <c r="A83" s="704"/>
      <c r="B83" s="703"/>
      <c r="C83" s="703"/>
      <c r="D83" s="703"/>
      <c r="E83" s="703"/>
      <c r="F83" s="703"/>
      <c r="G83" s="709"/>
      <c r="H83" s="740"/>
      <c r="I83" s="740"/>
      <c r="J83" s="743"/>
      <c r="K83" s="53"/>
      <c r="L83" s="53"/>
    </row>
    <row r="84" spans="1:12" s="118" customFormat="1" ht="14.25" customHeight="1">
      <c r="A84" s="117"/>
      <c r="B84" s="218"/>
      <c r="C84" s="218"/>
      <c r="D84" s="218"/>
      <c r="E84" s="218"/>
      <c r="F84" s="224" t="s">
        <v>284</v>
      </c>
      <c r="G84" s="224"/>
      <c r="H84" s="744">
        <f>SUM(H12:H18)</f>
        <v>-5</v>
      </c>
      <c r="I84" s="744">
        <f t="shared" ref="I84:J84" si="0">SUM(I12:I18)</f>
        <v>-5</v>
      </c>
      <c r="J84" s="745">
        <f t="shared" si="0"/>
        <v>-4696</v>
      </c>
      <c r="K84" s="53" t="s">
        <v>1</v>
      </c>
      <c r="L84" s="53"/>
    </row>
    <row r="85" spans="1:12" s="118" customFormat="1" ht="14.25" customHeight="1">
      <c r="B85" s="218"/>
      <c r="C85" s="218"/>
      <c r="D85" s="218"/>
      <c r="E85" s="218"/>
      <c r="F85" s="224"/>
      <c r="G85" s="224"/>
      <c r="H85" s="740"/>
      <c r="I85" s="740"/>
      <c r="J85" s="740"/>
      <c r="K85" s="53" t="s">
        <v>1</v>
      </c>
      <c r="L85" s="53"/>
    </row>
    <row r="86" spans="1:12" s="118" customFormat="1" ht="14.25" customHeight="1">
      <c r="B86" s="218"/>
      <c r="C86" s="218"/>
      <c r="D86" s="218"/>
      <c r="E86" s="218"/>
      <c r="F86" s="224" t="s">
        <v>285</v>
      </c>
      <c r="G86" s="224"/>
      <c r="H86" s="740">
        <f>+H84+H77</f>
        <v>47</v>
      </c>
      <c r="I86" s="740">
        <f>+I84+I77</f>
        <v>139</v>
      </c>
      <c r="J86" s="741">
        <f>+J84+J77</f>
        <v>62332</v>
      </c>
      <c r="K86" s="53" t="s">
        <v>31</v>
      </c>
      <c r="L86" s="53"/>
    </row>
    <row r="87" spans="1:12" s="118" customFormat="1" ht="14.25" customHeight="1">
      <c r="B87" s="218"/>
      <c r="C87" s="218"/>
      <c r="D87" s="218"/>
      <c r="E87" s="218"/>
      <c r="F87" s="224"/>
      <c r="G87" s="224"/>
      <c r="H87" s="713"/>
      <c r="I87" s="713"/>
      <c r="J87" s="732"/>
      <c r="K87" s="53"/>
      <c r="L87" s="53"/>
    </row>
    <row r="88" spans="1:12" s="118" customFormat="1" ht="14.25" customHeight="1">
      <c r="B88" s="218"/>
      <c r="C88" s="218"/>
      <c r="D88" s="218"/>
      <c r="E88" s="218"/>
      <c r="F88" s="224"/>
      <c r="G88" s="224"/>
      <c r="H88" s="713"/>
      <c r="I88" s="713"/>
      <c r="J88" s="732"/>
      <c r="K88" s="53"/>
      <c r="L88" s="53"/>
    </row>
    <row r="89" spans="1:12" s="118" customFormat="1" ht="14.25" customHeight="1">
      <c r="B89" s="218"/>
      <c r="C89" s="218"/>
      <c r="D89" s="218"/>
      <c r="E89" s="218"/>
      <c r="F89" s="224"/>
      <c r="G89" s="224"/>
      <c r="H89" s="713"/>
      <c r="I89" s="713"/>
      <c r="J89" s="732"/>
      <c r="K89" s="53"/>
      <c r="L89" s="53"/>
    </row>
    <row r="90" spans="1:12" s="118" customFormat="1" ht="14.25" customHeight="1">
      <c r="B90" s="218"/>
      <c r="C90" s="218"/>
      <c r="D90" s="218"/>
      <c r="E90" s="218"/>
      <c r="F90" s="224"/>
      <c r="G90" s="224"/>
      <c r="H90" s="713"/>
      <c r="I90" s="713"/>
      <c r="J90" s="732"/>
      <c r="K90" s="53"/>
      <c r="L90" s="53"/>
    </row>
    <row r="91" spans="1:12" s="118" customFormat="1" ht="14.25" customHeight="1">
      <c r="B91" s="218"/>
      <c r="C91" s="218"/>
      <c r="D91" s="218"/>
      <c r="E91" s="218"/>
      <c r="F91" s="224"/>
      <c r="G91" s="224"/>
      <c r="H91" s="713"/>
      <c r="I91" s="713"/>
      <c r="J91" s="732"/>
      <c r="K91" s="53"/>
      <c r="L91" s="53"/>
    </row>
    <row r="92" spans="1:12" s="118" customFormat="1" ht="14.25" customHeight="1">
      <c r="B92" s="218"/>
      <c r="C92" s="218"/>
      <c r="D92" s="218"/>
      <c r="E92" s="218"/>
      <c r="F92" s="224"/>
      <c r="G92" s="224"/>
      <c r="H92" s="713"/>
      <c r="I92" s="713"/>
      <c r="J92" s="732"/>
      <c r="K92" s="53"/>
      <c r="L92" s="53"/>
    </row>
    <row r="93" spans="1:12" s="118" customFormat="1" ht="14.25" customHeight="1">
      <c r="B93" s="218"/>
      <c r="C93" s="218"/>
      <c r="D93" s="218"/>
      <c r="E93" s="218"/>
      <c r="F93" s="224"/>
      <c r="G93" s="224"/>
      <c r="H93" s="713"/>
      <c r="I93" s="713"/>
      <c r="J93" s="732"/>
      <c r="K93" s="53"/>
      <c r="L93" s="53"/>
    </row>
    <row r="94" spans="1:12" s="118" customFormat="1" ht="14.25" customHeight="1">
      <c r="B94" s="218"/>
      <c r="C94" s="218"/>
      <c r="D94" s="218"/>
      <c r="E94" s="218"/>
      <c r="F94" s="224"/>
      <c r="G94" s="224"/>
      <c r="H94" s="713"/>
      <c r="I94" s="713"/>
      <c r="J94" s="732"/>
      <c r="K94" s="53"/>
      <c r="L94" s="53"/>
    </row>
    <row r="95" spans="1:12" s="118" customFormat="1" ht="14.25" customHeight="1">
      <c r="B95" s="218"/>
      <c r="C95" s="218"/>
      <c r="D95" s="218"/>
      <c r="E95" s="218"/>
      <c r="F95" s="224"/>
      <c r="G95" s="224"/>
      <c r="H95" s="713"/>
      <c r="I95" s="713"/>
      <c r="J95" s="732"/>
      <c r="K95" s="53"/>
      <c r="L95" s="53"/>
    </row>
    <row r="96" spans="1:12" s="118" customFormat="1" ht="14.25" customHeight="1">
      <c r="B96" s="218"/>
      <c r="C96" s="218"/>
      <c r="D96" s="218"/>
      <c r="E96" s="218"/>
      <c r="F96" s="224"/>
      <c r="G96" s="224"/>
      <c r="H96" s="713"/>
      <c r="I96" s="713"/>
      <c r="J96" s="732"/>
      <c r="K96" s="53"/>
      <c r="L96" s="53"/>
    </row>
    <row r="97" spans="2:12" s="118" customFormat="1" ht="14.25" customHeight="1">
      <c r="B97" s="218"/>
      <c r="C97" s="218"/>
      <c r="D97" s="218"/>
      <c r="E97" s="218"/>
      <c r="F97" s="224"/>
      <c r="G97" s="224"/>
      <c r="H97" s="713"/>
      <c r="I97" s="713"/>
      <c r="J97" s="732"/>
      <c r="K97" s="53"/>
      <c r="L97" s="53"/>
    </row>
    <row r="98" spans="2:12" s="118" customFormat="1" ht="14.25" customHeight="1">
      <c r="B98" s="218"/>
      <c r="C98" s="218"/>
      <c r="D98" s="218"/>
      <c r="E98" s="218"/>
      <c r="F98" s="224"/>
      <c r="G98" s="224"/>
      <c r="H98" s="713"/>
      <c r="I98" s="713"/>
      <c r="J98" s="732"/>
      <c r="K98" s="53"/>
      <c r="L98" s="53"/>
    </row>
    <row r="99" spans="2:12" s="118" customFormat="1" ht="14.25" customHeight="1">
      <c r="B99" s="218"/>
      <c r="C99" s="218"/>
      <c r="D99" s="218"/>
      <c r="E99" s="218"/>
      <c r="F99" s="224"/>
      <c r="G99" s="224"/>
      <c r="H99" s="713"/>
      <c r="I99" s="713"/>
      <c r="J99" s="732"/>
      <c r="K99" s="53"/>
      <c r="L99" s="53"/>
    </row>
    <row r="100" spans="2:12" s="118" customFormat="1" ht="14.25" customHeight="1">
      <c r="B100" s="218"/>
      <c r="C100" s="218"/>
      <c r="D100" s="218"/>
      <c r="E100" s="218"/>
      <c r="F100" s="224"/>
      <c r="G100" s="224"/>
      <c r="H100" s="713"/>
      <c r="I100" s="713"/>
      <c r="J100" s="732"/>
      <c r="K100" s="53"/>
      <c r="L100" s="53"/>
    </row>
  </sheetData>
  <mergeCells count="38">
    <mergeCell ref="A75:F75"/>
    <mergeCell ref="A56:F56"/>
    <mergeCell ref="A69:F69"/>
    <mergeCell ref="A50:F50"/>
    <mergeCell ref="A58:F58"/>
    <mergeCell ref="A60:F60"/>
    <mergeCell ref="A14:F14"/>
    <mergeCell ref="A16:F16"/>
    <mergeCell ref="A18:F18"/>
    <mergeCell ref="A61:F61"/>
    <mergeCell ref="A1:J1"/>
    <mergeCell ref="A3:J3"/>
    <mergeCell ref="A4:J4"/>
    <mergeCell ref="A7:J7"/>
    <mergeCell ref="A2:J2"/>
    <mergeCell ref="A5:J5"/>
    <mergeCell ref="A6:J6"/>
    <mergeCell ref="A9:F9"/>
    <mergeCell ref="A12:F12"/>
    <mergeCell ref="A10:J10"/>
    <mergeCell ref="A46:F46"/>
    <mergeCell ref="A22:F22"/>
    <mergeCell ref="A82:F82"/>
    <mergeCell ref="A19:J19"/>
    <mergeCell ref="A67:F67"/>
    <mergeCell ref="A73:F73"/>
    <mergeCell ref="A71:F71"/>
    <mergeCell ref="A63:F63"/>
    <mergeCell ref="A65:F65"/>
    <mergeCell ref="A20:F20"/>
    <mergeCell ref="A24:F24"/>
    <mergeCell ref="A48:F48"/>
    <mergeCell ref="B26:B27"/>
    <mergeCell ref="C26:C27"/>
    <mergeCell ref="D26:D27"/>
    <mergeCell ref="E26:E27"/>
    <mergeCell ref="A52:F52"/>
    <mergeCell ref="A54:F54"/>
  </mergeCells>
  <phoneticPr fontId="0" type="noConversion"/>
  <pageMargins left="0.75" right="0.75" top="1" bottom="1" header="0.5" footer="0.5"/>
  <pageSetup scale="67" fitToHeight="3" orientation="landscape" r:id="rId1"/>
  <headerFooter alignWithMargins="0">
    <oddFooter>&amp;C&amp;"Times New Roman,Regular"&amp;11Exhibit E - Justification for Base Adjustments</oddFooter>
  </headerFooter>
</worksheet>
</file>

<file path=xl/worksheets/sheet6.xml><?xml version="1.0" encoding="utf-8"?>
<worksheet xmlns="http://schemas.openxmlformats.org/spreadsheetml/2006/main" xmlns:r="http://schemas.openxmlformats.org/officeDocument/2006/relationships">
  <sheetPr codeName="Sheet11">
    <pageSetUpPr fitToPage="1"/>
  </sheetPr>
  <dimension ref="A1:AF31"/>
  <sheetViews>
    <sheetView showGridLines="0" showOutlineSymbols="0" view="pageBreakPreview" zoomScaleNormal="75" zoomScaleSheetLayoutView="100" workbookViewId="0">
      <selection activeCell="C32" sqref="A32:XFD42"/>
    </sheetView>
  </sheetViews>
  <sheetFormatPr defaultColWidth="9.6640625" defaultRowHeight="15.75"/>
  <cols>
    <col min="1" max="1" width="27.77734375" style="7" customWidth="1"/>
    <col min="2" max="2" width="7.5546875" style="7" bestFit="1" customWidth="1"/>
    <col min="3" max="3" width="6.77734375" style="7" customWidth="1"/>
    <col min="4" max="4" width="10.88671875" style="7" bestFit="1" customWidth="1"/>
    <col min="5" max="5" width="5.77734375" style="7" customWidth="1"/>
    <col min="6" max="6" width="5.6640625" style="7" customWidth="1"/>
    <col min="7" max="7" width="7.77734375" style="7" customWidth="1"/>
    <col min="8" max="9" width="5.6640625" style="7" customWidth="1"/>
    <col min="10" max="10" width="10.44140625" style="7" bestFit="1" customWidth="1"/>
    <col min="11" max="11" width="5.5546875" style="7" customWidth="1"/>
    <col min="12" max="12" width="5.6640625" style="7" customWidth="1"/>
    <col min="13" max="13" width="7.77734375" style="7" customWidth="1"/>
    <col min="14" max="14" width="8.77734375" style="7" customWidth="1"/>
    <col min="15" max="15" width="10" style="7" customWidth="1"/>
    <col min="16" max="16" width="7.5546875" style="7" bestFit="1" customWidth="1"/>
    <col min="17" max="17" width="6.77734375" style="7" customWidth="1"/>
    <col min="18" max="18" width="10.88671875" style="7" bestFit="1" customWidth="1"/>
    <col min="19" max="19" width="1" style="64" customWidth="1"/>
    <col min="20" max="16384" width="9.6640625" style="7"/>
  </cols>
  <sheetData>
    <row r="1" spans="1:19" ht="20.25">
      <c r="A1" s="994" t="s">
        <v>261</v>
      </c>
      <c r="B1" s="995"/>
      <c r="C1" s="995"/>
      <c r="D1" s="995"/>
      <c r="E1" s="995"/>
      <c r="F1" s="995"/>
      <c r="G1" s="995"/>
      <c r="H1" s="995"/>
      <c r="I1" s="995"/>
      <c r="J1" s="995"/>
      <c r="K1" s="995"/>
      <c r="L1" s="995"/>
      <c r="M1" s="995"/>
      <c r="N1" s="995"/>
      <c r="O1" s="995"/>
      <c r="P1" s="995"/>
      <c r="Q1" s="995"/>
      <c r="R1" s="995"/>
      <c r="S1" s="63" t="s">
        <v>1</v>
      </c>
    </row>
    <row r="2" spans="1:19">
      <c r="A2" s="1073"/>
      <c r="B2" s="1073"/>
      <c r="C2" s="1073"/>
      <c r="D2" s="1073"/>
      <c r="E2" s="1073"/>
      <c r="F2" s="1073"/>
      <c r="G2" s="1073"/>
      <c r="H2" s="1073"/>
      <c r="I2" s="1073"/>
      <c r="J2" s="1073"/>
      <c r="K2" s="1073"/>
      <c r="L2" s="1073"/>
      <c r="M2" s="1073"/>
      <c r="N2" s="1073"/>
      <c r="O2" s="1073"/>
      <c r="P2" s="1073"/>
      <c r="Q2" s="1073"/>
      <c r="R2" s="1073"/>
      <c r="S2" s="63" t="s">
        <v>1</v>
      </c>
    </row>
    <row r="3" spans="1:19" ht="18.75">
      <c r="A3" s="1066" t="s">
        <v>253</v>
      </c>
      <c r="B3" s="1067"/>
      <c r="C3" s="1067"/>
      <c r="D3" s="1067"/>
      <c r="E3" s="1067"/>
      <c r="F3" s="1067"/>
      <c r="G3" s="1067"/>
      <c r="H3" s="1067"/>
      <c r="I3" s="1067"/>
      <c r="J3" s="1067"/>
      <c r="K3" s="1067"/>
      <c r="L3" s="1067"/>
      <c r="M3" s="1067"/>
      <c r="N3" s="1067"/>
      <c r="O3" s="1067"/>
      <c r="P3" s="1067"/>
      <c r="Q3" s="1067"/>
      <c r="R3" s="1067"/>
      <c r="S3" s="63" t="s">
        <v>1</v>
      </c>
    </row>
    <row r="4" spans="1:19" ht="16.5">
      <c r="A4" s="1068" t="str">
        <f>+'B. Summary of Requirements '!A5</f>
        <v>United States Attorneys</v>
      </c>
      <c r="B4" s="1069"/>
      <c r="C4" s="1069"/>
      <c r="D4" s="1069"/>
      <c r="E4" s="1069"/>
      <c r="F4" s="1069"/>
      <c r="G4" s="1069"/>
      <c r="H4" s="1069"/>
      <c r="I4" s="1069"/>
      <c r="J4" s="1069"/>
      <c r="K4" s="1069"/>
      <c r="L4" s="1069"/>
      <c r="M4" s="1069"/>
      <c r="N4" s="1069"/>
      <c r="O4" s="1069"/>
      <c r="P4" s="1069"/>
      <c r="Q4" s="1069"/>
      <c r="R4" s="1069"/>
      <c r="S4" s="63" t="s">
        <v>1</v>
      </c>
    </row>
    <row r="5" spans="1:19" ht="16.5">
      <c r="A5" s="1068" t="str">
        <f>+'B. Summary of Requirements '!A6</f>
        <v>Salaries and Expenses</v>
      </c>
      <c r="B5" s="1067"/>
      <c r="C5" s="1067"/>
      <c r="D5" s="1067"/>
      <c r="E5" s="1067"/>
      <c r="F5" s="1067"/>
      <c r="G5" s="1067"/>
      <c r="H5" s="1067"/>
      <c r="I5" s="1067"/>
      <c r="J5" s="1067"/>
      <c r="K5" s="1067"/>
      <c r="L5" s="1067"/>
      <c r="M5" s="1067"/>
      <c r="N5" s="1067"/>
      <c r="O5" s="1067"/>
      <c r="P5" s="1067"/>
      <c r="Q5" s="1067"/>
      <c r="R5" s="1067"/>
      <c r="S5" s="63" t="s">
        <v>1</v>
      </c>
    </row>
    <row r="6" spans="1:19">
      <c r="A6" s="1075" t="s">
        <v>297</v>
      </c>
      <c r="B6" s="1069"/>
      <c r="C6" s="1069"/>
      <c r="D6" s="1069"/>
      <c r="E6" s="1069"/>
      <c r="F6" s="1069"/>
      <c r="G6" s="1069"/>
      <c r="H6" s="1069"/>
      <c r="I6" s="1069"/>
      <c r="J6" s="1069"/>
      <c r="K6" s="1069"/>
      <c r="L6" s="1069"/>
      <c r="M6" s="1069"/>
      <c r="N6" s="1069"/>
      <c r="O6" s="1069"/>
      <c r="P6" s="1069"/>
      <c r="Q6" s="1069"/>
      <c r="R6" s="1069"/>
      <c r="S6" s="63" t="s">
        <v>1</v>
      </c>
    </row>
    <row r="7" spans="1:19">
      <c r="A7" s="1073"/>
      <c r="B7" s="1073"/>
      <c r="C7" s="1073"/>
      <c r="D7" s="1073"/>
      <c r="E7" s="1073"/>
      <c r="F7" s="1073"/>
      <c r="G7" s="1073"/>
      <c r="H7" s="1073"/>
      <c r="I7" s="1073"/>
      <c r="J7" s="1073"/>
      <c r="K7" s="1073"/>
      <c r="L7" s="1073"/>
      <c r="M7" s="1073"/>
      <c r="N7" s="1073"/>
      <c r="O7" s="1073"/>
      <c r="P7" s="1073"/>
      <c r="Q7" s="1073"/>
      <c r="R7" s="1073"/>
      <c r="S7" s="63" t="s">
        <v>1</v>
      </c>
    </row>
    <row r="8" spans="1:19">
      <c r="A8" s="1074"/>
      <c r="B8" s="1074"/>
      <c r="C8" s="1074"/>
      <c r="D8" s="1074"/>
      <c r="E8" s="1074"/>
      <c r="F8" s="1074"/>
      <c r="G8" s="1074"/>
      <c r="H8" s="1074"/>
      <c r="I8" s="1074"/>
      <c r="J8" s="1074"/>
      <c r="K8" s="1074"/>
      <c r="L8" s="1074"/>
      <c r="M8" s="1074"/>
      <c r="N8" s="1074"/>
      <c r="O8" s="1074"/>
      <c r="P8" s="1074"/>
      <c r="Q8" s="1074"/>
      <c r="R8" s="1074"/>
      <c r="S8" s="63" t="s">
        <v>1</v>
      </c>
    </row>
    <row r="9" spans="1:19" ht="15.75" customHeight="1">
      <c r="A9" s="1070" t="s">
        <v>56</v>
      </c>
      <c r="B9" s="1056" t="s">
        <v>26</v>
      </c>
      <c r="C9" s="1057"/>
      <c r="D9" s="1058"/>
      <c r="E9" s="1050" t="s">
        <v>310</v>
      </c>
      <c r="F9" s="1051"/>
      <c r="G9" s="1052"/>
      <c r="H9" s="1050" t="s">
        <v>311</v>
      </c>
      <c r="I9" s="1051"/>
      <c r="J9" s="1052"/>
      <c r="K9" s="1056" t="s">
        <v>30</v>
      </c>
      <c r="L9" s="1057"/>
      <c r="M9" s="1057"/>
      <c r="N9" s="1048" t="s">
        <v>389</v>
      </c>
      <c r="O9" s="1048" t="s">
        <v>390</v>
      </c>
      <c r="P9" s="1056" t="s">
        <v>44</v>
      </c>
      <c r="Q9" s="1057"/>
      <c r="R9" s="1058"/>
      <c r="S9" s="63" t="s">
        <v>1</v>
      </c>
    </row>
    <row r="10" spans="1:19">
      <c r="A10" s="1071"/>
      <c r="B10" s="1059"/>
      <c r="C10" s="1060"/>
      <c r="D10" s="1061"/>
      <c r="E10" s="1053"/>
      <c r="F10" s="1054"/>
      <c r="G10" s="1055"/>
      <c r="H10" s="1053"/>
      <c r="I10" s="1054"/>
      <c r="J10" s="1055"/>
      <c r="K10" s="1059"/>
      <c r="L10" s="1060"/>
      <c r="M10" s="1060"/>
      <c r="N10" s="1049"/>
      <c r="O10" s="1049"/>
      <c r="P10" s="1059"/>
      <c r="Q10" s="1060"/>
      <c r="R10" s="1061"/>
      <c r="S10" s="63" t="s">
        <v>1</v>
      </c>
    </row>
    <row r="11" spans="1:19" ht="16.5" thickBot="1">
      <c r="A11" s="1072"/>
      <c r="B11" s="227" t="s">
        <v>319</v>
      </c>
      <c r="C11" s="228" t="s">
        <v>60</v>
      </c>
      <c r="D11" s="228" t="s">
        <v>321</v>
      </c>
      <c r="E11" s="227" t="s">
        <v>319</v>
      </c>
      <c r="F11" s="228" t="s">
        <v>60</v>
      </c>
      <c r="G11" s="228" t="s">
        <v>321</v>
      </c>
      <c r="H11" s="227" t="s">
        <v>319</v>
      </c>
      <c r="I11" s="228" t="s">
        <v>60</v>
      </c>
      <c r="J11" s="228" t="s">
        <v>321</v>
      </c>
      <c r="K11" s="227" t="s">
        <v>319</v>
      </c>
      <c r="L11" s="228" t="s">
        <v>60</v>
      </c>
      <c r="M11" s="228" t="s">
        <v>321</v>
      </c>
      <c r="N11" s="405" t="s">
        <v>321</v>
      </c>
      <c r="O11" s="406" t="s">
        <v>321</v>
      </c>
      <c r="P11" s="227" t="s">
        <v>319</v>
      </c>
      <c r="Q11" s="228" t="s">
        <v>60</v>
      </c>
      <c r="R11" s="229" t="s">
        <v>321</v>
      </c>
      <c r="S11" s="63" t="s">
        <v>1</v>
      </c>
    </row>
    <row r="12" spans="1:19">
      <c r="A12" s="608" t="s">
        <v>411</v>
      </c>
      <c r="B12" s="478">
        <v>8424</v>
      </c>
      <c r="C12" s="479">
        <v>8368</v>
      </c>
      <c r="D12" s="479">
        <v>1507210</v>
      </c>
      <c r="E12" s="163">
        <v>0</v>
      </c>
      <c r="F12" s="132">
        <v>0</v>
      </c>
      <c r="G12" s="132">
        <v>0</v>
      </c>
      <c r="H12" s="480">
        <v>52</v>
      </c>
      <c r="I12" s="481">
        <v>52</v>
      </c>
      <c r="J12" s="481">
        <v>9198</v>
      </c>
      <c r="K12" s="480">
        <v>0</v>
      </c>
      <c r="L12" s="481">
        <v>0</v>
      </c>
      <c r="M12" s="482">
        <f>27000+30+725</f>
        <v>27755</v>
      </c>
      <c r="N12" s="69">
        <f>13000+14349+377</f>
        <v>27726</v>
      </c>
      <c r="O12" s="132">
        <f>1828+35</f>
        <v>1863</v>
      </c>
      <c r="P12" s="163">
        <f>B12+E12+H12+K12</f>
        <v>8476</v>
      </c>
      <c r="Q12" s="132">
        <f>C12+F12+I12+L12</f>
        <v>8420</v>
      </c>
      <c r="R12" s="70">
        <f>D12+G12+J12+M12+N12+O12</f>
        <v>1573752</v>
      </c>
      <c r="S12" s="63" t="s">
        <v>1</v>
      </c>
    </row>
    <row r="13" spans="1:19">
      <c r="A13" s="609" t="s">
        <v>412</v>
      </c>
      <c r="B13" s="478">
        <v>2155</v>
      </c>
      <c r="C13" s="479">
        <v>2231</v>
      </c>
      <c r="D13" s="479">
        <v>399338</v>
      </c>
      <c r="E13" s="163">
        <v>0</v>
      </c>
      <c r="F13" s="132">
        <v>0</v>
      </c>
      <c r="G13" s="132">
        <v>0</v>
      </c>
      <c r="H13" s="480">
        <v>0</v>
      </c>
      <c r="I13" s="481">
        <v>0</v>
      </c>
      <c r="J13" s="481">
        <v>0</v>
      </c>
      <c r="K13" s="480">
        <v>0</v>
      </c>
      <c r="L13" s="481">
        <v>0</v>
      </c>
      <c r="M13" s="482">
        <v>0</v>
      </c>
      <c r="N13" s="69"/>
      <c r="O13" s="132"/>
      <c r="P13" s="163">
        <f t="shared" ref="P13:P15" si="0">B13+E13+H13+K13</f>
        <v>2155</v>
      </c>
      <c r="Q13" s="132">
        <f t="shared" ref="Q13:Q15" si="1">C13+F13+I13+L13</f>
        <v>2231</v>
      </c>
      <c r="R13" s="70">
        <f>D13+G13+J13+M13+N13</f>
        <v>399338</v>
      </c>
      <c r="S13" s="63" t="s">
        <v>1</v>
      </c>
    </row>
    <row r="14" spans="1:19">
      <c r="A14" s="609" t="s">
        <v>413</v>
      </c>
      <c r="B14" s="610">
        <v>50</v>
      </c>
      <c r="C14" s="611">
        <v>49</v>
      </c>
      <c r="D14" s="611">
        <v>27455</v>
      </c>
      <c r="E14" s="612">
        <v>0</v>
      </c>
      <c r="F14" s="613">
        <v>0</v>
      </c>
      <c r="G14" s="132">
        <v>0</v>
      </c>
      <c r="H14" s="614">
        <v>0</v>
      </c>
      <c r="I14" s="615">
        <v>0</v>
      </c>
      <c r="J14" s="615">
        <v>0</v>
      </c>
      <c r="K14" s="614">
        <v>0</v>
      </c>
      <c r="L14" s="615">
        <v>0</v>
      </c>
      <c r="M14" s="616">
        <v>0</v>
      </c>
      <c r="N14" s="74">
        <v>2000</v>
      </c>
      <c r="O14" s="617"/>
      <c r="P14" s="163">
        <f t="shared" si="0"/>
        <v>50</v>
      </c>
      <c r="Q14" s="132">
        <f t="shared" si="1"/>
        <v>49</v>
      </c>
      <c r="R14" s="617">
        <f>D14+G14+J14+M14+N14</f>
        <v>29455</v>
      </c>
      <c r="S14" s="63" t="s">
        <v>1</v>
      </c>
    </row>
    <row r="15" spans="1:19" hidden="1">
      <c r="A15" s="230" t="s">
        <v>48</v>
      </c>
      <c r="B15" s="231"/>
      <c r="C15" s="232"/>
      <c r="D15" s="232"/>
      <c r="E15" s="231"/>
      <c r="F15" s="232"/>
      <c r="G15" s="232"/>
      <c r="H15" s="231"/>
      <c r="I15" s="232"/>
      <c r="J15" s="232"/>
      <c r="K15" s="231"/>
      <c r="L15" s="232"/>
      <c r="M15" s="232"/>
      <c r="N15" s="401"/>
      <c r="O15" s="232"/>
      <c r="P15" s="160">
        <f t="shared" si="0"/>
        <v>0</v>
      </c>
      <c r="Q15" s="164">
        <f t="shared" si="1"/>
        <v>0</v>
      </c>
      <c r="R15" s="233">
        <f>D15+G15+J15+M15+N15</f>
        <v>0</v>
      </c>
      <c r="S15" s="63" t="s">
        <v>1</v>
      </c>
    </row>
    <row r="16" spans="1:19">
      <c r="A16" s="234" t="s">
        <v>328</v>
      </c>
      <c r="B16" s="235">
        <f t="shared" ref="B16:R16" si="2">SUM(B12:B15)</f>
        <v>10629</v>
      </c>
      <c r="C16" s="236">
        <f t="shared" si="2"/>
        <v>10648</v>
      </c>
      <c r="D16" s="237">
        <f>SUM(D12:D15)</f>
        <v>1934003</v>
      </c>
      <c r="E16" s="235">
        <f t="shared" si="2"/>
        <v>0</v>
      </c>
      <c r="F16" s="236">
        <f t="shared" si="2"/>
        <v>0</v>
      </c>
      <c r="G16" s="238">
        <f t="shared" si="2"/>
        <v>0</v>
      </c>
      <c r="H16" s="235">
        <f t="shared" si="2"/>
        <v>52</v>
      </c>
      <c r="I16" s="236">
        <f>SUM(I12:I15)</f>
        <v>52</v>
      </c>
      <c r="J16" s="237">
        <f t="shared" si="2"/>
        <v>9198</v>
      </c>
      <c r="K16" s="235">
        <f t="shared" si="2"/>
        <v>0</v>
      </c>
      <c r="L16" s="236">
        <f t="shared" si="2"/>
        <v>0</v>
      </c>
      <c r="M16" s="237">
        <f t="shared" si="2"/>
        <v>27755</v>
      </c>
      <c r="N16" s="402">
        <f t="shared" si="2"/>
        <v>29726</v>
      </c>
      <c r="O16" s="237">
        <f t="shared" ref="O16" si="3">SUM(O12:O15)</f>
        <v>1863</v>
      </c>
      <c r="P16" s="407">
        <f t="shared" si="2"/>
        <v>10681</v>
      </c>
      <c r="Q16" s="408">
        <f t="shared" si="2"/>
        <v>10700</v>
      </c>
      <c r="R16" s="239">
        <f t="shared" si="2"/>
        <v>2002545</v>
      </c>
      <c r="S16" s="63" t="s">
        <v>1</v>
      </c>
    </row>
    <row r="17" spans="1:32">
      <c r="A17" s="226" t="s">
        <v>304</v>
      </c>
      <c r="B17" s="161" t="s">
        <v>320</v>
      </c>
      <c r="C17" s="162">
        <v>1639</v>
      </c>
      <c r="D17" s="162"/>
      <c r="E17" s="161"/>
      <c r="F17" s="162">
        <v>0</v>
      </c>
      <c r="G17" s="162"/>
      <c r="H17" s="161"/>
      <c r="I17" s="162">
        <v>0</v>
      </c>
      <c r="J17" s="162"/>
      <c r="K17" s="161"/>
      <c r="L17" s="162">
        <v>0</v>
      </c>
      <c r="M17" s="162"/>
      <c r="N17" s="73"/>
      <c r="O17" s="162"/>
      <c r="P17" s="161"/>
      <c r="Q17" s="162">
        <f>C17+F17+I17+L17</f>
        <v>1639</v>
      </c>
      <c r="R17" s="240"/>
      <c r="S17" s="63" t="s">
        <v>1</v>
      </c>
      <c r="T17" s="9"/>
      <c r="U17" s="9"/>
      <c r="V17" s="9"/>
      <c r="W17" s="9"/>
      <c r="X17" s="9"/>
      <c r="Y17" s="9"/>
      <c r="Z17" s="9"/>
      <c r="AA17" s="9"/>
      <c r="AB17" s="9"/>
      <c r="AC17" s="9"/>
      <c r="AD17" s="9"/>
      <c r="AE17" s="9"/>
      <c r="AF17" s="9"/>
    </row>
    <row r="18" spans="1:32">
      <c r="A18" s="226" t="s">
        <v>303</v>
      </c>
      <c r="B18" s="241"/>
      <c r="C18" s="242">
        <f>SUM(C16:C17)</f>
        <v>12287</v>
      </c>
      <c r="D18" s="242"/>
      <c r="E18" s="241"/>
      <c r="F18" s="242">
        <f>+F16+F17</f>
        <v>0</v>
      </c>
      <c r="G18" s="242"/>
      <c r="H18" s="241"/>
      <c r="I18" s="242">
        <f>+I16+I17</f>
        <v>52</v>
      </c>
      <c r="J18" s="242"/>
      <c r="K18" s="241"/>
      <c r="L18" s="242">
        <f>+L16+L17</f>
        <v>0</v>
      </c>
      <c r="M18" s="242"/>
      <c r="N18" s="403"/>
      <c r="O18" s="242"/>
      <c r="P18" s="241"/>
      <c r="Q18" s="242">
        <f>SUM(Q16:Q17)</f>
        <v>12339</v>
      </c>
      <c r="R18" s="243"/>
      <c r="S18" s="63" t="s">
        <v>1</v>
      </c>
    </row>
    <row r="19" spans="1:32" hidden="1">
      <c r="A19" s="244" t="s">
        <v>305</v>
      </c>
      <c r="B19" s="163"/>
      <c r="C19" s="132"/>
      <c r="D19" s="132"/>
      <c r="E19" s="163"/>
      <c r="F19" s="132"/>
      <c r="G19" s="132"/>
      <c r="H19" s="163"/>
      <c r="I19" s="132"/>
      <c r="J19" s="132"/>
      <c r="K19" s="163"/>
      <c r="L19" s="132"/>
      <c r="M19" s="132"/>
      <c r="N19" s="69"/>
      <c r="O19" s="132"/>
      <c r="P19" s="163"/>
      <c r="Q19" s="132"/>
      <c r="R19" s="70"/>
      <c r="S19" s="63" t="s">
        <v>1</v>
      </c>
    </row>
    <row r="20" spans="1:32" hidden="1">
      <c r="A20" s="245" t="s">
        <v>66</v>
      </c>
      <c r="B20" s="163"/>
      <c r="C20" s="132"/>
      <c r="D20" s="132"/>
      <c r="E20" s="163"/>
      <c r="F20" s="132"/>
      <c r="G20" s="132"/>
      <c r="H20" s="163"/>
      <c r="I20" s="132"/>
      <c r="J20" s="132"/>
      <c r="K20" s="163"/>
      <c r="L20" s="132"/>
      <c r="M20" s="132"/>
      <c r="N20" s="69"/>
      <c r="O20" s="132"/>
      <c r="P20" s="163"/>
      <c r="Q20" s="132">
        <f>C20+F20+I20+L20</f>
        <v>0</v>
      </c>
      <c r="R20" s="70"/>
      <c r="S20" s="63" t="s">
        <v>1</v>
      </c>
    </row>
    <row r="21" spans="1:32">
      <c r="A21" s="246" t="s">
        <v>118</v>
      </c>
      <c r="B21" s="161"/>
      <c r="C21" s="162">
        <v>71</v>
      </c>
      <c r="D21" s="162"/>
      <c r="E21" s="161"/>
      <c r="F21" s="162">
        <v>0</v>
      </c>
      <c r="G21" s="162"/>
      <c r="H21" s="161"/>
      <c r="I21" s="162">
        <v>0</v>
      </c>
      <c r="J21" s="162"/>
      <c r="K21" s="161"/>
      <c r="L21" s="162">
        <v>0</v>
      </c>
      <c r="M21" s="162"/>
      <c r="N21" s="73"/>
      <c r="O21" s="162"/>
      <c r="P21" s="161"/>
      <c r="Q21" s="162">
        <f>C21+F21+I21+L21</f>
        <v>71</v>
      </c>
      <c r="R21" s="240"/>
      <c r="S21" s="63" t="s">
        <v>1</v>
      </c>
    </row>
    <row r="22" spans="1:32">
      <c r="A22" s="226" t="s">
        <v>306</v>
      </c>
      <c r="B22" s="161"/>
      <c r="C22" s="162">
        <f>C21+C20+C18</f>
        <v>12358</v>
      </c>
      <c r="D22" s="247"/>
      <c r="E22" s="161"/>
      <c r="F22" s="162">
        <f>F21+F20+F18</f>
        <v>0</v>
      </c>
      <c r="G22" s="247"/>
      <c r="H22" s="161"/>
      <c r="I22" s="162">
        <f>I21+I20+I18</f>
        <v>52</v>
      </c>
      <c r="J22" s="247"/>
      <c r="K22" s="161"/>
      <c r="L22" s="162">
        <f>L21+L20+L18</f>
        <v>0</v>
      </c>
      <c r="M22" s="247"/>
      <c r="N22" s="404"/>
      <c r="O22" s="247"/>
      <c r="P22" s="161"/>
      <c r="Q22" s="162">
        <f>Q21+Q20+Q18</f>
        <v>12410</v>
      </c>
      <c r="R22" s="248"/>
      <c r="S22" s="63" t="s">
        <v>1</v>
      </c>
    </row>
    <row r="23" spans="1:32">
      <c r="B23" s="1"/>
      <c r="C23" s="1"/>
      <c r="D23" s="1"/>
      <c r="E23" s="1"/>
      <c r="F23" s="1"/>
      <c r="G23" s="1"/>
      <c r="H23" s="1"/>
      <c r="I23" s="1"/>
      <c r="J23" s="1"/>
      <c r="K23" s="1"/>
      <c r="L23" s="1"/>
      <c r="M23" s="1"/>
      <c r="N23" s="1"/>
      <c r="O23" s="1"/>
      <c r="P23" s="1"/>
      <c r="Q23" s="1"/>
      <c r="R23" s="1"/>
    </row>
    <row r="24" spans="1:32" s="16" customFormat="1" ht="16.5" customHeight="1">
      <c r="A24" s="825" t="s">
        <v>493</v>
      </c>
      <c r="B24" s="825"/>
      <c r="C24" s="825"/>
      <c r="D24" s="825"/>
      <c r="E24" s="825"/>
      <c r="F24" s="825"/>
      <c r="G24" s="825"/>
      <c r="H24" s="825"/>
      <c r="I24" s="825"/>
      <c r="J24" s="825"/>
      <c r="K24" s="825"/>
      <c r="L24" s="825"/>
      <c r="M24" s="825"/>
      <c r="N24" s="825"/>
      <c r="O24" s="825"/>
      <c r="P24" s="825"/>
      <c r="Q24" s="825"/>
      <c r="R24" s="825"/>
      <c r="S24" s="818"/>
      <c r="T24" s="687"/>
      <c r="U24" s="687"/>
    </row>
    <row r="25" spans="1:32" s="16" customFormat="1" ht="48" customHeight="1">
      <c r="A25" s="1062" t="s">
        <v>494</v>
      </c>
      <c r="B25" s="1062"/>
      <c r="C25" s="1062"/>
      <c r="D25" s="1062"/>
      <c r="E25" s="1062"/>
      <c r="F25" s="1062"/>
      <c r="G25" s="1062"/>
      <c r="H25" s="1062"/>
      <c r="I25" s="1062"/>
      <c r="J25" s="1062"/>
      <c r="K25" s="1062"/>
      <c r="L25" s="1062"/>
      <c r="M25" s="1062"/>
      <c r="N25" s="1062"/>
      <c r="O25" s="1062"/>
      <c r="P25" s="1062"/>
      <c r="Q25" s="1062"/>
      <c r="R25" s="1062"/>
      <c r="S25" s="826"/>
    </row>
    <row r="26" spans="1:32" s="16" customFormat="1" ht="58.5" customHeight="1">
      <c r="A26" s="1062" t="s">
        <v>495</v>
      </c>
      <c r="B26" s="1062"/>
      <c r="C26" s="1062"/>
      <c r="D26" s="1062"/>
      <c r="E26" s="1062"/>
      <c r="F26" s="1062"/>
      <c r="G26" s="1062"/>
      <c r="H26" s="1062"/>
      <c r="I26" s="1062"/>
      <c r="J26" s="1062"/>
      <c r="K26" s="1062"/>
      <c r="L26" s="1062"/>
      <c r="M26" s="1062"/>
      <c r="N26" s="1062"/>
      <c r="O26" s="1062"/>
      <c r="P26" s="1062"/>
      <c r="Q26" s="1062"/>
      <c r="R26" s="1062"/>
      <c r="S26" s="826"/>
    </row>
    <row r="27" spans="1:32" s="16" customFormat="1" ht="47.25" customHeight="1">
      <c r="A27" s="1063" t="s">
        <v>496</v>
      </c>
      <c r="B27" s="1064"/>
      <c r="C27" s="1064"/>
      <c r="D27" s="1064"/>
      <c r="E27" s="1064"/>
      <c r="F27" s="1064"/>
      <c r="G27" s="1064"/>
      <c r="H27" s="1064"/>
      <c r="I27" s="1064"/>
      <c r="J27" s="1064"/>
      <c r="K27" s="1064"/>
      <c r="L27" s="1064"/>
      <c r="M27" s="1064"/>
      <c r="N27" s="1064"/>
      <c r="O27" s="1064"/>
      <c r="P27" s="1064"/>
      <c r="Q27" s="1064"/>
      <c r="R27" s="1064"/>
      <c r="S27" s="1064"/>
    </row>
    <row r="28" spans="1:32" s="16" customFormat="1" ht="48" customHeight="1">
      <c r="A28" s="1065" t="s">
        <v>497</v>
      </c>
      <c r="B28" s="1065"/>
      <c r="C28" s="1065"/>
      <c r="D28" s="1065"/>
      <c r="E28" s="1065"/>
      <c r="F28" s="1065"/>
      <c r="G28" s="1065"/>
      <c r="H28" s="1065"/>
      <c r="I28" s="1065"/>
      <c r="J28" s="1065"/>
      <c r="K28" s="1065"/>
      <c r="L28" s="1065"/>
      <c r="M28" s="1065"/>
      <c r="N28" s="1065"/>
      <c r="O28" s="1065"/>
      <c r="P28" s="1065"/>
      <c r="Q28" s="1065"/>
      <c r="R28" s="1065"/>
      <c r="S28" s="826"/>
    </row>
    <row r="29" spans="1:32">
      <c r="A29" s="216"/>
      <c r="B29" s="1"/>
      <c r="C29" s="1"/>
      <c r="D29" s="1"/>
      <c r="E29" s="1"/>
      <c r="F29" s="1"/>
      <c r="G29" s="1"/>
      <c r="H29" s="1"/>
      <c r="I29" s="1"/>
      <c r="J29" s="2"/>
      <c r="K29" s="1"/>
      <c r="L29" s="1"/>
      <c r="M29" s="1"/>
      <c r="N29" s="1"/>
      <c r="O29" s="1"/>
      <c r="P29" s="1"/>
      <c r="Q29" s="1"/>
      <c r="R29" s="1"/>
    </row>
    <row r="30" spans="1:32">
      <c r="A30" s="28"/>
      <c r="B30" s="28"/>
      <c r="C30" s="28"/>
      <c r="D30" s="28"/>
      <c r="E30" s="28"/>
      <c r="F30" s="28"/>
      <c r="G30" s="28"/>
      <c r="H30" s="28"/>
      <c r="I30" s="28"/>
      <c r="J30" s="28"/>
      <c r="K30" s="1"/>
      <c r="L30" s="1"/>
      <c r="M30" s="1"/>
      <c r="N30" s="1"/>
      <c r="O30" s="1"/>
      <c r="P30" s="1"/>
      <c r="Q30" s="1"/>
      <c r="R30" s="1"/>
    </row>
    <row r="31" spans="1:32">
      <c r="A31" s="28"/>
      <c r="B31" s="28"/>
      <c r="C31" s="28"/>
      <c r="D31" s="28"/>
      <c r="E31" s="28"/>
      <c r="F31" s="28"/>
      <c r="G31" s="28"/>
      <c r="H31" s="28"/>
      <c r="I31" s="28"/>
      <c r="J31" s="28"/>
      <c r="K31" s="1"/>
      <c r="L31" s="1"/>
      <c r="M31" s="1"/>
      <c r="N31" s="1"/>
      <c r="O31" s="1"/>
      <c r="P31" s="1"/>
      <c r="Q31" s="1"/>
      <c r="R31" s="1"/>
      <c r="T31" s="16"/>
    </row>
  </sheetData>
  <mergeCells count="20">
    <mergeCell ref="A26:R26"/>
    <mergeCell ref="A27:S27"/>
    <mergeCell ref="A28:R28"/>
    <mergeCell ref="A1:R1"/>
    <mergeCell ref="A3:R3"/>
    <mergeCell ref="A4:R4"/>
    <mergeCell ref="A5:R5"/>
    <mergeCell ref="A9:A11"/>
    <mergeCell ref="H9:J10"/>
    <mergeCell ref="A7:R7"/>
    <mergeCell ref="A8:R8"/>
    <mergeCell ref="A2:R2"/>
    <mergeCell ref="A6:R6"/>
    <mergeCell ref="P9:R10"/>
    <mergeCell ref="K9:M10"/>
    <mergeCell ref="N9:N10"/>
    <mergeCell ref="O9:O10"/>
    <mergeCell ref="E9:G10"/>
    <mergeCell ref="B9:D10"/>
    <mergeCell ref="A25:R25"/>
  </mergeCells>
  <phoneticPr fontId="0" type="noConversion"/>
  <printOptions horizontalCentered="1"/>
  <pageMargins left="0.5" right="0.5" top="0.5" bottom="0.55000000000000004" header="0" footer="0"/>
  <pageSetup scale="68" firstPageNumber="2" orientation="landscape" useFirstPageNumber="1" horizontalDpi="300" verticalDpi="300" r:id="rId1"/>
  <headerFooter alignWithMargins="0">
    <oddFooter>&amp;C&amp;"Times New Roman,Regular"Exhibit F - Crosswalk of 2010 Availability</oddFooter>
  </headerFooter>
  <ignoredErrors>
    <ignoredError sqref="Q16 I16 D16" formula="1"/>
  </ignoredErrors>
</worksheet>
</file>

<file path=xl/worksheets/sheet7.xml><?xml version="1.0" encoding="utf-8"?>
<worksheet xmlns="http://schemas.openxmlformats.org/spreadsheetml/2006/main" xmlns:r="http://schemas.openxmlformats.org/officeDocument/2006/relationships">
  <sheetPr>
    <pageSetUpPr fitToPage="1"/>
  </sheetPr>
  <dimension ref="A1:T30"/>
  <sheetViews>
    <sheetView view="pageBreakPreview" zoomScaleNormal="100" zoomScaleSheetLayoutView="100" workbookViewId="0">
      <selection activeCell="A31" sqref="A31:XFD49"/>
    </sheetView>
  </sheetViews>
  <sheetFormatPr defaultRowHeight="15.75"/>
  <cols>
    <col min="1" max="1" width="26.109375" customWidth="1"/>
    <col min="2" max="2" width="7.6640625" customWidth="1"/>
    <col min="3" max="3" width="8.33203125" customWidth="1"/>
    <col min="4" max="4" width="9.6640625" customWidth="1"/>
    <col min="5" max="5" width="6.5546875" customWidth="1"/>
    <col min="6" max="6" width="6.21875" customWidth="1"/>
    <col min="7" max="7" width="7.21875" customWidth="1"/>
    <col min="8" max="8" width="6.6640625" customWidth="1"/>
    <col min="9" max="9" width="8.21875" style="373" customWidth="1"/>
    <col min="10" max="10" width="7.6640625" customWidth="1"/>
    <col min="11" max="11" width="7.21875" customWidth="1"/>
    <col min="12" max="12" width="6.6640625" customWidth="1"/>
    <col min="13" max="13" width="7.77734375" customWidth="1"/>
    <col min="14" max="14" width="9.44140625" style="7" customWidth="1"/>
    <col min="15" max="15" width="10" style="7" customWidth="1"/>
    <col min="18" max="18" width="10.109375" customWidth="1"/>
  </cols>
  <sheetData>
    <row r="1" spans="1:20" ht="20.25">
      <c r="A1" s="994" t="s">
        <v>378</v>
      </c>
      <c r="B1" s="995"/>
      <c r="C1" s="995"/>
      <c r="D1" s="995"/>
      <c r="E1" s="995"/>
      <c r="F1" s="995"/>
      <c r="G1" s="995"/>
      <c r="H1" s="995"/>
      <c r="I1" s="995"/>
      <c r="J1" s="995"/>
      <c r="K1" s="995"/>
      <c r="L1" s="995"/>
      <c r="M1" s="995"/>
      <c r="N1" s="995"/>
      <c r="O1" s="995"/>
      <c r="P1" s="995"/>
      <c r="Q1" s="995"/>
      <c r="R1" s="995"/>
      <c r="S1" s="63" t="s">
        <v>1</v>
      </c>
      <c r="T1" s="7"/>
    </row>
    <row r="2" spans="1:20">
      <c r="A2" s="1073"/>
      <c r="B2" s="1073"/>
      <c r="C2" s="1073"/>
      <c r="D2" s="1073"/>
      <c r="E2" s="1073"/>
      <c r="F2" s="1073"/>
      <c r="G2" s="1073"/>
      <c r="H2" s="1073"/>
      <c r="I2" s="1073"/>
      <c r="J2" s="1073"/>
      <c r="K2" s="1073"/>
      <c r="L2" s="1073"/>
      <c r="M2" s="1073"/>
      <c r="N2" s="1073"/>
      <c r="O2" s="1073"/>
      <c r="P2" s="1073"/>
      <c r="Q2" s="1073"/>
      <c r="R2" s="1073"/>
      <c r="S2" s="63" t="s">
        <v>1</v>
      </c>
      <c r="T2" s="7"/>
    </row>
    <row r="3" spans="1:20" ht="18.75">
      <c r="A3" s="1066" t="s">
        <v>376</v>
      </c>
      <c r="B3" s="1067"/>
      <c r="C3" s="1067"/>
      <c r="D3" s="1067"/>
      <c r="E3" s="1067"/>
      <c r="F3" s="1067"/>
      <c r="G3" s="1067"/>
      <c r="H3" s="1067"/>
      <c r="I3" s="1067"/>
      <c r="J3" s="1067"/>
      <c r="K3" s="1067"/>
      <c r="L3" s="1067"/>
      <c r="M3" s="1067"/>
      <c r="N3" s="1067"/>
      <c r="O3" s="1067"/>
      <c r="P3" s="1067"/>
      <c r="Q3" s="1067"/>
      <c r="R3" s="1067"/>
      <c r="S3" s="63" t="s">
        <v>1</v>
      </c>
      <c r="T3" s="7"/>
    </row>
    <row r="4" spans="1:20" ht="16.5">
      <c r="A4" s="1068" t="str">
        <f>+'B. Summary of Requirements '!A5</f>
        <v>United States Attorneys</v>
      </c>
      <c r="B4" s="1069"/>
      <c r="C4" s="1069"/>
      <c r="D4" s="1069"/>
      <c r="E4" s="1069"/>
      <c r="F4" s="1069"/>
      <c r="G4" s="1069"/>
      <c r="H4" s="1069"/>
      <c r="I4" s="1069"/>
      <c r="J4" s="1069"/>
      <c r="K4" s="1069"/>
      <c r="L4" s="1069"/>
      <c r="M4" s="1069"/>
      <c r="N4" s="1069"/>
      <c r="O4" s="1069"/>
      <c r="P4" s="1069"/>
      <c r="Q4" s="1069"/>
      <c r="R4" s="1069"/>
      <c r="S4" s="63" t="s">
        <v>1</v>
      </c>
      <c r="T4" s="7"/>
    </row>
    <row r="5" spans="1:20" ht="16.5">
      <c r="A5" s="1068" t="str">
        <f>+'B. Summary of Requirements '!A6</f>
        <v>Salaries and Expenses</v>
      </c>
      <c r="B5" s="1067"/>
      <c r="C5" s="1067"/>
      <c r="D5" s="1067"/>
      <c r="E5" s="1067"/>
      <c r="F5" s="1067"/>
      <c r="G5" s="1067"/>
      <c r="H5" s="1067"/>
      <c r="I5" s="1067"/>
      <c r="J5" s="1067"/>
      <c r="K5" s="1067"/>
      <c r="L5" s="1067"/>
      <c r="M5" s="1067"/>
      <c r="N5" s="1067"/>
      <c r="O5" s="1067"/>
      <c r="P5" s="1067"/>
      <c r="Q5" s="1067"/>
      <c r="R5" s="1067"/>
      <c r="S5" s="63" t="s">
        <v>1</v>
      </c>
      <c r="T5" s="7"/>
    </row>
    <row r="6" spans="1:20">
      <c r="A6" s="1075" t="s">
        <v>297</v>
      </c>
      <c r="B6" s="1069"/>
      <c r="C6" s="1069"/>
      <c r="D6" s="1069"/>
      <c r="E6" s="1069"/>
      <c r="F6" s="1069"/>
      <c r="G6" s="1069"/>
      <c r="H6" s="1069"/>
      <c r="I6" s="1069"/>
      <c r="J6" s="1069"/>
      <c r="K6" s="1069"/>
      <c r="L6" s="1069"/>
      <c r="M6" s="1069"/>
      <c r="N6" s="1069"/>
      <c r="O6" s="1069"/>
      <c r="P6" s="1069"/>
      <c r="Q6" s="1069"/>
      <c r="R6" s="1069"/>
      <c r="S6" s="63" t="s">
        <v>1</v>
      </c>
      <c r="T6" s="7"/>
    </row>
    <row r="7" spans="1:20">
      <c r="A7" s="1073"/>
      <c r="B7" s="1073"/>
      <c r="C7" s="1073"/>
      <c r="D7" s="1073"/>
      <c r="E7" s="1073"/>
      <c r="F7" s="1073"/>
      <c r="G7" s="1073"/>
      <c r="H7" s="1073"/>
      <c r="I7" s="1073"/>
      <c r="J7" s="1073"/>
      <c r="K7" s="1073"/>
      <c r="L7" s="1073"/>
      <c r="M7" s="1073"/>
      <c r="N7" s="1073"/>
      <c r="O7" s="1073"/>
      <c r="P7" s="1073"/>
      <c r="Q7" s="1073"/>
      <c r="R7" s="1073"/>
      <c r="S7" s="63" t="s">
        <v>1</v>
      </c>
      <c r="T7" s="7"/>
    </row>
    <row r="8" spans="1:20">
      <c r="A8" s="1074"/>
      <c r="B8" s="1074"/>
      <c r="C8" s="1074"/>
      <c r="D8" s="1074"/>
      <c r="E8" s="1074"/>
      <c r="F8" s="1074"/>
      <c r="G8" s="1074"/>
      <c r="H8" s="1074"/>
      <c r="I8" s="1074"/>
      <c r="J8" s="1074"/>
      <c r="K8" s="1074"/>
      <c r="L8" s="1074"/>
      <c r="M8" s="1074"/>
      <c r="N8" s="1074"/>
      <c r="O8" s="1074"/>
      <c r="P8" s="1074"/>
      <c r="Q8" s="1074"/>
      <c r="R8" s="1074"/>
      <c r="S8" s="63" t="s">
        <v>1</v>
      </c>
      <c r="T8" s="7"/>
    </row>
    <row r="9" spans="1:20" ht="15.75" customHeight="1">
      <c r="A9" s="1070" t="s">
        <v>56</v>
      </c>
      <c r="B9" s="1056" t="s">
        <v>391</v>
      </c>
      <c r="C9" s="1057"/>
      <c r="D9" s="1058"/>
      <c r="E9" s="1050" t="s">
        <v>310</v>
      </c>
      <c r="F9" s="1051"/>
      <c r="G9" s="1052"/>
      <c r="H9" s="1050" t="s">
        <v>311</v>
      </c>
      <c r="I9" s="1051"/>
      <c r="J9" s="1052"/>
      <c r="K9" s="1056" t="s">
        <v>30</v>
      </c>
      <c r="L9" s="1057"/>
      <c r="M9" s="1058"/>
      <c r="N9" s="1076" t="s">
        <v>389</v>
      </c>
      <c r="O9" s="1078" t="s">
        <v>390</v>
      </c>
      <c r="P9" s="1056" t="s">
        <v>377</v>
      </c>
      <c r="Q9" s="1057"/>
      <c r="R9" s="1058"/>
      <c r="S9" s="63" t="s">
        <v>1</v>
      </c>
      <c r="T9" s="7"/>
    </row>
    <row r="10" spans="1:20">
      <c r="A10" s="1071"/>
      <c r="B10" s="1059"/>
      <c r="C10" s="1060"/>
      <c r="D10" s="1061"/>
      <c r="E10" s="1053"/>
      <c r="F10" s="1054"/>
      <c r="G10" s="1055"/>
      <c r="H10" s="1053"/>
      <c r="I10" s="1054"/>
      <c r="J10" s="1055"/>
      <c r="K10" s="1059"/>
      <c r="L10" s="1060"/>
      <c r="M10" s="1061"/>
      <c r="N10" s="1077"/>
      <c r="O10" s="1079"/>
      <c r="P10" s="1059"/>
      <c r="Q10" s="1060"/>
      <c r="R10" s="1061"/>
      <c r="S10" s="63" t="s">
        <v>1</v>
      </c>
      <c r="T10" s="7"/>
    </row>
    <row r="11" spans="1:20" ht="16.5" thickBot="1">
      <c r="A11" s="1072"/>
      <c r="B11" s="227" t="s">
        <v>319</v>
      </c>
      <c r="C11" s="228" t="s">
        <v>60</v>
      </c>
      <c r="D11" s="228" t="s">
        <v>321</v>
      </c>
      <c r="E11" s="227" t="s">
        <v>319</v>
      </c>
      <c r="F11" s="228" t="s">
        <v>60</v>
      </c>
      <c r="G11" s="228" t="s">
        <v>321</v>
      </c>
      <c r="H11" s="227" t="s">
        <v>319</v>
      </c>
      <c r="I11" s="228" t="s">
        <v>60</v>
      </c>
      <c r="J11" s="228" t="s">
        <v>321</v>
      </c>
      <c r="K11" s="227" t="s">
        <v>319</v>
      </c>
      <c r="L11" s="228" t="s">
        <v>60</v>
      </c>
      <c r="M11" s="228" t="s">
        <v>321</v>
      </c>
      <c r="N11" s="405" t="s">
        <v>321</v>
      </c>
      <c r="O11" s="406" t="s">
        <v>321</v>
      </c>
      <c r="P11" s="227" t="s">
        <v>319</v>
      </c>
      <c r="Q11" s="228" t="s">
        <v>60</v>
      </c>
      <c r="R11" s="229" t="s">
        <v>321</v>
      </c>
      <c r="S11" s="63" t="s">
        <v>1</v>
      </c>
      <c r="T11" s="7"/>
    </row>
    <row r="12" spans="1:20">
      <c r="A12" s="608" t="s">
        <v>411</v>
      </c>
      <c r="B12" s="483">
        <v>8476</v>
      </c>
      <c r="C12" s="484">
        <v>8420</v>
      </c>
      <c r="D12" s="479">
        <v>1507210</v>
      </c>
      <c r="E12" s="163"/>
      <c r="F12" s="132"/>
      <c r="G12" s="132"/>
      <c r="H12" s="163"/>
      <c r="I12" s="132"/>
      <c r="J12" s="132"/>
      <c r="K12" s="163"/>
      <c r="L12" s="132"/>
      <c r="M12" s="132">
        <f>35555</f>
        <v>35555</v>
      </c>
      <c r="N12" s="69">
        <v>36859</v>
      </c>
      <c r="O12" s="132">
        <v>450</v>
      </c>
      <c r="P12" s="163">
        <f t="shared" ref="P12:R15" si="0">B12+E12+H12+K12</f>
        <v>8476</v>
      </c>
      <c r="Q12" s="132">
        <f t="shared" si="0"/>
        <v>8420</v>
      </c>
      <c r="R12" s="70">
        <f>D12+G12+J12+M12+N12+O12</f>
        <v>1580074</v>
      </c>
      <c r="S12" s="63" t="s">
        <v>1</v>
      </c>
      <c r="T12" s="7"/>
    </row>
    <row r="13" spans="1:20">
      <c r="A13" s="609" t="s">
        <v>412</v>
      </c>
      <c r="B13" s="478">
        <v>2155</v>
      </c>
      <c r="C13" s="479">
        <v>2231</v>
      </c>
      <c r="D13" s="479">
        <v>399338</v>
      </c>
      <c r="E13" s="163"/>
      <c r="F13" s="132"/>
      <c r="G13" s="132"/>
      <c r="H13" s="163"/>
      <c r="I13" s="132"/>
      <c r="J13" s="132"/>
      <c r="K13" s="163"/>
      <c r="L13" s="132"/>
      <c r="M13" s="132"/>
      <c r="N13" s="69"/>
      <c r="O13" s="132"/>
      <c r="P13" s="163">
        <f t="shared" si="0"/>
        <v>2155</v>
      </c>
      <c r="Q13" s="132">
        <f t="shared" si="0"/>
        <v>2231</v>
      </c>
      <c r="R13" s="70">
        <f>D13+G13+J13+M13+N13+O13</f>
        <v>399338</v>
      </c>
      <c r="S13" s="63" t="s">
        <v>1</v>
      </c>
      <c r="T13" s="7"/>
    </row>
    <row r="14" spans="1:20">
      <c r="A14" s="609" t="s">
        <v>413</v>
      </c>
      <c r="B14" s="610">
        <v>50</v>
      </c>
      <c r="C14" s="611">
        <v>49</v>
      </c>
      <c r="D14" s="611">
        <v>27455</v>
      </c>
      <c r="E14" s="612"/>
      <c r="F14" s="613"/>
      <c r="G14" s="617"/>
      <c r="H14" s="612"/>
      <c r="I14" s="613"/>
      <c r="J14" s="613"/>
      <c r="K14" s="612"/>
      <c r="L14" s="613"/>
      <c r="M14" s="613"/>
      <c r="N14" s="74">
        <v>2000</v>
      </c>
      <c r="O14" s="613"/>
      <c r="P14" s="612">
        <f t="shared" si="0"/>
        <v>50</v>
      </c>
      <c r="Q14" s="755">
        <f t="shared" si="0"/>
        <v>49</v>
      </c>
      <c r="R14" s="756">
        <f>D14+G14+J14+M14+N14+O14</f>
        <v>29455</v>
      </c>
      <c r="S14" s="63" t="s">
        <v>1</v>
      </c>
      <c r="T14" s="7"/>
    </row>
    <row r="15" spans="1:20" hidden="1">
      <c r="A15" s="230" t="s">
        <v>48</v>
      </c>
      <c r="B15" s="231"/>
      <c r="C15" s="232"/>
      <c r="D15" s="232"/>
      <c r="E15" s="231"/>
      <c r="F15" s="232"/>
      <c r="G15" s="232"/>
      <c r="H15" s="231"/>
      <c r="I15" s="232"/>
      <c r="J15" s="232"/>
      <c r="K15" s="231"/>
      <c r="L15" s="232"/>
      <c r="M15" s="232"/>
      <c r="N15" s="401"/>
      <c r="O15" s="232"/>
      <c r="P15" s="231">
        <f t="shared" si="0"/>
        <v>0</v>
      </c>
      <c r="Q15" s="232">
        <f t="shared" si="0"/>
        <v>0</v>
      </c>
      <c r="R15" s="233">
        <f t="shared" si="0"/>
        <v>0</v>
      </c>
      <c r="S15" s="63" t="s">
        <v>1</v>
      </c>
      <c r="T15" s="7"/>
    </row>
    <row r="16" spans="1:20">
      <c r="A16" s="234" t="s">
        <v>328</v>
      </c>
      <c r="B16" s="235">
        <f t="shared" ref="B16:R16" si="1">SUM(B12:B15)</f>
        <v>10681</v>
      </c>
      <c r="C16" s="236">
        <f t="shared" si="1"/>
        <v>10700</v>
      </c>
      <c r="D16" s="237">
        <f>SUM(D12:D15)</f>
        <v>1934003</v>
      </c>
      <c r="E16" s="235">
        <f t="shared" si="1"/>
        <v>0</v>
      </c>
      <c r="F16" s="236">
        <f t="shared" si="1"/>
        <v>0</v>
      </c>
      <c r="G16" s="238">
        <f t="shared" si="1"/>
        <v>0</v>
      </c>
      <c r="H16" s="235">
        <f t="shared" si="1"/>
        <v>0</v>
      </c>
      <c r="I16" s="236">
        <f>SUM(I12:I15)</f>
        <v>0</v>
      </c>
      <c r="J16" s="237">
        <f t="shared" si="1"/>
        <v>0</v>
      </c>
      <c r="K16" s="235">
        <f t="shared" si="1"/>
        <v>0</v>
      </c>
      <c r="L16" s="236">
        <f t="shared" si="1"/>
        <v>0</v>
      </c>
      <c r="M16" s="237">
        <f t="shared" si="1"/>
        <v>35555</v>
      </c>
      <c r="N16" s="402">
        <f t="shared" si="1"/>
        <v>38859</v>
      </c>
      <c r="O16" s="237">
        <f t="shared" si="1"/>
        <v>450</v>
      </c>
      <c r="P16" s="235">
        <f t="shared" si="1"/>
        <v>10681</v>
      </c>
      <c r="Q16" s="236">
        <f>SUM(Q12:Q15)</f>
        <v>10700</v>
      </c>
      <c r="R16" s="239">
        <f t="shared" si="1"/>
        <v>2008867</v>
      </c>
      <c r="S16" s="63" t="s">
        <v>1</v>
      </c>
      <c r="T16" s="7"/>
    </row>
    <row r="17" spans="1:20">
      <c r="A17" s="226" t="s">
        <v>304</v>
      </c>
      <c r="B17" s="161" t="s">
        <v>320</v>
      </c>
      <c r="C17" s="162">
        <v>1639</v>
      </c>
      <c r="D17" s="162"/>
      <c r="E17" s="161"/>
      <c r="F17" s="162"/>
      <c r="G17" s="162"/>
      <c r="H17" s="161"/>
      <c r="I17" s="162"/>
      <c r="J17" s="162"/>
      <c r="K17" s="161"/>
      <c r="L17" s="162"/>
      <c r="M17" s="162"/>
      <c r="N17" s="73"/>
      <c r="O17" s="162"/>
      <c r="P17" s="161"/>
      <c r="Q17" s="162">
        <f>C17+F17+I17+L17</f>
        <v>1639</v>
      </c>
      <c r="R17" s="240"/>
      <c r="S17" s="63" t="s">
        <v>1</v>
      </c>
      <c r="T17" s="9"/>
    </row>
    <row r="18" spans="1:20">
      <c r="A18" s="226" t="s">
        <v>303</v>
      </c>
      <c r="B18" s="241"/>
      <c r="C18" s="242">
        <f>SUM(C16:C17)</f>
        <v>12339</v>
      </c>
      <c r="D18" s="242"/>
      <c r="E18" s="241"/>
      <c r="F18" s="242">
        <f>+F16+F17</f>
        <v>0</v>
      </c>
      <c r="G18" s="242"/>
      <c r="H18" s="241"/>
      <c r="I18" s="242">
        <f>+I16+I17</f>
        <v>0</v>
      </c>
      <c r="J18" s="242"/>
      <c r="K18" s="241"/>
      <c r="L18" s="242">
        <f>+L16+L17</f>
        <v>0</v>
      </c>
      <c r="M18" s="242"/>
      <c r="N18" s="403"/>
      <c r="O18" s="242"/>
      <c r="P18" s="241"/>
      <c r="Q18" s="242">
        <f>SUM(Q16:Q17)</f>
        <v>12339</v>
      </c>
      <c r="R18" s="243"/>
      <c r="S18" s="63" t="s">
        <v>1</v>
      </c>
      <c r="T18" s="7"/>
    </row>
    <row r="19" spans="1:20" hidden="1">
      <c r="A19" s="244" t="s">
        <v>305</v>
      </c>
      <c r="B19" s="163"/>
      <c r="C19" s="132"/>
      <c r="D19" s="132"/>
      <c r="E19" s="163"/>
      <c r="F19" s="132"/>
      <c r="G19" s="132"/>
      <c r="H19" s="163"/>
      <c r="I19" s="132"/>
      <c r="J19" s="132"/>
      <c r="K19" s="163"/>
      <c r="L19" s="132"/>
      <c r="M19" s="132"/>
      <c r="N19" s="69"/>
      <c r="O19" s="132"/>
      <c r="P19" s="163"/>
      <c r="Q19" s="132"/>
      <c r="R19" s="70"/>
      <c r="S19" s="63" t="s">
        <v>1</v>
      </c>
      <c r="T19" s="7"/>
    </row>
    <row r="20" spans="1:20" hidden="1">
      <c r="A20" s="245" t="s">
        <v>66</v>
      </c>
      <c r="B20" s="163"/>
      <c r="C20" s="132"/>
      <c r="D20" s="132"/>
      <c r="E20" s="163"/>
      <c r="F20" s="132"/>
      <c r="G20" s="132"/>
      <c r="H20" s="163"/>
      <c r="I20" s="132"/>
      <c r="J20" s="132"/>
      <c r="K20" s="163"/>
      <c r="L20" s="132"/>
      <c r="M20" s="132"/>
      <c r="N20" s="69"/>
      <c r="O20" s="132"/>
      <c r="P20" s="163"/>
      <c r="Q20" s="132">
        <f>C20+F20+I20+L20</f>
        <v>0</v>
      </c>
      <c r="R20" s="70"/>
      <c r="S20" s="63" t="s">
        <v>1</v>
      </c>
      <c r="T20" s="7"/>
    </row>
    <row r="21" spans="1:20">
      <c r="A21" s="246" t="s">
        <v>118</v>
      </c>
      <c r="B21" s="161"/>
      <c r="C21" s="162">
        <v>71</v>
      </c>
      <c r="D21" s="162"/>
      <c r="E21" s="161"/>
      <c r="F21" s="162"/>
      <c r="G21" s="162"/>
      <c r="H21" s="161"/>
      <c r="I21" s="162"/>
      <c r="J21" s="162"/>
      <c r="K21" s="161"/>
      <c r="L21" s="162"/>
      <c r="M21" s="162"/>
      <c r="N21" s="73"/>
      <c r="O21" s="162"/>
      <c r="P21" s="161"/>
      <c r="Q21" s="162">
        <f>C21+F21+I21+L21</f>
        <v>71</v>
      </c>
      <c r="R21" s="240"/>
      <c r="S21" s="63" t="s">
        <v>1</v>
      </c>
      <c r="T21" s="7"/>
    </row>
    <row r="22" spans="1:20">
      <c r="A22" s="226" t="s">
        <v>306</v>
      </c>
      <c r="B22" s="161"/>
      <c r="C22" s="162">
        <f>C21+C20+C18</f>
        <v>12410</v>
      </c>
      <c r="D22" s="247"/>
      <c r="E22" s="161"/>
      <c r="F22" s="162">
        <f>F21+F20+F18</f>
        <v>0</v>
      </c>
      <c r="G22" s="247"/>
      <c r="H22" s="161"/>
      <c r="I22" s="162">
        <f>I21+I20+I18</f>
        <v>0</v>
      </c>
      <c r="J22" s="247"/>
      <c r="K22" s="161"/>
      <c r="L22" s="162">
        <f>L21+L20+L18</f>
        <v>0</v>
      </c>
      <c r="M22" s="247"/>
      <c r="N22" s="404"/>
      <c r="O22" s="247"/>
      <c r="P22" s="161"/>
      <c r="Q22" s="162">
        <f>Q21+Q20+Q18</f>
        <v>12410</v>
      </c>
      <c r="R22" s="248"/>
      <c r="S22" s="63" t="s">
        <v>1</v>
      </c>
      <c r="T22" s="7"/>
    </row>
    <row r="23" spans="1:20">
      <c r="A23" s="7"/>
      <c r="B23" s="1"/>
      <c r="C23" s="1"/>
      <c r="D23" s="1"/>
      <c r="E23" s="1"/>
      <c r="F23" s="1"/>
      <c r="G23" s="1"/>
      <c r="H23" s="1"/>
      <c r="I23" s="1"/>
      <c r="J23" s="1"/>
      <c r="K23" s="1"/>
      <c r="L23" s="1"/>
      <c r="M23" s="1"/>
      <c r="N23" s="1"/>
      <c r="O23" s="1"/>
      <c r="P23" s="1"/>
      <c r="Q23" s="1"/>
      <c r="R23" s="1"/>
      <c r="S23" s="64"/>
      <c r="T23" s="16"/>
    </row>
    <row r="24" spans="1:20">
      <c r="A24" s="1"/>
      <c r="B24" s="16"/>
      <c r="C24" s="1"/>
      <c r="D24" s="1"/>
      <c r="E24" s="1"/>
      <c r="F24" s="1"/>
      <c r="G24" s="1"/>
      <c r="H24" s="1"/>
      <c r="I24" s="1"/>
      <c r="J24" s="2"/>
      <c r="K24" s="1"/>
      <c r="L24" s="1"/>
      <c r="M24" s="1"/>
      <c r="N24" s="1"/>
      <c r="O24" s="1"/>
      <c r="P24" s="1"/>
      <c r="Q24" s="1"/>
      <c r="R24" s="1"/>
      <c r="S24" s="63"/>
      <c r="T24" s="7"/>
    </row>
    <row r="25" spans="1:20" s="812" customFormat="1" ht="16.5" customHeight="1">
      <c r="A25" s="1062" t="s">
        <v>498</v>
      </c>
      <c r="B25" s="1062"/>
      <c r="C25" s="1062"/>
      <c r="D25" s="1062"/>
      <c r="E25" s="1062"/>
      <c r="F25" s="1062"/>
      <c r="G25" s="1062"/>
      <c r="H25" s="1062"/>
      <c r="I25" s="1062"/>
      <c r="J25" s="1062"/>
      <c r="K25" s="1062"/>
      <c r="L25" s="1062"/>
      <c r="M25" s="1062"/>
      <c r="N25" s="1062"/>
      <c r="O25" s="1062"/>
      <c r="P25" s="1062"/>
      <c r="Q25" s="1062"/>
      <c r="R25" s="1062"/>
      <c r="S25" s="826"/>
      <c r="T25" s="16"/>
    </row>
    <row r="26" spans="1:20" s="812" customFormat="1" ht="35.25" customHeight="1">
      <c r="A26" s="1062" t="s">
        <v>499</v>
      </c>
      <c r="B26" s="1062"/>
      <c r="C26" s="1062"/>
      <c r="D26" s="1062"/>
      <c r="E26" s="1062"/>
      <c r="F26" s="1062"/>
      <c r="G26" s="1062"/>
      <c r="H26" s="1062"/>
      <c r="I26" s="1062"/>
      <c r="J26" s="1062"/>
      <c r="K26" s="1062"/>
      <c r="L26" s="1062"/>
      <c r="M26" s="1062"/>
      <c r="N26" s="1062"/>
      <c r="O26" s="1062"/>
      <c r="P26" s="1062"/>
      <c r="Q26" s="1062"/>
      <c r="R26" s="1062"/>
      <c r="S26" s="826"/>
      <c r="T26" s="16"/>
    </row>
    <row r="27" spans="1:20" s="812" customFormat="1" ht="54.75" customHeight="1">
      <c r="A27" s="1062" t="s">
        <v>500</v>
      </c>
      <c r="B27" s="1062"/>
      <c r="C27" s="1062"/>
      <c r="D27" s="1062"/>
      <c r="E27" s="1062"/>
      <c r="F27" s="1062"/>
      <c r="G27" s="1062"/>
      <c r="H27" s="1062"/>
      <c r="I27" s="1062"/>
      <c r="J27" s="1062"/>
      <c r="K27" s="1062"/>
      <c r="L27" s="1062"/>
      <c r="M27" s="1062"/>
      <c r="N27" s="1062"/>
      <c r="O27" s="1062"/>
      <c r="P27" s="1062"/>
      <c r="Q27" s="1062"/>
      <c r="R27" s="1062"/>
      <c r="S27" s="826"/>
      <c r="T27" s="16"/>
    </row>
    <row r="28" spans="1:20" s="812" customFormat="1" ht="12" customHeight="1">
      <c r="A28" s="817"/>
      <c r="B28" s="817"/>
      <c r="C28" s="817"/>
      <c r="D28" s="817"/>
      <c r="E28" s="817"/>
      <c r="F28" s="817"/>
      <c r="G28" s="817"/>
      <c r="H28" s="817"/>
      <c r="I28" s="817"/>
      <c r="J28" s="817"/>
      <c r="K28" s="817"/>
      <c r="L28" s="817"/>
      <c r="M28" s="817"/>
      <c r="N28" s="817"/>
      <c r="O28" s="817"/>
      <c r="P28" s="817"/>
      <c r="Q28" s="817"/>
      <c r="R28" s="817"/>
      <c r="S28" s="826"/>
      <c r="T28" s="16"/>
    </row>
    <row r="29" spans="1:20" s="812" customFormat="1" ht="49.5" customHeight="1">
      <c r="A29" s="1065" t="s">
        <v>501</v>
      </c>
      <c r="B29" s="1065"/>
      <c r="C29" s="1065"/>
      <c r="D29" s="1065"/>
      <c r="E29" s="1065"/>
      <c r="F29" s="1065"/>
      <c r="G29" s="1065"/>
      <c r="H29" s="1065"/>
      <c r="I29" s="1065"/>
      <c r="J29" s="1065"/>
      <c r="K29" s="1065"/>
      <c r="L29" s="1065"/>
      <c r="M29" s="1065"/>
      <c r="N29" s="1065"/>
      <c r="O29" s="1065"/>
      <c r="P29" s="1065"/>
      <c r="Q29" s="1065"/>
      <c r="R29" s="1065"/>
      <c r="S29" s="826"/>
      <c r="T29" s="16"/>
    </row>
    <row r="30" spans="1:20" s="812" customFormat="1" ht="49.5" customHeight="1">
      <c r="A30" s="827"/>
      <c r="B30" s="827"/>
      <c r="C30" s="827"/>
      <c r="D30" s="827"/>
      <c r="E30" s="827"/>
      <c r="F30" s="827"/>
      <c r="G30" s="827"/>
      <c r="H30" s="827"/>
      <c r="I30" s="827"/>
      <c r="J30" s="827"/>
      <c r="K30" s="827"/>
      <c r="L30" s="827"/>
      <c r="M30" s="827"/>
      <c r="N30" s="827"/>
      <c r="O30" s="827"/>
      <c r="P30" s="827"/>
      <c r="Q30" s="827"/>
      <c r="R30" s="827"/>
      <c r="S30" s="826"/>
      <c r="T30" s="16"/>
    </row>
  </sheetData>
  <mergeCells count="20">
    <mergeCell ref="A29:R29"/>
    <mergeCell ref="A25:R25"/>
    <mergeCell ref="H9:J10"/>
    <mergeCell ref="K9:M10"/>
    <mergeCell ref="P9:R10"/>
    <mergeCell ref="N9:N10"/>
    <mergeCell ref="O9:O10"/>
    <mergeCell ref="A26:R26"/>
    <mergeCell ref="A27:R27"/>
    <mergeCell ref="A1:R1"/>
    <mergeCell ref="A2:R2"/>
    <mergeCell ref="A3:R3"/>
    <mergeCell ref="A4:R4"/>
    <mergeCell ref="A5:R5"/>
    <mergeCell ref="A6:R6"/>
    <mergeCell ref="A7:R7"/>
    <mergeCell ref="A8:R8"/>
    <mergeCell ref="A9:A11"/>
    <mergeCell ref="B9:D10"/>
    <mergeCell ref="E9:G10"/>
  </mergeCells>
  <phoneticPr fontId="39" type="noConversion"/>
  <printOptions horizontalCentered="1"/>
  <pageMargins left="0.5" right="0.5" top="0.5" bottom="0.55000000000000004" header="0.5" footer="0.5"/>
  <pageSetup scale="65" orientation="landscape" r:id="rId1"/>
  <headerFooter alignWithMargins="0">
    <oddFooter>&amp;C&amp;"Times New Roman,Regular"Exhibit G:  Crosswalk of 2011 Availability</oddFooter>
  </headerFooter>
  <drawing r:id="rId2"/>
</worksheet>
</file>

<file path=xl/worksheets/sheet8.xml><?xml version="1.0" encoding="utf-8"?>
<worksheet xmlns="http://schemas.openxmlformats.org/spreadsheetml/2006/main" xmlns:r="http://schemas.openxmlformats.org/officeDocument/2006/relationships">
  <sheetPr codeName="Sheet13">
    <pageSetUpPr fitToPage="1"/>
  </sheetPr>
  <dimension ref="A1:AG55"/>
  <sheetViews>
    <sheetView showGridLines="0" showOutlineSymbols="0" view="pageBreakPreview" zoomScaleNormal="75" zoomScaleSheetLayoutView="100" workbookViewId="0">
      <selection activeCell="I16" sqref="I16"/>
    </sheetView>
  </sheetViews>
  <sheetFormatPr defaultColWidth="9.6640625" defaultRowHeight="15.75"/>
  <cols>
    <col min="1" max="1" width="4.44140625" style="16" customWidth="1"/>
    <col min="2" max="2" width="29.21875" style="16" customWidth="1"/>
    <col min="3" max="3" width="24.21875" style="16" customWidth="1"/>
    <col min="4" max="4" width="8.44140625" style="16" customWidth="1"/>
    <col min="5" max="5" width="7.6640625" style="16" customWidth="1"/>
    <col min="6" max="6" width="12.33203125" style="16" customWidth="1"/>
    <col min="7" max="7" width="7.109375" style="16" customWidth="1"/>
    <col min="8" max="8" width="7" style="16" customWidth="1"/>
    <col min="9" max="9" width="10.6640625" style="16" customWidth="1"/>
    <col min="10" max="10" width="8.21875" style="16" customWidth="1"/>
    <col min="11" max="11" width="7.109375" style="16" customWidth="1"/>
    <col min="12" max="12" width="11.5546875" style="16" customWidth="1"/>
    <col min="13" max="13" width="9.33203125" style="16" customWidth="1"/>
    <col min="14" max="14" width="5.6640625" style="16" customWidth="1"/>
    <col min="15" max="15" width="9.5546875" style="16" customWidth="1"/>
    <col min="16" max="16" width="8" style="57" customWidth="1"/>
    <col min="17" max="17" width="27.5546875" style="16" customWidth="1"/>
    <col min="18" max="21" width="7.6640625" style="16" customWidth="1"/>
    <col min="22" max="22" width="3.6640625" style="16" customWidth="1"/>
    <col min="23" max="25" width="7.6640625" style="16" customWidth="1"/>
    <col min="26" max="26" width="3.6640625" style="16" customWidth="1"/>
    <col min="27" max="29" width="7.6640625" style="16" customWidth="1"/>
    <col min="30" max="30" width="3.6640625" style="16" customWidth="1"/>
    <col min="31" max="33" width="7.6640625" style="16" customWidth="1"/>
    <col min="34" max="256" width="9.6640625" style="16"/>
    <col min="257" max="257" width="4.44140625" style="16" customWidth="1"/>
    <col min="258" max="258" width="29.21875" style="16" customWidth="1"/>
    <col min="259" max="259" width="24.21875" style="16" customWidth="1"/>
    <col min="260" max="260" width="8.44140625" style="16" customWidth="1"/>
    <col min="261" max="261" width="7.6640625" style="16" customWidth="1"/>
    <col min="262" max="262" width="12.33203125" style="16" customWidth="1"/>
    <col min="263" max="263" width="7.109375" style="16" customWidth="1"/>
    <col min="264" max="264" width="7" style="16" customWidth="1"/>
    <col min="265" max="265" width="10.6640625" style="16" customWidth="1"/>
    <col min="266" max="266" width="8.21875" style="16" customWidth="1"/>
    <col min="267" max="267" width="7.109375" style="16" customWidth="1"/>
    <col min="268" max="268" width="11.5546875" style="16" customWidth="1"/>
    <col min="269" max="269" width="9.33203125" style="16" customWidth="1"/>
    <col min="270" max="270" width="5.6640625" style="16" customWidth="1"/>
    <col min="271" max="271" width="9.5546875" style="16" customWidth="1"/>
    <col min="272" max="272" width="8" style="16" customWidth="1"/>
    <col min="273" max="273" width="27.5546875" style="16" customWidth="1"/>
    <col min="274" max="277" width="7.6640625" style="16" customWidth="1"/>
    <col min="278" max="278" width="3.6640625" style="16" customWidth="1"/>
    <col min="279" max="281" width="7.6640625" style="16" customWidth="1"/>
    <col min="282" max="282" width="3.6640625" style="16" customWidth="1"/>
    <col min="283" max="285" width="7.6640625" style="16" customWidth="1"/>
    <col min="286" max="286" width="3.6640625" style="16" customWidth="1"/>
    <col min="287" max="289" width="7.6640625" style="16" customWidth="1"/>
    <col min="290" max="512" width="9.6640625" style="16"/>
    <col min="513" max="513" width="4.44140625" style="16" customWidth="1"/>
    <col min="514" max="514" width="29.21875" style="16" customWidth="1"/>
    <col min="515" max="515" width="24.21875" style="16" customWidth="1"/>
    <col min="516" max="516" width="8.44140625" style="16" customWidth="1"/>
    <col min="517" max="517" width="7.6640625" style="16" customWidth="1"/>
    <col min="518" max="518" width="12.33203125" style="16" customWidth="1"/>
    <col min="519" max="519" width="7.109375" style="16" customWidth="1"/>
    <col min="520" max="520" width="7" style="16" customWidth="1"/>
    <col min="521" max="521" width="10.6640625" style="16" customWidth="1"/>
    <col min="522" max="522" width="8.21875" style="16" customWidth="1"/>
    <col min="523" max="523" width="7.109375" style="16" customWidth="1"/>
    <col min="524" max="524" width="11.5546875" style="16" customWidth="1"/>
    <col min="525" max="525" width="9.33203125" style="16" customWidth="1"/>
    <col min="526" max="526" width="5.6640625" style="16" customWidth="1"/>
    <col min="527" max="527" width="9.5546875" style="16" customWidth="1"/>
    <col min="528" max="528" width="8" style="16" customWidth="1"/>
    <col min="529" max="529" width="27.5546875" style="16" customWidth="1"/>
    <col min="530" max="533" width="7.6640625" style="16" customWidth="1"/>
    <col min="534" max="534" width="3.6640625" style="16" customWidth="1"/>
    <col min="535" max="537" width="7.6640625" style="16" customWidth="1"/>
    <col min="538" max="538" width="3.6640625" style="16" customWidth="1"/>
    <col min="539" max="541" width="7.6640625" style="16" customWidth="1"/>
    <col min="542" max="542" width="3.6640625" style="16" customWidth="1"/>
    <col min="543" max="545" width="7.6640625" style="16" customWidth="1"/>
    <col min="546" max="768" width="9.6640625" style="16"/>
    <col min="769" max="769" width="4.44140625" style="16" customWidth="1"/>
    <col min="770" max="770" width="29.21875" style="16" customWidth="1"/>
    <col min="771" max="771" width="24.21875" style="16" customWidth="1"/>
    <col min="772" max="772" width="8.44140625" style="16" customWidth="1"/>
    <col min="773" max="773" width="7.6640625" style="16" customWidth="1"/>
    <col min="774" max="774" width="12.33203125" style="16" customWidth="1"/>
    <col min="775" max="775" width="7.109375" style="16" customWidth="1"/>
    <col min="776" max="776" width="7" style="16" customWidth="1"/>
    <col min="777" max="777" width="10.6640625" style="16" customWidth="1"/>
    <col min="778" max="778" width="8.21875" style="16" customWidth="1"/>
    <col min="779" max="779" width="7.109375" style="16" customWidth="1"/>
    <col min="780" max="780" width="11.5546875" style="16" customWidth="1"/>
    <col min="781" max="781" width="9.33203125" style="16" customWidth="1"/>
    <col min="782" max="782" width="5.6640625" style="16" customWidth="1"/>
    <col min="783" max="783" width="9.5546875" style="16" customWidth="1"/>
    <col min="784" max="784" width="8" style="16" customWidth="1"/>
    <col min="785" max="785" width="27.5546875" style="16" customWidth="1"/>
    <col min="786" max="789" width="7.6640625" style="16" customWidth="1"/>
    <col min="790" max="790" width="3.6640625" style="16" customWidth="1"/>
    <col min="791" max="793" width="7.6640625" style="16" customWidth="1"/>
    <col min="794" max="794" width="3.6640625" style="16" customWidth="1"/>
    <col min="795" max="797" width="7.6640625" style="16" customWidth="1"/>
    <col min="798" max="798" width="3.6640625" style="16" customWidth="1"/>
    <col min="799" max="801" width="7.6640625" style="16" customWidth="1"/>
    <col min="802" max="1024" width="9.6640625" style="16"/>
    <col min="1025" max="1025" width="4.44140625" style="16" customWidth="1"/>
    <col min="1026" max="1026" width="29.21875" style="16" customWidth="1"/>
    <col min="1027" max="1027" width="24.21875" style="16" customWidth="1"/>
    <col min="1028" max="1028" width="8.44140625" style="16" customWidth="1"/>
    <col min="1029" max="1029" width="7.6640625" style="16" customWidth="1"/>
    <col min="1030" max="1030" width="12.33203125" style="16" customWidth="1"/>
    <col min="1031" max="1031" width="7.109375" style="16" customWidth="1"/>
    <col min="1032" max="1032" width="7" style="16" customWidth="1"/>
    <col min="1033" max="1033" width="10.6640625" style="16" customWidth="1"/>
    <col min="1034" max="1034" width="8.21875" style="16" customWidth="1"/>
    <col min="1035" max="1035" width="7.109375" style="16" customWidth="1"/>
    <col min="1036" max="1036" width="11.5546875" style="16" customWidth="1"/>
    <col min="1037" max="1037" width="9.33203125" style="16" customWidth="1"/>
    <col min="1038" max="1038" width="5.6640625" style="16" customWidth="1"/>
    <col min="1039" max="1039" width="9.5546875" style="16" customWidth="1"/>
    <col min="1040" max="1040" width="8" style="16" customWidth="1"/>
    <col min="1041" max="1041" width="27.5546875" style="16" customWidth="1"/>
    <col min="1042" max="1045" width="7.6640625" style="16" customWidth="1"/>
    <col min="1046" max="1046" width="3.6640625" style="16" customWidth="1"/>
    <col min="1047" max="1049" width="7.6640625" style="16" customWidth="1"/>
    <col min="1050" max="1050" width="3.6640625" style="16" customWidth="1"/>
    <col min="1051" max="1053" width="7.6640625" style="16" customWidth="1"/>
    <col min="1054" max="1054" width="3.6640625" style="16" customWidth="1"/>
    <col min="1055" max="1057" width="7.6640625" style="16" customWidth="1"/>
    <col min="1058" max="1280" width="9.6640625" style="16"/>
    <col min="1281" max="1281" width="4.44140625" style="16" customWidth="1"/>
    <col min="1282" max="1282" width="29.21875" style="16" customWidth="1"/>
    <col min="1283" max="1283" width="24.21875" style="16" customWidth="1"/>
    <col min="1284" max="1284" width="8.44140625" style="16" customWidth="1"/>
    <col min="1285" max="1285" width="7.6640625" style="16" customWidth="1"/>
    <col min="1286" max="1286" width="12.33203125" style="16" customWidth="1"/>
    <col min="1287" max="1287" width="7.109375" style="16" customWidth="1"/>
    <col min="1288" max="1288" width="7" style="16" customWidth="1"/>
    <col min="1289" max="1289" width="10.6640625" style="16" customWidth="1"/>
    <col min="1290" max="1290" width="8.21875" style="16" customWidth="1"/>
    <col min="1291" max="1291" width="7.109375" style="16" customWidth="1"/>
    <col min="1292" max="1292" width="11.5546875" style="16" customWidth="1"/>
    <col min="1293" max="1293" width="9.33203125" style="16" customWidth="1"/>
    <col min="1294" max="1294" width="5.6640625" style="16" customWidth="1"/>
    <col min="1295" max="1295" width="9.5546875" style="16" customWidth="1"/>
    <col min="1296" max="1296" width="8" style="16" customWidth="1"/>
    <col min="1297" max="1297" width="27.5546875" style="16" customWidth="1"/>
    <col min="1298" max="1301" width="7.6640625" style="16" customWidth="1"/>
    <col min="1302" max="1302" width="3.6640625" style="16" customWidth="1"/>
    <col min="1303" max="1305" width="7.6640625" style="16" customWidth="1"/>
    <col min="1306" max="1306" width="3.6640625" style="16" customWidth="1"/>
    <col min="1307" max="1309" width="7.6640625" style="16" customWidth="1"/>
    <col min="1310" max="1310" width="3.6640625" style="16" customWidth="1"/>
    <col min="1311" max="1313" width="7.6640625" style="16" customWidth="1"/>
    <col min="1314" max="1536" width="9.6640625" style="16"/>
    <col min="1537" max="1537" width="4.44140625" style="16" customWidth="1"/>
    <col min="1538" max="1538" width="29.21875" style="16" customWidth="1"/>
    <col min="1539" max="1539" width="24.21875" style="16" customWidth="1"/>
    <col min="1540" max="1540" width="8.44140625" style="16" customWidth="1"/>
    <col min="1541" max="1541" width="7.6640625" style="16" customWidth="1"/>
    <col min="1542" max="1542" width="12.33203125" style="16" customWidth="1"/>
    <col min="1543" max="1543" width="7.109375" style="16" customWidth="1"/>
    <col min="1544" max="1544" width="7" style="16" customWidth="1"/>
    <col min="1545" max="1545" width="10.6640625" style="16" customWidth="1"/>
    <col min="1546" max="1546" width="8.21875" style="16" customWidth="1"/>
    <col min="1547" max="1547" width="7.109375" style="16" customWidth="1"/>
    <col min="1548" max="1548" width="11.5546875" style="16" customWidth="1"/>
    <col min="1549" max="1549" width="9.33203125" style="16" customWidth="1"/>
    <col min="1550" max="1550" width="5.6640625" style="16" customWidth="1"/>
    <col min="1551" max="1551" width="9.5546875" style="16" customWidth="1"/>
    <col min="1552" max="1552" width="8" style="16" customWidth="1"/>
    <col min="1553" max="1553" width="27.5546875" style="16" customWidth="1"/>
    <col min="1554" max="1557" width="7.6640625" style="16" customWidth="1"/>
    <col min="1558" max="1558" width="3.6640625" style="16" customWidth="1"/>
    <col min="1559" max="1561" width="7.6640625" style="16" customWidth="1"/>
    <col min="1562" max="1562" width="3.6640625" style="16" customWidth="1"/>
    <col min="1563" max="1565" width="7.6640625" style="16" customWidth="1"/>
    <col min="1566" max="1566" width="3.6640625" style="16" customWidth="1"/>
    <col min="1567" max="1569" width="7.6640625" style="16" customWidth="1"/>
    <col min="1570" max="1792" width="9.6640625" style="16"/>
    <col min="1793" max="1793" width="4.44140625" style="16" customWidth="1"/>
    <col min="1794" max="1794" width="29.21875" style="16" customWidth="1"/>
    <col min="1795" max="1795" width="24.21875" style="16" customWidth="1"/>
    <col min="1796" max="1796" width="8.44140625" style="16" customWidth="1"/>
    <col min="1797" max="1797" width="7.6640625" style="16" customWidth="1"/>
    <col min="1798" max="1798" width="12.33203125" style="16" customWidth="1"/>
    <col min="1799" max="1799" width="7.109375" style="16" customWidth="1"/>
    <col min="1800" max="1800" width="7" style="16" customWidth="1"/>
    <col min="1801" max="1801" width="10.6640625" style="16" customWidth="1"/>
    <col min="1802" max="1802" width="8.21875" style="16" customWidth="1"/>
    <col min="1803" max="1803" width="7.109375" style="16" customWidth="1"/>
    <col min="1804" max="1804" width="11.5546875" style="16" customWidth="1"/>
    <col min="1805" max="1805" width="9.33203125" style="16" customWidth="1"/>
    <col min="1806" max="1806" width="5.6640625" style="16" customWidth="1"/>
    <col min="1807" max="1807" width="9.5546875" style="16" customWidth="1"/>
    <col min="1808" max="1808" width="8" style="16" customWidth="1"/>
    <col min="1809" max="1809" width="27.5546875" style="16" customWidth="1"/>
    <col min="1810" max="1813" width="7.6640625" style="16" customWidth="1"/>
    <col min="1814" max="1814" width="3.6640625" style="16" customWidth="1"/>
    <col min="1815" max="1817" width="7.6640625" style="16" customWidth="1"/>
    <col min="1818" max="1818" width="3.6640625" style="16" customWidth="1"/>
    <col min="1819" max="1821" width="7.6640625" style="16" customWidth="1"/>
    <col min="1822" max="1822" width="3.6640625" style="16" customWidth="1"/>
    <col min="1823" max="1825" width="7.6640625" style="16" customWidth="1"/>
    <col min="1826" max="2048" width="9.6640625" style="16"/>
    <col min="2049" max="2049" width="4.44140625" style="16" customWidth="1"/>
    <col min="2050" max="2050" width="29.21875" style="16" customWidth="1"/>
    <col min="2051" max="2051" width="24.21875" style="16" customWidth="1"/>
    <col min="2052" max="2052" width="8.44140625" style="16" customWidth="1"/>
    <col min="2053" max="2053" width="7.6640625" style="16" customWidth="1"/>
    <col min="2054" max="2054" width="12.33203125" style="16" customWidth="1"/>
    <col min="2055" max="2055" width="7.109375" style="16" customWidth="1"/>
    <col min="2056" max="2056" width="7" style="16" customWidth="1"/>
    <col min="2057" max="2057" width="10.6640625" style="16" customWidth="1"/>
    <col min="2058" max="2058" width="8.21875" style="16" customWidth="1"/>
    <col min="2059" max="2059" width="7.109375" style="16" customWidth="1"/>
    <col min="2060" max="2060" width="11.5546875" style="16" customWidth="1"/>
    <col min="2061" max="2061" width="9.33203125" style="16" customWidth="1"/>
    <col min="2062" max="2062" width="5.6640625" style="16" customWidth="1"/>
    <col min="2063" max="2063" width="9.5546875" style="16" customWidth="1"/>
    <col min="2064" max="2064" width="8" style="16" customWidth="1"/>
    <col min="2065" max="2065" width="27.5546875" style="16" customWidth="1"/>
    <col min="2066" max="2069" width="7.6640625" style="16" customWidth="1"/>
    <col min="2070" max="2070" width="3.6640625" style="16" customWidth="1"/>
    <col min="2071" max="2073" width="7.6640625" style="16" customWidth="1"/>
    <col min="2074" max="2074" width="3.6640625" style="16" customWidth="1"/>
    <col min="2075" max="2077" width="7.6640625" style="16" customWidth="1"/>
    <col min="2078" max="2078" width="3.6640625" style="16" customWidth="1"/>
    <col min="2079" max="2081" width="7.6640625" style="16" customWidth="1"/>
    <col min="2082" max="2304" width="9.6640625" style="16"/>
    <col min="2305" max="2305" width="4.44140625" style="16" customWidth="1"/>
    <col min="2306" max="2306" width="29.21875" style="16" customWidth="1"/>
    <col min="2307" max="2307" width="24.21875" style="16" customWidth="1"/>
    <col min="2308" max="2308" width="8.44140625" style="16" customWidth="1"/>
    <col min="2309" max="2309" width="7.6640625" style="16" customWidth="1"/>
    <col min="2310" max="2310" width="12.33203125" style="16" customWidth="1"/>
    <col min="2311" max="2311" width="7.109375" style="16" customWidth="1"/>
    <col min="2312" max="2312" width="7" style="16" customWidth="1"/>
    <col min="2313" max="2313" width="10.6640625" style="16" customWidth="1"/>
    <col min="2314" max="2314" width="8.21875" style="16" customWidth="1"/>
    <col min="2315" max="2315" width="7.109375" style="16" customWidth="1"/>
    <col min="2316" max="2316" width="11.5546875" style="16" customWidth="1"/>
    <col min="2317" max="2317" width="9.33203125" style="16" customWidth="1"/>
    <col min="2318" max="2318" width="5.6640625" style="16" customWidth="1"/>
    <col min="2319" max="2319" width="9.5546875" style="16" customWidth="1"/>
    <col min="2320" max="2320" width="8" style="16" customWidth="1"/>
    <col min="2321" max="2321" width="27.5546875" style="16" customWidth="1"/>
    <col min="2322" max="2325" width="7.6640625" style="16" customWidth="1"/>
    <col min="2326" max="2326" width="3.6640625" style="16" customWidth="1"/>
    <col min="2327" max="2329" width="7.6640625" style="16" customWidth="1"/>
    <col min="2330" max="2330" width="3.6640625" style="16" customWidth="1"/>
    <col min="2331" max="2333" width="7.6640625" style="16" customWidth="1"/>
    <col min="2334" max="2334" width="3.6640625" style="16" customWidth="1"/>
    <col min="2335" max="2337" width="7.6640625" style="16" customWidth="1"/>
    <col min="2338" max="2560" width="9.6640625" style="16"/>
    <col min="2561" max="2561" width="4.44140625" style="16" customWidth="1"/>
    <col min="2562" max="2562" width="29.21875" style="16" customWidth="1"/>
    <col min="2563" max="2563" width="24.21875" style="16" customWidth="1"/>
    <col min="2564" max="2564" width="8.44140625" style="16" customWidth="1"/>
    <col min="2565" max="2565" width="7.6640625" style="16" customWidth="1"/>
    <col min="2566" max="2566" width="12.33203125" style="16" customWidth="1"/>
    <col min="2567" max="2567" width="7.109375" style="16" customWidth="1"/>
    <col min="2568" max="2568" width="7" style="16" customWidth="1"/>
    <col min="2569" max="2569" width="10.6640625" style="16" customWidth="1"/>
    <col min="2570" max="2570" width="8.21875" style="16" customWidth="1"/>
    <col min="2571" max="2571" width="7.109375" style="16" customWidth="1"/>
    <col min="2572" max="2572" width="11.5546875" style="16" customWidth="1"/>
    <col min="2573" max="2573" width="9.33203125" style="16" customWidth="1"/>
    <col min="2574" max="2574" width="5.6640625" style="16" customWidth="1"/>
    <col min="2575" max="2575" width="9.5546875" style="16" customWidth="1"/>
    <col min="2576" max="2576" width="8" style="16" customWidth="1"/>
    <col min="2577" max="2577" width="27.5546875" style="16" customWidth="1"/>
    <col min="2578" max="2581" width="7.6640625" style="16" customWidth="1"/>
    <col min="2582" max="2582" width="3.6640625" style="16" customWidth="1"/>
    <col min="2583" max="2585" width="7.6640625" style="16" customWidth="1"/>
    <col min="2586" max="2586" width="3.6640625" style="16" customWidth="1"/>
    <col min="2587" max="2589" width="7.6640625" style="16" customWidth="1"/>
    <col min="2590" max="2590" width="3.6640625" style="16" customWidth="1"/>
    <col min="2591" max="2593" width="7.6640625" style="16" customWidth="1"/>
    <col min="2594" max="2816" width="9.6640625" style="16"/>
    <col min="2817" max="2817" width="4.44140625" style="16" customWidth="1"/>
    <col min="2818" max="2818" width="29.21875" style="16" customWidth="1"/>
    <col min="2819" max="2819" width="24.21875" style="16" customWidth="1"/>
    <col min="2820" max="2820" width="8.44140625" style="16" customWidth="1"/>
    <col min="2821" max="2821" width="7.6640625" style="16" customWidth="1"/>
    <col min="2822" max="2822" width="12.33203125" style="16" customWidth="1"/>
    <col min="2823" max="2823" width="7.109375" style="16" customWidth="1"/>
    <col min="2824" max="2824" width="7" style="16" customWidth="1"/>
    <col min="2825" max="2825" width="10.6640625" style="16" customWidth="1"/>
    <col min="2826" max="2826" width="8.21875" style="16" customWidth="1"/>
    <col min="2827" max="2827" width="7.109375" style="16" customWidth="1"/>
    <col min="2828" max="2828" width="11.5546875" style="16" customWidth="1"/>
    <col min="2829" max="2829" width="9.33203125" style="16" customWidth="1"/>
    <col min="2830" max="2830" width="5.6640625" style="16" customWidth="1"/>
    <col min="2831" max="2831" width="9.5546875" style="16" customWidth="1"/>
    <col min="2832" max="2832" width="8" style="16" customWidth="1"/>
    <col min="2833" max="2833" width="27.5546875" style="16" customWidth="1"/>
    <col min="2834" max="2837" width="7.6640625" style="16" customWidth="1"/>
    <col min="2838" max="2838" width="3.6640625" style="16" customWidth="1"/>
    <col min="2839" max="2841" width="7.6640625" style="16" customWidth="1"/>
    <col min="2842" max="2842" width="3.6640625" style="16" customWidth="1"/>
    <col min="2843" max="2845" width="7.6640625" style="16" customWidth="1"/>
    <col min="2846" max="2846" width="3.6640625" style="16" customWidth="1"/>
    <col min="2847" max="2849" width="7.6640625" style="16" customWidth="1"/>
    <col min="2850" max="3072" width="9.6640625" style="16"/>
    <col min="3073" max="3073" width="4.44140625" style="16" customWidth="1"/>
    <col min="3074" max="3074" width="29.21875" style="16" customWidth="1"/>
    <col min="3075" max="3075" width="24.21875" style="16" customWidth="1"/>
    <col min="3076" max="3076" width="8.44140625" style="16" customWidth="1"/>
    <col min="3077" max="3077" width="7.6640625" style="16" customWidth="1"/>
    <col min="3078" max="3078" width="12.33203125" style="16" customWidth="1"/>
    <col min="3079" max="3079" width="7.109375" style="16" customWidth="1"/>
    <col min="3080" max="3080" width="7" style="16" customWidth="1"/>
    <col min="3081" max="3081" width="10.6640625" style="16" customWidth="1"/>
    <col min="3082" max="3082" width="8.21875" style="16" customWidth="1"/>
    <col min="3083" max="3083" width="7.109375" style="16" customWidth="1"/>
    <col min="3084" max="3084" width="11.5546875" style="16" customWidth="1"/>
    <col min="3085" max="3085" width="9.33203125" style="16" customWidth="1"/>
    <col min="3086" max="3086" width="5.6640625" style="16" customWidth="1"/>
    <col min="3087" max="3087" width="9.5546875" style="16" customWidth="1"/>
    <col min="3088" max="3088" width="8" style="16" customWidth="1"/>
    <col min="3089" max="3089" width="27.5546875" style="16" customWidth="1"/>
    <col min="3090" max="3093" width="7.6640625" style="16" customWidth="1"/>
    <col min="3094" max="3094" width="3.6640625" style="16" customWidth="1"/>
    <col min="3095" max="3097" width="7.6640625" style="16" customWidth="1"/>
    <col min="3098" max="3098" width="3.6640625" style="16" customWidth="1"/>
    <col min="3099" max="3101" width="7.6640625" style="16" customWidth="1"/>
    <col min="3102" max="3102" width="3.6640625" style="16" customWidth="1"/>
    <col min="3103" max="3105" width="7.6640625" style="16" customWidth="1"/>
    <col min="3106" max="3328" width="9.6640625" style="16"/>
    <col min="3329" max="3329" width="4.44140625" style="16" customWidth="1"/>
    <col min="3330" max="3330" width="29.21875" style="16" customWidth="1"/>
    <col min="3331" max="3331" width="24.21875" style="16" customWidth="1"/>
    <col min="3332" max="3332" width="8.44140625" style="16" customWidth="1"/>
    <col min="3333" max="3333" width="7.6640625" style="16" customWidth="1"/>
    <col min="3334" max="3334" width="12.33203125" style="16" customWidth="1"/>
    <col min="3335" max="3335" width="7.109375" style="16" customWidth="1"/>
    <col min="3336" max="3336" width="7" style="16" customWidth="1"/>
    <col min="3337" max="3337" width="10.6640625" style="16" customWidth="1"/>
    <col min="3338" max="3338" width="8.21875" style="16" customWidth="1"/>
    <col min="3339" max="3339" width="7.109375" style="16" customWidth="1"/>
    <col min="3340" max="3340" width="11.5546875" style="16" customWidth="1"/>
    <col min="3341" max="3341" width="9.33203125" style="16" customWidth="1"/>
    <col min="3342" max="3342" width="5.6640625" style="16" customWidth="1"/>
    <col min="3343" max="3343" width="9.5546875" style="16" customWidth="1"/>
    <col min="3344" max="3344" width="8" style="16" customWidth="1"/>
    <col min="3345" max="3345" width="27.5546875" style="16" customWidth="1"/>
    <col min="3346" max="3349" width="7.6640625" style="16" customWidth="1"/>
    <col min="3350" max="3350" width="3.6640625" style="16" customWidth="1"/>
    <col min="3351" max="3353" width="7.6640625" style="16" customWidth="1"/>
    <col min="3354" max="3354" width="3.6640625" style="16" customWidth="1"/>
    <col min="3355" max="3357" width="7.6640625" style="16" customWidth="1"/>
    <col min="3358" max="3358" width="3.6640625" style="16" customWidth="1"/>
    <col min="3359" max="3361" width="7.6640625" style="16" customWidth="1"/>
    <col min="3362" max="3584" width="9.6640625" style="16"/>
    <col min="3585" max="3585" width="4.44140625" style="16" customWidth="1"/>
    <col min="3586" max="3586" width="29.21875" style="16" customWidth="1"/>
    <col min="3587" max="3587" width="24.21875" style="16" customWidth="1"/>
    <col min="3588" max="3588" width="8.44140625" style="16" customWidth="1"/>
    <col min="3589" max="3589" width="7.6640625" style="16" customWidth="1"/>
    <col min="3590" max="3590" width="12.33203125" style="16" customWidth="1"/>
    <col min="3591" max="3591" width="7.109375" style="16" customWidth="1"/>
    <col min="3592" max="3592" width="7" style="16" customWidth="1"/>
    <col min="3593" max="3593" width="10.6640625" style="16" customWidth="1"/>
    <col min="3594" max="3594" width="8.21875" style="16" customWidth="1"/>
    <col min="3595" max="3595" width="7.109375" style="16" customWidth="1"/>
    <col min="3596" max="3596" width="11.5546875" style="16" customWidth="1"/>
    <col min="3597" max="3597" width="9.33203125" style="16" customWidth="1"/>
    <col min="3598" max="3598" width="5.6640625" style="16" customWidth="1"/>
    <col min="3599" max="3599" width="9.5546875" style="16" customWidth="1"/>
    <col min="3600" max="3600" width="8" style="16" customWidth="1"/>
    <col min="3601" max="3601" width="27.5546875" style="16" customWidth="1"/>
    <col min="3602" max="3605" width="7.6640625" style="16" customWidth="1"/>
    <col min="3606" max="3606" width="3.6640625" style="16" customWidth="1"/>
    <col min="3607" max="3609" width="7.6640625" style="16" customWidth="1"/>
    <col min="3610" max="3610" width="3.6640625" style="16" customWidth="1"/>
    <col min="3611" max="3613" width="7.6640625" style="16" customWidth="1"/>
    <col min="3614" max="3614" width="3.6640625" style="16" customWidth="1"/>
    <col min="3615" max="3617" width="7.6640625" style="16" customWidth="1"/>
    <col min="3618" max="3840" width="9.6640625" style="16"/>
    <col min="3841" max="3841" width="4.44140625" style="16" customWidth="1"/>
    <col min="3842" max="3842" width="29.21875" style="16" customWidth="1"/>
    <col min="3843" max="3843" width="24.21875" style="16" customWidth="1"/>
    <col min="3844" max="3844" width="8.44140625" style="16" customWidth="1"/>
    <col min="3845" max="3845" width="7.6640625" style="16" customWidth="1"/>
    <col min="3846" max="3846" width="12.33203125" style="16" customWidth="1"/>
    <col min="3847" max="3847" width="7.109375" style="16" customWidth="1"/>
    <col min="3848" max="3848" width="7" style="16" customWidth="1"/>
    <col min="3849" max="3849" width="10.6640625" style="16" customWidth="1"/>
    <col min="3850" max="3850" width="8.21875" style="16" customWidth="1"/>
    <col min="3851" max="3851" width="7.109375" style="16" customWidth="1"/>
    <col min="3852" max="3852" width="11.5546875" style="16" customWidth="1"/>
    <col min="3853" max="3853" width="9.33203125" style="16" customWidth="1"/>
    <col min="3854" max="3854" width="5.6640625" style="16" customWidth="1"/>
    <col min="3855" max="3855" width="9.5546875" style="16" customWidth="1"/>
    <col min="3856" max="3856" width="8" style="16" customWidth="1"/>
    <col min="3857" max="3857" width="27.5546875" style="16" customWidth="1"/>
    <col min="3858" max="3861" width="7.6640625" style="16" customWidth="1"/>
    <col min="3862" max="3862" width="3.6640625" style="16" customWidth="1"/>
    <col min="3863" max="3865" width="7.6640625" style="16" customWidth="1"/>
    <col min="3866" max="3866" width="3.6640625" style="16" customWidth="1"/>
    <col min="3867" max="3869" width="7.6640625" style="16" customWidth="1"/>
    <col min="3870" max="3870" width="3.6640625" style="16" customWidth="1"/>
    <col min="3871" max="3873" width="7.6640625" style="16" customWidth="1"/>
    <col min="3874" max="4096" width="9.6640625" style="16"/>
    <col min="4097" max="4097" width="4.44140625" style="16" customWidth="1"/>
    <col min="4098" max="4098" width="29.21875" style="16" customWidth="1"/>
    <col min="4099" max="4099" width="24.21875" style="16" customWidth="1"/>
    <col min="4100" max="4100" width="8.44140625" style="16" customWidth="1"/>
    <col min="4101" max="4101" width="7.6640625" style="16" customWidth="1"/>
    <col min="4102" max="4102" width="12.33203125" style="16" customWidth="1"/>
    <col min="4103" max="4103" width="7.109375" style="16" customWidth="1"/>
    <col min="4104" max="4104" width="7" style="16" customWidth="1"/>
    <col min="4105" max="4105" width="10.6640625" style="16" customWidth="1"/>
    <col min="4106" max="4106" width="8.21875" style="16" customWidth="1"/>
    <col min="4107" max="4107" width="7.109375" style="16" customWidth="1"/>
    <col min="4108" max="4108" width="11.5546875" style="16" customWidth="1"/>
    <col min="4109" max="4109" width="9.33203125" style="16" customWidth="1"/>
    <col min="4110" max="4110" width="5.6640625" style="16" customWidth="1"/>
    <col min="4111" max="4111" width="9.5546875" style="16" customWidth="1"/>
    <col min="4112" max="4112" width="8" style="16" customWidth="1"/>
    <col min="4113" max="4113" width="27.5546875" style="16" customWidth="1"/>
    <col min="4114" max="4117" width="7.6640625" style="16" customWidth="1"/>
    <col min="4118" max="4118" width="3.6640625" style="16" customWidth="1"/>
    <col min="4119" max="4121" width="7.6640625" style="16" customWidth="1"/>
    <col min="4122" max="4122" width="3.6640625" style="16" customWidth="1"/>
    <col min="4123" max="4125" width="7.6640625" style="16" customWidth="1"/>
    <col min="4126" max="4126" width="3.6640625" style="16" customWidth="1"/>
    <col min="4127" max="4129" width="7.6640625" style="16" customWidth="1"/>
    <col min="4130" max="4352" width="9.6640625" style="16"/>
    <col min="4353" max="4353" width="4.44140625" style="16" customWidth="1"/>
    <col min="4354" max="4354" width="29.21875" style="16" customWidth="1"/>
    <col min="4355" max="4355" width="24.21875" style="16" customWidth="1"/>
    <col min="4356" max="4356" width="8.44140625" style="16" customWidth="1"/>
    <col min="4357" max="4357" width="7.6640625" style="16" customWidth="1"/>
    <col min="4358" max="4358" width="12.33203125" style="16" customWidth="1"/>
    <col min="4359" max="4359" width="7.109375" style="16" customWidth="1"/>
    <col min="4360" max="4360" width="7" style="16" customWidth="1"/>
    <col min="4361" max="4361" width="10.6640625" style="16" customWidth="1"/>
    <col min="4362" max="4362" width="8.21875" style="16" customWidth="1"/>
    <col min="4363" max="4363" width="7.109375" style="16" customWidth="1"/>
    <col min="4364" max="4364" width="11.5546875" style="16" customWidth="1"/>
    <col min="4365" max="4365" width="9.33203125" style="16" customWidth="1"/>
    <col min="4366" max="4366" width="5.6640625" style="16" customWidth="1"/>
    <col min="4367" max="4367" width="9.5546875" style="16" customWidth="1"/>
    <col min="4368" max="4368" width="8" style="16" customWidth="1"/>
    <col min="4369" max="4369" width="27.5546875" style="16" customWidth="1"/>
    <col min="4370" max="4373" width="7.6640625" style="16" customWidth="1"/>
    <col min="4374" max="4374" width="3.6640625" style="16" customWidth="1"/>
    <col min="4375" max="4377" width="7.6640625" style="16" customWidth="1"/>
    <col min="4378" max="4378" width="3.6640625" style="16" customWidth="1"/>
    <col min="4379" max="4381" width="7.6640625" style="16" customWidth="1"/>
    <col min="4382" max="4382" width="3.6640625" style="16" customWidth="1"/>
    <col min="4383" max="4385" width="7.6640625" style="16" customWidth="1"/>
    <col min="4386" max="4608" width="9.6640625" style="16"/>
    <col min="4609" max="4609" width="4.44140625" style="16" customWidth="1"/>
    <col min="4610" max="4610" width="29.21875" style="16" customWidth="1"/>
    <col min="4611" max="4611" width="24.21875" style="16" customWidth="1"/>
    <col min="4612" max="4612" width="8.44140625" style="16" customWidth="1"/>
    <col min="4613" max="4613" width="7.6640625" style="16" customWidth="1"/>
    <col min="4614" max="4614" width="12.33203125" style="16" customWidth="1"/>
    <col min="4615" max="4615" width="7.109375" style="16" customWidth="1"/>
    <col min="4616" max="4616" width="7" style="16" customWidth="1"/>
    <col min="4617" max="4617" width="10.6640625" style="16" customWidth="1"/>
    <col min="4618" max="4618" width="8.21875" style="16" customWidth="1"/>
    <col min="4619" max="4619" width="7.109375" style="16" customWidth="1"/>
    <col min="4620" max="4620" width="11.5546875" style="16" customWidth="1"/>
    <col min="4621" max="4621" width="9.33203125" style="16" customWidth="1"/>
    <col min="4622" max="4622" width="5.6640625" style="16" customWidth="1"/>
    <col min="4623" max="4623" width="9.5546875" style="16" customWidth="1"/>
    <col min="4624" max="4624" width="8" style="16" customWidth="1"/>
    <col min="4625" max="4625" width="27.5546875" style="16" customWidth="1"/>
    <col min="4626" max="4629" width="7.6640625" style="16" customWidth="1"/>
    <col min="4630" max="4630" width="3.6640625" style="16" customWidth="1"/>
    <col min="4631" max="4633" width="7.6640625" style="16" customWidth="1"/>
    <col min="4634" max="4634" width="3.6640625" style="16" customWidth="1"/>
    <col min="4635" max="4637" width="7.6640625" style="16" customWidth="1"/>
    <col min="4638" max="4638" width="3.6640625" style="16" customWidth="1"/>
    <col min="4639" max="4641" width="7.6640625" style="16" customWidth="1"/>
    <col min="4642" max="4864" width="9.6640625" style="16"/>
    <col min="4865" max="4865" width="4.44140625" style="16" customWidth="1"/>
    <col min="4866" max="4866" width="29.21875" style="16" customWidth="1"/>
    <col min="4867" max="4867" width="24.21875" style="16" customWidth="1"/>
    <col min="4868" max="4868" width="8.44140625" style="16" customWidth="1"/>
    <col min="4869" max="4869" width="7.6640625" style="16" customWidth="1"/>
    <col min="4870" max="4870" width="12.33203125" style="16" customWidth="1"/>
    <col min="4871" max="4871" width="7.109375" style="16" customWidth="1"/>
    <col min="4872" max="4872" width="7" style="16" customWidth="1"/>
    <col min="4873" max="4873" width="10.6640625" style="16" customWidth="1"/>
    <col min="4874" max="4874" width="8.21875" style="16" customWidth="1"/>
    <col min="4875" max="4875" width="7.109375" style="16" customWidth="1"/>
    <col min="4876" max="4876" width="11.5546875" style="16" customWidth="1"/>
    <col min="4877" max="4877" width="9.33203125" style="16" customWidth="1"/>
    <col min="4878" max="4878" width="5.6640625" style="16" customWidth="1"/>
    <col min="4879" max="4879" width="9.5546875" style="16" customWidth="1"/>
    <col min="4880" max="4880" width="8" style="16" customWidth="1"/>
    <col min="4881" max="4881" width="27.5546875" style="16" customWidth="1"/>
    <col min="4882" max="4885" width="7.6640625" style="16" customWidth="1"/>
    <col min="4886" max="4886" width="3.6640625" style="16" customWidth="1"/>
    <col min="4887" max="4889" width="7.6640625" style="16" customWidth="1"/>
    <col min="4890" max="4890" width="3.6640625" style="16" customWidth="1"/>
    <col min="4891" max="4893" width="7.6640625" style="16" customWidth="1"/>
    <col min="4894" max="4894" width="3.6640625" style="16" customWidth="1"/>
    <col min="4895" max="4897" width="7.6640625" style="16" customWidth="1"/>
    <col min="4898" max="5120" width="9.6640625" style="16"/>
    <col min="5121" max="5121" width="4.44140625" style="16" customWidth="1"/>
    <col min="5122" max="5122" width="29.21875" style="16" customWidth="1"/>
    <col min="5123" max="5123" width="24.21875" style="16" customWidth="1"/>
    <col min="5124" max="5124" width="8.44140625" style="16" customWidth="1"/>
    <col min="5125" max="5125" width="7.6640625" style="16" customWidth="1"/>
    <col min="5126" max="5126" width="12.33203125" style="16" customWidth="1"/>
    <col min="5127" max="5127" width="7.109375" style="16" customWidth="1"/>
    <col min="5128" max="5128" width="7" style="16" customWidth="1"/>
    <col min="5129" max="5129" width="10.6640625" style="16" customWidth="1"/>
    <col min="5130" max="5130" width="8.21875" style="16" customWidth="1"/>
    <col min="5131" max="5131" width="7.109375" style="16" customWidth="1"/>
    <col min="5132" max="5132" width="11.5546875" style="16" customWidth="1"/>
    <col min="5133" max="5133" width="9.33203125" style="16" customWidth="1"/>
    <col min="5134" max="5134" width="5.6640625" style="16" customWidth="1"/>
    <col min="5135" max="5135" width="9.5546875" style="16" customWidth="1"/>
    <col min="5136" max="5136" width="8" style="16" customWidth="1"/>
    <col min="5137" max="5137" width="27.5546875" style="16" customWidth="1"/>
    <col min="5138" max="5141" width="7.6640625" style="16" customWidth="1"/>
    <col min="5142" max="5142" width="3.6640625" style="16" customWidth="1"/>
    <col min="5143" max="5145" width="7.6640625" style="16" customWidth="1"/>
    <col min="5146" max="5146" width="3.6640625" style="16" customWidth="1"/>
    <col min="5147" max="5149" width="7.6640625" style="16" customWidth="1"/>
    <col min="5150" max="5150" width="3.6640625" style="16" customWidth="1"/>
    <col min="5151" max="5153" width="7.6640625" style="16" customWidth="1"/>
    <col min="5154" max="5376" width="9.6640625" style="16"/>
    <col min="5377" max="5377" width="4.44140625" style="16" customWidth="1"/>
    <col min="5378" max="5378" width="29.21875" style="16" customWidth="1"/>
    <col min="5379" max="5379" width="24.21875" style="16" customWidth="1"/>
    <col min="5380" max="5380" width="8.44140625" style="16" customWidth="1"/>
    <col min="5381" max="5381" width="7.6640625" style="16" customWidth="1"/>
    <col min="5382" max="5382" width="12.33203125" style="16" customWidth="1"/>
    <col min="5383" max="5383" width="7.109375" style="16" customWidth="1"/>
    <col min="5384" max="5384" width="7" style="16" customWidth="1"/>
    <col min="5385" max="5385" width="10.6640625" style="16" customWidth="1"/>
    <col min="5386" max="5386" width="8.21875" style="16" customWidth="1"/>
    <col min="5387" max="5387" width="7.109375" style="16" customWidth="1"/>
    <col min="5388" max="5388" width="11.5546875" style="16" customWidth="1"/>
    <col min="5389" max="5389" width="9.33203125" style="16" customWidth="1"/>
    <col min="5390" max="5390" width="5.6640625" style="16" customWidth="1"/>
    <col min="5391" max="5391" width="9.5546875" style="16" customWidth="1"/>
    <col min="5392" max="5392" width="8" style="16" customWidth="1"/>
    <col min="5393" max="5393" width="27.5546875" style="16" customWidth="1"/>
    <col min="5394" max="5397" width="7.6640625" style="16" customWidth="1"/>
    <col min="5398" max="5398" width="3.6640625" style="16" customWidth="1"/>
    <col min="5399" max="5401" width="7.6640625" style="16" customWidth="1"/>
    <col min="5402" max="5402" width="3.6640625" style="16" customWidth="1"/>
    <col min="5403" max="5405" width="7.6640625" style="16" customWidth="1"/>
    <col min="5406" max="5406" width="3.6640625" style="16" customWidth="1"/>
    <col min="5407" max="5409" width="7.6640625" style="16" customWidth="1"/>
    <col min="5410" max="5632" width="9.6640625" style="16"/>
    <col min="5633" max="5633" width="4.44140625" style="16" customWidth="1"/>
    <col min="5634" max="5634" width="29.21875" style="16" customWidth="1"/>
    <col min="5635" max="5635" width="24.21875" style="16" customWidth="1"/>
    <col min="5636" max="5636" width="8.44140625" style="16" customWidth="1"/>
    <col min="5637" max="5637" width="7.6640625" style="16" customWidth="1"/>
    <col min="5638" max="5638" width="12.33203125" style="16" customWidth="1"/>
    <col min="5639" max="5639" width="7.109375" style="16" customWidth="1"/>
    <col min="5640" max="5640" width="7" style="16" customWidth="1"/>
    <col min="5641" max="5641" width="10.6640625" style="16" customWidth="1"/>
    <col min="5642" max="5642" width="8.21875" style="16" customWidth="1"/>
    <col min="5643" max="5643" width="7.109375" style="16" customWidth="1"/>
    <col min="5644" max="5644" width="11.5546875" style="16" customWidth="1"/>
    <col min="5645" max="5645" width="9.33203125" style="16" customWidth="1"/>
    <col min="5646" max="5646" width="5.6640625" style="16" customWidth="1"/>
    <col min="5647" max="5647" width="9.5546875" style="16" customWidth="1"/>
    <col min="5648" max="5648" width="8" style="16" customWidth="1"/>
    <col min="5649" max="5649" width="27.5546875" style="16" customWidth="1"/>
    <col min="5650" max="5653" width="7.6640625" style="16" customWidth="1"/>
    <col min="5654" max="5654" width="3.6640625" style="16" customWidth="1"/>
    <col min="5655" max="5657" width="7.6640625" style="16" customWidth="1"/>
    <col min="5658" max="5658" width="3.6640625" style="16" customWidth="1"/>
    <col min="5659" max="5661" width="7.6640625" style="16" customWidth="1"/>
    <col min="5662" max="5662" width="3.6640625" style="16" customWidth="1"/>
    <col min="5663" max="5665" width="7.6640625" style="16" customWidth="1"/>
    <col min="5666" max="5888" width="9.6640625" style="16"/>
    <col min="5889" max="5889" width="4.44140625" style="16" customWidth="1"/>
    <col min="5890" max="5890" width="29.21875" style="16" customWidth="1"/>
    <col min="5891" max="5891" width="24.21875" style="16" customWidth="1"/>
    <col min="5892" max="5892" width="8.44140625" style="16" customWidth="1"/>
    <col min="5893" max="5893" width="7.6640625" style="16" customWidth="1"/>
    <col min="5894" max="5894" width="12.33203125" style="16" customWidth="1"/>
    <col min="5895" max="5895" width="7.109375" style="16" customWidth="1"/>
    <col min="5896" max="5896" width="7" style="16" customWidth="1"/>
    <col min="5897" max="5897" width="10.6640625" style="16" customWidth="1"/>
    <col min="5898" max="5898" width="8.21875" style="16" customWidth="1"/>
    <col min="5899" max="5899" width="7.109375" style="16" customWidth="1"/>
    <col min="5900" max="5900" width="11.5546875" style="16" customWidth="1"/>
    <col min="5901" max="5901" width="9.33203125" style="16" customWidth="1"/>
    <col min="5902" max="5902" width="5.6640625" style="16" customWidth="1"/>
    <col min="5903" max="5903" width="9.5546875" style="16" customWidth="1"/>
    <col min="5904" max="5904" width="8" style="16" customWidth="1"/>
    <col min="5905" max="5905" width="27.5546875" style="16" customWidth="1"/>
    <col min="5906" max="5909" width="7.6640625" style="16" customWidth="1"/>
    <col min="5910" max="5910" width="3.6640625" style="16" customWidth="1"/>
    <col min="5911" max="5913" width="7.6640625" style="16" customWidth="1"/>
    <col min="5914" max="5914" width="3.6640625" style="16" customWidth="1"/>
    <col min="5915" max="5917" width="7.6640625" style="16" customWidth="1"/>
    <col min="5918" max="5918" width="3.6640625" style="16" customWidth="1"/>
    <col min="5919" max="5921" width="7.6640625" style="16" customWidth="1"/>
    <col min="5922" max="6144" width="9.6640625" style="16"/>
    <col min="6145" max="6145" width="4.44140625" style="16" customWidth="1"/>
    <col min="6146" max="6146" width="29.21875" style="16" customWidth="1"/>
    <col min="6147" max="6147" width="24.21875" style="16" customWidth="1"/>
    <col min="6148" max="6148" width="8.44140625" style="16" customWidth="1"/>
    <col min="6149" max="6149" width="7.6640625" style="16" customWidth="1"/>
    <col min="6150" max="6150" width="12.33203125" style="16" customWidth="1"/>
    <col min="6151" max="6151" width="7.109375" style="16" customWidth="1"/>
    <col min="6152" max="6152" width="7" style="16" customWidth="1"/>
    <col min="6153" max="6153" width="10.6640625" style="16" customWidth="1"/>
    <col min="6154" max="6154" width="8.21875" style="16" customWidth="1"/>
    <col min="6155" max="6155" width="7.109375" style="16" customWidth="1"/>
    <col min="6156" max="6156" width="11.5546875" style="16" customWidth="1"/>
    <col min="6157" max="6157" width="9.33203125" style="16" customWidth="1"/>
    <col min="6158" max="6158" width="5.6640625" style="16" customWidth="1"/>
    <col min="6159" max="6159" width="9.5546875" style="16" customWidth="1"/>
    <col min="6160" max="6160" width="8" style="16" customWidth="1"/>
    <col min="6161" max="6161" width="27.5546875" style="16" customWidth="1"/>
    <col min="6162" max="6165" width="7.6640625" style="16" customWidth="1"/>
    <col min="6166" max="6166" width="3.6640625" style="16" customWidth="1"/>
    <col min="6167" max="6169" width="7.6640625" style="16" customWidth="1"/>
    <col min="6170" max="6170" width="3.6640625" style="16" customWidth="1"/>
    <col min="6171" max="6173" width="7.6640625" style="16" customWidth="1"/>
    <col min="6174" max="6174" width="3.6640625" style="16" customWidth="1"/>
    <col min="6175" max="6177" width="7.6640625" style="16" customWidth="1"/>
    <col min="6178" max="6400" width="9.6640625" style="16"/>
    <col min="6401" max="6401" width="4.44140625" style="16" customWidth="1"/>
    <col min="6402" max="6402" width="29.21875" style="16" customWidth="1"/>
    <col min="6403" max="6403" width="24.21875" style="16" customWidth="1"/>
    <col min="6404" max="6404" width="8.44140625" style="16" customWidth="1"/>
    <col min="6405" max="6405" width="7.6640625" style="16" customWidth="1"/>
    <col min="6406" max="6406" width="12.33203125" style="16" customWidth="1"/>
    <col min="6407" max="6407" width="7.109375" style="16" customWidth="1"/>
    <col min="6408" max="6408" width="7" style="16" customWidth="1"/>
    <col min="6409" max="6409" width="10.6640625" style="16" customWidth="1"/>
    <col min="6410" max="6410" width="8.21875" style="16" customWidth="1"/>
    <col min="6411" max="6411" width="7.109375" style="16" customWidth="1"/>
    <col min="6412" max="6412" width="11.5546875" style="16" customWidth="1"/>
    <col min="6413" max="6413" width="9.33203125" style="16" customWidth="1"/>
    <col min="6414" max="6414" width="5.6640625" style="16" customWidth="1"/>
    <col min="6415" max="6415" width="9.5546875" style="16" customWidth="1"/>
    <col min="6416" max="6416" width="8" style="16" customWidth="1"/>
    <col min="6417" max="6417" width="27.5546875" style="16" customWidth="1"/>
    <col min="6418" max="6421" width="7.6640625" style="16" customWidth="1"/>
    <col min="6422" max="6422" width="3.6640625" style="16" customWidth="1"/>
    <col min="6423" max="6425" width="7.6640625" style="16" customWidth="1"/>
    <col min="6426" max="6426" width="3.6640625" style="16" customWidth="1"/>
    <col min="6427" max="6429" width="7.6640625" style="16" customWidth="1"/>
    <col min="6430" max="6430" width="3.6640625" style="16" customWidth="1"/>
    <col min="6431" max="6433" width="7.6640625" style="16" customWidth="1"/>
    <col min="6434" max="6656" width="9.6640625" style="16"/>
    <col min="6657" max="6657" width="4.44140625" style="16" customWidth="1"/>
    <col min="6658" max="6658" width="29.21875" style="16" customWidth="1"/>
    <col min="6659" max="6659" width="24.21875" style="16" customWidth="1"/>
    <col min="6660" max="6660" width="8.44140625" style="16" customWidth="1"/>
    <col min="6661" max="6661" width="7.6640625" style="16" customWidth="1"/>
    <col min="6662" max="6662" width="12.33203125" style="16" customWidth="1"/>
    <col min="6663" max="6663" width="7.109375" style="16" customWidth="1"/>
    <col min="6664" max="6664" width="7" style="16" customWidth="1"/>
    <col min="6665" max="6665" width="10.6640625" style="16" customWidth="1"/>
    <col min="6666" max="6666" width="8.21875" style="16" customWidth="1"/>
    <col min="6667" max="6667" width="7.109375" style="16" customWidth="1"/>
    <col min="6668" max="6668" width="11.5546875" style="16" customWidth="1"/>
    <col min="6669" max="6669" width="9.33203125" style="16" customWidth="1"/>
    <col min="6670" max="6670" width="5.6640625" style="16" customWidth="1"/>
    <col min="6671" max="6671" width="9.5546875" style="16" customWidth="1"/>
    <col min="6672" max="6672" width="8" style="16" customWidth="1"/>
    <col min="6673" max="6673" width="27.5546875" style="16" customWidth="1"/>
    <col min="6674" max="6677" width="7.6640625" style="16" customWidth="1"/>
    <col min="6678" max="6678" width="3.6640625" style="16" customWidth="1"/>
    <col min="6679" max="6681" width="7.6640625" style="16" customWidth="1"/>
    <col min="6682" max="6682" width="3.6640625" style="16" customWidth="1"/>
    <col min="6683" max="6685" width="7.6640625" style="16" customWidth="1"/>
    <col min="6686" max="6686" width="3.6640625" style="16" customWidth="1"/>
    <col min="6687" max="6689" width="7.6640625" style="16" customWidth="1"/>
    <col min="6690" max="6912" width="9.6640625" style="16"/>
    <col min="6913" max="6913" width="4.44140625" style="16" customWidth="1"/>
    <col min="6914" max="6914" width="29.21875" style="16" customWidth="1"/>
    <col min="6915" max="6915" width="24.21875" style="16" customWidth="1"/>
    <col min="6916" max="6916" width="8.44140625" style="16" customWidth="1"/>
    <col min="6917" max="6917" width="7.6640625" style="16" customWidth="1"/>
    <col min="6918" max="6918" width="12.33203125" style="16" customWidth="1"/>
    <col min="6919" max="6919" width="7.109375" style="16" customWidth="1"/>
    <col min="6920" max="6920" width="7" style="16" customWidth="1"/>
    <col min="6921" max="6921" width="10.6640625" style="16" customWidth="1"/>
    <col min="6922" max="6922" width="8.21875" style="16" customWidth="1"/>
    <col min="6923" max="6923" width="7.109375" style="16" customWidth="1"/>
    <col min="6924" max="6924" width="11.5546875" style="16" customWidth="1"/>
    <col min="6925" max="6925" width="9.33203125" style="16" customWidth="1"/>
    <col min="6926" max="6926" width="5.6640625" style="16" customWidth="1"/>
    <col min="6927" max="6927" width="9.5546875" style="16" customWidth="1"/>
    <col min="6928" max="6928" width="8" style="16" customWidth="1"/>
    <col min="6929" max="6929" width="27.5546875" style="16" customWidth="1"/>
    <col min="6930" max="6933" width="7.6640625" style="16" customWidth="1"/>
    <col min="6934" max="6934" width="3.6640625" style="16" customWidth="1"/>
    <col min="6935" max="6937" width="7.6640625" style="16" customWidth="1"/>
    <col min="6938" max="6938" width="3.6640625" style="16" customWidth="1"/>
    <col min="6939" max="6941" width="7.6640625" style="16" customWidth="1"/>
    <col min="6942" max="6942" width="3.6640625" style="16" customWidth="1"/>
    <col min="6943" max="6945" width="7.6640625" style="16" customWidth="1"/>
    <col min="6946" max="7168" width="9.6640625" style="16"/>
    <col min="7169" max="7169" width="4.44140625" style="16" customWidth="1"/>
    <col min="7170" max="7170" width="29.21875" style="16" customWidth="1"/>
    <col min="7171" max="7171" width="24.21875" style="16" customWidth="1"/>
    <col min="7172" max="7172" width="8.44140625" style="16" customWidth="1"/>
    <col min="7173" max="7173" width="7.6640625" style="16" customWidth="1"/>
    <col min="7174" max="7174" width="12.33203125" style="16" customWidth="1"/>
    <col min="7175" max="7175" width="7.109375" style="16" customWidth="1"/>
    <col min="7176" max="7176" width="7" style="16" customWidth="1"/>
    <col min="7177" max="7177" width="10.6640625" style="16" customWidth="1"/>
    <col min="7178" max="7178" width="8.21875" style="16" customWidth="1"/>
    <col min="7179" max="7179" width="7.109375" style="16" customWidth="1"/>
    <col min="7180" max="7180" width="11.5546875" style="16" customWidth="1"/>
    <col min="7181" max="7181" width="9.33203125" style="16" customWidth="1"/>
    <col min="7182" max="7182" width="5.6640625" style="16" customWidth="1"/>
    <col min="7183" max="7183" width="9.5546875" style="16" customWidth="1"/>
    <col min="7184" max="7184" width="8" style="16" customWidth="1"/>
    <col min="7185" max="7185" width="27.5546875" style="16" customWidth="1"/>
    <col min="7186" max="7189" width="7.6640625" style="16" customWidth="1"/>
    <col min="7190" max="7190" width="3.6640625" style="16" customWidth="1"/>
    <col min="7191" max="7193" width="7.6640625" style="16" customWidth="1"/>
    <col min="7194" max="7194" width="3.6640625" style="16" customWidth="1"/>
    <col min="7195" max="7197" width="7.6640625" style="16" customWidth="1"/>
    <col min="7198" max="7198" width="3.6640625" style="16" customWidth="1"/>
    <col min="7199" max="7201" width="7.6640625" style="16" customWidth="1"/>
    <col min="7202" max="7424" width="9.6640625" style="16"/>
    <col min="7425" max="7425" width="4.44140625" style="16" customWidth="1"/>
    <col min="7426" max="7426" width="29.21875" style="16" customWidth="1"/>
    <col min="7427" max="7427" width="24.21875" style="16" customWidth="1"/>
    <col min="7428" max="7428" width="8.44140625" style="16" customWidth="1"/>
    <col min="7429" max="7429" width="7.6640625" style="16" customWidth="1"/>
    <col min="7430" max="7430" width="12.33203125" style="16" customWidth="1"/>
    <col min="7431" max="7431" width="7.109375" style="16" customWidth="1"/>
    <col min="7432" max="7432" width="7" style="16" customWidth="1"/>
    <col min="7433" max="7433" width="10.6640625" style="16" customWidth="1"/>
    <col min="7434" max="7434" width="8.21875" style="16" customWidth="1"/>
    <col min="7435" max="7435" width="7.109375" style="16" customWidth="1"/>
    <col min="7436" max="7436" width="11.5546875" style="16" customWidth="1"/>
    <col min="7437" max="7437" width="9.33203125" style="16" customWidth="1"/>
    <col min="7438" max="7438" width="5.6640625" style="16" customWidth="1"/>
    <col min="7439" max="7439" width="9.5546875" style="16" customWidth="1"/>
    <col min="7440" max="7440" width="8" style="16" customWidth="1"/>
    <col min="7441" max="7441" width="27.5546875" style="16" customWidth="1"/>
    <col min="7442" max="7445" width="7.6640625" style="16" customWidth="1"/>
    <col min="7446" max="7446" width="3.6640625" style="16" customWidth="1"/>
    <col min="7447" max="7449" width="7.6640625" style="16" customWidth="1"/>
    <col min="7450" max="7450" width="3.6640625" style="16" customWidth="1"/>
    <col min="7451" max="7453" width="7.6640625" style="16" customWidth="1"/>
    <col min="7454" max="7454" width="3.6640625" style="16" customWidth="1"/>
    <col min="7455" max="7457" width="7.6640625" style="16" customWidth="1"/>
    <col min="7458" max="7680" width="9.6640625" style="16"/>
    <col min="7681" max="7681" width="4.44140625" style="16" customWidth="1"/>
    <col min="7682" max="7682" width="29.21875" style="16" customWidth="1"/>
    <col min="7683" max="7683" width="24.21875" style="16" customWidth="1"/>
    <col min="7684" max="7684" width="8.44140625" style="16" customWidth="1"/>
    <col min="7685" max="7685" width="7.6640625" style="16" customWidth="1"/>
    <col min="7686" max="7686" width="12.33203125" style="16" customWidth="1"/>
    <col min="7687" max="7687" width="7.109375" style="16" customWidth="1"/>
    <col min="7688" max="7688" width="7" style="16" customWidth="1"/>
    <col min="7689" max="7689" width="10.6640625" style="16" customWidth="1"/>
    <col min="7690" max="7690" width="8.21875" style="16" customWidth="1"/>
    <col min="7691" max="7691" width="7.109375" style="16" customWidth="1"/>
    <col min="7692" max="7692" width="11.5546875" style="16" customWidth="1"/>
    <col min="7693" max="7693" width="9.33203125" style="16" customWidth="1"/>
    <col min="7694" max="7694" width="5.6640625" style="16" customWidth="1"/>
    <col min="7695" max="7695" width="9.5546875" style="16" customWidth="1"/>
    <col min="7696" max="7696" width="8" style="16" customWidth="1"/>
    <col min="7697" max="7697" width="27.5546875" style="16" customWidth="1"/>
    <col min="7698" max="7701" width="7.6640625" style="16" customWidth="1"/>
    <col min="7702" max="7702" width="3.6640625" style="16" customWidth="1"/>
    <col min="7703" max="7705" width="7.6640625" style="16" customWidth="1"/>
    <col min="7706" max="7706" width="3.6640625" style="16" customWidth="1"/>
    <col min="7707" max="7709" width="7.6640625" style="16" customWidth="1"/>
    <col min="7710" max="7710" width="3.6640625" style="16" customWidth="1"/>
    <col min="7711" max="7713" width="7.6640625" style="16" customWidth="1"/>
    <col min="7714" max="7936" width="9.6640625" style="16"/>
    <col min="7937" max="7937" width="4.44140625" style="16" customWidth="1"/>
    <col min="7938" max="7938" width="29.21875" style="16" customWidth="1"/>
    <col min="7939" max="7939" width="24.21875" style="16" customWidth="1"/>
    <col min="7940" max="7940" width="8.44140625" style="16" customWidth="1"/>
    <col min="7941" max="7941" width="7.6640625" style="16" customWidth="1"/>
    <col min="7942" max="7942" width="12.33203125" style="16" customWidth="1"/>
    <col min="7943" max="7943" width="7.109375" style="16" customWidth="1"/>
    <col min="7944" max="7944" width="7" style="16" customWidth="1"/>
    <col min="7945" max="7945" width="10.6640625" style="16" customWidth="1"/>
    <col min="7946" max="7946" width="8.21875" style="16" customWidth="1"/>
    <col min="7947" max="7947" width="7.109375" style="16" customWidth="1"/>
    <col min="7948" max="7948" width="11.5546875" style="16" customWidth="1"/>
    <col min="7949" max="7949" width="9.33203125" style="16" customWidth="1"/>
    <col min="7950" max="7950" width="5.6640625" style="16" customWidth="1"/>
    <col min="7951" max="7951" width="9.5546875" style="16" customWidth="1"/>
    <col min="7952" max="7952" width="8" style="16" customWidth="1"/>
    <col min="7953" max="7953" width="27.5546875" style="16" customWidth="1"/>
    <col min="7954" max="7957" width="7.6640625" style="16" customWidth="1"/>
    <col min="7958" max="7958" width="3.6640625" style="16" customWidth="1"/>
    <col min="7959" max="7961" width="7.6640625" style="16" customWidth="1"/>
    <col min="7962" max="7962" width="3.6640625" style="16" customWidth="1"/>
    <col min="7963" max="7965" width="7.6640625" style="16" customWidth="1"/>
    <col min="7966" max="7966" width="3.6640625" style="16" customWidth="1"/>
    <col min="7967" max="7969" width="7.6640625" style="16" customWidth="1"/>
    <col min="7970" max="8192" width="9.6640625" style="16"/>
    <col min="8193" max="8193" width="4.44140625" style="16" customWidth="1"/>
    <col min="8194" max="8194" width="29.21875" style="16" customWidth="1"/>
    <col min="8195" max="8195" width="24.21875" style="16" customWidth="1"/>
    <col min="8196" max="8196" width="8.44140625" style="16" customWidth="1"/>
    <col min="8197" max="8197" width="7.6640625" style="16" customWidth="1"/>
    <col min="8198" max="8198" width="12.33203125" style="16" customWidth="1"/>
    <col min="8199" max="8199" width="7.109375" style="16" customWidth="1"/>
    <col min="8200" max="8200" width="7" style="16" customWidth="1"/>
    <col min="8201" max="8201" width="10.6640625" style="16" customWidth="1"/>
    <col min="8202" max="8202" width="8.21875" style="16" customWidth="1"/>
    <col min="8203" max="8203" width="7.109375" style="16" customWidth="1"/>
    <col min="8204" max="8204" width="11.5546875" style="16" customWidth="1"/>
    <col min="8205" max="8205" width="9.33203125" style="16" customWidth="1"/>
    <col min="8206" max="8206" width="5.6640625" style="16" customWidth="1"/>
    <col min="8207" max="8207" width="9.5546875" style="16" customWidth="1"/>
    <col min="8208" max="8208" width="8" style="16" customWidth="1"/>
    <col min="8209" max="8209" width="27.5546875" style="16" customWidth="1"/>
    <col min="8210" max="8213" width="7.6640625" style="16" customWidth="1"/>
    <col min="8214" max="8214" width="3.6640625" style="16" customWidth="1"/>
    <col min="8215" max="8217" width="7.6640625" style="16" customWidth="1"/>
    <col min="8218" max="8218" width="3.6640625" style="16" customWidth="1"/>
    <col min="8219" max="8221" width="7.6640625" style="16" customWidth="1"/>
    <col min="8222" max="8222" width="3.6640625" style="16" customWidth="1"/>
    <col min="8223" max="8225" width="7.6640625" style="16" customWidth="1"/>
    <col min="8226" max="8448" width="9.6640625" style="16"/>
    <col min="8449" max="8449" width="4.44140625" style="16" customWidth="1"/>
    <col min="8450" max="8450" width="29.21875" style="16" customWidth="1"/>
    <col min="8451" max="8451" width="24.21875" style="16" customWidth="1"/>
    <col min="8452" max="8452" width="8.44140625" style="16" customWidth="1"/>
    <col min="8453" max="8453" width="7.6640625" style="16" customWidth="1"/>
    <col min="8454" max="8454" width="12.33203125" style="16" customWidth="1"/>
    <col min="8455" max="8455" width="7.109375" style="16" customWidth="1"/>
    <col min="8456" max="8456" width="7" style="16" customWidth="1"/>
    <col min="8457" max="8457" width="10.6640625" style="16" customWidth="1"/>
    <col min="8458" max="8458" width="8.21875" style="16" customWidth="1"/>
    <col min="8459" max="8459" width="7.109375" style="16" customWidth="1"/>
    <col min="8460" max="8460" width="11.5546875" style="16" customWidth="1"/>
    <col min="8461" max="8461" width="9.33203125" style="16" customWidth="1"/>
    <col min="8462" max="8462" width="5.6640625" style="16" customWidth="1"/>
    <col min="8463" max="8463" width="9.5546875" style="16" customWidth="1"/>
    <col min="8464" max="8464" width="8" style="16" customWidth="1"/>
    <col min="8465" max="8465" width="27.5546875" style="16" customWidth="1"/>
    <col min="8466" max="8469" width="7.6640625" style="16" customWidth="1"/>
    <col min="8470" max="8470" width="3.6640625" style="16" customWidth="1"/>
    <col min="8471" max="8473" width="7.6640625" style="16" customWidth="1"/>
    <col min="8474" max="8474" width="3.6640625" style="16" customWidth="1"/>
    <col min="8475" max="8477" width="7.6640625" style="16" customWidth="1"/>
    <col min="8478" max="8478" width="3.6640625" style="16" customWidth="1"/>
    <col min="8479" max="8481" width="7.6640625" style="16" customWidth="1"/>
    <col min="8482" max="8704" width="9.6640625" style="16"/>
    <col min="8705" max="8705" width="4.44140625" style="16" customWidth="1"/>
    <col min="8706" max="8706" width="29.21875" style="16" customWidth="1"/>
    <col min="8707" max="8707" width="24.21875" style="16" customWidth="1"/>
    <col min="8708" max="8708" width="8.44140625" style="16" customWidth="1"/>
    <col min="8709" max="8709" width="7.6640625" style="16" customWidth="1"/>
    <col min="8710" max="8710" width="12.33203125" style="16" customWidth="1"/>
    <col min="8711" max="8711" width="7.109375" style="16" customWidth="1"/>
    <col min="8712" max="8712" width="7" style="16" customWidth="1"/>
    <col min="8713" max="8713" width="10.6640625" style="16" customWidth="1"/>
    <col min="8714" max="8714" width="8.21875" style="16" customWidth="1"/>
    <col min="8715" max="8715" width="7.109375" style="16" customWidth="1"/>
    <col min="8716" max="8716" width="11.5546875" style="16" customWidth="1"/>
    <col min="8717" max="8717" width="9.33203125" style="16" customWidth="1"/>
    <col min="8718" max="8718" width="5.6640625" style="16" customWidth="1"/>
    <col min="8719" max="8719" width="9.5546875" style="16" customWidth="1"/>
    <col min="8720" max="8720" width="8" style="16" customWidth="1"/>
    <col min="8721" max="8721" width="27.5546875" style="16" customWidth="1"/>
    <col min="8722" max="8725" width="7.6640625" style="16" customWidth="1"/>
    <col min="8726" max="8726" width="3.6640625" style="16" customWidth="1"/>
    <col min="8727" max="8729" width="7.6640625" style="16" customWidth="1"/>
    <col min="8730" max="8730" width="3.6640625" style="16" customWidth="1"/>
    <col min="8731" max="8733" width="7.6640625" style="16" customWidth="1"/>
    <col min="8734" max="8734" width="3.6640625" style="16" customWidth="1"/>
    <col min="8735" max="8737" width="7.6640625" style="16" customWidth="1"/>
    <col min="8738" max="8960" width="9.6640625" style="16"/>
    <col min="8961" max="8961" width="4.44140625" style="16" customWidth="1"/>
    <col min="8962" max="8962" width="29.21875" style="16" customWidth="1"/>
    <col min="8963" max="8963" width="24.21875" style="16" customWidth="1"/>
    <col min="8964" max="8964" width="8.44140625" style="16" customWidth="1"/>
    <col min="8965" max="8965" width="7.6640625" style="16" customWidth="1"/>
    <col min="8966" max="8966" width="12.33203125" style="16" customWidth="1"/>
    <col min="8967" max="8967" width="7.109375" style="16" customWidth="1"/>
    <col min="8968" max="8968" width="7" style="16" customWidth="1"/>
    <col min="8969" max="8969" width="10.6640625" style="16" customWidth="1"/>
    <col min="8970" max="8970" width="8.21875" style="16" customWidth="1"/>
    <col min="8971" max="8971" width="7.109375" style="16" customWidth="1"/>
    <col min="8972" max="8972" width="11.5546875" style="16" customWidth="1"/>
    <col min="8973" max="8973" width="9.33203125" style="16" customWidth="1"/>
    <col min="8974" max="8974" width="5.6640625" style="16" customWidth="1"/>
    <col min="8975" max="8975" width="9.5546875" style="16" customWidth="1"/>
    <col min="8976" max="8976" width="8" style="16" customWidth="1"/>
    <col min="8977" max="8977" width="27.5546875" style="16" customWidth="1"/>
    <col min="8978" max="8981" width="7.6640625" style="16" customWidth="1"/>
    <col min="8982" max="8982" width="3.6640625" style="16" customWidth="1"/>
    <col min="8983" max="8985" width="7.6640625" style="16" customWidth="1"/>
    <col min="8986" max="8986" width="3.6640625" style="16" customWidth="1"/>
    <col min="8987" max="8989" width="7.6640625" style="16" customWidth="1"/>
    <col min="8990" max="8990" width="3.6640625" style="16" customWidth="1"/>
    <col min="8991" max="8993" width="7.6640625" style="16" customWidth="1"/>
    <col min="8994" max="9216" width="9.6640625" style="16"/>
    <col min="9217" max="9217" width="4.44140625" style="16" customWidth="1"/>
    <col min="9218" max="9218" width="29.21875" style="16" customWidth="1"/>
    <col min="9219" max="9219" width="24.21875" style="16" customWidth="1"/>
    <col min="9220" max="9220" width="8.44140625" style="16" customWidth="1"/>
    <col min="9221" max="9221" width="7.6640625" style="16" customWidth="1"/>
    <col min="9222" max="9222" width="12.33203125" style="16" customWidth="1"/>
    <col min="9223" max="9223" width="7.109375" style="16" customWidth="1"/>
    <col min="9224" max="9224" width="7" style="16" customWidth="1"/>
    <col min="9225" max="9225" width="10.6640625" style="16" customWidth="1"/>
    <col min="9226" max="9226" width="8.21875" style="16" customWidth="1"/>
    <col min="9227" max="9227" width="7.109375" style="16" customWidth="1"/>
    <col min="9228" max="9228" width="11.5546875" style="16" customWidth="1"/>
    <col min="9229" max="9229" width="9.33203125" style="16" customWidth="1"/>
    <col min="9230" max="9230" width="5.6640625" style="16" customWidth="1"/>
    <col min="9231" max="9231" width="9.5546875" style="16" customWidth="1"/>
    <col min="9232" max="9232" width="8" style="16" customWidth="1"/>
    <col min="9233" max="9233" width="27.5546875" style="16" customWidth="1"/>
    <col min="9234" max="9237" width="7.6640625" style="16" customWidth="1"/>
    <col min="9238" max="9238" width="3.6640625" style="16" customWidth="1"/>
    <col min="9239" max="9241" width="7.6640625" style="16" customWidth="1"/>
    <col min="9242" max="9242" width="3.6640625" style="16" customWidth="1"/>
    <col min="9243" max="9245" width="7.6640625" style="16" customWidth="1"/>
    <col min="9246" max="9246" width="3.6640625" style="16" customWidth="1"/>
    <col min="9247" max="9249" width="7.6640625" style="16" customWidth="1"/>
    <col min="9250" max="9472" width="9.6640625" style="16"/>
    <col min="9473" max="9473" width="4.44140625" style="16" customWidth="1"/>
    <col min="9474" max="9474" width="29.21875" style="16" customWidth="1"/>
    <col min="9475" max="9475" width="24.21875" style="16" customWidth="1"/>
    <col min="9476" max="9476" width="8.44140625" style="16" customWidth="1"/>
    <col min="9477" max="9477" width="7.6640625" style="16" customWidth="1"/>
    <col min="9478" max="9478" width="12.33203125" style="16" customWidth="1"/>
    <col min="9479" max="9479" width="7.109375" style="16" customWidth="1"/>
    <col min="9480" max="9480" width="7" style="16" customWidth="1"/>
    <col min="9481" max="9481" width="10.6640625" style="16" customWidth="1"/>
    <col min="9482" max="9482" width="8.21875" style="16" customWidth="1"/>
    <col min="9483" max="9483" width="7.109375" style="16" customWidth="1"/>
    <col min="9484" max="9484" width="11.5546875" style="16" customWidth="1"/>
    <col min="9485" max="9485" width="9.33203125" style="16" customWidth="1"/>
    <col min="9486" max="9486" width="5.6640625" style="16" customWidth="1"/>
    <col min="9487" max="9487" width="9.5546875" style="16" customWidth="1"/>
    <col min="9488" max="9488" width="8" style="16" customWidth="1"/>
    <col min="9489" max="9489" width="27.5546875" style="16" customWidth="1"/>
    <col min="9490" max="9493" width="7.6640625" style="16" customWidth="1"/>
    <col min="9494" max="9494" width="3.6640625" style="16" customWidth="1"/>
    <col min="9495" max="9497" width="7.6640625" style="16" customWidth="1"/>
    <col min="9498" max="9498" width="3.6640625" style="16" customWidth="1"/>
    <col min="9499" max="9501" width="7.6640625" style="16" customWidth="1"/>
    <col min="9502" max="9502" width="3.6640625" style="16" customWidth="1"/>
    <col min="9503" max="9505" width="7.6640625" style="16" customWidth="1"/>
    <col min="9506" max="9728" width="9.6640625" style="16"/>
    <col min="9729" max="9729" width="4.44140625" style="16" customWidth="1"/>
    <col min="9730" max="9730" width="29.21875" style="16" customWidth="1"/>
    <col min="9731" max="9731" width="24.21875" style="16" customWidth="1"/>
    <col min="9732" max="9732" width="8.44140625" style="16" customWidth="1"/>
    <col min="9733" max="9733" width="7.6640625" style="16" customWidth="1"/>
    <col min="9734" max="9734" width="12.33203125" style="16" customWidth="1"/>
    <col min="9735" max="9735" width="7.109375" style="16" customWidth="1"/>
    <col min="9736" max="9736" width="7" style="16" customWidth="1"/>
    <col min="9737" max="9737" width="10.6640625" style="16" customWidth="1"/>
    <col min="9738" max="9738" width="8.21875" style="16" customWidth="1"/>
    <col min="9739" max="9739" width="7.109375" style="16" customWidth="1"/>
    <col min="9740" max="9740" width="11.5546875" style="16" customWidth="1"/>
    <col min="9741" max="9741" width="9.33203125" style="16" customWidth="1"/>
    <col min="9742" max="9742" width="5.6640625" style="16" customWidth="1"/>
    <col min="9743" max="9743" width="9.5546875" style="16" customWidth="1"/>
    <col min="9744" max="9744" width="8" style="16" customWidth="1"/>
    <col min="9745" max="9745" width="27.5546875" style="16" customWidth="1"/>
    <col min="9746" max="9749" width="7.6640625" style="16" customWidth="1"/>
    <col min="9750" max="9750" width="3.6640625" style="16" customWidth="1"/>
    <col min="9751" max="9753" width="7.6640625" style="16" customWidth="1"/>
    <col min="9754" max="9754" width="3.6640625" style="16" customWidth="1"/>
    <col min="9755" max="9757" width="7.6640625" style="16" customWidth="1"/>
    <col min="9758" max="9758" width="3.6640625" style="16" customWidth="1"/>
    <col min="9759" max="9761" width="7.6640625" style="16" customWidth="1"/>
    <col min="9762" max="9984" width="9.6640625" style="16"/>
    <col min="9985" max="9985" width="4.44140625" style="16" customWidth="1"/>
    <col min="9986" max="9986" width="29.21875" style="16" customWidth="1"/>
    <col min="9987" max="9987" width="24.21875" style="16" customWidth="1"/>
    <col min="9988" max="9988" width="8.44140625" style="16" customWidth="1"/>
    <col min="9989" max="9989" width="7.6640625" style="16" customWidth="1"/>
    <col min="9990" max="9990" width="12.33203125" style="16" customWidth="1"/>
    <col min="9991" max="9991" width="7.109375" style="16" customWidth="1"/>
    <col min="9992" max="9992" width="7" style="16" customWidth="1"/>
    <col min="9993" max="9993" width="10.6640625" style="16" customWidth="1"/>
    <col min="9994" max="9994" width="8.21875" style="16" customWidth="1"/>
    <col min="9995" max="9995" width="7.109375" style="16" customWidth="1"/>
    <col min="9996" max="9996" width="11.5546875" style="16" customWidth="1"/>
    <col min="9997" max="9997" width="9.33203125" style="16" customWidth="1"/>
    <col min="9998" max="9998" width="5.6640625" style="16" customWidth="1"/>
    <col min="9999" max="9999" width="9.5546875" style="16" customWidth="1"/>
    <col min="10000" max="10000" width="8" style="16" customWidth="1"/>
    <col min="10001" max="10001" width="27.5546875" style="16" customWidth="1"/>
    <col min="10002" max="10005" width="7.6640625" style="16" customWidth="1"/>
    <col min="10006" max="10006" width="3.6640625" style="16" customWidth="1"/>
    <col min="10007" max="10009" width="7.6640625" style="16" customWidth="1"/>
    <col min="10010" max="10010" width="3.6640625" style="16" customWidth="1"/>
    <col min="10011" max="10013" width="7.6640625" style="16" customWidth="1"/>
    <col min="10014" max="10014" width="3.6640625" style="16" customWidth="1"/>
    <col min="10015" max="10017" width="7.6640625" style="16" customWidth="1"/>
    <col min="10018" max="10240" width="9.6640625" style="16"/>
    <col min="10241" max="10241" width="4.44140625" style="16" customWidth="1"/>
    <col min="10242" max="10242" width="29.21875" style="16" customWidth="1"/>
    <col min="10243" max="10243" width="24.21875" style="16" customWidth="1"/>
    <col min="10244" max="10244" width="8.44140625" style="16" customWidth="1"/>
    <col min="10245" max="10245" width="7.6640625" style="16" customWidth="1"/>
    <col min="10246" max="10246" width="12.33203125" style="16" customWidth="1"/>
    <col min="10247" max="10247" width="7.109375" style="16" customWidth="1"/>
    <col min="10248" max="10248" width="7" style="16" customWidth="1"/>
    <col min="10249" max="10249" width="10.6640625" style="16" customWidth="1"/>
    <col min="10250" max="10250" width="8.21875" style="16" customWidth="1"/>
    <col min="10251" max="10251" width="7.109375" style="16" customWidth="1"/>
    <col min="10252" max="10252" width="11.5546875" style="16" customWidth="1"/>
    <col min="10253" max="10253" width="9.33203125" style="16" customWidth="1"/>
    <col min="10254" max="10254" width="5.6640625" style="16" customWidth="1"/>
    <col min="10255" max="10255" width="9.5546875" style="16" customWidth="1"/>
    <col min="10256" max="10256" width="8" style="16" customWidth="1"/>
    <col min="10257" max="10257" width="27.5546875" style="16" customWidth="1"/>
    <col min="10258" max="10261" width="7.6640625" style="16" customWidth="1"/>
    <col min="10262" max="10262" width="3.6640625" style="16" customWidth="1"/>
    <col min="10263" max="10265" width="7.6640625" style="16" customWidth="1"/>
    <col min="10266" max="10266" width="3.6640625" style="16" customWidth="1"/>
    <col min="10267" max="10269" width="7.6640625" style="16" customWidth="1"/>
    <col min="10270" max="10270" width="3.6640625" style="16" customWidth="1"/>
    <col min="10271" max="10273" width="7.6640625" style="16" customWidth="1"/>
    <col min="10274" max="10496" width="9.6640625" style="16"/>
    <col min="10497" max="10497" width="4.44140625" style="16" customWidth="1"/>
    <col min="10498" max="10498" width="29.21875" style="16" customWidth="1"/>
    <col min="10499" max="10499" width="24.21875" style="16" customWidth="1"/>
    <col min="10500" max="10500" width="8.44140625" style="16" customWidth="1"/>
    <col min="10501" max="10501" width="7.6640625" style="16" customWidth="1"/>
    <col min="10502" max="10502" width="12.33203125" style="16" customWidth="1"/>
    <col min="10503" max="10503" width="7.109375" style="16" customWidth="1"/>
    <col min="10504" max="10504" width="7" style="16" customWidth="1"/>
    <col min="10505" max="10505" width="10.6640625" style="16" customWidth="1"/>
    <col min="10506" max="10506" width="8.21875" style="16" customWidth="1"/>
    <col min="10507" max="10507" width="7.109375" style="16" customWidth="1"/>
    <col min="10508" max="10508" width="11.5546875" style="16" customWidth="1"/>
    <col min="10509" max="10509" width="9.33203125" style="16" customWidth="1"/>
    <col min="10510" max="10510" width="5.6640625" style="16" customWidth="1"/>
    <col min="10511" max="10511" width="9.5546875" style="16" customWidth="1"/>
    <col min="10512" max="10512" width="8" style="16" customWidth="1"/>
    <col min="10513" max="10513" width="27.5546875" style="16" customWidth="1"/>
    <col min="10514" max="10517" width="7.6640625" style="16" customWidth="1"/>
    <col min="10518" max="10518" width="3.6640625" style="16" customWidth="1"/>
    <col min="10519" max="10521" width="7.6640625" style="16" customWidth="1"/>
    <col min="10522" max="10522" width="3.6640625" style="16" customWidth="1"/>
    <col min="10523" max="10525" width="7.6640625" style="16" customWidth="1"/>
    <col min="10526" max="10526" width="3.6640625" style="16" customWidth="1"/>
    <col min="10527" max="10529" width="7.6640625" style="16" customWidth="1"/>
    <col min="10530" max="10752" width="9.6640625" style="16"/>
    <col min="10753" max="10753" width="4.44140625" style="16" customWidth="1"/>
    <col min="10754" max="10754" width="29.21875" style="16" customWidth="1"/>
    <col min="10755" max="10755" width="24.21875" style="16" customWidth="1"/>
    <col min="10756" max="10756" width="8.44140625" style="16" customWidth="1"/>
    <col min="10757" max="10757" width="7.6640625" style="16" customWidth="1"/>
    <col min="10758" max="10758" width="12.33203125" style="16" customWidth="1"/>
    <col min="10759" max="10759" width="7.109375" style="16" customWidth="1"/>
    <col min="10760" max="10760" width="7" style="16" customWidth="1"/>
    <col min="10761" max="10761" width="10.6640625" style="16" customWidth="1"/>
    <col min="10762" max="10762" width="8.21875" style="16" customWidth="1"/>
    <col min="10763" max="10763" width="7.109375" style="16" customWidth="1"/>
    <col min="10764" max="10764" width="11.5546875" style="16" customWidth="1"/>
    <col min="10765" max="10765" width="9.33203125" style="16" customWidth="1"/>
    <col min="10766" max="10766" width="5.6640625" style="16" customWidth="1"/>
    <col min="10767" max="10767" width="9.5546875" style="16" customWidth="1"/>
    <col min="10768" max="10768" width="8" style="16" customWidth="1"/>
    <col min="10769" max="10769" width="27.5546875" style="16" customWidth="1"/>
    <col min="10770" max="10773" width="7.6640625" style="16" customWidth="1"/>
    <col min="10774" max="10774" width="3.6640625" style="16" customWidth="1"/>
    <col min="10775" max="10777" width="7.6640625" style="16" customWidth="1"/>
    <col min="10778" max="10778" width="3.6640625" style="16" customWidth="1"/>
    <col min="10779" max="10781" width="7.6640625" style="16" customWidth="1"/>
    <col min="10782" max="10782" width="3.6640625" style="16" customWidth="1"/>
    <col min="10783" max="10785" width="7.6640625" style="16" customWidth="1"/>
    <col min="10786" max="11008" width="9.6640625" style="16"/>
    <col min="11009" max="11009" width="4.44140625" style="16" customWidth="1"/>
    <col min="11010" max="11010" width="29.21875" style="16" customWidth="1"/>
    <col min="11011" max="11011" width="24.21875" style="16" customWidth="1"/>
    <col min="11012" max="11012" width="8.44140625" style="16" customWidth="1"/>
    <col min="11013" max="11013" width="7.6640625" style="16" customWidth="1"/>
    <col min="11014" max="11014" width="12.33203125" style="16" customWidth="1"/>
    <col min="11015" max="11015" width="7.109375" style="16" customWidth="1"/>
    <col min="11016" max="11016" width="7" style="16" customWidth="1"/>
    <col min="11017" max="11017" width="10.6640625" style="16" customWidth="1"/>
    <col min="11018" max="11018" width="8.21875" style="16" customWidth="1"/>
    <col min="11019" max="11019" width="7.109375" style="16" customWidth="1"/>
    <col min="11020" max="11020" width="11.5546875" style="16" customWidth="1"/>
    <col min="11021" max="11021" width="9.33203125" style="16" customWidth="1"/>
    <col min="11022" max="11022" width="5.6640625" style="16" customWidth="1"/>
    <col min="11023" max="11023" width="9.5546875" style="16" customWidth="1"/>
    <col min="11024" max="11024" width="8" style="16" customWidth="1"/>
    <col min="11025" max="11025" width="27.5546875" style="16" customWidth="1"/>
    <col min="11026" max="11029" width="7.6640625" style="16" customWidth="1"/>
    <col min="11030" max="11030" width="3.6640625" style="16" customWidth="1"/>
    <col min="11031" max="11033" width="7.6640625" style="16" customWidth="1"/>
    <col min="11034" max="11034" width="3.6640625" style="16" customWidth="1"/>
    <col min="11035" max="11037" width="7.6640625" style="16" customWidth="1"/>
    <col min="11038" max="11038" width="3.6640625" style="16" customWidth="1"/>
    <col min="11039" max="11041" width="7.6640625" style="16" customWidth="1"/>
    <col min="11042" max="11264" width="9.6640625" style="16"/>
    <col min="11265" max="11265" width="4.44140625" style="16" customWidth="1"/>
    <col min="11266" max="11266" width="29.21875" style="16" customWidth="1"/>
    <col min="11267" max="11267" width="24.21875" style="16" customWidth="1"/>
    <col min="11268" max="11268" width="8.44140625" style="16" customWidth="1"/>
    <col min="11269" max="11269" width="7.6640625" style="16" customWidth="1"/>
    <col min="11270" max="11270" width="12.33203125" style="16" customWidth="1"/>
    <col min="11271" max="11271" width="7.109375" style="16" customWidth="1"/>
    <col min="11272" max="11272" width="7" style="16" customWidth="1"/>
    <col min="11273" max="11273" width="10.6640625" style="16" customWidth="1"/>
    <col min="11274" max="11274" width="8.21875" style="16" customWidth="1"/>
    <col min="11275" max="11275" width="7.109375" style="16" customWidth="1"/>
    <col min="11276" max="11276" width="11.5546875" style="16" customWidth="1"/>
    <col min="11277" max="11277" width="9.33203125" style="16" customWidth="1"/>
    <col min="11278" max="11278" width="5.6640625" style="16" customWidth="1"/>
    <col min="11279" max="11279" width="9.5546875" style="16" customWidth="1"/>
    <col min="11280" max="11280" width="8" style="16" customWidth="1"/>
    <col min="11281" max="11281" width="27.5546875" style="16" customWidth="1"/>
    <col min="11282" max="11285" width="7.6640625" style="16" customWidth="1"/>
    <col min="11286" max="11286" width="3.6640625" style="16" customWidth="1"/>
    <col min="11287" max="11289" width="7.6640625" style="16" customWidth="1"/>
    <col min="11290" max="11290" width="3.6640625" style="16" customWidth="1"/>
    <col min="11291" max="11293" width="7.6640625" style="16" customWidth="1"/>
    <col min="11294" max="11294" width="3.6640625" style="16" customWidth="1"/>
    <col min="11295" max="11297" width="7.6640625" style="16" customWidth="1"/>
    <col min="11298" max="11520" width="9.6640625" style="16"/>
    <col min="11521" max="11521" width="4.44140625" style="16" customWidth="1"/>
    <col min="11522" max="11522" width="29.21875" style="16" customWidth="1"/>
    <col min="11523" max="11523" width="24.21875" style="16" customWidth="1"/>
    <col min="11524" max="11524" width="8.44140625" style="16" customWidth="1"/>
    <col min="11525" max="11525" width="7.6640625" style="16" customWidth="1"/>
    <col min="11526" max="11526" width="12.33203125" style="16" customWidth="1"/>
    <col min="11527" max="11527" width="7.109375" style="16" customWidth="1"/>
    <col min="11528" max="11528" width="7" style="16" customWidth="1"/>
    <col min="11529" max="11529" width="10.6640625" style="16" customWidth="1"/>
    <col min="11530" max="11530" width="8.21875" style="16" customWidth="1"/>
    <col min="11531" max="11531" width="7.109375" style="16" customWidth="1"/>
    <col min="11532" max="11532" width="11.5546875" style="16" customWidth="1"/>
    <col min="11533" max="11533" width="9.33203125" style="16" customWidth="1"/>
    <col min="11534" max="11534" width="5.6640625" style="16" customWidth="1"/>
    <col min="11535" max="11535" width="9.5546875" style="16" customWidth="1"/>
    <col min="11536" max="11536" width="8" style="16" customWidth="1"/>
    <col min="11537" max="11537" width="27.5546875" style="16" customWidth="1"/>
    <col min="11538" max="11541" width="7.6640625" style="16" customWidth="1"/>
    <col min="11542" max="11542" width="3.6640625" style="16" customWidth="1"/>
    <col min="11543" max="11545" width="7.6640625" style="16" customWidth="1"/>
    <col min="11546" max="11546" width="3.6640625" style="16" customWidth="1"/>
    <col min="11547" max="11549" width="7.6640625" style="16" customWidth="1"/>
    <col min="11550" max="11550" width="3.6640625" style="16" customWidth="1"/>
    <col min="11551" max="11553" width="7.6640625" style="16" customWidth="1"/>
    <col min="11554" max="11776" width="9.6640625" style="16"/>
    <col min="11777" max="11777" width="4.44140625" style="16" customWidth="1"/>
    <col min="11778" max="11778" width="29.21875" style="16" customWidth="1"/>
    <col min="11779" max="11779" width="24.21875" style="16" customWidth="1"/>
    <col min="11780" max="11780" width="8.44140625" style="16" customWidth="1"/>
    <col min="11781" max="11781" width="7.6640625" style="16" customWidth="1"/>
    <col min="11782" max="11782" width="12.33203125" style="16" customWidth="1"/>
    <col min="11783" max="11783" width="7.109375" style="16" customWidth="1"/>
    <col min="11784" max="11784" width="7" style="16" customWidth="1"/>
    <col min="11785" max="11785" width="10.6640625" style="16" customWidth="1"/>
    <col min="11786" max="11786" width="8.21875" style="16" customWidth="1"/>
    <col min="11787" max="11787" width="7.109375" style="16" customWidth="1"/>
    <col min="11788" max="11788" width="11.5546875" style="16" customWidth="1"/>
    <col min="11789" max="11789" width="9.33203125" style="16" customWidth="1"/>
    <col min="11790" max="11790" width="5.6640625" style="16" customWidth="1"/>
    <col min="11791" max="11791" width="9.5546875" style="16" customWidth="1"/>
    <col min="11792" max="11792" width="8" style="16" customWidth="1"/>
    <col min="11793" max="11793" width="27.5546875" style="16" customWidth="1"/>
    <col min="11794" max="11797" width="7.6640625" style="16" customWidth="1"/>
    <col min="11798" max="11798" width="3.6640625" style="16" customWidth="1"/>
    <col min="11799" max="11801" width="7.6640625" style="16" customWidth="1"/>
    <col min="11802" max="11802" width="3.6640625" style="16" customWidth="1"/>
    <col min="11803" max="11805" width="7.6640625" style="16" customWidth="1"/>
    <col min="11806" max="11806" width="3.6640625" style="16" customWidth="1"/>
    <col min="11807" max="11809" width="7.6640625" style="16" customWidth="1"/>
    <col min="11810" max="12032" width="9.6640625" style="16"/>
    <col min="12033" max="12033" width="4.44140625" style="16" customWidth="1"/>
    <col min="12034" max="12034" width="29.21875" style="16" customWidth="1"/>
    <col min="12035" max="12035" width="24.21875" style="16" customWidth="1"/>
    <col min="12036" max="12036" width="8.44140625" style="16" customWidth="1"/>
    <col min="12037" max="12037" width="7.6640625" style="16" customWidth="1"/>
    <col min="12038" max="12038" width="12.33203125" style="16" customWidth="1"/>
    <col min="12039" max="12039" width="7.109375" style="16" customWidth="1"/>
    <col min="12040" max="12040" width="7" style="16" customWidth="1"/>
    <col min="12041" max="12041" width="10.6640625" style="16" customWidth="1"/>
    <col min="12042" max="12042" width="8.21875" style="16" customWidth="1"/>
    <col min="12043" max="12043" width="7.109375" style="16" customWidth="1"/>
    <col min="12044" max="12044" width="11.5546875" style="16" customWidth="1"/>
    <col min="12045" max="12045" width="9.33203125" style="16" customWidth="1"/>
    <col min="12046" max="12046" width="5.6640625" style="16" customWidth="1"/>
    <col min="12047" max="12047" width="9.5546875" style="16" customWidth="1"/>
    <col min="12048" max="12048" width="8" style="16" customWidth="1"/>
    <col min="12049" max="12049" width="27.5546875" style="16" customWidth="1"/>
    <col min="12050" max="12053" width="7.6640625" style="16" customWidth="1"/>
    <col min="12054" max="12054" width="3.6640625" style="16" customWidth="1"/>
    <col min="12055" max="12057" width="7.6640625" style="16" customWidth="1"/>
    <col min="12058" max="12058" width="3.6640625" style="16" customWidth="1"/>
    <col min="12059" max="12061" width="7.6640625" style="16" customWidth="1"/>
    <col min="12062" max="12062" width="3.6640625" style="16" customWidth="1"/>
    <col min="12063" max="12065" width="7.6640625" style="16" customWidth="1"/>
    <col min="12066" max="12288" width="9.6640625" style="16"/>
    <col min="12289" max="12289" width="4.44140625" style="16" customWidth="1"/>
    <col min="12290" max="12290" width="29.21875" style="16" customWidth="1"/>
    <col min="12291" max="12291" width="24.21875" style="16" customWidth="1"/>
    <col min="12292" max="12292" width="8.44140625" style="16" customWidth="1"/>
    <col min="12293" max="12293" width="7.6640625" style="16" customWidth="1"/>
    <col min="12294" max="12294" width="12.33203125" style="16" customWidth="1"/>
    <col min="12295" max="12295" width="7.109375" style="16" customWidth="1"/>
    <col min="12296" max="12296" width="7" style="16" customWidth="1"/>
    <col min="12297" max="12297" width="10.6640625" style="16" customWidth="1"/>
    <col min="12298" max="12298" width="8.21875" style="16" customWidth="1"/>
    <col min="12299" max="12299" width="7.109375" style="16" customWidth="1"/>
    <col min="12300" max="12300" width="11.5546875" style="16" customWidth="1"/>
    <col min="12301" max="12301" width="9.33203125" style="16" customWidth="1"/>
    <col min="12302" max="12302" width="5.6640625" style="16" customWidth="1"/>
    <col min="12303" max="12303" width="9.5546875" style="16" customWidth="1"/>
    <col min="12304" max="12304" width="8" style="16" customWidth="1"/>
    <col min="12305" max="12305" width="27.5546875" style="16" customWidth="1"/>
    <col min="12306" max="12309" width="7.6640625" style="16" customWidth="1"/>
    <col min="12310" max="12310" width="3.6640625" style="16" customWidth="1"/>
    <col min="12311" max="12313" width="7.6640625" style="16" customWidth="1"/>
    <col min="12314" max="12314" width="3.6640625" style="16" customWidth="1"/>
    <col min="12315" max="12317" width="7.6640625" style="16" customWidth="1"/>
    <col min="12318" max="12318" width="3.6640625" style="16" customWidth="1"/>
    <col min="12319" max="12321" width="7.6640625" style="16" customWidth="1"/>
    <col min="12322" max="12544" width="9.6640625" style="16"/>
    <col min="12545" max="12545" width="4.44140625" style="16" customWidth="1"/>
    <col min="12546" max="12546" width="29.21875" style="16" customWidth="1"/>
    <col min="12547" max="12547" width="24.21875" style="16" customWidth="1"/>
    <col min="12548" max="12548" width="8.44140625" style="16" customWidth="1"/>
    <col min="12549" max="12549" width="7.6640625" style="16" customWidth="1"/>
    <col min="12550" max="12550" width="12.33203125" style="16" customWidth="1"/>
    <col min="12551" max="12551" width="7.109375" style="16" customWidth="1"/>
    <col min="12552" max="12552" width="7" style="16" customWidth="1"/>
    <col min="12553" max="12553" width="10.6640625" style="16" customWidth="1"/>
    <col min="12554" max="12554" width="8.21875" style="16" customWidth="1"/>
    <col min="12555" max="12555" width="7.109375" style="16" customWidth="1"/>
    <col min="12556" max="12556" width="11.5546875" style="16" customWidth="1"/>
    <col min="12557" max="12557" width="9.33203125" style="16" customWidth="1"/>
    <col min="12558" max="12558" width="5.6640625" style="16" customWidth="1"/>
    <col min="12559" max="12559" width="9.5546875" style="16" customWidth="1"/>
    <col min="12560" max="12560" width="8" style="16" customWidth="1"/>
    <col min="12561" max="12561" width="27.5546875" style="16" customWidth="1"/>
    <col min="12562" max="12565" width="7.6640625" style="16" customWidth="1"/>
    <col min="12566" max="12566" width="3.6640625" style="16" customWidth="1"/>
    <col min="12567" max="12569" width="7.6640625" style="16" customWidth="1"/>
    <col min="12570" max="12570" width="3.6640625" style="16" customWidth="1"/>
    <col min="12571" max="12573" width="7.6640625" style="16" customWidth="1"/>
    <col min="12574" max="12574" width="3.6640625" style="16" customWidth="1"/>
    <col min="12575" max="12577" width="7.6640625" style="16" customWidth="1"/>
    <col min="12578" max="12800" width="9.6640625" style="16"/>
    <col min="12801" max="12801" width="4.44140625" style="16" customWidth="1"/>
    <col min="12802" max="12802" width="29.21875" style="16" customWidth="1"/>
    <col min="12803" max="12803" width="24.21875" style="16" customWidth="1"/>
    <col min="12804" max="12804" width="8.44140625" style="16" customWidth="1"/>
    <col min="12805" max="12805" width="7.6640625" style="16" customWidth="1"/>
    <col min="12806" max="12806" width="12.33203125" style="16" customWidth="1"/>
    <col min="12807" max="12807" width="7.109375" style="16" customWidth="1"/>
    <col min="12808" max="12808" width="7" style="16" customWidth="1"/>
    <col min="12809" max="12809" width="10.6640625" style="16" customWidth="1"/>
    <col min="12810" max="12810" width="8.21875" style="16" customWidth="1"/>
    <col min="12811" max="12811" width="7.109375" style="16" customWidth="1"/>
    <col min="12812" max="12812" width="11.5546875" style="16" customWidth="1"/>
    <col min="12813" max="12813" width="9.33203125" style="16" customWidth="1"/>
    <col min="12814" max="12814" width="5.6640625" style="16" customWidth="1"/>
    <col min="12815" max="12815" width="9.5546875" style="16" customWidth="1"/>
    <col min="12816" max="12816" width="8" style="16" customWidth="1"/>
    <col min="12817" max="12817" width="27.5546875" style="16" customWidth="1"/>
    <col min="12818" max="12821" width="7.6640625" style="16" customWidth="1"/>
    <col min="12822" max="12822" width="3.6640625" style="16" customWidth="1"/>
    <col min="12823" max="12825" width="7.6640625" style="16" customWidth="1"/>
    <col min="12826" max="12826" width="3.6640625" style="16" customWidth="1"/>
    <col min="12827" max="12829" width="7.6640625" style="16" customWidth="1"/>
    <col min="12830" max="12830" width="3.6640625" style="16" customWidth="1"/>
    <col min="12831" max="12833" width="7.6640625" style="16" customWidth="1"/>
    <col min="12834" max="13056" width="9.6640625" style="16"/>
    <col min="13057" max="13057" width="4.44140625" style="16" customWidth="1"/>
    <col min="13058" max="13058" width="29.21875" style="16" customWidth="1"/>
    <col min="13059" max="13059" width="24.21875" style="16" customWidth="1"/>
    <col min="13060" max="13060" width="8.44140625" style="16" customWidth="1"/>
    <col min="13061" max="13061" width="7.6640625" style="16" customWidth="1"/>
    <col min="13062" max="13062" width="12.33203125" style="16" customWidth="1"/>
    <col min="13063" max="13063" width="7.109375" style="16" customWidth="1"/>
    <col min="13064" max="13064" width="7" style="16" customWidth="1"/>
    <col min="13065" max="13065" width="10.6640625" style="16" customWidth="1"/>
    <col min="13066" max="13066" width="8.21875" style="16" customWidth="1"/>
    <col min="13067" max="13067" width="7.109375" style="16" customWidth="1"/>
    <col min="13068" max="13068" width="11.5546875" style="16" customWidth="1"/>
    <col min="13069" max="13069" width="9.33203125" style="16" customWidth="1"/>
    <col min="13070" max="13070" width="5.6640625" style="16" customWidth="1"/>
    <col min="13071" max="13071" width="9.5546875" style="16" customWidth="1"/>
    <col min="13072" max="13072" width="8" style="16" customWidth="1"/>
    <col min="13073" max="13073" width="27.5546875" style="16" customWidth="1"/>
    <col min="13074" max="13077" width="7.6640625" style="16" customWidth="1"/>
    <col min="13078" max="13078" width="3.6640625" style="16" customWidth="1"/>
    <col min="13079" max="13081" width="7.6640625" style="16" customWidth="1"/>
    <col min="13082" max="13082" width="3.6640625" style="16" customWidth="1"/>
    <col min="13083" max="13085" width="7.6640625" style="16" customWidth="1"/>
    <col min="13086" max="13086" width="3.6640625" style="16" customWidth="1"/>
    <col min="13087" max="13089" width="7.6640625" style="16" customWidth="1"/>
    <col min="13090" max="13312" width="9.6640625" style="16"/>
    <col min="13313" max="13313" width="4.44140625" style="16" customWidth="1"/>
    <col min="13314" max="13314" width="29.21875" style="16" customWidth="1"/>
    <col min="13315" max="13315" width="24.21875" style="16" customWidth="1"/>
    <col min="13316" max="13316" width="8.44140625" style="16" customWidth="1"/>
    <col min="13317" max="13317" width="7.6640625" style="16" customWidth="1"/>
    <col min="13318" max="13318" width="12.33203125" style="16" customWidth="1"/>
    <col min="13319" max="13319" width="7.109375" style="16" customWidth="1"/>
    <col min="13320" max="13320" width="7" style="16" customWidth="1"/>
    <col min="13321" max="13321" width="10.6640625" style="16" customWidth="1"/>
    <col min="13322" max="13322" width="8.21875" style="16" customWidth="1"/>
    <col min="13323" max="13323" width="7.109375" style="16" customWidth="1"/>
    <col min="13324" max="13324" width="11.5546875" style="16" customWidth="1"/>
    <col min="13325" max="13325" width="9.33203125" style="16" customWidth="1"/>
    <col min="13326" max="13326" width="5.6640625" style="16" customWidth="1"/>
    <col min="13327" max="13327" width="9.5546875" style="16" customWidth="1"/>
    <col min="13328" max="13328" width="8" style="16" customWidth="1"/>
    <col min="13329" max="13329" width="27.5546875" style="16" customWidth="1"/>
    <col min="13330" max="13333" width="7.6640625" style="16" customWidth="1"/>
    <col min="13334" max="13334" width="3.6640625" style="16" customWidth="1"/>
    <col min="13335" max="13337" width="7.6640625" style="16" customWidth="1"/>
    <col min="13338" max="13338" width="3.6640625" style="16" customWidth="1"/>
    <col min="13339" max="13341" width="7.6640625" style="16" customWidth="1"/>
    <col min="13342" max="13342" width="3.6640625" style="16" customWidth="1"/>
    <col min="13343" max="13345" width="7.6640625" style="16" customWidth="1"/>
    <col min="13346" max="13568" width="9.6640625" style="16"/>
    <col min="13569" max="13569" width="4.44140625" style="16" customWidth="1"/>
    <col min="13570" max="13570" width="29.21875" style="16" customWidth="1"/>
    <col min="13571" max="13571" width="24.21875" style="16" customWidth="1"/>
    <col min="13572" max="13572" width="8.44140625" style="16" customWidth="1"/>
    <col min="13573" max="13573" width="7.6640625" style="16" customWidth="1"/>
    <col min="13574" max="13574" width="12.33203125" style="16" customWidth="1"/>
    <col min="13575" max="13575" width="7.109375" style="16" customWidth="1"/>
    <col min="13576" max="13576" width="7" style="16" customWidth="1"/>
    <col min="13577" max="13577" width="10.6640625" style="16" customWidth="1"/>
    <col min="13578" max="13578" width="8.21875" style="16" customWidth="1"/>
    <col min="13579" max="13579" width="7.109375" style="16" customWidth="1"/>
    <col min="13580" max="13580" width="11.5546875" style="16" customWidth="1"/>
    <col min="13581" max="13581" width="9.33203125" style="16" customWidth="1"/>
    <col min="13582" max="13582" width="5.6640625" style="16" customWidth="1"/>
    <col min="13583" max="13583" width="9.5546875" style="16" customWidth="1"/>
    <col min="13584" max="13584" width="8" style="16" customWidth="1"/>
    <col min="13585" max="13585" width="27.5546875" style="16" customWidth="1"/>
    <col min="13586" max="13589" width="7.6640625" style="16" customWidth="1"/>
    <col min="13590" max="13590" width="3.6640625" style="16" customWidth="1"/>
    <col min="13591" max="13593" width="7.6640625" style="16" customWidth="1"/>
    <col min="13594" max="13594" width="3.6640625" style="16" customWidth="1"/>
    <col min="13595" max="13597" width="7.6640625" style="16" customWidth="1"/>
    <col min="13598" max="13598" width="3.6640625" style="16" customWidth="1"/>
    <col min="13599" max="13601" width="7.6640625" style="16" customWidth="1"/>
    <col min="13602" max="13824" width="9.6640625" style="16"/>
    <col min="13825" max="13825" width="4.44140625" style="16" customWidth="1"/>
    <col min="13826" max="13826" width="29.21875" style="16" customWidth="1"/>
    <col min="13827" max="13827" width="24.21875" style="16" customWidth="1"/>
    <col min="13828" max="13828" width="8.44140625" style="16" customWidth="1"/>
    <col min="13829" max="13829" width="7.6640625" style="16" customWidth="1"/>
    <col min="13830" max="13830" width="12.33203125" style="16" customWidth="1"/>
    <col min="13831" max="13831" width="7.109375" style="16" customWidth="1"/>
    <col min="13832" max="13832" width="7" style="16" customWidth="1"/>
    <col min="13833" max="13833" width="10.6640625" style="16" customWidth="1"/>
    <col min="13834" max="13834" width="8.21875" style="16" customWidth="1"/>
    <col min="13835" max="13835" width="7.109375" style="16" customWidth="1"/>
    <col min="13836" max="13836" width="11.5546875" style="16" customWidth="1"/>
    <col min="13837" max="13837" width="9.33203125" style="16" customWidth="1"/>
    <col min="13838" max="13838" width="5.6640625" style="16" customWidth="1"/>
    <col min="13839" max="13839" width="9.5546875" style="16" customWidth="1"/>
    <col min="13840" max="13840" width="8" style="16" customWidth="1"/>
    <col min="13841" max="13841" width="27.5546875" style="16" customWidth="1"/>
    <col min="13842" max="13845" width="7.6640625" style="16" customWidth="1"/>
    <col min="13846" max="13846" width="3.6640625" style="16" customWidth="1"/>
    <col min="13847" max="13849" width="7.6640625" style="16" customWidth="1"/>
    <col min="13850" max="13850" width="3.6640625" style="16" customWidth="1"/>
    <col min="13851" max="13853" width="7.6640625" style="16" customWidth="1"/>
    <col min="13854" max="13854" width="3.6640625" style="16" customWidth="1"/>
    <col min="13855" max="13857" width="7.6640625" style="16" customWidth="1"/>
    <col min="13858" max="14080" width="9.6640625" style="16"/>
    <col min="14081" max="14081" width="4.44140625" style="16" customWidth="1"/>
    <col min="14082" max="14082" width="29.21875" style="16" customWidth="1"/>
    <col min="14083" max="14083" width="24.21875" style="16" customWidth="1"/>
    <col min="14084" max="14084" width="8.44140625" style="16" customWidth="1"/>
    <col min="14085" max="14085" width="7.6640625" style="16" customWidth="1"/>
    <col min="14086" max="14086" width="12.33203125" style="16" customWidth="1"/>
    <col min="14087" max="14087" width="7.109375" style="16" customWidth="1"/>
    <col min="14088" max="14088" width="7" style="16" customWidth="1"/>
    <col min="14089" max="14089" width="10.6640625" style="16" customWidth="1"/>
    <col min="14090" max="14090" width="8.21875" style="16" customWidth="1"/>
    <col min="14091" max="14091" width="7.109375" style="16" customWidth="1"/>
    <col min="14092" max="14092" width="11.5546875" style="16" customWidth="1"/>
    <col min="14093" max="14093" width="9.33203125" style="16" customWidth="1"/>
    <col min="14094" max="14094" width="5.6640625" style="16" customWidth="1"/>
    <col min="14095" max="14095" width="9.5546875" style="16" customWidth="1"/>
    <col min="14096" max="14096" width="8" style="16" customWidth="1"/>
    <col min="14097" max="14097" width="27.5546875" style="16" customWidth="1"/>
    <col min="14098" max="14101" width="7.6640625" style="16" customWidth="1"/>
    <col min="14102" max="14102" width="3.6640625" style="16" customWidth="1"/>
    <col min="14103" max="14105" width="7.6640625" style="16" customWidth="1"/>
    <col min="14106" max="14106" width="3.6640625" style="16" customWidth="1"/>
    <col min="14107" max="14109" width="7.6640625" style="16" customWidth="1"/>
    <col min="14110" max="14110" width="3.6640625" style="16" customWidth="1"/>
    <col min="14111" max="14113" width="7.6640625" style="16" customWidth="1"/>
    <col min="14114" max="14336" width="9.6640625" style="16"/>
    <col min="14337" max="14337" width="4.44140625" style="16" customWidth="1"/>
    <col min="14338" max="14338" width="29.21875" style="16" customWidth="1"/>
    <col min="14339" max="14339" width="24.21875" style="16" customWidth="1"/>
    <col min="14340" max="14340" width="8.44140625" style="16" customWidth="1"/>
    <col min="14341" max="14341" width="7.6640625" style="16" customWidth="1"/>
    <col min="14342" max="14342" width="12.33203125" style="16" customWidth="1"/>
    <col min="14343" max="14343" width="7.109375" style="16" customWidth="1"/>
    <col min="14344" max="14344" width="7" style="16" customWidth="1"/>
    <col min="14345" max="14345" width="10.6640625" style="16" customWidth="1"/>
    <col min="14346" max="14346" width="8.21875" style="16" customWidth="1"/>
    <col min="14347" max="14347" width="7.109375" style="16" customWidth="1"/>
    <col min="14348" max="14348" width="11.5546875" style="16" customWidth="1"/>
    <col min="14349" max="14349" width="9.33203125" style="16" customWidth="1"/>
    <col min="14350" max="14350" width="5.6640625" style="16" customWidth="1"/>
    <col min="14351" max="14351" width="9.5546875" style="16" customWidth="1"/>
    <col min="14352" max="14352" width="8" style="16" customWidth="1"/>
    <col min="14353" max="14353" width="27.5546875" style="16" customWidth="1"/>
    <col min="14354" max="14357" width="7.6640625" style="16" customWidth="1"/>
    <col min="14358" max="14358" width="3.6640625" style="16" customWidth="1"/>
    <col min="14359" max="14361" width="7.6640625" style="16" customWidth="1"/>
    <col min="14362" max="14362" width="3.6640625" style="16" customWidth="1"/>
    <col min="14363" max="14365" width="7.6640625" style="16" customWidth="1"/>
    <col min="14366" max="14366" width="3.6640625" style="16" customWidth="1"/>
    <col min="14367" max="14369" width="7.6640625" style="16" customWidth="1"/>
    <col min="14370" max="14592" width="9.6640625" style="16"/>
    <col min="14593" max="14593" width="4.44140625" style="16" customWidth="1"/>
    <col min="14594" max="14594" width="29.21875" style="16" customWidth="1"/>
    <col min="14595" max="14595" width="24.21875" style="16" customWidth="1"/>
    <col min="14596" max="14596" width="8.44140625" style="16" customWidth="1"/>
    <col min="14597" max="14597" width="7.6640625" style="16" customWidth="1"/>
    <col min="14598" max="14598" width="12.33203125" style="16" customWidth="1"/>
    <col min="14599" max="14599" width="7.109375" style="16" customWidth="1"/>
    <col min="14600" max="14600" width="7" style="16" customWidth="1"/>
    <col min="14601" max="14601" width="10.6640625" style="16" customWidth="1"/>
    <col min="14602" max="14602" width="8.21875" style="16" customWidth="1"/>
    <col min="14603" max="14603" width="7.109375" style="16" customWidth="1"/>
    <col min="14604" max="14604" width="11.5546875" style="16" customWidth="1"/>
    <col min="14605" max="14605" width="9.33203125" style="16" customWidth="1"/>
    <col min="14606" max="14606" width="5.6640625" style="16" customWidth="1"/>
    <col min="14607" max="14607" width="9.5546875" style="16" customWidth="1"/>
    <col min="14608" max="14608" width="8" style="16" customWidth="1"/>
    <col min="14609" max="14609" width="27.5546875" style="16" customWidth="1"/>
    <col min="14610" max="14613" width="7.6640625" style="16" customWidth="1"/>
    <col min="14614" max="14614" width="3.6640625" style="16" customWidth="1"/>
    <col min="14615" max="14617" width="7.6640625" style="16" customWidth="1"/>
    <col min="14618" max="14618" width="3.6640625" style="16" customWidth="1"/>
    <col min="14619" max="14621" width="7.6640625" style="16" customWidth="1"/>
    <col min="14622" max="14622" width="3.6640625" style="16" customWidth="1"/>
    <col min="14623" max="14625" width="7.6640625" style="16" customWidth="1"/>
    <col min="14626" max="14848" width="9.6640625" style="16"/>
    <col min="14849" max="14849" width="4.44140625" style="16" customWidth="1"/>
    <col min="14850" max="14850" width="29.21875" style="16" customWidth="1"/>
    <col min="14851" max="14851" width="24.21875" style="16" customWidth="1"/>
    <col min="14852" max="14852" width="8.44140625" style="16" customWidth="1"/>
    <col min="14853" max="14853" width="7.6640625" style="16" customWidth="1"/>
    <col min="14854" max="14854" width="12.33203125" style="16" customWidth="1"/>
    <col min="14855" max="14855" width="7.109375" style="16" customWidth="1"/>
    <col min="14856" max="14856" width="7" style="16" customWidth="1"/>
    <col min="14857" max="14857" width="10.6640625" style="16" customWidth="1"/>
    <col min="14858" max="14858" width="8.21875" style="16" customWidth="1"/>
    <col min="14859" max="14859" width="7.109375" style="16" customWidth="1"/>
    <col min="14860" max="14860" width="11.5546875" style="16" customWidth="1"/>
    <col min="14861" max="14861" width="9.33203125" style="16" customWidth="1"/>
    <col min="14862" max="14862" width="5.6640625" style="16" customWidth="1"/>
    <col min="14863" max="14863" width="9.5546875" style="16" customWidth="1"/>
    <col min="14864" max="14864" width="8" style="16" customWidth="1"/>
    <col min="14865" max="14865" width="27.5546875" style="16" customWidth="1"/>
    <col min="14866" max="14869" width="7.6640625" style="16" customWidth="1"/>
    <col min="14870" max="14870" width="3.6640625" style="16" customWidth="1"/>
    <col min="14871" max="14873" width="7.6640625" style="16" customWidth="1"/>
    <col min="14874" max="14874" width="3.6640625" style="16" customWidth="1"/>
    <col min="14875" max="14877" width="7.6640625" style="16" customWidth="1"/>
    <col min="14878" max="14878" width="3.6640625" style="16" customWidth="1"/>
    <col min="14879" max="14881" width="7.6640625" style="16" customWidth="1"/>
    <col min="14882" max="15104" width="9.6640625" style="16"/>
    <col min="15105" max="15105" width="4.44140625" style="16" customWidth="1"/>
    <col min="15106" max="15106" width="29.21875" style="16" customWidth="1"/>
    <col min="15107" max="15107" width="24.21875" style="16" customWidth="1"/>
    <col min="15108" max="15108" width="8.44140625" style="16" customWidth="1"/>
    <col min="15109" max="15109" width="7.6640625" style="16" customWidth="1"/>
    <col min="15110" max="15110" width="12.33203125" style="16" customWidth="1"/>
    <col min="15111" max="15111" width="7.109375" style="16" customWidth="1"/>
    <col min="15112" max="15112" width="7" style="16" customWidth="1"/>
    <col min="15113" max="15113" width="10.6640625" style="16" customWidth="1"/>
    <col min="15114" max="15114" width="8.21875" style="16" customWidth="1"/>
    <col min="15115" max="15115" width="7.109375" style="16" customWidth="1"/>
    <col min="15116" max="15116" width="11.5546875" style="16" customWidth="1"/>
    <col min="15117" max="15117" width="9.33203125" style="16" customWidth="1"/>
    <col min="15118" max="15118" width="5.6640625" style="16" customWidth="1"/>
    <col min="15119" max="15119" width="9.5546875" style="16" customWidth="1"/>
    <col min="15120" max="15120" width="8" style="16" customWidth="1"/>
    <col min="15121" max="15121" width="27.5546875" style="16" customWidth="1"/>
    <col min="15122" max="15125" width="7.6640625" style="16" customWidth="1"/>
    <col min="15126" max="15126" width="3.6640625" style="16" customWidth="1"/>
    <col min="15127" max="15129" width="7.6640625" style="16" customWidth="1"/>
    <col min="15130" max="15130" width="3.6640625" style="16" customWidth="1"/>
    <col min="15131" max="15133" width="7.6640625" style="16" customWidth="1"/>
    <col min="15134" max="15134" width="3.6640625" style="16" customWidth="1"/>
    <col min="15135" max="15137" width="7.6640625" style="16" customWidth="1"/>
    <col min="15138" max="15360" width="9.6640625" style="16"/>
    <col min="15361" max="15361" width="4.44140625" style="16" customWidth="1"/>
    <col min="15362" max="15362" width="29.21875" style="16" customWidth="1"/>
    <col min="15363" max="15363" width="24.21875" style="16" customWidth="1"/>
    <col min="15364" max="15364" width="8.44140625" style="16" customWidth="1"/>
    <col min="15365" max="15365" width="7.6640625" style="16" customWidth="1"/>
    <col min="15366" max="15366" width="12.33203125" style="16" customWidth="1"/>
    <col min="15367" max="15367" width="7.109375" style="16" customWidth="1"/>
    <col min="15368" max="15368" width="7" style="16" customWidth="1"/>
    <col min="15369" max="15369" width="10.6640625" style="16" customWidth="1"/>
    <col min="15370" max="15370" width="8.21875" style="16" customWidth="1"/>
    <col min="15371" max="15371" width="7.109375" style="16" customWidth="1"/>
    <col min="15372" max="15372" width="11.5546875" style="16" customWidth="1"/>
    <col min="15373" max="15373" width="9.33203125" style="16" customWidth="1"/>
    <col min="15374" max="15374" width="5.6640625" style="16" customWidth="1"/>
    <col min="15375" max="15375" width="9.5546875" style="16" customWidth="1"/>
    <col min="15376" max="15376" width="8" style="16" customWidth="1"/>
    <col min="15377" max="15377" width="27.5546875" style="16" customWidth="1"/>
    <col min="15378" max="15381" width="7.6640625" style="16" customWidth="1"/>
    <col min="15382" max="15382" width="3.6640625" style="16" customWidth="1"/>
    <col min="15383" max="15385" width="7.6640625" style="16" customWidth="1"/>
    <col min="15386" max="15386" width="3.6640625" style="16" customWidth="1"/>
    <col min="15387" max="15389" width="7.6640625" style="16" customWidth="1"/>
    <col min="15390" max="15390" width="3.6640625" style="16" customWidth="1"/>
    <col min="15391" max="15393" width="7.6640625" style="16" customWidth="1"/>
    <col min="15394" max="15616" width="9.6640625" style="16"/>
    <col min="15617" max="15617" width="4.44140625" style="16" customWidth="1"/>
    <col min="15618" max="15618" width="29.21875" style="16" customWidth="1"/>
    <col min="15619" max="15619" width="24.21875" style="16" customWidth="1"/>
    <col min="15620" max="15620" width="8.44140625" style="16" customWidth="1"/>
    <col min="15621" max="15621" width="7.6640625" style="16" customWidth="1"/>
    <col min="15622" max="15622" width="12.33203125" style="16" customWidth="1"/>
    <col min="15623" max="15623" width="7.109375" style="16" customWidth="1"/>
    <col min="15624" max="15624" width="7" style="16" customWidth="1"/>
    <col min="15625" max="15625" width="10.6640625" style="16" customWidth="1"/>
    <col min="15626" max="15626" width="8.21875" style="16" customWidth="1"/>
    <col min="15627" max="15627" width="7.109375" style="16" customWidth="1"/>
    <col min="15628" max="15628" width="11.5546875" style="16" customWidth="1"/>
    <col min="15629" max="15629" width="9.33203125" style="16" customWidth="1"/>
    <col min="15630" max="15630" width="5.6640625" style="16" customWidth="1"/>
    <col min="15631" max="15631" width="9.5546875" style="16" customWidth="1"/>
    <col min="15632" max="15632" width="8" style="16" customWidth="1"/>
    <col min="15633" max="15633" width="27.5546875" style="16" customWidth="1"/>
    <col min="15634" max="15637" width="7.6640625" style="16" customWidth="1"/>
    <col min="15638" max="15638" width="3.6640625" style="16" customWidth="1"/>
    <col min="15639" max="15641" width="7.6640625" style="16" customWidth="1"/>
    <col min="15642" max="15642" width="3.6640625" style="16" customWidth="1"/>
    <col min="15643" max="15645" width="7.6640625" style="16" customWidth="1"/>
    <col min="15646" max="15646" width="3.6640625" style="16" customWidth="1"/>
    <col min="15647" max="15649" width="7.6640625" style="16" customWidth="1"/>
    <col min="15650" max="15872" width="9.6640625" style="16"/>
    <col min="15873" max="15873" width="4.44140625" style="16" customWidth="1"/>
    <col min="15874" max="15874" width="29.21875" style="16" customWidth="1"/>
    <col min="15875" max="15875" width="24.21875" style="16" customWidth="1"/>
    <col min="15876" max="15876" width="8.44140625" style="16" customWidth="1"/>
    <col min="15877" max="15877" width="7.6640625" style="16" customWidth="1"/>
    <col min="15878" max="15878" width="12.33203125" style="16" customWidth="1"/>
    <col min="15879" max="15879" width="7.109375" style="16" customWidth="1"/>
    <col min="15880" max="15880" width="7" style="16" customWidth="1"/>
    <col min="15881" max="15881" width="10.6640625" style="16" customWidth="1"/>
    <col min="15882" max="15882" width="8.21875" style="16" customWidth="1"/>
    <col min="15883" max="15883" width="7.109375" style="16" customWidth="1"/>
    <col min="15884" max="15884" width="11.5546875" style="16" customWidth="1"/>
    <col min="15885" max="15885" width="9.33203125" style="16" customWidth="1"/>
    <col min="15886" max="15886" width="5.6640625" style="16" customWidth="1"/>
    <col min="15887" max="15887" width="9.5546875" style="16" customWidth="1"/>
    <col min="15888" max="15888" width="8" style="16" customWidth="1"/>
    <col min="15889" max="15889" width="27.5546875" style="16" customWidth="1"/>
    <col min="15890" max="15893" width="7.6640625" style="16" customWidth="1"/>
    <col min="15894" max="15894" width="3.6640625" style="16" customWidth="1"/>
    <col min="15895" max="15897" width="7.6640625" style="16" customWidth="1"/>
    <col min="15898" max="15898" width="3.6640625" style="16" customWidth="1"/>
    <col min="15899" max="15901" width="7.6640625" style="16" customWidth="1"/>
    <col min="15902" max="15902" width="3.6640625" style="16" customWidth="1"/>
    <col min="15903" max="15905" width="7.6640625" style="16" customWidth="1"/>
    <col min="15906" max="16128" width="9.6640625" style="16"/>
    <col min="16129" max="16129" width="4.44140625" style="16" customWidth="1"/>
    <col min="16130" max="16130" width="29.21875" style="16" customWidth="1"/>
    <col min="16131" max="16131" width="24.21875" style="16" customWidth="1"/>
    <col min="16132" max="16132" width="8.44140625" style="16" customWidth="1"/>
    <col min="16133" max="16133" width="7.6640625" style="16" customWidth="1"/>
    <col min="16134" max="16134" width="12.33203125" style="16" customWidth="1"/>
    <col min="16135" max="16135" width="7.109375" style="16" customWidth="1"/>
    <col min="16136" max="16136" width="7" style="16" customWidth="1"/>
    <col min="16137" max="16137" width="10.6640625" style="16" customWidth="1"/>
    <col min="16138" max="16138" width="8.21875" style="16" customWidth="1"/>
    <col min="16139" max="16139" width="7.109375" style="16" customWidth="1"/>
    <col min="16140" max="16140" width="11.5546875" style="16" customWidth="1"/>
    <col min="16141" max="16141" width="9.33203125" style="16" customWidth="1"/>
    <col min="16142" max="16142" width="5.6640625" style="16" customWidth="1"/>
    <col min="16143" max="16143" width="9.5546875" style="16" customWidth="1"/>
    <col min="16144" max="16144" width="8" style="16" customWidth="1"/>
    <col min="16145" max="16145" width="27.5546875" style="16" customWidth="1"/>
    <col min="16146" max="16149" width="7.6640625" style="16" customWidth="1"/>
    <col min="16150" max="16150" width="3.6640625" style="16" customWidth="1"/>
    <col min="16151" max="16153" width="7.6640625" style="16" customWidth="1"/>
    <col min="16154" max="16154" width="3.6640625" style="16" customWidth="1"/>
    <col min="16155" max="16157" width="7.6640625" style="16" customWidth="1"/>
    <col min="16158" max="16158" width="3.6640625" style="16" customWidth="1"/>
    <col min="16159" max="16161" width="7.6640625" style="16" customWidth="1"/>
    <col min="16162" max="16384" width="9.6640625" style="16"/>
  </cols>
  <sheetData>
    <row r="1" spans="1:22" s="453" customFormat="1" ht="20.25">
      <c r="A1" s="1084" t="s">
        <v>417</v>
      </c>
      <c r="B1" s="1085"/>
      <c r="C1" s="1085"/>
      <c r="D1" s="1085"/>
      <c r="E1" s="1085"/>
      <c r="F1" s="1085"/>
      <c r="G1" s="1085"/>
      <c r="H1" s="1085"/>
      <c r="I1" s="1085"/>
      <c r="J1" s="1085"/>
      <c r="K1" s="1085"/>
      <c r="L1" s="1085"/>
      <c r="M1" s="1085"/>
      <c r="N1" s="1085"/>
      <c r="O1" s="1085"/>
      <c r="P1" s="485" t="s">
        <v>1</v>
      </c>
      <c r="Q1" s="28"/>
      <c r="R1" s="28"/>
      <c r="S1" s="28"/>
      <c r="T1" s="28"/>
      <c r="U1" s="28"/>
      <c r="V1" s="28"/>
    </row>
    <row r="2" spans="1:22" ht="13.9" customHeight="1">
      <c r="A2" s="459"/>
      <c r="B2" s="1"/>
      <c r="C2" s="1"/>
      <c r="D2" s="1"/>
      <c r="E2" s="1"/>
      <c r="F2" s="1"/>
      <c r="G2" s="1"/>
      <c r="H2" s="1"/>
      <c r="I2" s="1"/>
      <c r="J2" s="1"/>
      <c r="K2" s="1"/>
      <c r="L2" s="1"/>
      <c r="M2" s="1"/>
      <c r="N2" s="1"/>
      <c r="O2" s="1"/>
      <c r="P2" s="56" t="s">
        <v>1</v>
      </c>
      <c r="Q2" s="1"/>
      <c r="R2" s="1"/>
      <c r="S2" s="1"/>
      <c r="T2" s="1"/>
      <c r="U2" s="1"/>
      <c r="V2" s="1"/>
    </row>
    <row r="3" spans="1:22" ht="18.75">
      <c r="A3" s="1086" t="s">
        <v>115</v>
      </c>
      <c r="B3" s="1087"/>
      <c r="C3" s="1087"/>
      <c r="D3" s="1087"/>
      <c r="E3" s="1087"/>
      <c r="F3" s="1087"/>
      <c r="G3" s="1087"/>
      <c r="H3" s="1087"/>
      <c r="I3" s="1087"/>
      <c r="J3" s="1087"/>
      <c r="K3" s="1087"/>
      <c r="L3" s="1087"/>
      <c r="M3" s="1087"/>
      <c r="N3" s="1087"/>
      <c r="O3" s="1087"/>
      <c r="P3" s="56" t="s">
        <v>1</v>
      </c>
      <c r="Q3" s="1"/>
      <c r="R3" s="1"/>
      <c r="S3" s="1"/>
      <c r="T3" s="1"/>
      <c r="U3" s="1"/>
      <c r="V3" s="1"/>
    </row>
    <row r="4" spans="1:22" ht="16.5">
      <c r="A4" s="1088" t="str">
        <f>+'[3]B. Summary of Requirements '!A5</f>
        <v>United States Attorneys</v>
      </c>
      <c r="B4" s="1020"/>
      <c r="C4" s="1020"/>
      <c r="D4" s="1020"/>
      <c r="E4" s="1020"/>
      <c r="F4" s="1020"/>
      <c r="G4" s="1020"/>
      <c r="H4" s="1020"/>
      <c r="I4" s="1020"/>
      <c r="J4" s="1020"/>
      <c r="K4" s="1020"/>
      <c r="L4" s="1020"/>
      <c r="M4" s="1020"/>
      <c r="N4" s="1020"/>
      <c r="O4" s="1020"/>
      <c r="P4" s="56" t="s">
        <v>1</v>
      </c>
      <c r="Q4" s="1"/>
      <c r="R4" s="1"/>
      <c r="S4" s="1"/>
      <c r="T4" s="1"/>
      <c r="U4" s="1"/>
      <c r="V4" s="1"/>
    </row>
    <row r="5" spans="1:22" ht="16.5">
      <c r="A5" s="1088" t="str">
        <f>+'[3]B. Summary of Requirements '!A6</f>
        <v>Salaries and Expenses</v>
      </c>
      <c r="B5" s="1087"/>
      <c r="C5" s="1087"/>
      <c r="D5" s="1087"/>
      <c r="E5" s="1087"/>
      <c r="F5" s="1087"/>
      <c r="G5" s="1087"/>
      <c r="H5" s="1087"/>
      <c r="I5" s="1087"/>
      <c r="J5" s="1087"/>
      <c r="K5" s="1087"/>
      <c r="L5" s="1087"/>
      <c r="M5" s="1087"/>
      <c r="N5" s="1087"/>
      <c r="O5" s="1087"/>
      <c r="P5" s="56" t="s">
        <v>1</v>
      </c>
      <c r="Q5" s="1"/>
      <c r="R5" s="1"/>
      <c r="S5" s="1"/>
      <c r="T5" s="1"/>
      <c r="U5" s="1"/>
      <c r="V5" s="1"/>
    </row>
    <row r="6" spans="1:22">
      <c r="A6" s="1075" t="s">
        <v>297</v>
      </c>
      <c r="B6" s="1020"/>
      <c r="C6" s="1020"/>
      <c r="D6" s="1020"/>
      <c r="E6" s="1020"/>
      <c r="F6" s="1020"/>
      <c r="G6" s="1020"/>
      <c r="H6" s="1020"/>
      <c r="I6" s="1020"/>
      <c r="J6" s="1020"/>
      <c r="K6" s="1020"/>
      <c r="L6" s="1020"/>
      <c r="M6" s="1020"/>
      <c r="N6" s="1020"/>
      <c r="O6" s="1020"/>
      <c r="P6" s="56" t="s">
        <v>1</v>
      </c>
      <c r="Q6" s="1"/>
      <c r="R6" s="1"/>
      <c r="S6" s="1"/>
      <c r="T6" s="1"/>
      <c r="U6" s="1"/>
      <c r="V6" s="1"/>
    </row>
    <row r="7" spans="1:22">
      <c r="A7" s="1"/>
      <c r="B7" s="1"/>
      <c r="C7" s="1"/>
      <c r="D7" s="1"/>
      <c r="E7" s="1"/>
      <c r="F7" s="1"/>
      <c r="G7" s="486"/>
      <c r="H7" s="486"/>
      <c r="I7" s="486"/>
      <c r="J7" s="1"/>
      <c r="K7" s="1"/>
      <c r="L7" s="1"/>
      <c r="M7" s="1"/>
      <c r="N7" s="1"/>
      <c r="O7" s="1"/>
      <c r="P7" s="56" t="s">
        <v>1</v>
      </c>
      <c r="Q7" s="1"/>
      <c r="R7" s="1"/>
      <c r="S7" s="1"/>
      <c r="T7" s="1"/>
      <c r="U7" s="1"/>
      <c r="V7" s="1"/>
    </row>
    <row r="8" spans="1:22" s="453" customFormat="1">
      <c r="A8" s="1089" t="s">
        <v>315</v>
      </c>
      <c r="B8" s="1090"/>
      <c r="C8" s="1091"/>
      <c r="D8" s="1095" t="s">
        <v>489</v>
      </c>
      <c r="E8" s="1096"/>
      <c r="F8" s="1097"/>
      <c r="G8" s="1095" t="s">
        <v>385</v>
      </c>
      <c r="H8" s="1096"/>
      <c r="I8" s="1097"/>
      <c r="J8" s="1098" t="s">
        <v>53</v>
      </c>
      <c r="K8" s="1096"/>
      <c r="L8" s="1097"/>
      <c r="M8" s="1095" t="s">
        <v>55</v>
      </c>
      <c r="N8" s="1096"/>
      <c r="O8" s="1097"/>
      <c r="P8" s="485" t="s">
        <v>1</v>
      </c>
      <c r="Q8" s="28"/>
      <c r="R8" s="28"/>
      <c r="S8" s="28"/>
      <c r="T8" s="28"/>
      <c r="U8" s="28"/>
      <c r="V8" s="28"/>
    </row>
    <row r="9" spans="1:22" ht="16.5" thickBot="1">
      <c r="A9" s="1092"/>
      <c r="B9" s="1093"/>
      <c r="C9" s="1094"/>
      <c r="D9" s="488" t="s">
        <v>319</v>
      </c>
      <c r="E9" s="487" t="s">
        <v>60</v>
      </c>
      <c r="F9" s="489" t="s">
        <v>321</v>
      </c>
      <c r="G9" s="488" t="s">
        <v>319</v>
      </c>
      <c r="H9" s="487" t="s">
        <v>60</v>
      </c>
      <c r="I9" s="489" t="s">
        <v>321</v>
      </c>
      <c r="J9" s="487" t="s">
        <v>319</v>
      </c>
      <c r="K9" s="487" t="s">
        <v>60</v>
      </c>
      <c r="L9" s="487" t="s">
        <v>321</v>
      </c>
      <c r="M9" s="488" t="s">
        <v>319</v>
      </c>
      <c r="N9" s="487" t="s">
        <v>60</v>
      </c>
      <c r="O9" s="489" t="s">
        <v>321</v>
      </c>
      <c r="P9" s="56" t="s">
        <v>1</v>
      </c>
      <c r="Q9" s="1"/>
      <c r="R9" s="1"/>
      <c r="S9" s="1"/>
      <c r="T9" s="1"/>
      <c r="U9" s="1"/>
      <c r="V9" s="1"/>
    </row>
    <row r="10" spans="1:22" s="453" customFormat="1">
      <c r="A10" s="490" t="s">
        <v>418</v>
      </c>
      <c r="B10" s="491"/>
      <c r="C10" s="492"/>
      <c r="D10" s="493">
        <v>1027</v>
      </c>
      <c r="E10" s="494">
        <v>975</v>
      </c>
      <c r="F10" s="689">
        <v>147359</v>
      </c>
      <c r="G10" s="496">
        <f>D10+100</f>
        <v>1127</v>
      </c>
      <c r="H10" s="497">
        <f>E10</f>
        <v>975</v>
      </c>
      <c r="I10" s="749">
        <v>160937</v>
      </c>
      <c r="J10" s="494">
        <f>G10-53</f>
        <v>1074</v>
      </c>
      <c r="K10" s="494">
        <f>H10+47</f>
        <v>1022</v>
      </c>
      <c r="L10" s="495">
        <v>153148</v>
      </c>
      <c r="M10" s="498">
        <f>J10-G10</f>
        <v>-53</v>
      </c>
      <c r="N10" s="499">
        <f>K10-H10</f>
        <v>47</v>
      </c>
      <c r="O10" s="500">
        <f>L10-I10</f>
        <v>-7789</v>
      </c>
      <c r="P10" s="485" t="s">
        <v>1</v>
      </c>
      <c r="Q10" s="28"/>
      <c r="R10" s="28"/>
      <c r="S10" s="28" t="s">
        <v>320</v>
      </c>
      <c r="T10" s="28"/>
      <c r="U10" s="28"/>
      <c r="V10" s="28"/>
    </row>
    <row r="11" spans="1:22" s="453" customFormat="1">
      <c r="A11" s="746" t="s">
        <v>471</v>
      </c>
      <c r="B11" s="747"/>
      <c r="C11" s="748"/>
      <c r="D11" s="697"/>
      <c r="E11" s="698"/>
      <c r="F11" s="699">
        <f>4000+935+619</f>
        <v>5554</v>
      </c>
      <c r="G11" s="700"/>
      <c r="H11" s="701"/>
      <c r="I11" s="702">
        <v>5554</v>
      </c>
      <c r="J11" s="698"/>
      <c r="K11" s="698"/>
      <c r="L11" s="698">
        <v>0</v>
      </c>
      <c r="M11" s="700"/>
      <c r="N11" s="701"/>
      <c r="O11" s="702">
        <v>0</v>
      </c>
      <c r="P11" s="485"/>
      <c r="Q11" s="28"/>
      <c r="R11" s="28"/>
      <c r="S11" s="28"/>
      <c r="T11" s="28"/>
      <c r="U11" s="28"/>
      <c r="V11" s="28"/>
    </row>
    <row r="12" spans="1:22" s="453" customFormat="1">
      <c r="A12" s="501" t="s">
        <v>419</v>
      </c>
      <c r="B12" s="502"/>
      <c r="C12" s="503"/>
      <c r="D12" s="493">
        <v>153</v>
      </c>
      <c r="E12" s="494">
        <v>153</v>
      </c>
      <c r="F12" s="690">
        <v>29573</v>
      </c>
      <c r="G12" s="693">
        <v>153</v>
      </c>
      <c r="H12" s="504">
        <v>153</v>
      </c>
      <c r="I12" s="694">
        <v>28491</v>
      </c>
      <c r="J12" s="504">
        <v>153</v>
      </c>
      <c r="K12" s="504">
        <v>153</v>
      </c>
      <c r="L12" s="505">
        <v>28491</v>
      </c>
      <c r="M12" s="498">
        <f t="shared" ref="M12:O42" si="0">J12-G12</f>
        <v>0</v>
      </c>
      <c r="N12" s="499">
        <f t="shared" si="0"/>
        <v>0</v>
      </c>
      <c r="O12" s="500">
        <f t="shared" si="0"/>
        <v>0</v>
      </c>
      <c r="P12" s="485" t="s">
        <v>1</v>
      </c>
      <c r="Q12" s="28"/>
      <c r="R12" s="28"/>
      <c r="S12" s="28"/>
      <c r="T12" s="28"/>
      <c r="U12" s="28"/>
      <c r="V12" s="28"/>
    </row>
    <row r="13" spans="1:22" s="453" customFormat="1">
      <c r="A13" s="501" t="s">
        <v>420</v>
      </c>
      <c r="B13" s="502"/>
      <c r="C13" s="503"/>
      <c r="D13" s="493">
        <v>9</v>
      </c>
      <c r="E13" s="494">
        <v>9</v>
      </c>
      <c r="F13" s="690">
        <v>8197</v>
      </c>
      <c r="G13" s="693">
        <v>9</v>
      </c>
      <c r="H13" s="504">
        <v>9</v>
      </c>
      <c r="I13" s="694">
        <v>13816</v>
      </c>
      <c r="J13" s="504">
        <v>9</v>
      </c>
      <c r="K13" s="504">
        <v>9</v>
      </c>
      <c r="L13" s="505">
        <v>13816</v>
      </c>
      <c r="M13" s="498">
        <f t="shared" si="0"/>
        <v>0</v>
      </c>
      <c r="N13" s="499">
        <f t="shared" si="0"/>
        <v>0</v>
      </c>
      <c r="O13" s="500">
        <f t="shared" si="0"/>
        <v>0</v>
      </c>
      <c r="P13" s="485" t="s">
        <v>1</v>
      </c>
      <c r="Q13" s="28" t="s">
        <v>320</v>
      </c>
      <c r="R13" s="28"/>
      <c r="S13" s="28"/>
      <c r="T13" s="28"/>
      <c r="U13" s="28"/>
      <c r="V13" s="28"/>
    </row>
    <row r="14" spans="1:22" s="453" customFormat="1">
      <c r="A14" s="501" t="s">
        <v>421</v>
      </c>
      <c r="B14" s="502"/>
      <c r="C14" s="503"/>
      <c r="D14" s="493">
        <v>13</v>
      </c>
      <c r="E14" s="494">
        <v>13</v>
      </c>
      <c r="F14" s="690">
        <v>2678</v>
      </c>
      <c r="G14" s="693">
        <v>13</v>
      </c>
      <c r="H14" s="504">
        <v>13</v>
      </c>
      <c r="I14" s="694">
        <v>2678</v>
      </c>
      <c r="J14" s="504">
        <v>13</v>
      </c>
      <c r="K14" s="504">
        <v>13</v>
      </c>
      <c r="L14" s="505">
        <v>2678</v>
      </c>
      <c r="M14" s="498">
        <f t="shared" si="0"/>
        <v>0</v>
      </c>
      <c r="N14" s="499">
        <f t="shared" si="0"/>
        <v>0</v>
      </c>
      <c r="O14" s="500">
        <f t="shared" si="0"/>
        <v>0</v>
      </c>
      <c r="P14" s="485" t="s">
        <v>1</v>
      </c>
      <c r="Q14" s="28"/>
      <c r="R14" s="28" t="s">
        <v>320</v>
      </c>
      <c r="S14" s="28"/>
      <c r="T14" s="28"/>
      <c r="U14" s="28"/>
      <c r="V14" s="28"/>
    </row>
    <row r="15" spans="1:22" s="453" customFormat="1">
      <c r="A15" s="501" t="s">
        <v>422</v>
      </c>
      <c r="B15" s="502"/>
      <c r="C15" s="503"/>
      <c r="D15" s="493"/>
      <c r="E15" s="494"/>
      <c r="F15" s="690">
        <v>2000</v>
      </c>
      <c r="G15" s="693"/>
      <c r="H15" s="504"/>
      <c r="I15" s="694">
        <v>2000</v>
      </c>
      <c r="J15" s="504"/>
      <c r="K15" s="504"/>
      <c r="L15" s="505">
        <v>2000</v>
      </c>
      <c r="M15" s="498">
        <f t="shared" si="0"/>
        <v>0</v>
      </c>
      <c r="N15" s="499">
        <f t="shared" si="0"/>
        <v>0</v>
      </c>
      <c r="O15" s="500">
        <f t="shared" si="0"/>
        <v>0</v>
      </c>
      <c r="P15" s="485" t="s">
        <v>1</v>
      </c>
      <c r="Q15" s="28" t="s">
        <v>320</v>
      </c>
      <c r="R15" s="28"/>
      <c r="S15" s="28" t="s">
        <v>320</v>
      </c>
      <c r="T15" s="28"/>
      <c r="U15" s="28"/>
      <c r="V15" s="28"/>
    </row>
    <row r="16" spans="1:22">
      <c r="A16" s="506" t="s">
        <v>423</v>
      </c>
      <c r="B16" s="507"/>
      <c r="C16" s="508"/>
      <c r="D16" s="509">
        <v>177</v>
      </c>
      <c r="E16" s="510">
        <v>177</v>
      </c>
      <c r="F16" s="691">
        <v>32283</v>
      </c>
      <c r="G16" s="693">
        <v>177</v>
      </c>
      <c r="H16" s="504">
        <v>177</v>
      </c>
      <c r="I16" s="694">
        <v>32283</v>
      </c>
      <c r="J16" s="504">
        <v>177</v>
      </c>
      <c r="K16" s="504">
        <v>177</v>
      </c>
      <c r="L16" s="505">
        <v>32283</v>
      </c>
      <c r="M16" s="511">
        <f t="shared" si="0"/>
        <v>0</v>
      </c>
      <c r="N16" s="512">
        <v>0</v>
      </c>
      <c r="O16" s="513">
        <f t="shared" si="0"/>
        <v>0</v>
      </c>
      <c r="P16" s="56" t="s">
        <v>1</v>
      </c>
      <c r="Q16" s="1"/>
      <c r="R16" s="1"/>
      <c r="S16" s="1"/>
      <c r="T16" s="1"/>
      <c r="U16" s="1"/>
      <c r="V16" s="1"/>
    </row>
    <row r="17" spans="1:22" s="453" customFormat="1">
      <c r="A17" s="501" t="s">
        <v>424</v>
      </c>
      <c r="B17" s="502"/>
      <c r="C17" s="503"/>
      <c r="D17" s="493">
        <v>61</v>
      </c>
      <c r="E17" s="494">
        <v>30</v>
      </c>
      <c r="F17" s="690">
        <v>9682</v>
      </c>
      <c r="G17" s="693">
        <v>61</v>
      </c>
      <c r="H17" s="504">
        <v>30</v>
      </c>
      <c r="I17" s="694">
        <v>9682</v>
      </c>
      <c r="J17" s="504">
        <v>61</v>
      </c>
      <c r="K17" s="504">
        <v>30</v>
      </c>
      <c r="L17" s="505">
        <v>9682</v>
      </c>
      <c r="M17" s="498">
        <f t="shared" si="0"/>
        <v>0</v>
      </c>
      <c r="N17" s="499">
        <v>0</v>
      </c>
      <c r="O17" s="500">
        <f t="shared" si="0"/>
        <v>0</v>
      </c>
      <c r="P17" s="485"/>
      <c r="Q17" s="28"/>
      <c r="R17" s="28"/>
      <c r="S17" s="28"/>
      <c r="T17" s="28"/>
      <c r="U17" s="28"/>
      <c r="V17" s="28"/>
    </row>
    <row r="18" spans="1:22" s="453" customFormat="1">
      <c r="A18" s="501" t="s">
        <v>425</v>
      </c>
      <c r="B18" s="502"/>
      <c r="C18" s="503"/>
      <c r="D18" s="493">
        <v>182</v>
      </c>
      <c r="E18" s="494">
        <v>182</v>
      </c>
      <c r="F18" s="690">
        <v>23331</v>
      </c>
      <c r="G18" s="693">
        <v>182</v>
      </c>
      <c r="H18" s="504">
        <v>182</v>
      </c>
      <c r="I18" s="694">
        <v>23564</v>
      </c>
      <c r="J18" s="504">
        <v>182</v>
      </c>
      <c r="K18" s="504">
        <v>182</v>
      </c>
      <c r="L18" s="505">
        <v>23800</v>
      </c>
      <c r="M18" s="498">
        <f t="shared" si="0"/>
        <v>0</v>
      </c>
      <c r="N18" s="499">
        <v>0</v>
      </c>
      <c r="O18" s="500">
        <f t="shared" si="0"/>
        <v>236</v>
      </c>
      <c r="P18" s="485" t="s">
        <v>1</v>
      </c>
      <c r="Q18" s="28" t="s">
        <v>320</v>
      </c>
      <c r="R18" s="28"/>
      <c r="S18" s="28"/>
      <c r="T18" s="28"/>
      <c r="U18" s="28"/>
      <c r="V18" s="28"/>
    </row>
    <row r="19" spans="1:22">
      <c r="A19" s="506" t="s">
        <v>428</v>
      </c>
      <c r="B19" s="507"/>
      <c r="C19" s="508"/>
      <c r="D19" s="509"/>
      <c r="E19" s="510"/>
      <c r="F19" s="691">
        <v>5500</v>
      </c>
      <c r="G19" s="693"/>
      <c r="H19" s="504"/>
      <c r="I19" s="694">
        <v>5500</v>
      </c>
      <c r="J19" s="504"/>
      <c r="K19" s="504"/>
      <c r="L19" s="505">
        <v>5500</v>
      </c>
      <c r="M19" s="511">
        <f>J19-G19</f>
        <v>0</v>
      </c>
      <c r="N19" s="512">
        <f>K19-H19</f>
        <v>0</v>
      </c>
      <c r="O19" s="513">
        <f>L19-I19</f>
        <v>0</v>
      </c>
      <c r="P19" s="56" t="s">
        <v>1</v>
      </c>
      <c r="Q19" s="1"/>
      <c r="R19" s="1"/>
      <c r="S19" s="1"/>
      <c r="T19" s="1"/>
      <c r="U19" s="1"/>
      <c r="V19" s="1"/>
    </row>
    <row r="20" spans="1:22">
      <c r="A20" s="501" t="s">
        <v>426</v>
      </c>
      <c r="B20" s="502"/>
      <c r="C20" s="503"/>
      <c r="D20" s="493"/>
      <c r="E20" s="494"/>
      <c r="F20" s="690">
        <v>4441</v>
      </c>
      <c r="G20" s="693"/>
      <c r="H20" s="504"/>
      <c r="I20" s="694">
        <f>4441</f>
        <v>4441</v>
      </c>
      <c r="J20" s="504"/>
      <c r="K20" s="504"/>
      <c r="L20" s="505">
        <f>I20</f>
        <v>4441</v>
      </c>
      <c r="M20" s="511">
        <f t="shared" si="0"/>
        <v>0</v>
      </c>
      <c r="N20" s="512">
        <f t="shared" si="0"/>
        <v>0</v>
      </c>
      <c r="O20" s="513">
        <f t="shared" si="0"/>
        <v>0</v>
      </c>
      <c r="P20" s="56" t="s">
        <v>1</v>
      </c>
      <c r="Q20" s="1"/>
      <c r="R20" s="1"/>
      <c r="S20" s="1"/>
      <c r="T20" s="1"/>
      <c r="U20" s="1"/>
      <c r="V20" s="1"/>
    </row>
    <row r="21" spans="1:22">
      <c r="A21" s="501" t="s">
        <v>427</v>
      </c>
      <c r="B21" s="502"/>
      <c r="C21" s="503"/>
      <c r="D21" s="493"/>
      <c r="E21" s="494"/>
      <c r="F21" s="690">
        <v>4867</v>
      </c>
      <c r="G21" s="693"/>
      <c r="H21" s="504"/>
      <c r="I21" s="694">
        <f>4867</f>
        <v>4867</v>
      </c>
      <c r="J21" s="504"/>
      <c r="K21" s="504"/>
      <c r="L21" s="505">
        <f>I21</f>
        <v>4867</v>
      </c>
      <c r="M21" s="511">
        <f>J21-G21</f>
        <v>0</v>
      </c>
      <c r="N21" s="512">
        <f>K21-H21</f>
        <v>0</v>
      </c>
      <c r="O21" s="513">
        <f>L21-I21</f>
        <v>0</v>
      </c>
      <c r="P21" s="56" t="s">
        <v>1</v>
      </c>
      <c r="Q21" s="1"/>
      <c r="R21" s="1"/>
      <c r="S21" s="1"/>
      <c r="T21" s="1"/>
      <c r="U21" s="1"/>
      <c r="V21" s="1"/>
    </row>
    <row r="22" spans="1:22">
      <c r="A22" s="506" t="s">
        <v>429</v>
      </c>
      <c r="B22" s="507"/>
      <c r="C22" s="508"/>
      <c r="D22" s="509"/>
      <c r="E22" s="510"/>
      <c r="F22" s="691">
        <v>1</v>
      </c>
      <c r="G22" s="693"/>
      <c r="H22" s="504"/>
      <c r="I22" s="694">
        <v>1</v>
      </c>
      <c r="J22" s="504"/>
      <c r="K22" s="504"/>
      <c r="L22" s="505">
        <v>1</v>
      </c>
      <c r="M22" s="511">
        <f t="shared" si="0"/>
        <v>0</v>
      </c>
      <c r="N22" s="512">
        <f t="shared" si="0"/>
        <v>0</v>
      </c>
      <c r="O22" s="513">
        <f t="shared" si="0"/>
        <v>0</v>
      </c>
      <c r="P22" s="56" t="s">
        <v>1</v>
      </c>
      <c r="Q22" s="1"/>
      <c r="R22" s="1"/>
      <c r="S22" s="1"/>
      <c r="T22" s="1"/>
      <c r="U22" s="1" t="s">
        <v>320</v>
      </c>
      <c r="V22" s="1"/>
    </row>
    <row r="23" spans="1:22">
      <c r="A23" s="506" t="s">
        <v>430</v>
      </c>
      <c r="B23" s="507"/>
      <c r="C23" s="508"/>
      <c r="D23" s="509"/>
      <c r="E23" s="510"/>
      <c r="F23" s="691">
        <v>1938</v>
      </c>
      <c r="G23" s="693"/>
      <c r="H23" s="504"/>
      <c r="I23" s="694">
        <v>1938</v>
      </c>
      <c r="J23" s="504"/>
      <c r="K23" s="504"/>
      <c r="L23" s="505">
        <v>1938</v>
      </c>
      <c r="M23" s="511">
        <f t="shared" si="0"/>
        <v>0</v>
      </c>
      <c r="N23" s="512">
        <f t="shared" si="0"/>
        <v>0</v>
      </c>
      <c r="O23" s="513">
        <f t="shared" si="0"/>
        <v>0</v>
      </c>
      <c r="P23" s="56" t="s">
        <v>1</v>
      </c>
      <c r="Q23" s="1"/>
      <c r="R23" s="1"/>
      <c r="S23" s="1"/>
      <c r="T23" s="1"/>
      <c r="U23" s="1"/>
      <c r="V23" s="1"/>
    </row>
    <row r="24" spans="1:22">
      <c r="A24" s="506" t="s">
        <v>431</v>
      </c>
      <c r="B24" s="507"/>
      <c r="C24" s="508"/>
      <c r="D24" s="509"/>
      <c r="E24" s="510"/>
      <c r="F24" s="691">
        <v>1</v>
      </c>
      <c r="G24" s="693"/>
      <c r="H24" s="504"/>
      <c r="I24" s="694">
        <v>1</v>
      </c>
      <c r="J24" s="504"/>
      <c r="K24" s="504"/>
      <c r="L24" s="505">
        <v>1</v>
      </c>
      <c r="M24" s="511">
        <f t="shared" si="0"/>
        <v>0</v>
      </c>
      <c r="N24" s="512">
        <f t="shared" si="0"/>
        <v>0</v>
      </c>
      <c r="O24" s="513">
        <f t="shared" si="0"/>
        <v>0</v>
      </c>
      <c r="P24" s="56" t="s">
        <v>1</v>
      </c>
      <c r="Q24" s="1"/>
      <c r="R24" s="1"/>
      <c r="S24" s="1"/>
      <c r="T24" s="1"/>
      <c r="U24" s="1"/>
      <c r="V24" s="1"/>
    </row>
    <row r="25" spans="1:22">
      <c r="A25" s="506" t="s">
        <v>432</v>
      </c>
      <c r="B25" s="507"/>
      <c r="C25" s="508"/>
      <c r="D25" s="509"/>
      <c r="E25" s="510"/>
      <c r="F25" s="691">
        <v>355</v>
      </c>
      <c r="G25" s="693"/>
      <c r="H25" s="504"/>
      <c r="I25" s="694">
        <v>355</v>
      </c>
      <c r="J25" s="504"/>
      <c r="K25" s="504"/>
      <c r="L25" s="505">
        <v>355</v>
      </c>
      <c r="M25" s="511">
        <f t="shared" si="0"/>
        <v>0</v>
      </c>
      <c r="N25" s="512">
        <f t="shared" si="0"/>
        <v>0</v>
      </c>
      <c r="O25" s="513">
        <f t="shared" si="0"/>
        <v>0</v>
      </c>
      <c r="P25" s="56" t="s">
        <v>1</v>
      </c>
      <c r="Q25" s="1"/>
      <c r="R25" s="1"/>
      <c r="S25" s="1"/>
      <c r="T25" s="1"/>
      <c r="U25" s="1"/>
      <c r="V25" s="1"/>
    </row>
    <row r="26" spans="1:22">
      <c r="A26" s="506" t="s">
        <v>433</v>
      </c>
      <c r="B26" s="507"/>
      <c r="C26" s="508"/>
      <c r="D26" s="509"/>
      <c r="E26" s="510"/>
      <c r="F26" s="691">
        <v>818</v>
      </c>
      <c r="G26" s="693"/>
      <c r="H26" s="504"/>
      <c r="I26" s="694">
        <v>818</v>
      </c>
      <c r="J26" s="504"/>
      <c r="K26" s="504"/>
      <c r="L26" s="505">
        <v>818</v>
      </c>
      <c r="M26" s="511">
        <f t="shared" si="0"/>
        <v>0</v>
      </c>
      <c r="N26" s="512">
        <f t="shared" si="0"/>
        <v>0</v>
      </c>
      <c r="O26" s="513">
        <f t="shared" si="0"/>
        <v>0</v>
      </c>
      <c r="P26" s="56" t="s">
        <v>1</v>
      </c>
      <c r="Q26" s="1"/>
      <c r="R26" s="1"/>
      <c r="S26" s="1"/>
      <c r="T26" s="1"/>
      <c r="U26" s="1"/>
      <c r="V26" s="1"/>
    </row>
    <row r="27" spans="1:22">
      <c r="A27" s="506" t="s">
        <v>434</v>
      </c>
      <c r="B27" s="507"/>
      <c r="C27" s="508"/>
      <c r="D27" s="509"/>
      <c r="E27" s="510"/>
      <c r="F27" s="691">
        <v>299</v>
      </c>
      <c r="G27" s="693"/>
      <c r="H27" s="504"/>
      <c r="I27" s="694">
        <v>299</v>
      </c>
      <c r="J27" s="504"/>
      <c r="K27" s="504"/>
      <c r="L27" s="505">
        <v>299</v>
      </c>
      <c r="M27" s="511">
        <f t="shared" si="0"/>
        <v>0</v>
      </c>
      <c r="N27" s="512">
        <f t="shared" si="0"/>
        <v>0</v>
      </c>
      <c r="O27" s="513">
        <f t="shared" si="0"/>
        <v>0</v>
      </c>
      <c r="P27" s="56" t="s">
        <v>1</v>
      </c>
      <c r="Q27" s="1"/>
      <c r="R27" s="1" t="s">
        <v>320</v>
      </c>
      <c r="S27" s="1"/>
      <c r="T27" s="1"/>
      <c r="U27" s="1"/>
      <c r="V27" s="1"/>
    </row>
    <row r="28" spans="1:22">
      <c r="A28" s="506" t="s">
        <v>435</v>
      </c>
      <c r="B28" s="507"/>
      <c r="C28" s="508"/>
      <c r="D28" s="509"/>
      <c r="E28" s="510"/>
      <c r="F28" s="691">
        <v>86</v>
      </c>
      <c r="G28" s="693"/>
      <c r="H28" s="504"/>
      <c r="I28" s="694">
        <v>86</v>
      </c>
      <c r="J28" s="504"/>
      <c r="K28" s="504"/>
      <c r="L28" s="505">
        <v>86</v>
      </c>
      <c r="M28" s="511">
        <f t="shared" si="0"/>
        <v>0</v>
      </c>
      <c r="N28" s="512">
        <f t="shared" si="0"/>
        <v>0</v>
      </c>
      <c r="O28" s="513">
        <f t="shared" si="0"/>
        <v>0</v>
      </c>
      <c r="P28" s="56" t="s">
        <v>1</v>
      </c>
      <c r="Q28" s="1"/>
      <c r="R28" s="1"/>
      <c r="S28" s="1"/>
      <c r="T28" s="1"/>
      <c r="U28" s="1"/>
      <c r="V28" s="1"/>
    </row>
    <row r="29" spans="1:22">
      <c r="A29" s="506" t="s">
        <v>436</v>
      </c>
      <c r="B29" s="507"/>
      <c r="C29" s="508"/>
      <c r="D29" s="509"/>
      <c r="E29" s="510"/>
      <c r="F29" s="691">
        <v>725</v>
      </c>
      <c r="G29" s="693"/>
      <c r="H29" s="504"/>
      <c r="I29" s="694">
        <v>725</v>
      </c>
      <c r="J29" s="504"/>
      <c r="K29" s="504"/>
      <c r="L29" s="505">
        <v>725</v>
      </c>
      <c r="M29" s="511">
        <f t="shared" si="0"/>
        <v>0</v>
      </c>
      <c r="N29" s="512">
        <f t="shared" si="0"/>
        <v>0</v>
      </c>
      <c r="O29" s="513">
        <f t="shared" si="0"/>
        <v>0</v>
      </c>
      <c r="P29" s="56" t="s">
        <v>1</v>
      </c>
      <c r="Q29" s="1"/>
      <c r="R29" s="1" t="s">
        <v>320</v>
      </c>
      <c r="S29" s="1"/>
      <c r="T29" s="1"/>
      <c r="U29" s="1"/>
      <c r="V29" s="1"/>
    </row>
    <row r="30" spans="1:22" s="453" customFormat="1">
      <c r="A30" s="501" t="s">
        <v>437</v>
      </c>
      <c r="B30" s="502"/>
      <c r="C30" s="503"/>
      <c r="D30" s="493">
        <v>10</v>
      </c>
      <c r="E30" s="494">
        <v>10</v>
      </c>
      <c r="F30" s="690">
        <v>2480</v>
      </c>
      <c r="G30" s="693">
        <v>10</v>
      </c>
      <c r="H30" s="504">
        <v>10</v>
      </c>
      <c r="I30" s="694">
        <v>2480</v>
      </c>
      <c r="J30" s="504">
        <v>10</v>
      </c>
      <c r="K30" s="504">
        <v>10</v>
      </c>
      <c r="L30" s="505">
        <v>2480</v>
      </c>
      <c r="M30" s="498">
        <v>0</v>
      </c>
      <c r="N30" s="499">
        <v>0</v>
      </c>
      <c r="O30" s="500">
        <f t="shared" si="0"/>
        <v>0</v>
      </c>
      <c r="P30" s="485"/>
      <c r="Q30" s="28"/>
      <c r="R30" s="28"/>
      <c r="S30" s="28"/>
      <c r="T30" s="28"/>
      <c r="U30" s="28"/>
      <c r="V30" s="28"/>
    </row>
    <row r="31" spans="1:22">
      <c r="A31" s="506" t="s">
        <v>438</v>
      </c>
      <c r="B31" s="507"/>
      <c r="C31" s="508"/>
      <c r="D31" s="509"/>
      <c r="E31" s="510"/>
      <c r="F31" s="691">
        <v>275</v>
      </c>
      <c r="G31" s="693"/>
      <c r="H31" s="504"/>
      <c r="I31" s="694">
        <v>275</v>
      </c>
      <c r="J31" s="504"/>
      <c r="K31" s="504"/>
      <c r="L31" s="505">
        <v>275</v>
      </c>
      <c r="M31" s="511">
        <f t="shared" si="0"/>
        <v>0</v>
      </c>
      <c r="N31" s="512">
        <f t="shared" si="0"/>
        <v>0</v>
      </c>
      <c r="O31" s="513">
        <f t="shared" si="0"/>
        <v>0</v>
      </c>
      <c r="P31" s="56" t="s">
        <v>1</v>
      </c>
      <c r="Q31" s="1"/>
      <c r="R31" s="1"/>
      <c r="S31" s="1"/>
      <c r="T31" s="1"/>
      <c r="U31" s="1"/>
      <c r="V31" s="1"/>
    </row>
    <row r="32" spans="1:22">
      <c r="A32" s="506" t="s">
        <v>439</v>
      </c>
      <c r="B32" s="507"/>
      <c r="C32" s="508"/>
      <c r="D32" s="509"/>
      <c r="E32" s="510"/>
      <c r="F32" s="691">
        <v>108</v>
      </c>
      <c r="G32" s="693"/>
      <c r="H32" s="504"/>
      <c r="I32" s="694">
        <v>108</v>
      </c>
      <c r="J32" s="504"/>
      <c r="K32" s="504"/>
      <c r="L32" s="505">
        <v>108</v>
      </c>
      <c r="M32" s="511">
        <f t="shared" si="0"/>
        <v>0</v>
      </c>
      <c r="N32" s="512">
        <f t="shared" si="0"/>
        <v>0</v>
      </c>
      <c r="O32" s="513">
        <f t="shared" si="0"/>
        <v>0</v>
      </c>
      <c r="P32" s="56" t="s">
        <v>1</v>
      </c>
      <c r="Q32" s="1"/>
      <c r="R32" s="1"/>
      <c r="S32" s="1"/>
      <c r="T32" s="1"/>
      <c r="U32" s="1"/>
      <c r="V32" s="1"/>
    </row>
    <row r="33" spans="1:33">
      <c r="A33" s="506" t="s">
        <v>440</v>
      </c>
      <c r="B33" s="507"/>
      <c r="C33" s="508"/>
      <c r="D33" s="509"/>
      <c r="E33" s="510"/>
      <c r="F33" s="691">
        <v>362</v>
      </c>
      <c r="G33" s="693"/>
      <c r="H33" s="504"/>
      <c r="I33" s="694">
        <v>362</v>
      </c>
      <c r="J33" s="504"/>
      <c r="K33" s="504"/>
      <c r="L33" s="505">
        <v>362</v>
      </c>
      <c r="M33" s="511">
        <f t="shared" si="0"/>
        <v>0</v>
      </c>
      <c r="N33" s="512">
        <f t="shared" si="0"/>
        <v>0</v>
      </c>
      <c r="O33" s="513">
        <f t="shared" si="0"/>
        <v>0</v>
      </c>
      <c r="P33" s="56" t="s">
        <v>1</v>
      </c>
      <c r="Q33" s="1"/>
      <c r="R33" s="1"/>
      <c r="S33" s="1"/>
      <c r="T33" s="1"/>
      <c r="U33" s="1"/>
      <c r="V33" s="1"/>
    </row>
    <row r="34" spans="1:33">
      <c r="A34" s="506" t="s">
        <v>441</v>
      </c>
      <c r="B34" s="507"/>
      <c r="C34" s="508"/>
      <c r="D34" s="509">
        <v>30</v>
      </c>
      <c r="E34" s="510">
        <v>30</v>
      </c>
      <c r="F34" s="691">
        <f>3212+3489</f>
        <v>6701</v>
      </c>
      <c r="G34" s="693">
        <v>30</v>
      </c>
      <c r="H34" s="504">
        <v>30</v>
      </c>
      <c r="I34" s="694">
        <v>6701</v>
      </c>
      <c r="J34" s="504">
        <v>30</v>
      </c>
      <c r="K34" s="504">
        <v>30</v>
      </c>
      <c r="L34" s="505">
        <v>6701</v>
      </c>
      <c r="M34" s="511">
        <f t="shared" si="0"/>
        <v>0</v>
      </c>
      <c r="N34" s="512">
        <f t="shared" si="0"/>
        <v>0</v>
      </c>
      <c r="O34" s="513">
        <f t="shared" si="0"/>
        <v>0</v>
      </c>
      <c r="P34" s="56" t="s">
        <v>1</v>
      </c>
      <c r="Q34" s="1"/>
      <c r="R34" s="1"/>
      <c r="S34" s="1"/>
      <c r="T34" s="1"/>
      <c r="U34" s="1"/>
      <c r="V34" s="1"/>
    </row>
    <row r="35" spans="1:33">
      <c r="A35" s="506" t="s">
        <v>442</v>
      </c>
      <c r="B35" s="507"/>
      <c r="C35" s="508"/>
      <c r="D35" s="509"/>
      <c r="E35" s="510"/>
      <c r="F35" s="691">
        <v>190</v>
      </c>
      <c r="G35" s="693"/>
      <c r="H35" s="504"/>
      <c r="I35" s="694">
        <v>190</v>
      </c>
      <c r="J35" s="504"/>
      <c r="K35" s="504"/>
      <c r="L35" s="505">
        <v>190</v>
      </c>
      <c r="M35" s="511">
        <f t="shared" si="0"/>
        <v>0</v>
      </c>
      <c r="N35" s="512">
        <f t="shared" si="0"/>
        <v>0</v>
      </c>
      <c r="O35" s="513">
        <f t="shared" si="0"/>
        <v>0</v>
      </c>
      <c r="P35" s="56" t="s">
        <v>1</v>
      </c>
      <c r="Q35" s="1"/>
      <c r="R35" s="1"/>
      <c r="S35" s="1"/>
      <c r="T35" s="1"/>
      <c r="U35" s="1"/>
      <c r="V35" s="1"/>
    </row>
    <row r="36" spans="1:33">
      <c r="A36" s="506" t="s">
        <v>443</v>
      </c>
      <c r="B36" s="507"/>
      <c r="C36" s="508"/>
      <c r="D36" s="509"/>
      <c r="E36" s="510"/>
      <c r="F36" s="691">
        <v>11</v>
      </c>
      <c r="G36" s="693"/>
      <c r="H36" s="504"/>
      <c r="I36" s="694">
        <v>11</v>
      </c>
      <c r="J36" s="504"/>
      <c r="K36" s="504"/>
      <c r="L36" s="505">
        <v>11</v>
      </c>
      <c r="M36" s="511">
        <f t="shared" si="0"/>
        <v>0</v>
      </c>
      <c r="N36" s="512">
        <f t="shared" si="0"/>
        <v>0</v>
      </c>
      <c r="O36" s="513">
        <f t="shared" si="0"/>
        <v>0</v>
      </c>
      <c r="P36" s="56" t="s">
        <v>1</v>
      </c>
      <c r="Q36" s="1"/>
      <c r="R36" s="1"/>
      <c r="S36" s="1"/>
      <c r="T36" s="1"/>
      <c r="U36" s="1"/>
      <c r="V36" s="1"/>
    </row>
    <row r="37" spans="1:33">
      <c r="A37" s="506" t="s">
        <v>444</v>
      </c>
      <c r="B37" s="507"/>
      <c r="C37" s="508"/>
      <c r="D37" s="509"/>
      <c r="E37" s="510"/>
      <c r="F37" s="691">
        <v>204</v>
      </c>
      <c r="G37" s="693"/>
      <c r="H37" s="504"/>
      <c r="I37" s="694">
        <v>204</v>
      </c>
      <c r="J37" s="504"/>
      <c r="K37" s="504"/>
      <c r="L37" s="505">
        <v>204</v>
      </c>
      <c r="M37" s="511">
        <f t="shared" si="0"/>
        <v>0</v>
      </c>
      <c r="N37" s="512">
        <f t="shared" si="0"/>
        <v>0</v>
      </c>
      <c r="O37" s="513">
        <f t="shared" si="0"/>
        <v>0</v>
      </c>
      <c r="P37" s="56" t="s">
        <v>1</v>
      </c>
      <c r="Q37" s="1"/>
      <c r="R37" s="1"/>
      <c r="S37" s="1"/>
      <c r="T37" s="1"/>
      <c r="U37" s="1"/>
      <c r="V37" s="1"/>
    </row>
    <row r="38" spans="1:33">
      <c r="A38" s="506" t="s">
        <v>445</v>
      </c>
      <c r="B38" s="507"/>
      <c r="C38" s="508"/>
      <c r="D38" s="509"/>
      <c r="E38" s="510"/>
      <c r="F38" s="691">
        <v>1</v>
      </c>
      <c r="G38" s="693"/>
      <c r="H38" s="504"/>
      <c r="I38" s="694">
        <v>1</v>
      </c>
      <c r="J38" s="504"/>
      <c r="K38" s="504"/>
      <c r="L38" s="505">
        <v>1</v>
      </c>
      <c r="M38" s="511">
        <f t="shared" si="0"/>
        <v>0</v>
      </c>
      <c r="N38" s="512">
        <f t="shared" si="0"/>
        <v>0</v>
      </c>
      <c r="O38" s="513">
        <f t="shared" si="0"/>
        <v>0</v>
      </c>
      <c r="P38" s="56" t="s">
        <v>1</v>
      </c>
      <c r="Q38" s="1"/>
      <c r="R38" s="1"/>
      <c r="S38" s="1"/>
      <c r="T38" s="1"/>
      <c r="U38" s="1"/>
      <c r="V38" s="1"/>
    </row>
    <row r="39" spans="1:33">
      <c r="A39" s="506" t="s">
        <v>446</v>
      </c>
      <c r="B39" s="507"/>
      <c r="C39" s="508"/>
      <c r="D39" s="509"/>
      <c r="E39" s="510"/>
      <c r="F39" s="691">
        <v>150</v>
      </c>
      <c r="G39" s="693"/>
      <c r="H39" s="504"/>
      <c r="I39" s="694">
        <v>150</v>
      </c>
      <c r="J39" s="504"/>
      <c r="K39" s="504"/>
      <c r="L39" s="505">
        <v>150</v>
      </c>
      <c r="M39" s="511">
        <f t="shared" si="0"/>
        <v>0</v>
      </c>
      <c r="N39" s="512">
        <f t="shared" si="0"/>
        <v>0</v>
      </c>
      <c r="O39" s="513">
        <f t="shared" si="0"/>
        <v>0</v>
      </c>
      <c r="P39" s="56" t="s">
        <v>1</v>
      </c>
      <c r="Q39" s="1"/>
      <c r="R39" s="1"/>
      <c r="S39" s="1"/>
      <c r="T39" s="1"/>
      <c r="U39" s="1"/>
      <c r="V39" s="1"/>
    </row>
    <row r="40" spans="1:33">
      <c r="A40" s="501" t="s">
        <v>447</v>
      </c>
      <c r="B40" s="502"/>
      <c r="C40" s="503"/>
      <c r="D40" s="493"/>
      <c r="E40" s="494"/>
      <c r="F40" s="690">
        <v>10102</v>
      </c>
      <c r="G40" s="693"/>
      <c r="H40" s="504"/>
      <c r="I40" s="694">
        <v>10102</v>
      </c>
      <c r="J40" s="504"/>
      <c r="K40" s="504"/>
      <c r="L40" s="505">
        <v>10102</v>
      </c>
      <c r="M40" s="511">
        <f t="shared" si="0"/>
        <v>0</v>
      </c>
      <c r="N40" s="512">
        <f t="shared" si="0"/>
        <v>0</v>
      </c>
      <c r="O40" s="513">
        <f t="shared" si="0"/>
        <v>0</v>
      </c>
      <c r="P40" s="56" t="s">
        <v>1</v>
      </c>
      <c r="Q40" s="1"/>
      <c r="R40" s="1"/>
      <c r="S40" s="1"/>
      <c r="T40" s="1"/>
      <c r="U40" s="1"/>
      <c r="V40" s="1"/>
    </row>
    <row r="41" spans="1:33">
      <c r="A41" s="506" t="s">
        <v>448</v>
      </c>
      <c r="B41" s="507"/>
      <c r="C41" s="508"/>
      <c r="D41" s="509"/>
      <c r="E41" s="510"/>
      <c r="F41" s="691">
        <v>140</v>
      </c>
      <c r="G41" s="693"/>
      <c r="H41" s="504"/>
      <c r="I41" s="694">
        <v>140</v>
      </c>
      <c r="J41" s="504"/>
      <c r="K41" s="504"/>
      <c r="L41" s="505">
        <v>140</v>
      </c>
      <c r="M41" s="511">
        <f t="shared" si="0"/>
        <v>0</v>
      </c>
      <c r="N41" s="512">
        <f t="shared" si="0"/>
        <v>0</v>
      </c>
      <c r="O41" s="513">
        <f t="shared" si="0"/>
        <v>0</v>
      </c>
      <c r="P41" s="56" t="s">
        <v>1</v>
      </c>
      <c r="Q41" s="1"/>
      <c r="R41" s="1"/>
      <c r="S41" s="1"/>
      <c r="T41" s="1"/>
      <c r="U41" s="1"/>
      <c r="V41" s="1"/>
    </row>
    <row r="42" spans="1:33">
      <c r="A42" s="506" t="s">
        <v>449</v>
      </c>
      <c r="B42" s="507"/>
      <c r="C42" s="508"/>
      <c r="D42" s="509"/>
      <c r="E42" s="510"/>
      <c r="F42" s="691">
        <v>45</v>
      </c>
      <c r="G42" s="693"/>
      <c r="H42" s="504"/>
      <c r="I42" s="694">
        <v>45</v>
      </c>
      <c r="J42" s="504"/>
      <c r="K42" s="504"/>
      <c r="L42" s="505">
        <v>45</v>
      </c>
      <c r="M42" s="511">
        <f t="shared" si="0"/>
        <v>0</v>
      </c>
      <c r="N42" s="512">
        <f t="shared" si="0"/>
        <v>0</v>
      </c>
      <c r="O42" s="513">
        <f t="shared" si="0"/>
        <v>0</v>
      </c>
      <c r="P42" s="56" t="s">
        <v>1</v>
      </c>
      <c r="Q42" s="1"/>
      <c r="R42" s="1"/>
      <c r="S42" s="1"/>
      <c r="T42" s="1"/>
      <c r="U42" s="1"/>
      <c r="V42" s="1"/>
    </row>
    <row r="43" spans="1:33" ht="16.5" thickBot="1">
      <c r="A43" s="514" t="s">
        <v>450</v>
      </c>
      <c r="B43" s="515"/>
      <c r="C43" s="516"/>
      <c r="D43" s="517">
        <f>82-22</f>
        <v>60</v>
      </c>
      <c r="E43" s="518">
        <f>82-22</f>
        <v>60</v>
      </c>
      <c r="F43" s="692">
        <v>0</v>
      </c>
      <c r="G43" s="695">
        <f>82-22</f>
        <v>60</v>
      </c>
      <c r="H43" s="519">
        <f>82-22</f>
        <v>60</v>
      </c>
      <c r="I43" s="696">
        <v>0</v>
      </c>
      <c r="J43" s="519">
        <f>82-22</f>
        <v>60</v>
      </c>
      <c r="K43" s="519">
        <f>82-22</f>
        <v>60</v>
      </c>
      <c r="L43" s="520">
        <v>0</v>
      </c>
      <c r="M43" s="521">
        <f t="shared" ref="M43:O43" si="1">J43-G43</f>
        <v>0</v>
      </c>
      <c r="N43" s="522">
        <f t="shared" si="1"/>
        <v>0</v>
      </c>
      <c r="O43" s="523">
        <f t="shared" si="1"/>
        <v>0</v>
      </c>
      <c r="P43" s="56" t="s">
        <v>1</v>
      </c>
      <c r="Q43" s="8"/>
      <c r="R43" s="8"/>
      <c r="S43" s="1"/>
      <c r="T43" s="1"/>
      <c r="U43" s="1"/>
      <c r="V43" s="1"/>
    </row>
    <row r="44" spans="1:33">
      <c r="A44" s="524"/>
      <c r="B44" s="1"/>
      <c r="C44" s="525"/>
      <c r="D44" s="527"/>
      <c r="E44" s="688"/>
      <c r="F44" s="528"/>
      <c r="G44" s="527"/>
      <c r="H44" s="688"/>
      <c r="I44" s="528"/>
      <c r="J44" s="688"/>
      <c r="K44" s="526"/>
      <c r="L44" s="526"/>
      <c r="M44" s="527"/>
      <c r="N44" s="526"/>
      <c r="O44" s="528"/>
      <c r="P44" s="56" t="s">
        <v>1</v>
      </c>
      <c r="Q44" s="1"/>
      <c r="R44" s="1"/>
      <c r="S44" s="1"/>
      <c r="T44" s="1"/>
      <c r="U44" s="1"/>
      <c r="V44" s="1"/>
    </row>
    <row r="45" spans="1:33">
      <c r="A45" s="529"/>
      <c r="B45" s="530" t="s">
        <v>316</v>
      </c>
      <c r="C45" s="531"/>
      <c r="D45" s="534">
        <f>SUM(D10:D44)</f>
        <v>1722</v>
      </c>
      <c r="E45" s="532">
        <f t="shared" ref="E45:O45" si="2">SUM(E10:E44)</f>
        <v>1639</v>
      </c>
      <c r="F45" s="535">
        <f t="shared" si="2"/>
        <v>300457</v>
      </c>
      <c r="G45" s="534">
        <f t="shared" si="2"/>
        <v>1822</v>
      </c>
      <c r="H45" s="532">
        <f t="shared" si="2"/>
        <v>1639</v>
      </c>
      <c r="I45" s="535">
        <f>SUM(I10:I44)</f>
        <v>318805</v>
      </c>
      <c r="J45" s="532">
        <f t="shared" si="2"/>
        <v>1769</v>
      </c>
      <c r="K45" s="532">
        <f t="shared" si="2"/>
        <v>1686</v>
      </c>
      <c r="L45" s="533">
        <f t="shared" si="2"/>
        <v>305698</v>
      </c>
      <c r="M45" s="534">
        <f t="shared" si="2"/>
        <v>-53</v>
      </c>
      <c r="N45" s="532">
        <f t="shared" si="2"/>
        <v>47</v>
      </c>
      <c r="O45" s="535">
        <f t="shared" si="2"/>
        <v>-7553</v>
      </c>
      <c r="P45" s="56" t="s">
        <v>31</v>
      </c>
      <c r="Q45" s="1"/>
      <c r="R45" s="1"/>
      <c r="S45" s="1"/>
      <c r="T45" s="1"/>
      <c r="U45" s="1"/>
      <c r="V45" s="1"/>
    </row>
    <row r="47" spans="1:33" s="453" customFormat="1">
      <c r="A47" s="397"/>
      <c r="B47" s="397"/>
      <c r="C47" s="397"/>
      <c r="D47" s="397"/>
      <c r="E47" s="397"/>
      <c r="F47" s="397"/>
      <c r="G47" s="397"/>
      <c r="H47" s="397"/>
      <c r="I47" s="397"/>
      <c r="J47" s="397"/>
      <c r="K47" s="397"/>
      <c r="L47" s="397"/>
      <c r="M47" s="397"/>
      <c r="N47" s="397"/>
      <c r="O47" s="397"/>
      <c r="P47" s="536"/>
      <c r="Q47" s="537"/>
      <c r="R47" s="537"/>
      <c r="S47" s="537"/>
      <c r="T47" s="537"/>
      <c r="U47" s="537"/>
      <c r="V47" s="537"/>
      <c r="W47" s="537"/>
      <c r="X47" s="537"/>
      <c r="Y47" s="537"/>
      <c r="Z47" s="537"/>
      <c r="AA47" s="537"/>
      <c r="AB47" s="537"/>
      <c r="AC47" s="537"/>
      <c r="AD47" s="537"/>
      <c r="AE47" s="537"/>
      <c r="AF47" s="537"/>
      <c r="AG47" s="537"/>
    </row>
    <row r="48" spans="1:33" s="453" customFormat="1" ht="84.6" customHeight="1">
      <c r="A48" s="1080"/>
      <c r="B48" s="1080"/>
      <c r="C48" s="1080"/>
      <c r="D48" s="1080"/>
      <c r="E48" s="1080"/>
      <c r="F48" s="1080"/>
      <c r="G48" s="1080"/>
      <c r="H48" s="1080"/>
      <c r="I48" s="1080"/>
      <c r="J48" s="1080"/>
      <c r="K48" s="1080"/>
      <c r="L48" s="1080"/>
      <c r="M48" s="1080"/>
      <c r="N48" s="1080"/>
      <c r="O48" s="1080"/>
      <c r="P48" s="536"/>
      <c r="Q48" s="537"/>
      <c r="R48" s="537"/>
      <c r="S48" s="537"/>
      <c r="T48" s="537"/>
      <c r="U48" s="537"/>
      <c r="V48" s="537"/>
      <c r="W48" s="537"/>
      <c r="X48" s="537"/>
      <c r="Y48" s="537"/>
      <c r="Z48" s="537"/>
      <c r="AA48" s="537"/>
      <c r="AB48" s="537"/>
      <c r="AC48" s="537"/>
      <c r="AD48" s="537"/>
      <c r="AE48" s="537"/>
      <c r="AF48" s="537"/>
      <c r="AG48" s="537"/>
    </row>
    <row r="49" spans="1:33" s="453" customFormat="1" ht="14.25" customHeight="1">
      <c r="A49" s="397"/>
      <c r="B49" s="397"/>
      <c r="C49" s="397"/>
      <c r="D49" s="397"/>
      <c r="E49" s="397"/>
      <c r="F49" s="397"/>
      <c r="G49" s="397"/>
      <c r="H49" s="397"/>
      <c r="I49" s="397"/>
      <c r="J49" s="397"/>
      <c r="K49" s="397"/>
      <c r="L49" s="397"/>
      <c r="M49" s="397"/>
      <c r="N49" s="397"/>
      <c r="O49" s="397"/>
      <c r="P49" s="536"/>
      <c r="Q49" s="537"/>
      <c r="R49" s="537"/>
      <c r="S49" s="537"/>
      <c r="T49" s="538"/>
      <c r="U49" s="538"/>
      <c r="V49" s="537"/>
      <c r="W49" s="537"/>
      <c r="X49" s="537"/>
      <c r="Y49" s="537"/>
      <c r="Z49" s="537"/>
      <c r="AA49" s="537"/>
      <c r="AB49" s="537"/>
      <c r="AC49" s="537"/>
      <c r="AD49" s="537"/>
      <c r="AE49" s="537"/>
      <c r="AF49" s="537"/>
      <c r="AG49" s="537"/>
    </row>
    <row r="50" spans="1:33" s="453" customFormat="1" ht="15.75" customHeight="1">
      <c r="A50" s="1081"/>
      <c r="B50" s="1081"/>
      <c r="C50" s="1081"/>
      <c r="D50" s="1081"/>
      <c r="E50" s="1081"/>
      <c r="F50" s="1081"/>
      <c r="G50" s="1081"/>
      <c r="H50" s="1081"/>
      <c r="I50" s="1081"/>
      <c r="J50" s="1081"/>
      <c r="K50" s="1081"/>
      <c r="L50" s="1081"/>
      <c r="M50" s="1081"/>
      <c r="N50" s="1081"/>
      <c r="O50" s="1081"/>
      <c r="P50" s="536"/>
      <c r="Q50" s="537"/>
      <c r="R50" s="537"/>
      <c r="S50" s="537"/>
      <c r="T50" s="537"/>
      <c r="U50" s="537"/>
      <c r="V50" s="537"/>
      <c r="W50" s="537"/>
      <c r="X50" s="537"/>
      <c r="Y50" s="537"/>
      <c r="Z50" s="537"/>
      <c r="AA50" s="537"/>
      <c r="AB50" s="537"/>
      <c r="AC50" s="537"/>
      <c r="AD50" s="537"/>
      <c r="AE50" s="537"/>
      <c r="AF50" s="537"/>
      <c r="AG50" s="537"/>
    </row>
    <row r="51" spans="1:33" s="453" customFormat="1" ht="24" customHeight="1">
      <c r="A51" s="1081"/>
      <c r="B51" s="1081"/>
      <c r="C51" s="1081"/>
      <c r="D51" s="1081"/>
      <c r="E51" s="1081"/>
      <c r="F51" s="1081"/>
      <c r="G51" s="1081"/>
      <c r="H51" s="1081"/>
      <c r="I51" s="1081"/>
      <c r="J51" s="1081"/>
      <c r="K51" s="1081"/>
      <c r="L51" s="1081"/>
      <c r="M51" s="1081"/>
      <c r="N51" s="1081"/>
      <c r="O51" s="1081"/>
      <c r="P51" s="536"/>
      <c r="Q51" s="537"/>
      <c r="R51" s="537"/>
      <c r="S51" s="537"/>
      <c r="T51" s="537"/>
      <c r="U51" s="537"/>
      <c r="V51" s="537"/>
      <c r="W51" s="537"/>
      <c r="X51" s="537"/>
      <c r="Y51" s="537"/>
      <c r="Z51" s="537"/>
      <c r="AA51" s="537"/>
      <c r="AB51" s="537"/>
      <c r="AC51" s="537"/>
      <c r="AD51" s="537"/>
      <c r="AE51" s="537"/>
      <c r="AF51" s="537"/>
      <c r="AG51" s="537"/>
    </row>
    <row r="52" spans="1:33" s="453" customFormat="1" ht="15.75" customHeight="1">
      <c r="A52" s="397"/>
      <c r="B52" s="397"/>
      <c r="C52" s="397"/>
      <c r="D52" s="397"/>
      <c r="E52" s="397"/>
      <c r="F52" s="397"/>
      <c r="G52" s="397"/>
      <c r="H52" s="397"/>
      <c r="I52" s="397"/>
      <c r="J52" s="397"/>
      <c r="K52" s="397"/>
      <c r="L52" s="397"/>
      <c r="M52" s="397"/>
      <c r="N52" s="397"/>
      <c r="O52" s="397"/>
      <c r="P52" s="536"/>
      <c r="Q52" s="537"/>
      <c r="R52" s="537"/>
      <c r="S52" s="537"/>
      <c r="T52" s="537"/>
      <c r="U52" s="537"/>
      <c r="V52" s="537"/>
      <c r="W52" s="537"/>
      <c r="X52" s="537"/>
      <c r="Y52" s="537"/>
      <c r="Z52" s="537"/>
      <c r="AA52" s="537"/>
      <c r="AB52" s="537"/>
      <c r="AC52" s="537"/>
      <c r="AD52" s="537"/>
      <c r="AE52" s="537"/>
      <c r="AF52" s="537"/>
      <c r="AG52" s="537"/>
    </row>
    <row r="53" spans="1:33" s="453" customFormat="1" ht="18" customHeight="1">
      <c r="A53" s="1082"/>
      <c r="B53" s="1082"/>
      <c r="C53" s="1082"/>
      <c r="D53" s="1082"/>
      <c r="E53" s="1082"/>
      <c r="F53" s="1082"/>
      <c r="G53" s="1082"/>
      <c r="H53" s="1082"/>
      <c r="I53" s="1082"/>
      <c r="J53" s="1082"/>
      <c r="K53" s="1082"/>
      <c r="L53" s="1082"/>
      <c r="M53" s="1082"/>
      <c r="N53" s="1082"/>
      <c r="O53" s="1083"/>
      <c r="P53" s="536"/>
      <c r="Q53" s="537"/>
      <c r="R53" s="537"/>
      <c r="S53" s="537"/>
      <c r="T53" s="537"/>
      <c r="U53" s="537"/>
      <c r="V53" s="537"/>
      <c r="W53" s="537"/>
      <c r="X53" s="537"/>
      <c r="Y53" s="537"/>
      <c r="Z53" s="537"/>
      <c r="AA53" s="537"/>
      <c r="AB53" s="537"/>
      <c r="AC53" s="537"/>
      <c r="AD53" s="537"/>
      <c r="AE53" s="537"/>
      <c r="AF53" s="537"/>
      <c r="AG53" s="537"/>
    </row>
    <row r="54" spans="1:33" s="453" customFormat="1">
      <c r="A54" s="28"/>
      <c r="B54" s="28"/>
      <c r="C54" s="28"/>
      <c r="D54" s="28"/>
      <c r="E54" s="28"/>
      <c r="F54" s="28"/>
      <c r="G54" s="28"/>
      <c r="H54" s="28"/>
      <c r="I54" s="28"/>
      <c r="J54" s="28"/>
      <c r="K54" s="28"/>
      <c r="L54" s="28"/>
      <c r="M54" s="28"/>
      <c r="N54" s="28"/>
      <c r="O54" s="28"/>
      <c r="P54" s="536"/>
      <c r="Q54" s="537"/>
      <c r="R54" s="537"/>
      <c r="S54" s="537"/>
      <c r="T54" s="537"/>
      <c r="U54" s="537"/>
      <c r="V54" s="537"/>
      <c r="W54" s="537"/>
      <c r="X54" s="537"/>
      <c r="Y54" s="537"/>
      <c r="Z54" s="537"/>
      <c r="AA54" s="537"/>
      <c r="AB54" s="537"/>
      <c r="AC54" s="537"/>
      <c r="AD54" s="537"/>
      <c r="AE54" s="537"/>
      <c r="AF54" s="537"/>
      <c r="AG54" s="537"/>
    </row>
    <row r="55" spans="1:33" s="453" customFormat="1">
      <c r="A55" s="28"/>
      <c r="B55" s="28"/>
      <c r="C55" s="28"/>
      <c r="D55" s="28"/>
      <c r="E55" s="28"/>
      <c r="F55" s="28"/>
      <c r="G55" s="28"/>
      <c r="H55" s="28"/>
      <c r="I55" s="28"/>
      <c r="J55" s="28"/>
      <c r="K55" s="28"/>
      <c r="L55" s="28"/>
      <c r="M55" s="28"/>
      <c r="N55" s="539"/>
      <c r="O55" s="540"/>
      <c r="P55" s="536"/>
      <c r="Q55" s="537"/>
      <c r="R55" s="537"/>
      <c r="S55" s="537"/>
      <c r="T55" s="537"/>
      <c r="U55" s="537"/>
      <c r="V55" s="537"/>
      <c r="W55" s="537"/>
      <c r="X55" s="537"/>
      <c r="Y55" s="537">
        <f>11335-1508</f>
        <v>9827</v>
      </c>
      <c r="Z55" s="537"/>
      <c r="AA55" s="537"/>
      <c r="AB55" s="537"/>
      <c r="AC55" s="537"/>
      <c r="AD55" s="537"/>
      <c r="AE55" s="537"/>
      <c r="AF55" s="537"/>
      <c r="AG55" s="537"/>
    </row>
  </sheetData>
  <mergeCells count="13">
    <mergeCell ref="A48:O48"/>
    <mergeCell ref="A50:O51"/>
    <mergeCell ref="A53:O53"/>
    <mergeCell ref="A1:O1"/>
    <mergeCell ref="A3:O3"/>
    <mergeCell ref="A4:O4"/>
    <mergeCell ref="A5:O5"/>
    <mergeCell ref="A6:O6"/>
    <mergeCell ref="A8:C9"/>
    <mergeCell ref="D8:F8"/>
    <mergeCell ref="G8:I8"/>
    <mergeCell ref="J8:L8"/>
    <mergeCell ref="M8:O8"/>
  </mergeCells>
  <phoneticPr fontId="0" type="noConversion"/>
  <printOptions horizontalCentered="1"/>
  <pageMargins left="1" right="1" top="0.5" bottom="0.55000000000000004" header="0" footer="0"/>
  <pageSetup scale="59" orientation="landscape" horizontalDpi="300" verticalDpi="300" r:id="rId1"/>
  <headerFooter alignWithMargins="0">
    <oddFooter>&amp;C&amp;"Times New Roman,Regular"Exhibit H - Summary of Reimbursable Resources</oddFooter>
  </headerFooter>
</worksheet>
</file>

<file path=xl/worksheets/sheet9.xml><?xml version="1.0" encoding="utf-8"?>
<worksheet xmlns="http://schemas.openxmlformats.org/spreadsheetml/2006/main" xmlns:r="http://schemas.openxmlformats.org/officeDocument/2006/relationships">
  <sheetPr codeName="Sheet14">
    <pageSetUpPr fitToPage="1"/>
  </sheetPr>
  <dimension ref="A1:N50"/>
  <sheetViews>
    <sheetView view="pageBreakPreview" zoomScaleNormal="75" zoomScaleSheetLayoutView="100" workbookViewId="0">
      <pane xSplit="1" ySplit="11" topLeftCell="B12" activePane="bottomRight" state="frozen"/>
      <selection activeCell="O11" sqref="O11"/>
      <selection pane="topRight" activeCell="O11" sqref="O11"/>
      <selection pane="bottomLeft" activeCell="O11" sqref="O11"/>
      <selection pane="bottomRight" activeCell="A37" sqref="A37:XFD37"/>
    </sheetView>
  </sheetViews>
  <sheetFormatPr defaultRowHeight="15"/>
  <cols>
    <col min="1" max="1" width="30.44140625" style="10" customWidth="1"/>
    <col min="2" max="2" width="10.77734375" style="10" customWidth="1"/>
    <col min="3" max="3" width="12.6640625" style="10" customWidth="1"/>
    <col min="4" max="4" width="10.88671875" style="10" customWidth="1"/>
    <col min="5" max="5" width="12.5546875" style="10" customWidth="1"/>
    <col min="6" max="6" width="9.77734375" style="10" customWidth="1"/>
    <col min="7" max="7" width="12" style="10" customWidth="1"/>
    <col min="8" max="9" width="9.77734375" style="10" customWidth="1"/>
    <col min="10" max="10" width="10.33203125" style="10" customWidth="1"/>
    <col min="11" max="11" width="13" style="10" customWidth="1"/>
    <col min="12" max="12" width="8.44140625" style="61" bestFit="1" customWidth="1"/>
    <col min="13" max="16384" width="8.88671875" style="10"/>
  </cols>
  <sheetData>
    <row r="1" spans="1:14" s="553" customFormat="1" ht="20.25">
      <c r="A1" s="1120" t="s">
        <v>490</v>
      </c>
      <c r="B1" s="1121"/>
      <c r="C1" s="1121"/>
      <c r="D1" s="1121"/>
      <c r="E1" s="1121"/>
      <c r="F1" s="1121"/>
      <c r="G1" s="1121"/>
      <c r="H1" s="1121"/>
      <c r="I1" s="1121"/>
      <c r="J1" s="1121"/>
      <c r="K1" s="1121"/>
      <c r="L1" s="757" t="s">
        <v>1</v>
      </c>
    </row>
    <row r="2" spans="1:14" ht="20.25">
      <c r="A2" s="1001"/>
      <c r="B2" s="1001"/>
      <c r="C2" s="1001"/>
      <c r="D2" s="1001"/>
      <c r="E2" s="1001"/>
      <c r="F2" s="1001"/>
      <c r="G2" s="1001"/>
      <c r="H2" s="1001"/>
      <c r="I2" s="1001"/>
      <c r="J2" s="1001"/>
      <c r="K2" s="1126"/>
      <c r="L2" s="61" t="s">
        <v>1</v>
      </c>
    </row>
    <row r="3" spans="1:14" ht="12.6" customHeight="1">
      <c r="A3" s="1001"/>
      <c r="B3" s="1001"/>
      <c r="C3" s="1001"/>
      <c r="D3" s="1001"/>
      <c r="E3" s="1001"/>
      <c r="F3" s="1001"/>
      <c r="G3" s="1001"/>
      <c r="H3" s="1001"/>
      <c r="I3" s="1001"/>
      <c r="J3" s="1001"/>
      <c r="K3" s="1126"/>
      <c r="L3" s="61" t="s">
        <v>1</v>
      </c>
    </row>
    <row r="4" spans="1:14" ht="18.75">
      <c r="A4" s="1122" t="s">
        <v>62</v>
      </c>
      <c r="B4" s="1123"/>
      <c r="C4" s="1123"/>
      <c r="D4" s="1123"/>
      <c r="E4" s="1123"/>
      <c r="F4" s="1123"/>
      <c r="G4" s="1123"/>
      <c r="H4" s="1123"/>
      <c r="I4" s="1123"/>
      <c r="J4" s="1123"/>
      <c r="K4" s="1123"/>
      <c r="L4" s="61" t="s">
        <v>1</v>
      </c>
    </row>
    <row r="5" spans="1:14" ht="16.5">
      <c r="A5" s="1124" t="str">
        <f>+'B. Summary of Requirements '!A5</f>
        <v>United States Attorneys</v>
      </c>
      <c r="B5" s="1123"/>
      <c r="C5" s="1123"/>
      <c r="D5" s="1123"/>
      <c r="E5" s="1123"/>
      <c r="F5" s="1123"/>
      <c r="G5" s="1123"/>
      <c r="H5" s="1123"/>
      <c r="I5" s="1123"/>
      <c r="J5" s="1123"/>
      <c r="K5" s="1123"/>
      <c r="L5" s="61" t="s">
        <v>1</v>
      </c>
    </row>
    <row r="6" spans="1:14" ht="16.5">
      <c r="A6" s="1125" t="str">
        <f>+'B. Summary of Requirements '!A6</f>
        <v>Salaries and Expenses</v>
      </c>
      <c r="B6" s="1123"/>
      <c r="C6" s="1123"/>
      <c r="D6" s="1123"/>
      <c r="E6" s="1123"/>
      <c r="F6" s="1123"/>
      <c r="G6" s="1123"/>
      <c r="H6" s="1123"/>
      <c r="I6" s="1123"/>
      <c r="J6" s="1123"/>
      <c r="K6" s="1123"/>
      <c r="L6" s="61" t="s">
        <v>1</v>
      </c>
    </row>
    <row r="7" spans="1:14" ht="15.75">
      <c r="A7" s="1101"/>
      <c r="B7" s="1101"/>
      <c r="C7" s="1101"/>
      <c r="D7" s="1101"/>
      <c r="E7" s="1101"/>
      <c r="F7" s="1101"/>
      <c r="G7" s="1101"/>
      <c r="H7" s="1101"/>
      <c r="I7" s="1101"/>
      <c r="J7" s="1101"/>
      <c r="K7" s="1101"/>
      <c r="L7" s="61" t="s">
        <v>1</v>
      </c>
    </row>
    <row r="8" spans="1:14">
      <c r="A8" s="1102"/>
      <c r="B8" s="1102"/>
      <c r="C8" s="1102"/>
      <c r="D8" s="1102"/>
      <c r="E8" s="1102"/>
      <c r="F8" s="1102"/>
      <c r="G8" s="1102"/>
      <c r="H8" s="1102"/>
      <c r="I8" s="1102"/>
      <c r="J8" s="1102"/>
      <c r="K8" s="1102"/>
      <c r="L8" s="61" t="s">
        <v>1</v>
      </c>
    </row>
    <row r="9" spans="1:14" ht="40.5" customHeight="1">
      <c r="A9" s="1117" t="s">
        <v>63</v>
      </c>
      <c r="B9" s="1112" t="s">
        <v>54</v>
      </c>
      <c r="C9" s="1113"/>
      <c r="D9" s="1112" t="s">
        <v>508</v>
      </c>
      <c r="E9" s="1113"/>
      <c r="F9" s="1109" t="s">
        <v>53</v>
      </c>
      <c r="G9" s="1110"/>
      <c r="H9" s="1110"/>
      <c r="I9" s="1110"/>
      <c r="J9" s="1110"/>
      <c r="K9" s="1111"/>
      <c r="L9" s="61" t="s">
        <v>1</v>
      </c>
    </row>
    <row r="10" spans="1:14">
      <c r="A10" s="1118"/>
      <c r="B10" s="1103" t="s">
        <v>33</v>
      </c>
      <c r="C10" s="1105" t="s">
        <v>34</v>
      </c>
      <c r="D10" s="1103" t="s">
        <v>33</v>
      </c>
      <c r="E10" s="1105" t="s">
        <v>34</v>
      </c>
      <c r="F10" s="1107" t="s">
        <v>19</v>
      </c>
      <c r="G10" s="1099" t="s">
        <v>458</v>
      </c>
      <c r="H10" s="1099" t="s">
        <v>459</v>
      </c>
      <c r="I10" s="1099" t="s">
        <v>32</v>
      </c>
      <c r="J10" s="1115" t="s">
        <v>33</v>
      </c>
      <c r="K10" s="1107" t="s">
        <v>34</v>
      </c>
      <c r="L10" s="61" t="s">
        <v>1</v>
      </c>
    </row>
    <row r="11" spans="1:14" ht="27" customHeight="1">
      <c r="A11" s="1119"/>
      <c r="B11" s="1104"/>
      <c r="C11" s="1106"/>
      <c r="D11" s="1104"/>
      <c r="E11" s="1106"/>
      <c r="F11" s="1108"/>
      <c r="G11" s="1100"/>
      <c r="H11" s="1100"/>
      <c r="I11" s="1100"/>
      <c r="J11" s="1116"/>
      <c r="K11" s="1114"/>
      <c r="L11" s="61" t="s">
        <v>1</v>
      </c>
    </row>
    <row r="12" spans="1:14" hidden="1">
      <c r="A12" s="136" t="s">
        <v>41</v>
      </c>
      <c r="B12" s="543"/>
      <c r="C12" s="544"/>
      <c r="D12" s="556"/>
      <c r="E12" s="557"/>
      <c r="F12" s="84"/>
      <c r="G12" s="84"/>
      <c r="H12" s="84"/>
      <c r="I12" s="84"/>
      <c r="J12" s="84"/>
      <c r="K12" s="85"/>
      <c r="L12" s="61" t="s">
        <v>1</v>
      </c>
    </row>
    <row r="13" spans="1:14">
      <c r="A13" s="137" t="s">
        <v>323</v>
      </c>
      <c r="B13" s="865">
        <v>203</v>
      </c>
      <c r="C13" s="865">
        <v>0</v>
      </c>
      <c r="D13" s="556">
        <f>B13</f>
        <v>203</v>
      </c>
      <c r="E13" s="557">
        <v>0</v>
      </c>
      <c r="F13" s="84"/>
      <c r="G13" s="84"/>
      <c r="H13" s="84"/>
      <c r="I13" s="84"/>
      <c r="J13" s="84">
        <f>D13+I13</f>
        <v>203</v>
      </c>
      <c r="K13" s="85">
        <f>E13+I13</f>
        <v>0</v>
      </c>
      <c r="L13" s="61" t="s">
        <v>1</v>
      </c>
    </row>
    <row r="14" spans="1:14">
      <c r="A14" s="137" t="s">
        <v>324</v>
      </c>
      <c r="B14" s="865">
        <v>1280</v>
      </c>
      <c r="C14" s="865">
        <v>409</v>
      </c>
      <c r="D14" s="556">
        <f>B14</f>
        <v>1280</v>
      </c>
      <c r="E14" s="558">
        <v>409</v>
      </c>
      <c r="F14" s="84"/>
      <c r="G14" s="84"/>
      <c r="H14" s="84"/>
      <c r="I14" s="84"/>
      <c r="J14" s="84">
        <f t="shared" ref="J14:J30" si="0">D14+I14</f>
        <v>1280</v>
      </c>
      <c r="K14" s="85">
        <f t="shared" ref="K14:K30" si="1">E14+I14</f>
        <v>409</v>
      </c>
      <c r="L14" s="61" t="s">
        <v>1</v>
      </c>
    </row>
    <row r="15" spans="1:14">
      <c r="A15" s="137" t="s">
        <v>325</v>
      </c>
      <c r="B15" s="545">
        <v>245</v>
      </c>
      <c r="C15" s="546">
        <v>52</v>
      </c>
      <c r="D15" s="556">
        <v>245</v>
      </c>
      <c r="E15" s="559">
        <v>52</v>
      </c>
      <c r="F15" s="84"/>
      <c r="G15" s="84"/>
      <c r="H15" s="84"/>
      <c r="I15" s="84"/>
      <c r="J15" s="84">
        <f t="shared" si="0"/>
        <v>245</v>
      </c>
      <c r="K15" s="85">
        <f t="shared" si="1"/>
        <v>52</v>
      </c>
      <c r="L15" s="61" t="s">
        <v>1</v>
      </c>
    </row>
    <row r="16" spans="1:14" s="553" customFormat="1">
      <c r="A16" s="762" t="s">
        <v>124</v>
      </c>
      <c r="B16" s="541">
        <f>5451</f>
        <v>5451</v>
      </c>
      <c r="C16" s="542">
        <v>615</v>
      </c>
      <c r="D16" s="556">
        <f>B16</f>
        <v>5451</v>
      </c>
      <c r="E16" s="542">
        <f>C16</f>
        <v>615</v>
      </c>
      <c r="F16" s="763">
        <f>34-5</f>
        <v>29</v>
      </c>
      <c r="G16" s="763">
        <v>47</v>
      </c>
      <c r="H16" s="763"/>
      <c r="I16" s="763"/>
      <c r="J16" s="763">
        <f>D16+29</f>
        <v>5480</v>
      </c>
      <c r="K16" s="764">
        <f>E16+G16</f>
        <v>662</v>
      </c>
      <c r="L16" s="757" t="s">
        <v>1</v>
      </c>
      <c r="N16" s="553">
        <f>5519-5485</f>
        <v>34</v>
      </c>
    </row>
    <row r="17" spans="1:12" s="553" customFormat="1">
      <c r="A17" s="765" t="s">
        <v>455</v>
      </c>
      <c r="B17" s="541">
        <f>1048</f>
        <v>1048</v>
      </c>
      <c r="C17" s="542">
        <v>198</v>
      </c>
      <c r="D17" s="556">
        <f>B17</f>
        <v>1048</v>
      </c>
      <c r="E17" s="542">
        <f>C17</f>
        <v>198</v>
      </c>
      <c r="F17" s="763">
        <v>18</v>
      </c>
      <c r="G17" s="763"/>
      <c r="H17" s="763"/>
      <c r="I17" s="763"/>
      <c r="J17" s="763">
        <f>D17+18</f>
        <v>1066</v>
      </c>
      <c r="K17" s="764">
        <f>E17</f>
        <v>198</v>
      </c>
      <c r="L17" s="757" t="s">
        <v>1</v>
      </c>
    </row>
    <row r="18" spans="1:12" s="553" customFormat="1">
      <c r="A18" s="765" t="s">
        <v>454</v>
      </c>
      <c r="B18" s="541">
        <f>1744</f>
        <v>1744</v>
      </c>
      <c r="C18" s="542">
        <v>316</v>
      </c>
      <c r="D18" s="556">
        <f>B18</f>
        <v>1744</v>
      </c>
      <c r="E18" s="542">
        <v>316</v>
      </c>
      <c r="F18" s="763"/>
      <c r="G18" s="763"/>
      <c r="H18" s="763"/>
      <c r="I18" s="763"/>
      <c r="J18" s="763">
        <f t="shared" si="0"/>
        <v>1744</v>
      </c>
      <c r="K18" s="764">
        <f t="shared" si="1"/>
        <v>316</v>
      </c>
      <c r="L18" s="757"/>
    </row>
    <row r="19" spans="1:12">
      <c r="A19" s="137" t="s">
        <v>125</v>
      </c>
      <c r="B19" s="541">
        <v>42</v>
      </c>
      <c r="C19" s="542">
        <v>0</v>
      </c>
      <c r="D19" s="556">
        <v>42</v>
      </c>
      <c r="E19" s="542">
        <v>0</v>
      </c>
      <c r="F19" s="84"/>
      <c r="G19" s="84"/>
      <c r="H19" s="84"/>
      <c r="I19" s="84"/>
      <c r="J19" s="84">
        <f t="shared" si="0"/>
        <v>42</v>
      </c>
      <c r="K19" s="85">
        <f t="shared" si="1"/>
        <v>0</v>
      </c>
      <c r="L19" s="61" t="s">
        <v>1</v>
      </c>
    </row>
    <row r="20" spans="1:12">
      <c r="A20" s="137" t="s">
        <v>126</v>
      </c>
      <c r="B20" s="541">
        <v>31</v>
      </c>
      <c r="C20" s="542">
        <v>7</v>
      </c>
      <c r="D20" s="556">
        <v>31</v>
      </c>
      <c r="E20" s="542">
        <v>7</v>
      </c>
      <c r="F20" s="84"/>
      <c r="G20" s="84"/>
      <c r="H20" s="84"/>
      <c r="I20" s="84"/>
      <c r="J20" s="84">
        <f t="shared" si="0"/>
        <v>31</v>
      </c>
      <c r="K20" s="85">
        <f t="shared" si="1"/>
        <v>7</v>
      </c>
      <c r="L20" s="61" t="s">
        <v>1</v>
      </c>
    </row>
    <row r="21" spans="1:12">
      <c r="A21" s="137" t="s">
        <v>127</v>
      </c>
      <c r="B21" s="541">
        <v>18</v>
      </c>
      <c r="C21" s="542">
        <v>0</v>
      </c>
      <c r="D21" s="556">
        <v>18</v>
      </c>
      <c r="E21" s="542">
        <v>0</v>
      </c>
      <c r="F21" s="84"/>
      <c r="G21" s="84"/>
      <c r="H21" s="84"/>
      <c r="I21" s="84"/>
      <c r="J21" s="84">
        <f t="shared" si="0"/>
        <v>18</v>
      </c>
      <c r="K21" s="85">
        <f t="shared" si="1"/>
        <v>0</v>
      </c>
      <c r="L21" s="61" t="s">
        <v>1</v>
      </c>
    </row>
    <row r="22" spans="1:12" hidden="1">
      <c r="A22" s="138" t="s">
        <v>128</v>
      </c>
      <c r="B22" s="541"/>
      <c r="C22" s="542"/>
      <c r="D22" s="556"/>
      <c r="E22" s="542"/>
      <c r="F22" s="84"/>
      <c r="G22" s="84"/>
      <c r="H22" s="84"/>
      <c r="I22" s="84"/>
      <c r="J22" s="84">
        <f t="shared" si="0"/>
        <v>0</v>
      </c>
      <c r="K22" s="85">
        <f t="shared" si="1"/>
        <v>0</v>
      </c>
      <c r="L22" s="61" t="s">
        <v>1</v>
      </c>
    </row>
    <row r="23" spans="1:12" hidden="1">
      <c r="A23" s="139" t="s">
        <v>42</v>
      </c>
      <c r="B23" s="541"/>
      <c r="C23" s="542"/>
      <c r="D23" s="556"/>
      <c r="E23" s="542"/>
      <c r="F23" s="84"/>
      <c r="G23" s="84"/>
      <c r="H23" s="84"/>
      <c r="I23" s="84"/>
      <c r="J23" s="84">
        <f t="shared" si="0"/>
        <v>0</v>
      </c>
      <c r="K23" s="85">
        <f t="shared" si="1"/>
        <v>0</v>
      </c>
      <c r="L23" s="61" t="s">
        <v>1</v>
      </c>
    </row>
    <row r="24" spans="1:12">
      <c r="A24" s="137" t="s">
        <v>43</v>
      </c>
      <c r="B24" s="541">
        <v>20</v>
      </c>
      <c r="C24" s="542">
        <v>1</v>
      </c>
      <c r="D24" s="556">
        <v>20</v>
      </c>
      <c r="E24" s="542">
        <v>1</v>
      </c>
      <c r="F24" s="84"/>
      <c r="G24" s="84"/>
      <c r="H24" s="84"/>
      <c r="I24" s="84"/>
      <c r="J24" s="84">
        <f t="shared" si="0"/>
        <v>20</v>
      </c>
      <c r="K24" s="85">
        <f t="shared" si="1"/>
        <v>1</v>
      </c>
      <c r="L24" s="61" t="s">
        <v>1</v>
      </c>
    </row>
    <row r="25" spans="1:12">
      <c r="A25" s="137" t="s">
        <v>456</v>
      </c>
      <c r="B25" s="541">
        <v>52</v>
      </c>
      <c r="C25" s="542">
        <v>35</v>
      </c>
      <c r="D25" s="556">
        <v>52</v>
      </c>
      <c r="E25" s="542">
        <v>35</v>
      </c>
      <c r="F25" s="84"/>
      <c r="G25" s="84"/>
      <c r="H25" s="84"/>
      <c r="I25" s="84"/>
      <c r="J25" s="84">
        <f t="shared" si="0"/>
        <v>52</v>
      </c>
      <c r="K25" s="85">
        <f t="shared" si="1"/>
        <v>35</v>
      </c>
    </row>
    <row r="26" spans="1:12">
      <c r="A26" s="137" t="s">
        <v>457</v>
      </c>
      <c r="B26" s="541">
        <v>94</v>
      </c>
      <c r="C26" s="542">
        <v>0</v>
      </c>
      <c r="D26" s="556">
        <v>94</v>
      </c>
      <c r="E26" s="542">
        <v>0</v>
      </c>
      <c r="F26" s="84"/>
      <c r="G26" s="84"/>
      <c r="H26" s="84"/>
      <c r="I26" s="84"/>
      <c r="J26" s="84">
        <f>D26+I26</f>
        <v>94</v>
      </c>
      <c r="K26" s="85">
        <f t="shared" si="1"/>
        <v>0</v>
      </c>
    </row>
    <row r="27" spans="1:12">
      <c r="A27" s="137" t="s">
        <v>129</v>
      </c>
      <c r="B27" s="541">
        <v>9</v>
      </c>
      <c r="C27" s="542">
        <v>0</v>
      </c>
      <c r="D27" s="556">
        <v>9</v>
      </c>
      <c r="E27" s="542">
        <v>0</v>
      </c>
      <c r="F27" s="84"/>
      <c r="G27" s="84"/>
      <c r="H27" s="84"/>
      <c r="I27" s="84"/>
      <c r="J27" s="84">
        <f t="shared" si="0"/>
        <v>9</v>
      </c>
      <c r="K27" s="85">
        <f t="shared" si="1"/>
        <v>0</v>
      </c>
      <c r="L27" s="61" t="s">
        <v>1</v>
      </c>
    </row>
    <row r="28" spans="1:12" hidden="1">
      <c r="A28" s="137" t="s">
        <v>131</v>
      </c>
      <c r="B28" s="541"/>
      <c r="C28" s="542"/>
      <c r="D28" s="556"/>
      <c r="E28" s="542"/>
      <c r="F28" s="84"/>
      <c r="G28" s="84"/>
      <c r="H28" s="84"/>
      <c r="I28" s="84"/>
      <c r="J28" s="84">
        <f t="shared" si="0"/>
        <v>0</v>
      </c>
      <c r="K28" s="85">
        <f>E28+I28</f>
        <v>0</v>
      </c>
      <c r="L28" s="61" t="s">
        <v>1</v>
      </c>
    </row>
    <row r="29" spans="1:12">
      <c r="A29" s="137" t="s">
        <v>255</v>
      </c>
      <c r="B29" s="541">
        <v>362</v>
      </c>
      <c r="C29" s="542">
        <v>3</v>
      </c>
      <c r="D29" s="556">
        <v>362</v>
      </c>
      <c r="E29" s="542">
        <v>3</v>
      </c>
      <c r="F29" s="84"/>
      <c r="G29" s="84"/>
      <c r="H29" s="84"/>
      <c r="I29" s="84"/>
      <c r="J29" s="84">
        <f t="shared" si="0"/>
        <v>362</v>
      </c>
      <c r="K29" s="85">
        <f t="shared" si="1"/>
        <v>3</v>
      </c>
      <c r="L29" s="61" t="s">
        <v>1</v>
      </c>
    </row>
    <row r="30" spans="1:12">
      <c r="A30" s="137" t="s">
        <v>130</v>
      </c>
      <c r="B30" s="84">
        <v>30</v>
      </c>
      <c r="C30" s="84">
        <v>3</v>
      </c>
      <c r="D30" s="84">
        <v>30</v>
      </c>
      <c r="E30" s="84">
        <v>3</v>
      </c>
      <c r="F30" s="84"/>
      <c r="G30" s="84"/>
      <c r="H30" s="84"/>
      <c r="I30" s="84"/>
      <c r="J30" s="84">
        <f t="shared" si="0"/>
        <v>30</v>
      </c>
      <c r="K30" s="85">
        <f t="shared" si="1"/>
        <v>3</v>
      </c>
      <c r="L30" s="61" t="s">
        <v>1</v>
      </c>
    </row>
    <row r="31" spans="1:12" hidden="1">
      <c r="A31" s="140" t="s">
        <v>132</v>
      </c>
      <c r="B31" s="129"/>
      <c r="C31" s="129"/>
      <c r="D31" s="129"/>
      <c r="E31" s="129"/>
      <c r="F31" s="129"/>
      <c r="G31" s="129"/>
      <c r="H31" s="129"/>
      <c r="I31" s="129"/>
      <c r="J31" s="129"/>
      <c r="K31" s="130"/>
      <c r="L31" s="61" t="s">
        <v>1</v>
      </c>
    </row>
    <row r="32" spans="1:12">
      <c r="A32" s="872" t="s">
        <v>57</v>
      </c>
      <c r="B32" s="873">
        <f t="shared" ref="B32:G32" si="2">SUM(B12:B31)</f>
        <v>10629</v>
      </c>
      <c r="C32" s="874">
        <f t="shared" si="2"/>
        <v>1639</v>
      </c>
      <c r="D32" s="875">
        <f t="shared" si="2"/>
        <v>10629</v>
      </c>
      <c r="E32" s="874">
        <f t="shared" si="2"/>
        <v>1639</v>
      </c>
      <c r="F32" s="874">
        <f t="shared" si="2"/>
        <v>47</v>
      </c>
      <c r="G32" s="875">
        <f t="shared" si="2"/>
        <v>47</v>
      </c>
      <c r="H32" s="874">
        <f>SUM(H12:H31)</f>
        <v>0</v>
      </c>
      <c r="I32" s="874">
        <f>SUM(I12:I31)</f>
        <v>0</v>
      </c>
      <c r="J32" s="874">
        <f>SUM(J12:J31)</f>
        <v>10676</v>
      </c>
      <c r="K32" s="875">
        <f>SUM(K12:K31)</f>
        <v>1686</v>
      </c>
      <c r="L32" s="62" t="s">
        <v>1</v>
      </c>
    </row>
    <row r="33" spans="1:14">
      <c r="A33" s="877" t="s">
        <v>307</v>
      </c>
      <c r="B33" s="878">
        <v>318</v>
      </c>
      <c r="C33" s="878">
        <v>0</v>
      </c>
      <c r="D33" s="878">
        <v>318</v>
      </c>
      <c r="E33" s="879">
        <v>0</v>
      </c>
      <c r="F33" s="880">
        <v>0</v>
      </c>
      <c r="G33" s="880">
        <v>0</v>
      </c>
      <c r="H33" s="880">
        <v>0</v>
      </c>
      <c r="I33" s="881">
        <v>0</v>
      </c>
      <c r="J33" s="881">
        <v>318</v>
      </c>
      <c r="K33" s="881">
        <v>0</v>
      </c>
      <c r="L33" s="61" t="s">
        <v>1</v>
      </c>
    </row>
    <row r="34" spans="1:14">
      <c r="A34" s="876" t="s">
        <v>326</v>
      </c>
      <c r="B34" s="547">
        <f>10311</f>
        <v>10311</v>
      </c>
      <c r="C34" s="547">
        <v>1639</v>
      </c>
      <c r="D34" s="547">
        <v>10311</v>
      </c>
      <c r="E34" s="560">
        <f>E32</f>
        <v>1639</v>
      </c>
      <c r="F34" s="868">
        <v>47</v>
      </c>
      <c r="G34" s="868">
        <f>G32</f>
        <v>47</v>
      </c>
      <c r="H34" s="868">
        <v>0</v>
      </c>
      <c r="I34" s="870">
        <f>I32</f>
        <v>0</v>
      </c>
      <c r="J34" s="870">
        <f>D34+47</f>
        <v>10358</v>
      </c>
      <c r="K34" s="86">
        <f>K32</f>
        <v>1686</v>
      </c>
      <c r="L34" s="61" t="s">
        <v>1</v>
      </c>
    </row>
    <row r="35" spans="1:14" hidden="1">
      <c r="A35" s="214" t="s">
        <v>327</v>
      </c>
      <c r="B35" s="548">
        <v>0</v>
      </c>
      <c r="C35" s="548">
        <v>0</v>
      </c>
      <c r="D35" s="547">
        <v>0</v>
      </c>
      <c r="E35" s="866">
        <v>0</v>
      </c>
      <c r="F35" s="869"/>
      <c r="G35" s="869"/>
      <c r="H35" s="869"/>
      <c r="I35" s="871">
        <f>G35+H35</f>
        <v>0</v>
      </c>
      <c r="J35" s="871">
        <f>D35+F35+I35</f>
        <v>0</v>
      </c>
      <c r="K35" s="86"/>
      <c r="L35" s="61" t="s">
        <v>1</v>
      </c>
    </row>
    <row r="36" spans="1:14" s="11" customFormat="1">
      <c r="A36" s="215" t="s">
        <v>57</v>
      </c>
      <c r="B36" s="87">
        <f>SUM(B33:B35)</f>
        <v>10629</v>
      </c>
      <c r="C36" s="867">
        <f t="shared" ref="C36:J36" si="3">SUM(C33:C35)</f>
        <v>1639</v>
      </c>
      <c r="D36" s="867">
        <f t="shared" si="3"/>
        <v>10629</v>
      </c>
      <c r="E36" s="867">
        <f t="shared" si="3"/>
        <v>1639</v>
      </c>
      <c r="F36" s="867">
        <f>SUM(F33:F35)</f>
        <v>47</v>
      </c>
      <c r="G36" s="867">
        <f t="shared" si="3"/>
        <v>47</v>
      </c>
      <c r="H36" s="867">
        <f t="shared" si="3"/>
        <v>0</v>
      </c>
      <c r="I36" s="867">
        <f>SUM(I33:I35)</f>
        <v>0</v>
      </c>
      <c r="J36" s="867">
        <f t="shared" si="3"/>
        <v>10676</v>
      </c>
      <c r="K36" s="87">
        <f>SUM(K33:K35)</f>
        <v>1686</v>
      </c>
      <c r="L36" s="61" t="s">
        <v>31</v>
      </c>
    </row>
    <row r="37" spans="1:14" s="11" customFormat="1">
      <c r="A37" s="1127"/>
      <c r="B37" s="1127"/>
      <c r="C37" s="1127"/>
      <c r="D37" s="1127"/>
      <c r="E37" s="1127"/>
      <c r="F37" s="1127"/>
      <c r="G37" s="1127"/>
      <c r="H37" s="1127"/>
      <c r="I37" s="1127"/>
      <c r="J37" s="1127"/>
      <c r="K37" s="1127"/>
      <c r="L37" s="61"/>
    </row>
    <row r="40" spans="1:14">
      <c r="L40" s="10"/>
    </row>
    <row r="41" spans="1:14">
      <c r="L41" s="10"/>
    </row>
    <row r="42" spans="1:14">
      <c r="L42" s="10"/>
    </row>
    <row r="43" spans="1:14" ht="20.25">
      <c r="A43" s="555"/>
      <c r="B43" s="555"/>
      <c r="C43" s="555"/>
      <c r="D43" s="555"/>
      <c r="E43" s="555"/>
      <c r="F43" s="555"/>
      <c r="G43" s="551"/>
      <c r="H43" s="552"/>
      <c r="I43" s="552"/>
      <c r="J43" s="552"/>
      <c r="K43" s="552"/>
      <c r="L43" s="552"/>
      <c r="M43" s="552"/>
      <c r="N43" s="552"/>
    </row>
    <row r="44" spans="1:14" ht="15.75">
      <c r="A44" s="618"/>
      <c r="B44" s="549"/>
      <c r="C44" s="549"/>
      <c r="D44" s="549"/>
      <c r="E44" s="549"/>
      <c r="F44" s="549"/>
      <c r="G44" s="549"/>
      <c r="H44" s="550"/>
      <c r="I44" s="549"/>
      <c r="J44" s="549"/>
      <c r="K44" s="549"/>
      <c r="L44" s="550"/>
      <c r="M44" s="550"/>
      <c r="N44" s="549"/>
    </row>
    <row r="45" spans="1:14">
      <c r="A45" s="551"/>
      <c r="B45" s="551"/>
      <c r="C45" s="551"/>
      <c r="D45" s="551"/>
      <c r="E45" s="551"/>
      <c r="F45" s="551"/>
      <c r="G45" s="551"/>
      <c r="H45" s="551"/>
      <c r="I45" s="553"/>
      <c r="J45" s="553"/>
      <c r="K45" s="553"/>
      <c r="L45" s="553"/>
      <c r="M45" s="553"/>
      <c r="N45" s="554"/>
    </row>
    <row r="46" spans="1:14">
      <c r="A46" s="551"/>
      <c r="B46" s="551"/>
      <c r="C46" s="551"/>
      <c r="D46" s="551"/>
      <c r="E46" s="551"/>
      <c r="F46" s="551"/>
      <c r="G46" s="551"/>
      <c r="H46" s="551"/>
      <c r="I46" s="553"/>
      <c r="J46" s="553"/>
      <c r="K46" s="553"/>
      <c r="L46" s="553"/>
      <c r="M46" s="553"/>
      <c r="N46" s="553"/>
    </row>
    <row r="47" spans="1:14">
      <c r="A47" s="398"/>
      <c r="B47" s="398"/>
      <c r="C47" s="398"/>
      <c r="D47" s="398"/>
      <c r="E47" s="398"/>
      <c r="F47" s="398"/>
      <c r="G47" s="398"/>
      <c r="H47" s="398"/>
      <c r="L47" s="10"/>
    </row>
    <row r="48" spans="1:14">
      <c r="A48" s="398"/>
      <c r="B48" s="398"/>
      <c r="C48" s="398"/>
      <c r="D48" s="398"/>
      <c r="E48" s="398"/>
      <c r="F48" s="398"/>
      <c r="G48" s="398"/>
      <c r="H48" s="398"/>
      <c r="L48" s="10"/>
    </row>
    <row r="49" spans="1:12">
      <c r="A49" s="398"/>
      <c r="B49" s="398"/>
      <c r="C49" s="398"/>
      <c r="D49" s="398"/>
      <c r="E49" s="398"/>
      <c r="F49" s="398"/>
      <c r="G49" s="398"/>
      <c r="H49" s="398"/>
      <c r="L49" s="10"/>
    </row>
    <row r="50" spans="1:12">
      <c r="A50" s="398"/>
      <c r="B50" s="398"/>
      <c r="C50" s="398"/>
      <c r="D50" s="398"/>
      <c r="E50" s="398"/>
      <c r="F50" s="398"/>
      <c r="G50" s="398"/>
      <c r="H50" s="398"/>
      <c r="L50" s="10"/>
    </row>
  </sheetData>
  <mergeCells count="23">
    <mergeCell ref="A37:K37"/>
    <mergeCell ref="A1:K1"/>
    <mergeCell ref="A4:K4"/>
    <mergeCell ref="A5:K5"/>
    <mergeCell ref="A6:K6"/>
    <mergeCell ref="A2:K2"/>
    <mergeCell ref="A3:K3"/>
    <mergeCell ref="H10:H11"/>
    <mergeCell ref="A7:K7"/>
    <mergeCell ref="A8:K8"/>
    <mergeCell ref="G10:G11"/>
    <mergeCell ref="B10:B11"/>
    <mergeCell ref="C10:C11"/>
    <mergeCell ref="D10:D11"/>
    <mergeCell ref="F10:F11"/>
    <mergeCell ref="F9:K9"/>
    <mergeCell ref="D9:E9"/>
    <mergeCell ref="B9:C9"/>
    <mergeCell ref="K10:K11"/>
    <mergeCell ref="J10:J11"/>
    <mergeCell ref="I10:I11"/>
    <mergeCell ref="E10:E11"/>
    <mergeCell ref="A9:A11"/>
  </mergeCells>
  <phoneticPr fontId="0" type="noConversion"/>
  <printOptions horizontalCentered="1"/>
  <pageMargins left="0.75" right="0.75" top="1" bottom="1" header="0.5" footer="0.5"/>
  <pageSetup scale="71" orientation="landscape" r:id="rId1"/>
  <headerFooter alignWithMargins="0">
    <oddFooter>&amp;C&amp;"Times New Roman,Regular"Exhibit I - Detail of Permanent Positions by Category</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18</vt:i4>
      </vt:variant>
      <vt:variant>
        <vt:lpstr>Named Ranges</vt:lpstr>
      </vt:variant>
      <vt:variant>
        <vt:i4>24</vt:i4>
      </vt:variant>
    </vt:vector>
  </HeadingPairs>
  <TitlesOfParts>
    <vt:vector size="42" baseType="lpstr">
      <vt:lpstr>A.  Organization Chart</vt:lpstr>
      <vt:lpstr>B. Summary of Requirements </vt:lpstr>
      <vt:lpstr>C. Increases Offsets</vt:lpstr>
      <vt:lpstr>D. Strategic Goals &amp; Objectives</vt:lpstr>
      <vt:lpstr>E. ATB Justification</vt:lpstr>
      <vt:lpstr>F. 2010 Crosswalk</vt:lpstr>
      <vt:lpstr>(G) 2011 Crosswalk</vt:lpstr>
      <vt:lpstr>H. Reimbursable Resources</vt:lpstr>
      <vt:lpstr>I. Permanent Positions</vt:lpstr>
      <vt:lpstr>J. Financial Analysis</vt:lpstr>
      <vt:lpstr>K. Summary by Grade</vt:lpstr>
      <vt:lpstr>L. Summary by Object Class</vt:lpstr>
      <vt:lpstr>(M) Studies</vt:lpstr>
      <vt:lpstr>(N-2) Domestic Agent</vt:lpstr>
      <vt:lpstr>(N-3) Domestic Attorney</vt:lpstr>
      <vt:lpstr>(N-4) Domestic Prof Sup</vt:lpstr>
      <vt:lpstr>(N-5) Domestic Clerical</vt:lpstr>
      <vt:lpstr>(P) IT</vt:lpstr>
      <vt:lpstr>'B. Summary of Requirements '!DL</vt:lpstr>
      <vt:lpstr>'(G) 2011 Crosswalk'!Print_Area</vt:lpstr>
      <vt:lpstr>'(M) Studies'!Print_Area</vt:lpstr>
      <vt:lpstr>'(N-2) Domestic Agent'!Print_Area</vt:lpstr>
      <vt:lpstr>'(N-3) Domestic Attorney'!Print_Area</vt:lpstr>
      <vt:lpstr>'(N-4) Domestic Prof Sup'!Print_Area</vt:lpstr>
      <vt:lpstr>'(N-5) Domestic Clerical'!Print_Area</vt:lpstr>
      <vt:lpstr>'(P) IT'!Print_Area</vt:lpstr>
      <vt:lpstr>'B. Summary of Requirements '!Print_Area</vt:lpstr>
      <vt:lpstr>'C. Increases Offsets'!Print_Area</vt:lpstr>
      <vt:lpstr>'D. Strategic Goals &amp; Objectives'!Print_Area</vt:lpstr>
      <vt:lpstr>'E. ATB Justification'!Print_Area</vt:lpstr>
      <vt:lpstr>'F. 2010 Crosswalk'!Print_Area</vt:lpstr>
      <vt:lpstr>'H. Reimbursable Resources'!Print_Area</vt:lpstr>
      <vt:lpstr>'I. Permanent Positions'!Print_Area</vt:lpstr>
      <vt:lpstr>'J. Financial Analysis'!Print_Area</vt:lpstr>
      <vt:lpstr>'K. Summary by Grade'!Print_Area</vt:lpstr>
      <vt:lpstr>'L. Summary by Object Class'!Print_Area</vt:lpstr>
      <vt:lpstr>'(N-2) Domestic Agent'!Print_Titles</vt:lpstr>
      <vt:lpstr>'(N-3) Domestic Attorney'!Print_Titles</vt:lpstr>
      <vt:lpstr>'(N-4) Domestic Prof Sup'!Print_Titles</vt:lpstr>
      <vt:lpstr>'(N-5) Domestic Clerical'!Print_Titles</vt:lpstr>
      <vt:lpstr>'H. Reimbursable Resources'!REIMPRO</vt:lpstr>
      <vt:lpstr>'H. Reimbursable Resources'!REIMSOR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2011-02-07T17:54:40Z</cp:lastPrinted>
  <dcterms:created xsi:type="dcterms:W3CDTF">2003-08-28T20:51:00Z</dcterms:created>
  <dcterms:modified xsi:type="dcterms:W3CDTF">2011-02-16T19:01:59Z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