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" yWindow="-120" windowWidth="15480" windowHeight="7080" tabRatio="889"/>
  </bookViews>
  <sheets>
    <sheet name="A. Organization Chart" sheetId="2" r:id="rId1"/>
    <sheet name="D. Strategic Goals &amp; Objectives" sheetId="5" r:id="rId2"/>
    <sheet name="F. 2011 Crosswalk" sheetId="7" r:id="rId3"/>
    <sheet name="G. 2012 Crosswalk" sheetId="8" r:id="rId4"/>
    <sheet name="H. Reimbursable Resources" sheetId="9" r:id="rId5"/>
    <sheet name="I. Permanent Positions" sheetId="22" r:id="rId6"/>
    <sheet name="K. Summary by Grade" sheetId="24" r:id="rId7"/>
    <sheet name="L. Summary by Object Class" sheetId="13" r:id="rId8"/>
  </sheets>
  <externalReferences>
    <externalReference r:id="rId9"/>
    <externalReference r:id="rId10"/>
  </externalReferences>
  <definedNames>
    <definedName name="_11POS_BY_CAT" localSheetId="5">#REF!</definedName>
    <definedName name="_11POS_BY_CAT" localSheetId="6">#REF!</definedName>
    <definedName name="_11POS_BY_CAT">#REF!</definedName>
    <definedName name="_2ATTORNEY_SUPP">#REF!</definedName>
    <definedName name="_4GA_ROLLUP" localSheetId="1">#REF!</definedName>
    <definedName name="_5GA_ROLLUP" localSheetId="4">[1]SumReq!#REF!</definedName>
    <definedName name="_7GA_ROLLUP">#REF!</definedName>
    <definedName name="_9POS_BY_CAT" localSheetId="1">#REF!</definedName>
    <definedName name="DL">#REF!</definedName>
    <definedName name="EXECSUPP" localSheetId="1">#REF!</definedName>
    <definedName name="EXECSUPP">#REF!</definedName>
    <definedName name="FY0711.1">#REF!</definedName>
    <definedName name="FY0711.5">#REF!</definedName>
    <definedName name="FY0712.1">#REF!</definedName>
    <definedName name="FY0721.0">#REF!</definedName>
    <definedName name="FY0722.0">#REF!</definedName>
    <definedName name="FY0723.1">#REF!</definedName>
    <definedName name="FY0723.2">#REF!</definedName>
    <definedName name="FY0723.3">#REF!</definedName>
    <definedName name="FY0724.0">#REF!</definedName>
    <definedName name="FY0725.2">#REF!</definedName>
    <definedName name="FY0725.3">#REF!</definedName>
    <definedName name="FY0725.6">#REF!</definedName>
    <definedName name="FY0726.0">#REF!</definedName>
    <definedName name="FY0731.0">#REF!</definedName>
    <definedName name="FY0732.0">#REF!</definedName>
    <definedName name="FY07Ling">#REF!</definedName>
    <definedName name="FY07Mult">#REF!</definedName>
    <definedName name="FY07PEPI">#REF!</definedName>
    <definedName name="FY07Tot">#REF!</definedName>
    <definedName name="FY07Train">#REF!</definedName>
    <definedName name="FY0811.1">#REF!</definedName>
    <definedName name="FY0811.5">#REF!</definedName>
    <definedName name="FY0812.1">#REF!</definedName>
    <definedName name="FY0821.0">#REF!</definedName>
    <definedName name="FY0822.0">#REF!</definedName>
    <definedName name="FY0823.1">#REF!</definedName>
    <definedName name="FY0823.2">#REF!</definedName>
    <definedName name="FY0823.3">#REF!</definedName>
    <definedName name="FY0824.0">#REF!</definedName>
    <definedName name="FY0825.2">#REF!</definedName>
    <definedName name="FY0825.3">#REF!</definedName>
    <definedName name="FY0825.6">#REF!</definedName>
    <definedName name="FY0826.0">#REF!</definedName>
    <definedName name="FY0831.0">#REF!</definedName>
    <definedName name="FY0832.0">#REF!</definedName>
    <definedName name="FY08Ling">#REF!</definedName>
    <definedName name="FY08Mult">#REF!</definedName>
    <definedName name="FY08PEPI">#REF!</definedName>
    <definedName name="FY08Tot">#REF!</definedName>
    <definedName name="FY08Train">#REF!</definedName>
    <definedName name="FY0911.1">#REF!</definedName>
    <definedName name="FY0911.5">#REF!</definedName>
    <definedName name="FY0912.1">#REF!</definedName>
    <definedName name="FY0921.0">#REF!</definedName>
    <definedName name="FY0922.0">#REF!</definedName>
    <definedName name="FY0923.1">#REF!</definedName>
    <definedName name="FY0923.2">#REF!</definedName>
    <definedName name="FY0923.3">#REF!</definedName>
    <definedName name="FY0924.0">#REF!</definedName>
    <definedName name="FY0925.2">#REF!</definedName>
    <definedName name="FY0925.3">#REF!</definedName>
    <definedName name="FY0925.6">#REF!</definedName>
    <definedName name="FY0926.0">#REF!</definedName>
    <definedName name="FY0931.0">#REF!</definedName>
    <definedName name="FY0932.0">#REF!</definedName>
    <definedName name="FY09Ling">#REF!</definedName>
    <definedName name="FY09Mult">#REF!</definedName>
    <definedName name="FY09PEPI">#REF!</definedName>
    <definedName name="FY09Tot">#REF!</definedName>
    <definedName name="FY09Train">#REF!</definedName>
    <definedName name="INTEL" localSheetId="1">#REF!</definedName>
    <definedName name="INTEL">#REF!</definedName>
    <definedName name="JMD" localSheetId="1">#REF!</definedName>
    <definedName name="JMD">#REF!</definedName>
    <definedName name="PART">#REF!</definedName>
    <definedName name="_xlnm.Print_Area" localSheetId="0">'A. Organization Chart'!$A$1:$N$29</definedName>
    <definedName name="_xlnm.Print_Area" localSheetId="1">'D. Strategic Goals &amp; Objectives'!$A$1:$P$37</definedName>
    <definedName name="_xlnm.Print_Area" localSheetId="2">'F. 2011 Crosswalk'!$A$1:$O$29</definedName>
    <definedName name="_xlnm.Print_Area" localSheetId="3">'G. 2012 Crosswalk'!$A$1:$R$29</definedName>
    <definedName name="_xlnm.Print_Area" localSheetId="4">'H. Reimbursable Resources'!$A$1:$N$15</definedName>
    <definedName name="_xlnm.Print_Area" localSheetId="5">'I. Permanent Positions'!$A$1:$K$33</definedName>
    <definedName name="_xlnm.Print_Area" localSheetId="6">'K. Summary by Grade'!$A$1:$I$33</definedName>
    <definedName name="_xlnm.Print_Area" localSheetId="7">'L. Summary by Object Class'!$A$1:$K$44</definedName>
    <definedName name="_xlnm.Print_Area">#REF!</definedName>
    <definedName name="REIMPRO" localSheetId="4">'H. Reimbursable Resources'!$A$1:$N$14</definedName>
    <definedName name="REIMPRO">#REF!</definedName>
    <definedName name="REIMSOR" localSheetId="4">'H. Reimbursable Resources'!#REF!</definedName>
    <definedName name="REIMSOR">#REF!</definedName>
    <definedName name="Z_12C66D54_5067_4346_818B_6EAB1C8A9183_.wvu.Cols" localSheetId="3" hidden="1">'G. 2012 Crosswalk'!$H:$J</definedName>
    <definedName name="Z_12C66D54_5067_4346_818B_6EAB1C8A9183_.wvu.Cols" localSheetId="7" hidden="1">'L. Summary by Object Class'!$J:$L</definedName>
    <definedName name="Z_12C66D54_5067_4346_818B_6EAB1C8A9183_.wvu.PrintArea" localSheetId="0" hidden="1">'A. Organization Chart'!$A$1:$N$29</definedName>
    <definedName name="Z_12C66D54_5067_4346_818B_6EAB1C8A9183_.wvu.PrintArea" localSheetId="1" hidden="1">'D. Strategic Goals &amp; Objectives'!$A$1:$P$35</definedName>
    <definedName name="Z_12C66D54_5067_4346_818B_6EAB1C8A9183_.wvu.PrintArea" localSheetId="2" hidden="1">'F. 2011 Crosswalk'!$A$1:$O$29</definedName>
    <definedName name="Z_12C66D54_5067_4346_818B_6EAB1C8A9183_.wvu.PrintArea" localSheetId="3" hidden="1">'G. 2012 Crosswalk'!$A$1:$R$22</definedName>
    <definedName name="Z_12C66D54_5067_4346_818B_6EAB1C8A9183_.wvu.PrintArea" localSheetId="4" hidden="1">'H. Reimbursable Resources'!$A$1:$N$15</definedName>
    <definedName name="Z_12C66D54_5067_4346_818B_6EAB1C8A9183_.wvu.PrintArea" localSheetId="5" hidden="1">'I. Permanent Positions'!$A$1:$K$33</definedName>
    <definedName name="Z_12C66D54_5067_4346_818B_6EAB1C8A9183_.wvu.PrintArea" localSheetId="6" hidden="1">'K. Summary by Grade'!$A$1:$I$33</definedName>
    <definedName name="Z_12C66D54_5067_4346_818B_6EAB1C8A9183_.wvu.PrintArea" localSheetId="7" hidden="1">'L. Summary by Object Class'!$A$1:$K$44</definedName>
    <definedName name="Z_12C66D54_5067_4346_818B_6EAB1C8A9183_.wvu.Rows" localSheetId="1" hidden="1">'D. Strategic Goals &amp; Objectives'!$10:$10</definedName>
    <definedName name="Z_3118AF25_8423_420A_806A_487665220C68_.wvu.Cols" localSheetId="3" hidden="1">'G. 2012 Crosswalk'!$H:$J</definedName>
    <definedName name="Z_3118AF25_8423_420A_806A_487665220C68_.wvu.Cols" localSheetId="7" hidden="1">'L. Summary by Object Class'!$J:$L</definedName>
    <definedName name="Z_3118AF25_8423_420A_806A_487665220C68_.wvu.PrintArea" localSheetId="0" hidden="1">'A. Organization Chart'!$A$1:$N$29</definedName>
    <definedName name="Z_3118AF25_8423_420A_806A_487665220C68_.wvu.PrintArea" localSheetId="1" hidden="1">'D. Strategic Goals &amp; Objectives'!$A$1:$P$35</definedName>
    <definedName name="Z_3118AF25_8423_420A_806A_487665220C68_.wvu.PrintArea" localSheetId="2" hidden="1">'F. 2011 Crosswalk'!$A$1:$O$29</definedName>
    <definedName name="Z_3118AF25_8423_420A_806A_487665220C68_.wvu.PrintArea" localSheetId="3" hidden="1">'G. 2012 Crosswalk'!$A$1:$R$22</definedName>
    <definedName name="Z_3118AF25_8423_420A_806A_487665220C68_.wvu.PrintArea" localSheetId="4" hidden="1">'H. Reimbursable Resources'!$A$1:$N$15</definedName>
    <definedName name="Z_3118AF25_8423_420A_806A_487665220C68_.wvu.PrintArea" localSheetId="5" hidden="1">'I. Permanent Positions'!$A$1:$K$33</definedName>
    <definedName name="Z_3118AF25_8423_420A_806A_487665220C68_.wvu.PrintArea" localSheetId="6" hidden="1">'K. Summary by Grade'!$A$1:$I$33</definedName>
    <definedName name="Z_3118AF25_8423_420A_806A_487665220C68_.wvu.PrintArea" localSheetId="7" hidden="1">'L. Summary by Object Class'!$A$1:$K$44</definedName>
    <definedName name="Z_3118AF25_8423_420A_806A_487665220C68_.wvu.Rows" localSheetId="1" hidden="1">'D. Strategic Goals &amp; Objectives'!$10:$10</definedName>
    <definedName name="Z_4148B88B_8ED7_4FDE_9459_DEB244AD0552_.wvu.Cols" localSheetId="2" hidden="1">'F. 2011 Crosswalk'!#REF!</definedName>
    <definedName name="Z_4148B88B_8ED7_4FDE_9459_DEB244AD0552_.wvu.Cols" localSheetId="3" hidden="1">'G. 2012 Crosswalk'!$H:$J</definedName>
    <definedName name="Z_4148B88B_8ED7_4FDE_9459_DEB244AD0552_.wvu.Cols" localSheetId="7" hidden="1">'L. Summary by Object Class'!$J:$L</definedName>
    <definedName name="Z_4148B88B_8ED7_4FDE_9459_DEB244AD0552_.wvu.PrintArea" localSheetId="0" hidden="1">'A. Organization Chart'!$A$1:$N$29</definedName>
    <definedName name="Z_4148B88B_8ED7_4FDE_9459_DEB244AD0552_.wvu.PrintArea" localSheetId="1" hidden="1">'D. Strategic Goals &amp; Objectives'!$A$1:$P$35</definedName>
    <definedName name="Z_4148B88B_8ED7_4FDE_9459_DEB244AD0552_.wvu.PrintArea" localSheetId="2" hidden="1">'F. 2011 Crosswalk'!$A$1:$O$29</definedName>
    <definedName name="Z_4148B88B_8ED7_4FDE_9459_DEB244AD0552_.wvu.PrintArea" localSheetId="3" hidden="1">'G. 2012 Crosswalk'!$A$1:$R$22</definedName>
    <definedName name="Z_4148B88B_8ED7_4FDE_9459_DEB244AD0552_.wvu.PrintArea" localSheetId="4" hidden="1">'H. Reimbursable Resources'!$A$1:$N$15</definedName>
    <definedName name="Z_4148B88B_8ED7_4FDE_9459_DEB244AD0552_.wvu.PrintArea" localSheetId="5" hidden="1">'I. Permanent Positions'!$A$1:$K$33</definedName>
    <definedName name="Z_4148B88B_8ED7_4FDE_9459_DEB244AD0552_.wvu.PrintArea" localSheetId="6" hidden="1">'K. Summary by Grade'!$A$1:$I$33</definedName>
    <definedName name="Z_4148B88B_8ED7_4FDE_9459_DEB244AD0552_.wvu.PrintArea" localSheetId="7" hidden="1">'L. Summary by Object Class'!$A$1:$K$44</definedName>
    <definedName name="Z_4148B88B_8ED7_4FDE_9459_DEB244AD0552_.wvu.Rows" localSheetId="1" hidden="1">'D. Strategic Goals &amp; Objectives'!$10:$10</definedName>
    <definedName name="Z_56C0A34E_45B4_448B_85E5_70B3A8E63333_.wvu.Cols" localSheetId="7" hidden="1">'L. Summary by Object Class'!$J:$L</definedName>
    <definedName name="Z_56C0A34E_45B4_448B_85E5_70B3A8E63333_.wvu.PrintArea" localSheetId="0" hidden="1">'A. Organization Chart'!$A$1:$N$29</definedName>
    <definedName name="Z_56C0A34E_45B4_448B_85E5_70B3A8E63333_.wvu.PrintArea" localSheetId="1" hidden="1">'D. Strategic Goals &amp; Objectives'!$A$1:$P$35</definedName>
    <definedName name="Z_56C0A34E_45B4_448B_85E5_70B3A8E63333_.wvu.PrintArea" localSheetId="2" hidden="1">'F. 2011 Crosswalk'!$A$1:$O$29</definedName>
    <definedName name="Z_56C0A34E_45B4_448B_85E5_70B3A8E63333_.wvu.PrintArea" localSheetId="3" hidden="1">'G. 2012 Crosswalk'!$A$1:$R$22</definedName>
    <definedName name="Z_56C0A34E_45B4_448B_85E5_70B3A8E63333_.wvu.PrintArea" localSheetId="4" hidden="1">'H. Reimbursable Resources'!$A$1:$N$15</definedName>
    <definedName name="Z_56C0A34E_45B4_448B_85E5_70B3A8E63333_.wvu.PrintArea" localSheetId="5" hidden="1">'I. Permanent Positions'!$A$1:$K$33</definedName>
    <definedName name="Z_56C0A34E_45B4_448B_85E5_70B3A8E63333_.wvu.PrintArea" localSheetId="6" hidden="1">'K. Summary by Grade'!$A$1:$I$33</definedName>
    <definedName name="Z_56C0A34E_45B4_448B_85E5_70B3A8E63333_.wvu.PrintArea" localSheetId="7" hidden="1">'L. Summary by Object Class'!$A$1:$K$44</definedName>
    <definedName name="Z_56C0A34E_45B4_448B_85E5_70B3A8E63333_.wvu.Rows" localSheetId="1" hidden="1">'D. Strategic Goals &amp; Objectives'!$10:$10</definedName>
  </definedNames>
  <calcPr calcId="125725"/>
  <customWorkbookViews>
    <customWorkbookView name="mcupertino - Personal View" guid="{12C66D54-5067-4346-818B-6EAB1C8A9183}" mergeInterval="0" personalView="1" maximized="1" xWindow="1" yWindow="1" windowWidth="1280" windowHeight="833" tabRatio="889" activeSheetId="6"/>
    <customWorkbookView name="matsatt - Personal View" guid="{4148B88B-8ED7-4FDE-9459-DEB244AD0552}" mergeInterval="0" personalView="1" maximized="1" xWindow="1" yWindow="1" windowWidth="1246" windowHeight="743" tabRatio="889" activeSheetId="3"/>
    <customWorkbookView name="debjones - Personal View" guid="{56C0A34E-45B4-448B-85E5-70B3A8E63333}" mergeInterval="0" personalView="1" maximized="1" xWindow="1" yWindow="1" windowWidth="1680" windowHeight="820" tabRatio="889" activeSheetId="3" showComments="commIndAndComment"/>
    <customWorkbookView name="mschneck - Personal View" guid="{3118AF25-8423-420A-806A-487665220C68}" mergeInterval="0" personalView="1" maximized="1" xWindow="1" yWindow="1" windowWidth="1680" windowHeight="797" tabRatio="889" activeSheetId="14" showComments="commIndAndComment"/>
  </customWorkbookViews>
</workbook>
</file>

<file path=xl/calcChain.xml><?xml version="1.0" encoding="utf-8"?>
<calcChain xmlns="http://schemas.openxmlformats.org/spreadsheetml/2006/main">
  <c r="G10" i="13"/>
  <c r="G21" i="24"/>
  <c r="G15"/>
  <c r="G14"/>
  <c r="G12"/>
  <c r="G13"/>
  <c r="I33" i="13" l="1"/>
  <c r="L33"/>
  <c r="G30" i="24"/>
  <c r="E30"/>
  <c r="C30"/>
  <c r="F28"/>
  <c r="D28"/>
  <c r="B28"/>
  <c r="H27"/>
  <c r="H26"/>
  <c r="H25"/>
  <c r="H24"/>
  <c r="H23"/>
  <c r="H22"/>
  <c r="H21"/>
  <c r="H20"/>
  <c r="H19"/>
  <c r="H18"/>
  <c r="H17"/>
  <c r="H16"/>
  <c r="H15"/>
  <c r="H14"/>
  <c r="H13"/>
  <c r="H12"/>
  <c r="A6"/>
  <c r="H33" i="22"/>
  <c r="G33"/>
  <c r="F33"/>
  <c r="E33"/>
  <c r="C33"/>
  <c r="J32"/>
  <c r="I32"/>
  <c r="I30"/>
  <c r="K29"/>
  <c r="K30" s="1"/>
  <c r="K33" s="1"/>
  <c r="J29"/>
  <c r="I29"/>
  <c r="H29"/>
  <c r="G29"/>
  <c r="F29"/>
  <c r="E29"/>
  <c r="D29"/>
  <c r="D30" s="1"/>
  <c r="C29"/>
  <c r="B29"/>
  <c r="B30" s="1"/>
  <c r="B33" s="1"/>
  <c r="A6"/>
  <c r="I33" l="1"/>
  <c r="H28" i="24"/>
  <c r="J30" i="22"/>
  <c r="J33" s="1"/>
  <c r="D33"/>
  <c r="J23" i="5" l="1"/>
  <c r="J22"/>
  <c r="J20"/>
  <c r="G23"/>
  <c r="G22"/>
  <c r="G20"/>
  <c r="D23"/>
  <c r="D22"/>
  <c r="D20"/>
  <c r="I14"/>
  <c r="O14" s="1"/>
  <c r="J14"/>
  <c r="P14" s="1"/>
  <c r="I15"/>
  <c r="O15" s="1"/>
  <c r="J15"/>
  <c r="P15" s="1"/>
  <c r="I16"/>
  <c r="O16" s="1"/>
  <c r="J16"/>
  <c r="P16" s="1"/>
  <c r="C17"/>
  <c r="D17"/>
  <c r="F17"/>
  <c r="G17"/>
  <c r="K17"/>
  <c r="L17"/>
  <c r="M17"/>
  <c r="N17"/>
  <c r="P17" l="1"/>
  <c r="I17"/>
  <c r="O17"/>
  <c r="J17"/>
  <c r="R12" i="8" l="1"/>
  <c r="R14"/>
  <c r="R13"/>
  <c r="O14" i="7"/>
  <c r="O12"/>
  <c r="O13"/>
  <c r="L10" i="9"/>
  <c r="M10"/>
  <c r="N10"/>
  <c r="I32" i="13"/>
  <c r="I31"/>
  <c r="I30"/>
  <c r="I29"/>
  <c r="I28"/>
  <c r="I27"/>
  <c r="I26"/>
  <c r="I25"/>
  <c r="I24"/>
  <c r="I23"/>
  <c r="I22"/>
  <c r="I21"/>
  <c r="I20"/>
  <c r="I19"/>
  <c r="I18"/>
  <c r="H15"/>
  <c r="H14"/>
  <c r="H13"/>
  <c r="H10"/>
  <c r="H11"/>
  <c r="I15"/>
  <c r="I14"/>
  <c r="I13"/>
  <c r="I11"/>
  <c r="I10"/>
  <c r="N20" i="7"/>
  <c r="N19"/>
  <c r="N16"/>
  <c r="N13"/>
  <c r="N14"/>
  <c r="N12"/>
  <c r="M13"/>
  <c r="M14"/>
  <c r="M12"/>
  <c r="J29" i="5"/>
  <c r="J30"/>
  <c r="J31"/>
  <c r="J32"/>
  <c r="I32"/>
  <c r="I31"/>
  <c r="I30"/>
  <c r="I29"/>
  <c r="J21"/>
  <c r="J24"/>
  <c r="J25"/>
  <c r="I25"/>
  <c r="I24"/>
  <c r="I23"/>
  <c r="I22"/>
  <c r="I21"/>
  <c r="I20"/>
  <c r="N12" i="9" l="1"/>
  <c r="L12"/>
  <c r="Q20" i="8"/>
  <c r="Q19"/>
  <c r="Q16"/>
  <c r="Q14"/>
  <c r="Q13"/>
  <c r="Q12"/>
  <c r="P14"/>
  <c r="P13"/>
  <c r="O15"/>
  <c r="N15"/>
  <c r="L15" i="7"/>
  <c r="Q15" i="8" l="1"/>
  <c r="G12" i="13"/>
  <c r="F12"/>
  <c r="E12"/>
  <c r="E16" s="1"/>
  <c r="E34" s="1"/>
  <c r="D12"/>
  <c r="D16" s="1"/>
  <c r="C12"/>
  <c r="C16" s="1"/>
  <c r="B12"/>
  <c r="B16" s="1"/>
  <c r="M15" i="8"/>
  <c r="L15"/>
  <c r="L17" s="1"/>
  <c r="L21" s="1"/>
  <c r="K15"/>
  <c r="J15"/>
  <c r="I15"/>
  <c r="I17" s="1"/>
  <c r="I21" s="1"/>
  <c r="H15"/>
  <c r="G15"/>
  <c r="F15"/>
  <c r="F17" s="1"/>
  <c r="F21" s="1"/>
  <c r="E15"/>
  <c r="D15"/>
  <c r="C15"/>
  <c r="C17" s="1"/>
  <c r="C21" s="1"/>
  <c r="R15"/>
  <c r="N33" i="5"/>
  <c r="M33"/>
  <c r="L33"/>
  <c r="K33"/>
  <c r="J33"/>
  <c r="I33"/>
  <c r="G33"/>
  <c r="F33"/>
  <c r="D33"/>
  <c r="C33"/>
  <c r="P32"/>
  <c r="O32"/>
  <c r="P31"/>
  <c r="O31"/>
  <c r="P30"/>
  <c r="O30"/>
  <c r="P29"/>
  <c r="O29"/>
  <c r="N26"/>
  <c r="M26"/>
  <c r="L26"/>
  <c r="K26"/>
  <c r="J26"/>
  <c r="I26"/>
  <c r="G26"/>
  <c r="F26"/>
  <c r="D26"/>
  <c r="C26"/>
  <c r="P25"/>
  <c r="O25"/>
  <c r="P24"/>
  <c r="O24"/>
  <c r="P23"/>
  <c r="O23"/>
  <c r="P22"/>
  <c r="O22"/>
  <c r="P21"/>
  <c r="O21"/>
  <c r="P20"/>
  <c r="O20"/>
  <c r="J12" i="9"/>
  <c r="D12"/>
  <c r="G12"/>
  <c r="L28" i="13"/>
  <c r="L22"/>
  <c r="D15" i="7"/>
  <c r="H12" i="9"/>
  <c r="C12"/>
  <c r="J16" i="13"/>
  <c r="K16"/>
  <c r="K18"/>
  <c r="L18"/>
  <c r="L19"/>
  <c r="L20"/>
  <c r="J21"/>
  <c r="L21"/>
  <c r="L23"/>
  <c r="L24"/>
  <c r="L25"/>
  <c r="L26"/>
  <c r="L27"/>
  <c r="L29"/>
  <c r="L30"/>
  <c r="L31"/>
  <c r="L32"/>
  <c r="E12" i="9"/>
  <c r="F12"/>
  <c r="I12"/>
  <c r="K12"/>
  <c r="M12"/>
  <c r="B15" i="7"/>
  <c r="C15"/>
  <c r="C17" s="1"/>
  <c r="C21" s="1"/>
  <c r="E15"/>
  <c r="F15"/>
  <c r="F17" s="1"/>
  <c r="F21" s="1"/>
  <c r="G15"/>
  <c r="H15"/>
  <c r="I15"/>
  <c r="I17" s="1"/>
  <c r="I21" s="1"/>
  <c r="J15"/>
  <c r="K15"/>
  <c r="N15"/>
  <c r="N17" s="1"/>
  <c r="N21" s="1"/>
  <c r="C34" i="13" l="1"/>
  <c r="C38" s="1"/>
  <c r="H12"/>
  <c r="H16" s="1"/>
  <c r="I12"/>
  <c r="I16" s="1"/>
  <c r="I34" s="1"/>
  <c r="K34"/>
  <c r="F16"/>
  <c r="G16"/>
  <c r="G34" s="1"/>
  <c r="J34"/>
  <c r="D35" i="5"/>
  <c r="J35"/>
  <c r="N35"/>
  <c r="P33"/>
  <c r="F35"/>
  <c r="O26"/>
  <c r="C35"/>
  <c r="P26"/>
  <c r="I35"/>
  <c r="L35"/>
  <c r="O33"/>
  <c r="M35"/>
  <c r="G35"/>
  <c r="K35"/>
  <c r="Q17" i="8"/>
  <c r="Q21" s="1"/>
  <c r="O15" i="7"/>
  <c r="M15"/>
  <c r="E38" i="13"/>
  <c r="L16" l="1"/>
  <c r="G38"/>
  <c r="L34"/>
  <c r="P35" i="5"/>
  <c r="O35"/>
</calcChain>
</file>

<file path=xl/sharedStrings.xml><?xml version="1.0" encoding="utf-8"?>
<sst xmlns="http://schemas.openxmlformats.org/spreadsheetml/2006/main" count="521" uniqueCount="181">
  <si>
    <t>end of line</t>
  </si>
  <si>
    <t xml:space="preserve">          Total DIRECT requirements</t>
  </si>
  <si>
    <t>23.1  GSA rent (Reimbursable)</t>
  </si>
  <si>
    <t>25.3 DHS Security (Reimbursable)</t>
  </si>
  <si>
    <t>ATBs</t>
  </si>
  <si>
    <t>11.1  Direct FTE &amp; personnel compensation</t>
  </si>
  <si>
    <t xml:space="preserve">       Total </t>
  </si>
  <si>
    <t>Average SES Salary</t>
  </si>
  <si>
    <t>Reprogrammings / Transfers</t>
  </si>
  <si>
    <t>end of sheet</t>
  </si>
  <si>
    <t>Program Decreases</t>
  </si>
  <si>
    <t>Total Pr. Changes</t>
  </si>
  <si>
    <t>Total Authorized</t>
  </si>
  <si>
    <t>Total Reimbursable</t>
  </si>
  <si>
    <t>I: Detail of Permanent Positions by Category</t>
  </si>
  <si>
    <t>Intelligence Series (132)</t>
  </si>
  <si>
    <t>Criminal Investigative Series (1811)</t>
  </si>
  <si>
    <t>23.2 Moving/Lease Expirations/Contract Parking</t>
  </si>
  <si>
    <t>Increase/Decrease</t>
  </si>
  <si>
    <t>Decision Unit</t>
  </si>
  <si>
    <t xml:space="preserve">     Total</t>
  </si>
  <si>
    <t>atb</t>
  </si>
  <si>
    <t>enhance</t>
  </si>
  <si>
    <t>FTE</t>
  </si>
  <si>
    <t>Detail of Permanent Positions by Category</t>
  </si>
  <si>
    <t>Category</t>
  </si>
  <si>
    <t>Grades and Salary Ranges</t>
  </si>
  <si>
    <t>LEAP</t>
  </si>
  <si>
    <t>11.5  Total, Other personnel compensation</t>
  </si>
  <si>
    <t xml:space="preserve">     Other Compensation</t>
  </si>
  <si>
    <t xml:space="preserve">     Overtime</t>
  </si>
  <si>
    <t>11.8  Special personal services payments</t>
  </si>
  <si>
    <t xml:space="preserve">    Full-time permanent</t>
  </si>
  <si>
    <t>12.0  Personnel benefits</t>
  </si>
  <si>
    <t>21.0  Travel and transportation of persons</t>
  </si>
  <si>
    <t>22.0  Transportation of things</t>
  </si>
  <si>
    <t>23.3  Comm., util., &amp; other misc. charges</t>
  </si>
  <si>
    <t>24.0  Printing and reproduction</t>
  </si>
  <si>
    <t>25.1  Advisory and assistance services</t>
  </si>
  <si>
    <t>25.2 Other services</t>
  </si>
  <si>
    <t>26.0  Supplies and materials</t>
  </si>
  <si>
    <t>31.0  Equipment</t>
  </si>
  <si>
    <t xml:space="preserve">          Total obligations</t>
  </si>
  <si>
    <t>Unobligated balance, start of year</t>
  </si>
  <si>
    <t>Unobligated balance, end of year</t>
  </si>
  <si>
    <t>Recoveries of prior year obligations</t>
  </si>
  <si>
    <t>11.3  Other than full-time permanent</t>
  </si>
  <si>
    <t>Average GS Salary</t>
  </si>
  <si>
    <t>Average GS Grade</t>
  </si>
  <si>
    <t>Object Classes</t>
  </si>
  <si>
    <t>Other Object Classes:</t>
  </si>
  <si>
    <t>Summary of Reimbursable Resources</t>
  </si>
  <si>
    <t>Summary of Requirements by Object Class</t>
  </si>
  <si>
    <t>Overtime</t>
  </si>
  <si>
    <t>Attorneys (905)</t>
  </si>
  <si>
    <t>Paralegals / Other Law (900-998)</t>
  </si>
  <si>
    <t>Information &amp; Arts (1000-1099)</t>
  </si>
  <si>
    <t>Business &amp; Industry (1100-1199)</t>
  </si>
  <si>
    <t>Library (1400-1499)</t>
  </si>
  <si>
    <t>Equipment/Facilities Services (1600-1699)</t>
  </si>
  <si>
    <t>Supply Services (2000-2099)</t>
  </si>
  <si>
    <t>Security Specialists (080)</t>
  </si>
  <si>
    <t>Motor Vehicle Operations (5703)</t>
  </si>
  <si>
    <t>Miscellaneous Operations (010-099)</t>
  </si>
  <si>
    <t>GS-1, $22,115 - 27,663</t>
  </si>
  <si>
    <t>GS-2, $24,865 - 31,292</t>
  </si>
  <si>
    <t>GS-4, $30,456 - 39,590</t>
  </si>
  <si>
    <t>GS-3, $27,130 - 35,269</t>
  </si>
  <si>
    <t>GS-5, $34,075 - 44,293</t>
  </si>
  <si>
    <t>GS-6, $37,983 - 49,375</t>
  </si>
  <si>
    <t>GS-7, $42,209 - 54,875</t>
  </si>
  <si>
    <t>GS-8, $46,745 - 60,765</t>
  </si>
  <si>
    <t>GS-9, $51,630 - 67,114</t>
  </si>
  <si>
    <t>GS-10, $56,857 - 73,917</t>
  </si>
  <si>
    <t>GS-11, $62,467 - 81,204</t>
  </si>
  <si>
    <t>GS-12, $74,872 - 97,333</t>
  </si>
  <si>
    <t>GS-13, $89,033 - 115,742</t>
  </si>
  <si>
    <t>GS-14, $105,211 - 136,771</t>
  </si>
  <si>
    <t>GS-15, $123,758 - 155,500</t>
  </si>
  <si>
    <t>SES, $119,554 - 179,700</t>
  </si>
  <si>
    <t>2012 template</t>
  </si>
  <si>
    <t>Information Technology Mgmt  (2210)</t>
  </si>
  <si>
    <t>FY 2011 CJ Submission</t>
  </si>
  <si>
    <t>23.1  GSA rent</t>
  </si>
  <si>
    <t>25.4  Operation and maintenance of facilities</t>
  </si>
  <si>
    <t>L: Summary of Requirements by Object Class</t>
  </si>
  <si>
    <t>K: Summary of Requirements by Grade</t>
  </si>
  <si>
    <t>Program Increases</t>
  </si>
  <si>
    <t>25.5 Research and development contracts</t>
  </si>
  <si>
    <t>25.7 Operation and maintenance of equipment</t>
  </si>
  <si>
    <t>(Dollars in Thousands)</t>
  </si>
  <si>
    <t>Salaries and Expenses</t>
  </si>
  <si>
    <t>Total FTE</t>
  </si>
  <si>
    <t>Reimbursable FTE</t>
  </si>
  <si>
    <t>Other FTE</t>
  </si>
  <si>
    <t>Total Compensable FTE</t>
  </si>
  <si>
    <t>Headquarters (Washington, D.C.)</t>
  </si>
  <si>
    <t>Reimbursable FTE:</t>
  </si>
  <si>
    <t>Rescissions</t>
  </si>
  <si>
    <t>Supplementals</t>
  </si>
  <si>
    <t>Collections by Source</t>
  </si>
  <si>
    <t>Budgetary Resources:</t>
  </si>
  <si>
    <t>Pos.</t>
  </si>
  <si>
    <t xml:space="preserve"> </t>
  </si>
  <si>
    <t>Amount</t>
  </si>
  <si>
    <t>Increases</t>
  </si>
  <si>
    <t>Personnel Management (200-299)</t>
  </si>
  <si>
    <t>Clerical and Office Services (300-399)</t>
  </si>
  <si>
    <t>Accounting and Budget (500-599)</t>
  </si>
  <si>
    <t>U.S. Field</t>
  </si>
  <si>
    <t>Foreign Field</t>
  </si>
  <si>
    <t>TOTAL</t>
  </si>
  <si>
    <t>Summary of Requirements by Grade</t>
  </si>
  <si>
    <t>Resources by Department of Justice Strategic Goal/Objective</t>
  </si>
  <si>
    <t>Offsets</t>
  </si>
  <si>
    <t>Strategic Goal and Strategic Objective</t>
  </si>
  <si>
    <t>Direct, Reimb. Other FTE</t>
  </si>
  <si>
    <t>Direct Amount $000s</t>
  </si>
  <si>
    <r>
      <t xml:space="preserve">   1.1 Prevent, disrupt, and defeat terrorist operations before they occur</t>
    </r>
    <r>
      <rPr>
        <b/>
        <sz val="10"/>
        <rFont val="Times New Roman"/>
        <family val="1"/>
      </rPr>
      <t xml:space="preserve"> </t>
    </r>
  </si>
  <si>
    <t>Subtotal, Goal 1</t>
  </si>
  <si>
    <t>Subtotal, Goal 2</t>
  </si>
  <si>
    <t>Subtotal, Goal 3</t>
  </si>
  <si>
    <t>GRAND TOTAL</t>
  </si>
  <si>
    <t>Crosswalk of 2011 Availability</t>
  </si>
  <si>
    <t>2011 Availability</t>
  </si>
  <si>
    <t>Carryover</t>
  </si>
  <si>
    <t>Recoveries</t>
  </si>
  <si>
    <t xml:space="preserve">Increase/Decrease </t>
  </si>
  <si>
    <t>A: Organizational Chart</t>
  </si>
  <si>
    <t>D: Resources by DOJ Strategic Goal and Strategic Objective</t>
  </si>
  <si>
    <t>H: Summary of Reimbursable Resources</t>
  </si>
  <si>
    <t>2013 Current Services</t>
  </si>
  <si>
    <t>2013 Request</t>
  </si>
  <si>
    <t>F: Crosswalk of 2011 Availability</t>
  </si>
  <si>
    <t>FY 2011 Enacted Without Rescissions</t>
  </si>
  <si>
    <t>2012 Availability</t>
  </si>
  <si>
    <t>Crosswalk of 2012 Availability</t>
  </si>
  <si>
    <t>2012 Planned</t>
  </si>
  <si>
    <t>Miscellaneous Inspectors Series (1802)</t>
  </si>
  <si>
    <t xml:space="preserve">     Total, Appropriated Positions</t>
  </si>
  <si>
    <t>2011 Actuals</t>
  </si>
  <si>
    <t>25.3 Purchases of goods &amp; services from Government accounts (Antennas, DHS Sec. Etc.)</t>
  </si>
  <si>
    <t>2012 
Enacted</t>
  </si>
  <si>
    <t>2012 Enacted</t>
  </si>
  <si>
    <t>FY 2012 Enacted Without Rescissions</t>
  </si>
  <si>
    <t>2011 Enacted</t>
  </si>
  <si>
    <t>2011 Enacted w/Rescissions</t>
  </si>
  <si>
    <t>2011 Appropriation Enacted</t>
  </si>
  <si>
    <t>2011
Enacted</t>
  </si>
  <si>
    <t xml:space="preserve">   1.2  Prosecute those involved in terrorist acts</t>
  </si>
  <si>
    <t xml:space="preserve">    1.3  Combat espionage against the United States </t>
  </si>
  <si>
    <t xml:space="preserve">   2.1  Combat the threat, incidence, and prevalence of violent crime</t>
  </si>
  <si>
    <t xml:space="preserve">   2.4 Combat corruption, economic crimes, and international organized crime</t>
  </si>
  <si>
    <t xml:space="preserve">   2.5 Promote and protect Americans' civil rights</t>
  </si>
  <si>
    <t xml:space="preserve">   2.6 Protect the federal fisc and defend the interests of the United States</t>
  </si>
  <si>
    <t xml:space="preserve">   2.3  Combat the threat, trafficking, and use of illegal drugs and the diversion of
          licit drugs</t>
  </si>
  <si>
    <t xml:space="preserve">   2.2  Prevent and intervene in crimes against vulnerable populations, uphold the
          rights of, and improve services to, America's crime victims</t>
  </si>
  <si>
    <t xml:space="preserve">   3.1 Promote and strengthen relationships and strategies for the administration of 
          justice with state, local, tribal and international law enforcement</t>
  </si>
  <si>
    <t xml:space="preserve">   3.2 Protect judges, witnesses, and other participants in federal proceedings; 
         apprehend fugitives; and ensure the appearance of criminal defendants for 
         judicial proceedings or confinement</t>
  </si>
  <si>
    <t xml:space="preserve">   3.3  Provide for the safe, secure, humane, and cost-effective confinement of 
          detainees awaiting trial and/or sentencing, and those in the custody of the
          Federal Prison System </t>
  </si>
  <si>
    <t xml:space="preserve">   3.4  Adjudicate all immigration cases promptly and impartially in accordance with
          due process</t>
  </si>
  <si>
    <t>Goal 1: Prevent Terrorism and Promote the Nation's Security
            Consistent with the Rule of Law</t>
  </si>
  <si>
    <t>Goal 2: Prevent Crime, Protect the Rights of the 
             American People, and Enforce Federal Law</t>
  </si>
  <si>
    <t xml:space="preserve">Goal 3: Ensure and Support the Fair, Impartial, Efficient, and 
             Transparent Administration of Justice at the Federal,
             State, Local, Tribal and International Levels        </t>
  </si>
  <si>
    <t>G: Crosswalk of 2012 Availability</t>
  </si>
  <si>
    <t>Assets Forfeiture Fund</t>
  </si>
  <si>
    <t>The AFF distributes its resources annually at the rate of 3, 67 and 30 percent among  objectives 2.1, 2.3 and 2.4, respectively.</t>
  </si>
  <si>
    <t>Mandatory Expenses, Indef Auth</t>
  </si>
  <si>
    <t>Unobligated Balance Rescission</t>
  </si>
  <si>
    <t>Enacted Rescissions.  Funds rescinded as required by the Revised Continuing Appropriations Resolution, 2011 (P.L. 112-10).</t>
  </si>
  <si>
    <t xml:space="preserve">Unobligated Balances.  Funds in the amount of $974,638 were carried over from FY 2010 from the 15X5042 account.  The carried forward balances consist primarily of restricted funds </t>
  </si>
  <si>
    <t>Investigative Expenses, Def Auth</t>
  </si>
  <si>
    <t>Unobligated Balances.  Funds in the amount of $1,024,189 were carried over from FY 2011 from the 15X5042 account.  The carried forward balances consist primarily of restricted funds and balances for specific ongoing expenses.</t>
  </si>
  <si>
    <t>Enacted Rescissions.  Funds rescinded as required by the Revised Continuing Appropriations Resolution, 2012 (P.L. 112-55).</t>
  </si>
  <si>
    <t xml:space="preserve"> balances for specific ongoing expenses.  In addition, $40,000 in recoveries and refunds are estimated in Fiscal Year 2012.  These monies will be used to pay for the operating expenses associated with forfeiture.</t>
  </si>
  <si>
    <t>and balances for specific ongoing expenses.  In addition, $85,277 in recoveries and refunds have been realized through September 30, 2011.</t>
  </si>
  <si>
    <t>Treasury Executive Office for Asset Forfeiture</t>
  </si>
  <si>
    <t>32.0 Land and Structures</t>
  </si>
  <si>
    <t>[23]</t>
  </si>
  <si>
    <t xml:space="preserve"> All FTE numbers in this table reflect authorized FTE, which is the total number of FTE available to a component. Because the FY 2013 President’s Budget Appendix builds the FTE request using actual FTE </t>
  </si>
  <si>
    <t xml:space="preserve"> rather than authorized, it may not match the FY 2012 FTE enacted and FY 2013 FTE request reflected in this table.  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</si>
</sst>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....&quot;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_);\(0\)"/>
  </numFmts>
  <fonts count="54">
    <font>
      <sz val="12"/>
      <name val="Arial"/>
    </font>
    <font>
      <sz val="12"/>
      <name val="TimesNewRomanPS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8"/>
      <color indexed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color indexed="8"/>
      <name val="TMS"/>
    </font>
    <font>
      <sz val="10"/>
      <name val="Arial"/>
      <family val="2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sz val="8"/>
      <name val="Times New Roman"/>
      <family val="1"/>
    </font>
    <font>
      <sz val="8"/>
      <color indexed="9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b/>
      <sz val="12"/>
      <color indexed="9"/>
      <name val="Arial"/>
      <family val="2"/>
    </font>
    <font>
      <u/>
      <sz val="12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12"/>
      <color theme="0"/>
      <name val="Arial"/>
      <family val="2"/>
    </font>
    <font>
      <sz val="10"/>
      <color rgb="FF171E24"/>
      <name val="Georgia"/>
      <family val="1"/>
    </font>
    <font>
      <b/>
      <sz val="12"/>
      <name val="TimesNewRomanPS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49" fillId="0" borderId="0"/>
    <xf numFmtId="0" fontId="17" fillId="0" borderId="0"/>
    <xf numFmtId="0" fontId="13" fillId="0" borderId="0"/>
  </cellStyleXfs>
  <cellXfs count="426">
    <xf numFmtId="0" fontId="0" fillId="0" borderId="0" xfId="0"/>
    <xf numFmtId="165" fontId="1" fillId="0" borderId="0" xfId="0" applyNumberFormat="1" applyFont="1" applyAlignment="1"/>
    <xf numFmtId="165" fontId="1" fillId="0" borderId="0" xfId="0" applyNumberFormat="1" applyFont="1" applyBorder="1" applyAlignment="1"/>
    <xf numFmtId="165" fontId="4" fillId="0" borderId="0" xfId="0" applyNumberFormat="1" applyFont="1"/>
    <xf numFmtId="165" fontId="7" fillId="0" borderId="0" xfId="0" applyNumberFormat="1" applyFont="1" applyAlignment="1"/>
    <xf numFmtId="165" fontId="4" fillId="0" borderId="0" xfId="0" applyNumberFormat="1" applyFont="1" applyAlignment="1"/>
    <xf numFmtId="165" fontId="3" fillId="0" borderId="0" xfId="0" applyNumberFormat="1" applyFont="1" applyAlignment="1"/>
    <xf numFmtId="165" fontId="3" fillId="0" borderId="0" xfId="0" applyNumberFormat="1" applyFont="1" applyBorder="1" applyAlignment="1"/>
    <xf numFmtId="165" fontId="0" fillId="0" borderId="0" xfId="0" applyNumberFormat="1"/>
    <xf numFmtId="165" fontId="0" fillId="0" borderId="0" xfId="0" applyNumberFormat="1" applyBorder="1"/>
    <xf numFmtId="165" fontId="5" fillId="2" borderId="0" xfId="0" applyNumberFormat="1" applyFont="1" applyFill="1" applyAlignment="1"/>
    <xf numFmtId="165" fontId="5" fillId="2" borderId="0" xfId="0" applyNumberFormat="1" applyFont="1" applyFill="1" applyBorder="1" applyAlignment="1"/>
    <xf numFmtId="165" fontId="6" fillId="2" borderId="0" xfId="0" applyNumberFormat="1" applyFont="1" applyFill="1" applyBorder="1" applyAlignment="1"/>
    <xf numFmtId="165" fontId="10" fillId="2" borderId="0" xfId="0" applyNumberFormat="1" applyFont="1" applyFill="1" applyAlignment="1"/>
    <xf numFmtId="165" fontId="4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165" fontId="2" fillId="0" borderId="0" xfId="0" applyNumberFormat="1" applyFont="1" applyAlignment="1"/>
    <xf numFmtId="165" fontId="16" fillId="2" borderId="0" xfId="0" applyNumberFormat="1" applyFont="1" applyFill="1" applyAlignment="1"/>
    <xf numFmtId="165" fontId="4" fillId="0" borderId="0" xfId="0" applyNumberFormat="1" applyFont="1" applyBorder="1"/>
    <xf numFmtId="0" fontId="0" fillId="0" borderId="0" xfId="0" applyBorder="1" applyAlignment="1">
      <alignment vertical="top" wrapText="1"/>
    </xf>
    <xf numFmtId="165" fontId="1" fillId="0" borderId="0" xfId="0" applyNumberFormat="1" applyFont="1" applyFill="1" applyAlignment="1"/>
    <xf numFmtId="5" fontId="21" fillId="2" borderId="12" xfId="0" applyNumberFormat="1" applyFont="1" applyFill="1" applyBorder="1" applyAlignment="1"/>
    <xf numFmtId="5" fontId="21" fillId="2" borderId="11" xfId="0" applyNumberFormat="1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5" fontId="5" fillId="0" borderId="0" xfId="0" applyNumberFormat="1" applyFont="1" applyFill="1" applyBorder="1" applyAlignment="1"/>
    <xf numFmtId="165" fontId="4" fillId="0" borderId="0" xfId="0" applyNumberFormat="1" applyFont="1" applyBorder="1" applyAlignment="1"/>
    <xf numFmtId="164" fontId="20" fillId="2" borderId="11" xfId="0" applyNumberFormat="1" applyFont="1" applyFill="1" applyBorder="1" applyAlignment="1"/>
    <xf numFmtId="165" fontId="30" fillId="0" borderId="0" xfId="0" applyNumberFormat="1" applyFont="1"/>
    <xf numFmtId="165" fontId="32" fillId="2" borderId="0" xfId="0" applyNumberFormat="1" applyFont="1" applyFill="1" applyAlignment="1"/>
    <xf numFmtId="168" fontId="21" fillId="2" borderId="14" xfId="0" applyNumberFormat="1" applyFont="1" applyFill="1" applyBorder="1" applyAlignment="1"/>
    <xf numFmtId="0" fontId="35" fillId="0" borderId="0" xfId="0" applyFont="1"/>
    <xf numFmtId="165" fontId="34" fillId="0" borderId="0" xfId="0" applyNumberFormat="1" applyFont="1"/>
    <xf numFmtId="165" fontId="24" fillId="0" borderId="0" xfId="0" applyNumberFormat="1" applyFont="1"/>
    <xf numFmtId="165" fontId="34" fillId="0" borderId="0" xfId="0" applyNumberFormat="1" applyFont="1" applyAlignment="1"/>
    <xf numFmtId="165" fontId="24" fillId="0" borderId="0" xfId="0" applyNumberFormat="1" applyFont="1" applyAlignment="1"/>
    <xf numFmtId="165" fontId="38" fillId="0" borderId="0" xfId="0" applyNumberFormat="1" applyFont="1" applyAlignment="1"/>
    <xf numFmtId="165" fontId="39" fillId="0" borderId="0" xfId="0" applyNumberFormat="1" applyFont="1" applyAlignment="1"/>
    <xf numFmtId="37" fontId="4" fillId="0" borderId="9" xfId="0" applyNumberFormat="1" applyFont="1" applyBorder="1" applyAlignment="1"/>
    <xf numFmtId="37" fontId="4" fillId="0" borderId="12" xfId="0" applyNumberFormat="1" applyFont="1" applyBorder="1" applyAlignment="1"/>
    <xf numFmtId="37" fontId="4" fillId="0" borderId="5" xfId="0" applyNumberFormat="1" applyFont="1" applyBorder="1" applyAlignment="1"/>
    <xf numFmtId="37" fontId="5" fillId="2" borderId="1" xfId="0" applyNumberFormat="1" applyFont="1" applyFill="1" applyBorder="1" applyAlignment="1"/>
    <xf numFmtId="37" fontId="5" fillId="2" borderId="16" xfId="0" applyNumberFormat="1" applyFont="1" applyFill="1" applyBorder="1" applyAlignment="1"/>
    <xf numFmtId="37" fontId="5" fillId="2" borderId="12" xfId="0" applyNumberFormat="1" applyFont="1" applyFill="1" applyBorder="1" applyAlignment="1"/>
    <xf numFmtId="37" fontId="19" fillId="2" borderId="14" xfId="0" applyNumberFormat="1" applyFont="1" applyFill="1" applyBorder="1" applyAlignment="1"/>
    <xf numFmtId="37" fontId="19" fillId="2" borderId="11" xfId="0" applyNumberFormat="1" applyFont="1" applyFill="1" applyBorder="1" applyAlignment="1"/>
    <xf numFmtId="37" fontId="19" fillId="2" borderId="7" xfId="0" applyNumberFormat="1" applyFont="1" applyFill="1" applyBorder="1" applyAlignment="1"/>
    <xf numFmtId="37" fontId="19" fillId="2" borderId="3" xfId="0" applyNumberFormat="1" applyFont="1" applyFill="1" applyBorder="1" applyAlignment="1"/>
    <xf numFmtId="37" fontId="20" fillId="2" borderId="19" xfId="0" applyNumberFormat="1" applyFont="1" applyFill="1" applyBorder="1" applyAlignment="1"/>
    <xf numFmtId="4" fontId="19" fillId="2" borderId="14" xfId="0" applyNumberFormat="1" applyFont="1" applyFill="1" applyBorder="1" applyAlignment="1"/>
    <xf numFmtId="4" fontId="19" fillId="2" borderId="14" xfId="0" applyNumberFormat="1" applyFont="1" applyFill="1" applyBorder="1" applyAlignment="1">
      <alignment horizontal="right"/>
    </xf>
    <xf numFmtId="4" fontId="19" fillId="2" borderId="20" xfId="0" applyNumberFormat="1" applyFont="1" applyFill="1" applyBorder="1" applyAlignment="1">
      <alignment horizontal="right"/>
    </xf>
    <xf numFmtId="4" fontId="19" fillId="2" borderId="20" xfId="0" applyNumberFormat="1" applyFont="1" applyFill="1" applyBorder="1" applyAlignment="1"/>
    <xf numFmtId="37" fontId="5" fillId="2" borderId="14" xfId="0" applyNumberFormat="1" applyFont="1" applyFill="1" applyBorder="1" applyAlignment="1"/>
    <xf numFmtId="37" fontId="5" fillId="2" borderId="11" xfId="0" applyNumberFormat="1" applyFont="1" applyFill="1" applyBorder="1" applyAlignment="1"/>
    <xf numFmtId="37" fontId="5" fillId="2" borderId="14" xfId="0" applyNumberFormat="1" applyFont="1" applyFill="1" applyBorder="1" applyAlignment="1">
      <alignment horizontal="right"/>
    </xf>
    <xf numFmtId="37" fontId="5" fillId="0" borderId="14" xfId="0" applyNumberFormat="1" applyFont="1" applyFill="1" applyBorder="1" applyAlignment="1"/>
    <xf numFmtId="37" fontId="5" fillId="0" borderId="11" xfId="0" applyNumberFormat="1" applyFont="1" applyFill="1" applyBorder="1" applyAlignment="1"/>
    <xf numFmtId="37" fontId="5" fillId="0" borderId="12" xfId="0" applyNumberFormat="1" applyFont="1" applyFill="1" applyBorder="1" applyAlignment="1"/>
    <xf numFmtId="37" fontId="6" fillId="2" borderId="14" xfId="0" applyNumberFormat="1" applyFont="1" applyFill="1" applyBorder="1" applyAlignment="1"/>
    <xf numFmtId="37" fontId="6" fillId="2" borderId="11" xfId="0" applyNumberFormat="1" applyFont="1" applyFill="1" applyBorder="1" applyAlignment="1"/>
    <xf numFmtId="37" fontId="6" fillId="2" borderId="12" xfId="0" applyNumberFormat="1" applyFont="1" applyFill="1" applyBorder="1" applyAlignment="1"/>
    <xf numFmtId="37" fontId="5" fillId="2" borderId="8" xfId="0" applyNumberFormat="1" applyFont="1" applyFill="1" applyBorder="1" applyAlignment="1"/>
    <xf numFmtId="37" fontId="5" fillId="2" borderId="0" xfId="0" applyNumberFormat="1" applyFont="1" applyFill="1" applyBorder="1" applyAlignment="1"/>
    <xf numFmtId="37" fontId="5" fillId="2" borderId="19" xfId="0" applyNumberFormat="1" applyFont="1" applyFill="1" applyBorder="1" applyAlignment="1"/>
    <xf numFmtId="37" fontId="5" fillId="2" borderId="22" xfId="0" applyNumberFormat="1" applyFont="1" applyFill="1" applyBorder="1" applyAlignment="1"/>
    <xf numFmtId="0" fontId="15" fillId="0" borderId="0" xfId="0" applyFont="1"/>
    <xf numFmtId="37" fontId="5" fillId="2" borderId="24" xfId="0" applyNumberFormat="1" applyFont="1" applyFill="1" applyBorder="1" applyAlignment="1"/>
    <xf numFmtId="37" fontId="5" fillId="0" borderId="24" xfId="0" applyNumberFormat="1" applyFont="1" applyFill="1" applyBorder="1" applyAlignment="1"/>
    <xf numFmtId="37" fontId="20" fillId="2" borderId="22" xfId="0" applyNumberFormat="1" applyFont="1" applyFill="1" applyBorder="1" applyAlignment="1"/>
    <xf numFmtId="165" fontId="28" fillId="0" borderId="0" xfId="0" applyNumberFormat="1" applyFont="1" applyAlignment="1"/>
    <xf numFmtId="0" fontId="42" fillId="2" borderId="0" xfId="0" applyFont="1" applyFill="1" applyProtection="1">
      <protection hidden="1"/>
    </xf>
    <xf numFmtId="3" fontId="20" fillId="2" borderId="27" xfId="0" applyNumberFormat="1" applyFont="1" applyFill="1" applyBorder="1" applyAlignment="1"/>
    <xf numFmtId="0" fontId="11" fillId="0" borderId="0" xfId="0" applyFont="1"/>
    <xf numFmtId="37" fontId="4" fillId="0" borderId="11" xfId="0" applyNumberFormat="1" applyFont="1" applyBorder="1" applyAlignment="1"/>
    <xf numFmtId="0" fontId="5" fillId="2" borderId="28" xfId="0" applyNumberFormat="1" applyFont="1" applyFill="1" applyBorder="1" applyAlignment="1"/>
    <xf numFmtId="0" fontId="19" fillId="0" borderId="14" xfId="0" applyNumberFormat="1" applyFont="1" applyFill="1" applyBorder="1" applyAlignment="1">
      <alignment horizontal="left"/>
    </xf>
    <xf numFmtId="0" fontId="19" fillId="2" borderId="14" xfId="0" applyNumberFormat="1" applyFont="1" applyFill="1" applyBorder="1" applyAlignment="1">
      <alignment horizontal="left"/>
    </xf>
    <xf numFmtId="0" fontId="20" fillId="2" borderId="19" xfId="0" applyNumberFormat="1" applyFont="1" applyFill="1" applyBorder="1" applyAlignment="1">
      <alignment horizontal="left"/>
    </xf>
    <xf numFmtId="0" fontId="20" fillId="2" borderId="14" xfId="0" applyNumberFormat="1" applyFont="1" applyFill="1" applyBorder="1" applyAlignment="1">
      <alignment horizontal="left"/>
    </xf>
    <xf numFmtId="0" fontId="20" fillId="2" borderId="20" xfId="0" applyNumberFormat="1" applyFont="1" applyFill="1" applyBorder="1" applyAlignment="1">
      <alignment horizontal="left"/>
    </xf>
    <xf numFmtId="0" fontId="20" fillId="2" borderId="30" xfId="0" applyNumberFormat="1" applyFont="1" applyFill="1" applyBorder="1" applyAlignment="1">
      <alignment horizontal="right"/>
    </xf>
    <xf numFmtId="0" fontId="20" fillId="2" borderId="31" xfId="0" applyNumberFormat="1" applyFont="1" applyFill="1" applyBorder="1" applyAlignment="1">
      <alignment horizontal="right"/>
    </xf>
    <xf numFmtId="0" fontId="5" fillId="2" borderId="33" xfId="0" applyNumberFormat="1" applyFont="1" applyFill="1" applyBorder="1" applyAlignment="1">
      <alignment horizontal="left" indent="1"/>
    </xf>
    <xf numFmtId="0" fontId="5" fillId="2" borderId="13" xfId="0" applyNumberFormat="1" applyFont="1" applyFill="1" applyBorder="1" applyAlignment="1">
      <alignment horizontal="left" indent="1"/>
    </xf>
    <xf numFmtId="0" fontId="6" fillId="2" borderId="13" xfId="0" applyNumberFormat="1" applyFont="1" applyFill="1" applyBorder="1" applyAlignment="1">
      <alignment horizontal="left" indent="2"/>
    </xf>
    <xf numFmtId="0" fontId="5" fillId="2" borderId="24" xfId="0" applyNumberFormat="1" applyFont="1" applyFill="1" applyBorder="1" applyAlignment="1">
      <alignment horizontal="left" indent="1"/>
    </xf>
    <xf numFmtId="0" fontId="5" fillId="2" borderId="34" xfId="0" applyNumberFormat="1" applyFont="1" applyFill="1" applyBorder="1" applyAlignment="1">
      <alignment horizontal="left" indent="2"/>
    </xf>
    <xf numFmtId="0" fontId="5" fillId="2" borderId="13" xfId="0" applyNumberFormat="1" applyFont="1" applyFill="1" applyBorder="1" applyAlignment="1">
      <alignment horizontal="left" indent="2"/>
    </xf>
    <xf numFmtId="0" fontId="21" fillId="2" borderId="13" xfId="0" applyNumberFormat="1" applyFont="1" applyFill="1" applyBorder="1" applyAlignment="1">
      <alignment horizontal="left" indent="3"/>
    </xf>
    <xf numFmtId="0" fontId="5" fillId="0" borderId="13" xfId="0" applyNumberFormat="1" applyFont="1" applyFill="1" applyBorder="1" applyAlignment="1">
      <alignment horizontal="left" indent="2"/>
    </xf>
    <xf numFmtId="0" fontId="21" fillId="2" borderId="30" xfId="0" applyNumberFormat="1" applyFont="1" applyFill="1" applyBorder="1" applyAlignment="1">
      <alignment horizontal="right"/>
    </xf>
    <xf numFmtId="0" fontId="21" fillId="2" borderId="31" xfId="0" applyNumberFormat="1" applyFont="1" applyFill="1" applyBorder="1" applyAlignment="1">
      <alignment horizontal="right"/>
    </xf>
    <xf numFmtId="0" fontId="21" fillId="2" borderId="32" xfId="0" applyNumberFormat="1" applyFont="1" applyFill="1" applyBorder="1" applyAlignment="1">
      <alignment horizontal="right"/>
    </xf>
    <xf numFmtId="37" fontId="19" fillId="2" borderId="13" xfId="0" applyNumberFormat="1" applyFont="1" applyFill="1" applyBorder="1" applyAlignment="1"/>
    <xf numFmtId="37" fontId="4" fillId="0" borderId="7" xfId="0" applyNumberFormat="1" applyFont="1" applyBorder="1" applyAlignment="1"/>
    <xf numFmtId="37" fontId="4" fillId="0" borderId="3" xfId="0" applyNumberFormat="1" applyFont="1" applyBorder="1" applyAlignment="1"/>
    <xf numFmtId="37" fontId="4" fillId="0" borderId="14" xfId="0" applyNumberFormat="1" applyFont="1" applyBorder="1" applyAlignment="1"/>
    <xf numFmtId="5" fontId="5" fillId="2" borderId="11" xfId="0" applyNumberFormat="1" applyFont="1" applyFill="1" applyBorder="1" applyAlignment="1"/>
    <xf numFmtId="5" fontId="5" fillId="2" borderId="12" xfId="0" applyNumberFormat="1" applyFont="1" applyFill="1" applyBorder="1" applyAlignment="1"/>
    <xf numFmtId="0" fontId="5" fillId="2" borderId="37" xfId="0" applyNumberFormat="1" applyFont="1" applyFill="1" applyBorder="1" applyAlignment="1">
      <alignment horizontal="left"/>
    </xf>
    <xf numFmtId="0" fontId="22" fillId="2" borderId="38" xfId="0" applyNumberFormat="1" applyFont="1" applyFill="1" applyBorder="1" applyAlignment="1">
      <alignment horizontal="left" indent="5"/>
    </xf>
    <xf numFmtId="165" fontId="1" fillId="0" borderId="0" xfId="0" applyNumberFormat="1" applyFont="1" applyBorder="1"/>
    <xf numFmtId="0" fontId="4" fillId="0" borderId="19" xfId="0" applyNumberFormat="1" applyFont="1" applyBorder="1" applyAlignment="1"/>
    <xf numFmtId="0" fontId="14" fillId="0" borderId="30" xfId="0" applyNumberFormat="1" applyFont="1" applyBorder="1" applyAlignment="1">
      <alignment horizontal="right"/>
    </xf>
    <xf numFmtId="0" fontId="14" fillId="0" borderId="31" xfId="0" applyNumberFormat="1" applyFont="1" applyBorder="1" applyAlignment="1">
      <alignment horizontal="right"/>
    </xf>
    <xf numFmtId="0" fontId="14" fillId="0" borderId="32" xfId="0" applyNumberFormat="1" applyFont="1" applyBorder="1" applyAlignment="1">
      <alignment horizontal="right"/>
    </xf>
    <xf numFmtId="0" fontId="4" fillId="0" borderId="33" xfId="0" applyNumberFormat="1" applyFont="1" applyBorder="1" applyAlignment="1">
      <alignment horizontal="left"/>
    </xf>
    <xf numFmtId="0" fontId="4" fillId="0" borderId="13" xfId="0" applyNumberFormat="1" applyFont="1" applyBorder="1" applyAlignment="1">
      <alignment horizontal="left"/>
    </xf>
    <xf numFmtId="0" fontId="14" fillId="0" borderId="19" xfId="0" applyNumberFormat="1" applyFont="1" applyBorder="1" applyAlignment="1">
      <alignment horizontal="left" indent="3"/>
    </xf>
    <xf numFmtId="37" fontId="14" fillId="0" borderId="7" xfId="0" applyNumberFormat="1" applyFont="1" applyBorder="1" applyAlignment="1"/>
    <xf numFmtId="37" fontId="14" fillId="0" borderId="3" xfId="0" applyNumberFormat="1" applyFont="1" applyBorder="1" applyAlignment="1"/>
    <xf numFmtId="5" fontId="14" fillId="0" borderId="3" xfId="0" applyNumberFormat="1" applyFont="1" applyBorder="1" applyAlignment="1"/>
    <xf numFmtId="5" fontId="14" fillId="0" borderId="22" xfId="0" applyNumberFormat="1" applyFont="1" applyBorder="1" applyAlignment="1"/>
    <xf numFmtId="5" fontId="14" fillId="0" borderId="4" xfId="0" applyNumberFormat="1" applyFont="1" applyBorder="1" applyAlignment="1"/>
    <xf numFmtId="37" fontId="4" fillId="0" borderId="4" xfId="0" applyNumberFormat="1" applyFont="1" applyBorder="1" applyAlignment="1"/>
    <xf numFmtId="37" fontId="4" fillId="0" borderId="19" xfId="0" applyNumberFormat="1" applyFont="1" applyBorder="1" applyAlignment="1"/>
    <xf numFmtId="37" fontId="4" fillId="0" borderId="22" xfId="0" applyNumberFormat="1" applyFont="1" applyBorder="1" applyAlignment="1"/>
    <xf numFmtId="37" fontId="4" fillId="0" borderId="17" xfId="0" applyNumberFormat="1" applyFont="1" applyBorder="1" applyAlignment="1"/>
    <xf numFmtId="0" fontId="4" fillId="0" borderId="34" xfId="0" applyNumberFormat="1" applyFont="1" applyBorder="1" applyAlignment="1"/>
    <xf numFmtId="0" fontId="4" fillId="0" borderId="13" xfId="0" applyNumberFormat="1" applyFont="1" applyBorder="1" applyAlignment="1">
      <alignment horizontal="left" indent="3"/>
    </xf>
    <xf numFmtId="0" fontId="4" fillId="0" borderId="24" xfId="0" applyNumberFormat="1" applyFont="1" applyBorder="1" applyAlignment="1">
      <alignment horizontal="left" indent="3"/>
    </xf>
    <xf numFmtId="5" fontId="4" fillId="0" borderId="3" xfId="0" applyNumberFormat="1" applyFont="1" applyBorder="1" applyAlignment="1"/>
    <xf numFmtId="5" fontId="4" fillId="0" borderId="4" xfId="0" applyNumberFormat="1" applyFont="1" applyBorder="1" applyAlignment="1"/>
    <xf numFmtId="165" fontId="4" fillId="0" borderId="0" xfId="0" applyNumberFormat="1" applyFont="1" applyAlignment="1">
      <alignment horizontal="centerContinuous"/>
    </xf>
    <xf numFmtId="0" fontId="14" fillId="0" borderId="0" xfId="0" applyNumberFormat="1" applyFont="1" applyBorder="1" applyAlignment="1">
      <alignment horizontal="left" indent="5"/>
    </xf>
    <xf numFmtId="37" fontId="14" fillId="0" borderId="0" xfId="0" applyNumberFormat="1" applyFont="1" applyBorder="1" applyAlignment="1"/>
    <xf numFmtId="5" fontId="14" fillId="0" borderId="0" xfId="0" applyNumberFormat="1" applyFont="1" applyBorder="1" applyAlignment="1"/>
    <xf numFmtId="165" fontId="37" fillId="0" borderId="0" xfId="0" applyNumberFormat="1" applyFont="1" applyAlignment="1"/>
    <xf numFmtId="165" fontId="36" fillId="0" borderId="0" xfId="0" applyNumberFormat="1" applyFont="1" applyAlignment="1"/>
    <xf numFmtId="0" fontId="43" fillId="0" borderId="8" xfId="0" applyNumberFormat="1" applyFont="1" applyBorder="1" applyAlignment="1"/>
    <xf numFmtId="0" fontId="43" fillId="0" borderId="0" xfId="0" applyNumberFormat="1" applyFont="1" applyBorder="1" applyAlignment="1"/>
    <xf numFmtId="0" fontId="43" fillId="0" borderId="21" xfId="0" applyNumberFormat="1" applyFont="1" applyBorder="1" applyAlignment="1"/>
    <xf numFmtId="0" fontId="43" fillId="0" borderId="0" xfId="0" applyNumberFormat="1" applyFont="1" applyAlignment="1"/>
    <xf numFmtId="0" fontId="33" fillId="0" borderId="0" xfId="7" applyFont="1"/>
    <xf numFmtId="0" fontId="0" fillId="0" borderId="0" xfId="0" applyAlignment="1"/>
    <xf numFmtId="0" fontId="17" fillId="0" borderId="0" xfId="7"/>
    <xf numFmtId="0" fontId="14" fillId="0" borderId="0" xfId="7" applyFont="1"/>
    <xf numFmtId="0" fontId="18" fillId="0" borderId="0" xfId="7" applyFont="1"/>
    <xf numFmtId="0" fontId="7" fillId="0" borderId="0" xfId="7" applyFont="1"/>
    <xf numFmtId="0" fontId="7" fillId="0" borderId="0" xfId="7" applyFont="1" applyFill="1" applyAlignment="1">
      <alignment vertical="center"/>
    </xf>
    <xf numFmtId="0" fontId="18" fillId="0" borderId="0" xfId="7" applyFont="1" applyFill="1" applyBorder="1" applyAlignment="1">
      <alignment horizontal="centerContinuous"/>
    </xf>
    <xf numFmtId="0" fontId="7" fillId="0" borderId="8" xfId="7" applyFont="1" applyFill="1" applyBorder="1" applyAlignment="1">
      <alignment horizontal="center"/>
    </xf>
    <xf numFmtId="0" fontId="7" fillId="0" borderId="21" xfId="7" applyFont="1" applyFill="1" applyBorder="1" applyAlignment="1">
      <alignment horizontal="center"/>
    </xf>
    <xf numFmtId="0" fontId="7" fillId="0" borderId="0" xfId="7" applyFont="1" applyFill="1"/>
    <xf numFmtId="0" fontId="7" fillId="0" borderId="0" xfId="7" applyFont="1" applyFill="1" applyBorder="1" applyAlignment="1">
      <alignment horizontal="center"/>
    </xf>
    <xf numFmtId="0" fontId="7" fillId="0" borderId="7" xfId="7" applyFont="1" applyFill="1" applyBorder="1" applyAlignment="1">
      <alignment horizontal="center" wrapText="1"/>
    </xf>
    <xf numFmtId="0" fontId="7" fillId="0" borderId="4" xfId="7" applyFont="1" applyFill="1" applyBorder="1" applyAlignment="1">
      <alignment horizontal="center" wrapText="1"/>
    </xf>
    <xf numFmtId="0" fontId="46" fillId="0" borderId="0" xfId="7" applyFont="1" applyFill="1" applyBorder="1" applyAlignment="1">
      <alignment horizontal="center"/>
    </xf>
    <xf numFmtId="0" fontId="7" fillId="0" borderId="2" xfId="7" applyFont="1" applyBorder="1"/>
    <xf numFmtId="37" fontId="7" fillId="0" borderId="8" xfId="7" applyNumberFormat="1" applyFont="1" applyBorder="1"/>
    <xf numFmtId="37" fontId="7" fillId="0" borderId="21" xfId="7" applyNumberFormat="1" applyFont="1" applyBorder="1"/>
    <xf numFmtId="3" fontId="7" fillId="0" borderId="0" xfId="7" applyNumberFormat="1" applyFont="1"/>
    <xf numFmtId="37" fontId="7" fillId="0" borderId="0" xfId="7" applyNumberFormat="1" applyFont="1" applyBorder="1"/>
    <xf numFmtId="37" fontId="7" fillId="0" borderId="35" xfId="7" applyNumberFormat="1" applyFont="1" applyBorder="1"/>
    <xf numFmtId="0" fontId="7" fillId="0" borderId="0" xfId="7" applyFont="1" applyBorder="1"/>
    <xf numFmtId="0" fontId="18" fillId="0" borderId="6" xfId="7" applyFont="1" applyBorder="1"/>
    <xf numFmtId="37" fontId="7" fillId="0" borderId="21" xfId="3" applyNumberFormat="1" applyFont="1" applyBorder="1"/>
    <xf numFmtId="167" fontId="18" fillId="0" borderId="0" xfId="3" applyNumberFormat="1" applyFont="1" applyBorder="1"/>
    <xf numFmtId="0" fontId="7" fillId="0" borderId="6" xfId="7" applyFont="1" applyBorder="1"/>
    <xf numFmtId="3" fontId="7" fillId="0" borderId="8" xfId="1" applyNumberFormat="1" applyFont="1" applyBorder="1"/>
    <xf numFmtId="3" fontId="7" fillId="0" borderId="6" xfId="1" applyNumberFormat="1" applyFont="1" applyBorder="1"/>
    <xf numFmtId="166" fontId="7" fillId="0" borderId="0" xfId="1" applyNumberFormat="1" applyFont="1" applyBorder="1"/>
    <xf numFmtId="166" fontId="18" fillId="0" borderId="0" xfId="1" applyNumberFormat="1" applyFont="1" applyBorder="1"/>
    <xf numFmtId="0" fontId="47" fillId="0" borderId="0" xfId="7" applyFont="1"/>
    <xf numFmtId="168" fontId="7" fillId="0" borderId="0" xfId="7" applyNumberFormat="1" applyFont="1"/>
    <xf numFmtId="37" fontId="7" fillId="0" borderId="0" xfId="7" applyNumberFormat="1" applyFont="1"/>
    <xf numFmtId="37" fontId="7" fillId="0" borderId="8" xfId="7" applyNumberFormat="1" applyFont="1" applyBorder="1" applyAlignment="1"/>
    <xf numFmtId="37" fontId="7" fillId="0" borderId="21" xfId="7" applyNumberFormat="1" applyFont="1" applyBorder="1" applyAlignment="1"/>
    <xf numFmtId="37" fontId="18" fillId="0" borderId="19" xfId="1" applyNumberFormat="1" applyFont="1" applyBorder="1"/>
    <xf numFmtId="0" fontId="7" fillId="0" borderId="0" xfId="7" applyNumberFormat="1" applyFont="1"/>
    <xf numFmtId="0" fontId="18" fillId="0" borderId="40" xfId="7" applyFont="1" applyBorder="1" applyAlignment="1">
      <alignment horizontal="left"/>
    </xf>
    <xf numFmtId="0" fontId="18" fillId="0" borderId="41" xfId="7" applyFont="1" applyBorder="1" applyAlignment="1">
      <alignment horizontal="left"/>
    </xf>
    <xf numFmtId="166" fontId="18" fillId="0" borderId="0" xfId="7" applyNumberFormat="1" applyFont="1" applyBorder="1" applyAlignment="1">
      <alignment horizontal="left"/>
    </xf>
    <xf numFmtId="167" fontId="18" fillId="0" borderId="0" xfId="3" applyNumberFormat="1" applyFont="1" applyBorder="1" applyAlignment="1">
      <alignment horizontal="left"/>
    </xf>
    <xf numFmtId="0" fontId="47" fillId="0" borderId="0" xfId="7" applyFont="1" applyAlignment="1">
      <alignment horizontal="left"/>
    </xf>
    <xf numFmtId="0" fontId="47" fillId="0" borderId="0" xfId="7" applyFont="1" applyBorder="1" applyAlignment="1">
      <alignment horizontal="left"/>
    </xf>
    <xf numFmtId="0" fontId="18" fillId="0" borderId="0" xfId="7" applyFont="1" applyBorder="1" applyAlignment="1">
      <alignment horizontal="left"/>
    </xf>
    <xf numFmtId="0" fontId="50" fillId="0" borderId="0" xfId="0" applyFont="1"/>
    <xf numFmtId="0" fontId="5" fillId="2" borderId="14" xfId="0" applyNumberFormat="1" applyFont="1" applyFill="1" applyBorder="1" applyAlignment="1">
      <alignment horizontal="left" indent="1"/>
    </xf>
    <xf numFmtId="0" fontId="21" fillId="0" borderId="36" xfId="0" applyNumberFormat="1" applyFont="1" applyFill="1" applyBorder="1" applyAlignment="1">
      <alignment horizontal="left" indent="2"/>
    </xf>
    <xf numFmtId="37" fontId="21" fillId="0" borderId="36" xfId="0" applyNumberFormat="1" applyFont="1" applyFill="1" applyBorder="1" applyAlignment="1"/>
    <xf numFmtId="37" fontId="21" fillId="0" borderId="44" xfId="0" applyNumberFormat="1" applyFont="1" applyFill="1" applyBorder="1" applyAlignment="1"/>
    <xf numFmtId="37" fontId="21" fillId="0" borderId="45" xfId="0" applyNumberFormat="1" applyFont="1" applyFill="1" applyBorder="1" applyAlignment="1"/>
    <xf numFmtId="0" fontId="21" fillId="0" borderId="46" xfId="0" applyNumberFormat="1" applyFont="1" applyFill="1" applyBorder="1" applyAlignment="1">
      <alignment horizontal="left" indent="2"/>
    </xf>
    <xf numFmtId="37" fontId="21" fillId="0" borderId="33" xfId="0" applyNumberFormat="1" applyFont="1" applyFill="1" applyBorder="1" applyAlignment="1"/>
    <xf numFmtId="37" fontId="21" fillId="0" borderId="47" xfId="0" applyNumberFormat="1" applyFont="1" applyFill="1" applyBorder="1" applyAlignment="1"/>
    <xf numFmtId="37" fontId="21" fillId="0" borderId="48" xfId="0" applyNumberFormat="1" applyFont="1" applyFill="1" applyBorder="1" applyAlignment="1"/>
    <xf numFmtId="37" fontId="5" fillId="2" borderId="17" xfId="0" applyNumberFormat="1" applyFont="1" applyFill="1" applyBorder="1" applyAlignment="1"/>
    <xf numFmtId="37" fontId="5" fillId="2" borderId="13" xfId="0" applyNumberFormat="1" applyFont="1" applyFill="1" applyBorder="1" applyAlignment="1"/>
    <xf numFmtId="165" fontId="12" fillId="0" borderId="0" xfId="0" applyNumberFormat="1" applyFont="1"/>
    <xf numFmtId="0" fontId="0" fillId="0" borderId="0" xfId="0" applyBorder="1" applyAlignment="1">
      <alignment vertical="top" wrapText="1"/>
    </xf>
    <xf numFmtId="5" fontId="14" fillId="0" borderId="5" xfId="0" applyNumberFormat="1" applyFont="1" applyBorder="1" applyAlignment="1"/>
    <xf numFmtId="37" fontId="4" fillId="0" borderId="23" xfId="0" applyNumberFormat="1" applyFont="1" applyBorder="1" applyAlignment="1"/>
    <xf numFmtId="5" fontId="4" fillId="0" borderId="5" xfId="0" applyNumberFormat="1" applyFont="1" applyBorder="1" applyAlignment="1"/>
    <xf numFmtId="0" fontId="14" fillId="0" borderId="50" xfId="0" applyNumberFormat="1" applyFont="1" applyBorder="1" applyAlignment="1">
      <alignment horizontal="center"/>
    </xf>
    <xf numFmtId="0" fontId="14" fillId="0" borderId="31" xfId="0" applyNumberFormat="1" applyFont="1" applyBorder="1" applyAlignment="1">
      <alignment horizontal="center"/>
    </xf>
    <xf numFmtId="37" fontId="14" fillId="0" borderId="19" xfId="0" applyNumberFormat="1" applyFont="1" applyBorder="1" applyAlignment="1"/>
    <xf numFmtId="37" fontId="14" fillId="0" borderId="22" xfId="0" applyNumberFormat="1" applyFont="1" applyBorder="1" applyAlignment="1"/>
    <xf numFmtId="5" fontId="5" fillId="2" borderId="25" xfId="0" applyNumberFormat="1" applyFont="1" applyFill="1" applyBorder="1" applyAlignment="1"/>
    <xf numFmtId="5" fontId="5" fillId="2" borderId="26" xfId="0" applyNumberFormat="1" applyFont="1" applyFill="1" applyBorder="1" applyAlignment="1"/>
    <xf numFmtId="0" fontId="22" fillId="2" borderId="29" xfId="0" applyNumberFormat="1" applyFont="1" applyFill="1" applyBorder="1" applyAlignment="1">
      <alignment horizontal="left" indent="5"/>
    </xf>
    <xf numFmtId="37" fontId="22" fillId="2" borderId="74" xfId="0" applyNumberFormat="1" applyFont="1" applyFill="1" applyBorder="1" applyAlignment="1"/>
    <xf numFmtId="37" fontId="23" fillId="0" borderId="22" xfId="0" applyNumberFormat="1" applyFont="1" applyBorder="1"/>
    <xf numFmtId="37" fontId="22" fillId="2" borderId="73" xfId="0" applyNumberFormat="1" applyFont="1" applyFill="1" applyBorder="1" applyAlignment="1"/>
    <xf numFmtId="37" fontId="23" fillId="0" borderId="23" xfId="0" applyNumberFormat="1" applyFont="1" applyBorder="1"/>
    <xf numFmtId="37" fontId="22" fillId="2" borderId="39" xfId="0" applyNumberFormat="1" applyFont="1" applyFill="1" applyBorder="1" applyAlignment="1"/>
    <xf numFmtId="0" fontId="5" fillId="2" borderId="76" xfId="0" applyNumberFormat="1" applyFont="1" applyFill="1" applyBorder="1" applyAlignment="1">
      <alignment horizontal="left"/>
    </xf>
    <xf numFmtId="37" fontId="7" fillId="0" borderId="57" xfId="0" applyNumberFormat="1" applyFont="1" applyBorder="1"/>
    <xf numFmtId="37" fontId="7" fillId="0" borderId="75" xfId="0" applyNumberFormat="1" applyFont="1" applyBorder="1"/>
    <xf numFmtId="37" fontId="5" fillId="2" borderId="75" xfId="0" applyNumberFormat="1" applyFont="1" applyFill="1" applyBorder="1" applyAlignment="1"/>
    <xf numFmtId="37" fontId="5" fillId="2" borderId="57" xfId="0" applyNumberFormat="1" applyFont="1" applyFill="1" applyBorder="1" applyAlignment="1"/>
    <xf numFmtId="0" fontId="5" fillId="2" borderId="77" xfId="0" applyNumberFormat="1" applyFont="1" applyFill="1" applyBorder="1" applyAlignment="1">
      <alignment horizontal="left"/>
    </xf>
    <xf numFmtId="37" fontId="5" fillId="2" borderId="78" xfId="0" applyNumberFormat="1" applyFont="1" applyFill="1" applyBorder="1" applyAlignment="1"/>
    <xf numFmtId="37" fontId="5" fillId="2" borderId="79" xfId="0" applyNumberFormat="1" applyFont="1" applyFill="1" applyBorder="1" applyAlignment="1"/>
    <xf numFmtId="0" fontId="5" fillId="2" borderId="80" xfId="0" applyNumberFormat="1" applyFont="1" applyFill="1" applyBorder="1" applyAlignment="1">
      <alignment horizontal="left"/>
    </xf>
    <xf numFmtId="37" fontId="5" fillId="2" borderId="81" xfId="0" applyNumberFormat="1" applyFont="1" applyFill="1" applyBorder="1" applyAlignment="1"/>
    <xf numFmtId="37" fontId="5" fillId="2" borderId="82" xfId="0" applyNumberFormat="1" applyFont="1" applyFill="1" applyBorder="1" applyAlignment="1"/>
    <xf numFmtId="0" fontId="7" fillId="0" borderId="80" xfId="0" applyNumberFormat="1" applyFont="1" applyBorder="1" applyAlignment="1"/>
    <xf numFmtId="0" fontId="5" fillId="2" borderId="83" xfId="0" applyNumberFormat="1" applyFont="1" applyFill="1" applyBorder="1" applyAlignment="1">
      <alignment horizontal="left"/>
    </xf>
    <xf numFmtId="0" fontId="7" fillId="0" borderId="83" xfId="0" applyNumberFormat="1" applyFont="1" applyFill="1" applyBorder="1" applyAlignment="1"/>
    <xf numFmtId="0" fontId="5" fillId="2" borderId="84" xfId="0" applyNumberFormat="1" applyFont="1" applyFill="1" applyBorder="1" applyAlignment="1">
      <alignment horizontal="left"/>
    </xf>
    <xf numFmtId="37" fontId="5" fillId="2" borderId="85" xfId="0" applyNumberFormat="1" applyFont="1" applyFill="1" applyBorder="1" applyAlignment="1"/>
    <xf numFmtId="37" fontId="5" fillId="2" borderId="86" xfId="0" applyNumberFormat="1" applyFont="1" applyFill="1" applyBorder="1" applyAlignment="1"/>
    <xf numFmtId="0" fontId="5" fillId="2" borderId="87" xfId="0" applyNumberFormat="1" applyFont="1" applyFill="1" applyBorder="1" applyAlignment="1">
      <alignment horizontal="left"/>
    </xf>
    <xf numFmtId="37" fontId="7" fillId="0" borderId="72" xfId="0" applyNumberFormat="1" applyFont="1" applyBorder="1"/>
    <xf numFmtId="37" fontId="7" fillId="0" borderId="88" xfId="0" applyNumberFormat="1" applyFont="1" applyBorder="1"/>
    <xf numFmtId="37" fontId="5" fillId="2" borderId="88" xfId="0" applyNumberFormat="1" applyFont="1" applyFill="1" applyBorder="1" applyAlignment="1"/>
    <xf numFmtId="37" fontId="5" fillId="2" borderId="72" xfId="0" applyNumberFormat="1" applyFont="1" applyFill="1" applyBorder="1" applyAlignment="1"/>
    <xf numFmtId="37" fontId="7" fillId="0" borderId="25" xfId="0" applyNumberFormat="1" applyFont="1" applyBorder="1"/>
    <xf numFmtId="37" fontId="7" fillId="0" borderId="10" xfId="0" applyNumberFormat="1" applyFont="1" applyBorder="1"/>
    <xf numFmtId="37" fontId="5" fillId="2" borderId="10" xfId="0" applyNumberFormat="1" applyFont="1" applyFill="1" applyBorder="1" applyAlignment="1"/>
    <xf numFmtId="37" fontId="5" fillId="2" borderId="25" xfId="0" applyNumberFormat="1" applyFont="1" applyFill="1" applyBorder="1" applyAlignment="1"/>
    <xf numFmtId="165" fontId="2" fillId="0" borderId="0" xfId="0" applyNumberFormat="1" applyFont="1"/>
    <xf numFmtId="165" fontId="36" fillId="0" borderId="0" xfId="0" applyNumberFormat="1" applyFont="1"/>
    <xf numFmtId="0" fontId="2" fillId="0" borderId="0" xfId="0" applyFont="1"/>
    <xf numFmtId="0" fontId="20" fillId="2" borderId="92" xfId="0" applyNumberFormat="1" applyFont="1" applyFill="1" applyBorder="1" applyAlignment="1">
      <alignment horizontal="right"/>
    </xf>
    <xf numFmtId="5" fontId="19" fillId="2" borderId="93" xfId="0" applyNumberFormat="1" applyFont="1" applyFill="1" applyBorder="1" applyAlignment="1"/>
    <xf numFmtId="5" fontId="19" fillId="2" borderId="94" xfId="0" applyNumberFormat="1" applyFont="1" applyFill="1" applyBorder="1" applyAlignment="1"/>
    <xf numFmtId="5" fontId="19" fillId="2" borderId="95" xfId="0" applyNumberFormat="1" applyFont="1" applyFill="1" applyBorder="1" applyAlignment="1"/>
    <xf numFmtId="5" fontId="20" fillId="2" borderId="96" xfId="0" applyNumberFormat="1" applyFont="1" applyFill="1" applyBorder="1" applyAlignment="1"/>
    <xf numFmtId="5" fontId="19" fillId="2" borderId="97" xfId="0" applyNumberFormat="1" applyFont="1" applyFill="1" applyBorder="1" applyAlignment="1"/>
    <xf numFmtId="5" fontId="19" fillId="2" borderId="98" xfId="0" applyNumberFormat="1" applyFont="1" applyFill="1" applyBorder="1" applyAlignment="1"/>
    <xf numFmtId="0" fontId="0" fillId="0" borderId="0" xfId="0"/>
    <xf numFmtId="0" fontId="18" fillId="0" borderId="6" xfId="7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18" fillId="0" borderId="5" xfId="7" applyFont="1" applyBorder="1" applyAlignment="1">
      <alignment vertical="top"/>
    </xf>
    <xf numFmtId="0" fontId="7" fillId="0" borderId="6" xfId="7" applyFont="1" applyBorder="1" applyAlignment="1">
      <alignment vertical="top"/>
    </xf>
    <xf numFmtId="37" fontId="7" fillId="0" borderId="8" xfId="1" applyNumberFormat="1" applyFont="1" applyBorder="1"/>
    <xf numFmtId="37" fontId="7" fillId="0" borderId="21" xfId="1" applyNumberFormat="1" applyFont="1" applyBorder="1"/>
    <xf numFmtId="37" fontId="7" fillId="0" borderId="0" xfId="1" applyNumberFormat="1" applyFont="1" applyBorder="1"/>
    <xf numFmtId="37" fontId="18" fillId="0" borderId="17" xfId="1" applyNumberFormat="1" applyFont="1" applyBorder="1"/>
    <xf numFmtId="3" fontId="18" fillId="0" borderId="35" xfId="1" applyNumberFormat="1" applyFont="1" applyBorder="1"/>
    <xf numFmtId="3" fontId="18" fillId="0" borderId="2" xfId="1" applyNumberFormat="1" applyFont="1" applyBorder="1"/>
    <xf numFmtId="37" fontId="18" fillId="0" borderId="35" xfId="1" applyNumberFormat="1" applyFont="1" applyBorder="1"/>
    <xf numFmtId="37" fontId="18" fillId="0" borderId="2" xfId="1" applyNumberFormat="1" applyFont="1" applyBorder="1"/>
    <xf numFmtId="37" fontId="18" fillId="0" borderId="22" xfId="1" applyNumberFormat="1" applyFont="1" applyBorder="1"/>
    <xf numFmtId="37" fontId="7" fillId="0" borderId="7" xfId="7" applyNumberFormat="1" applyFont="1" applyBorder="1"/>
    <xf numFmtId="37" fontId="7" fillId="0" borderId="4" xfId="7" applyNumberFormat="1" applyFont="1" applyBorder="1"/>
    <xf numFmtId="0" fontId="51" fillId="0" borderId="0" xfId="0" applyFont="1"/>
    <xf numFmtId="0" fontId="18" fillId="0" borderId="0" xfId="8" applyFont="1" applyBorder="1" applyAlignment="1">
      <alignment horizontal="left"/>
    </xf>
    <xf numFmtId="0" fontId="7" fillId="0" borderId="8" xfId="7" applyFont="1" applyBorder="1" applyAlignment="1">
      <alignment vertical="top"/>
    </xf>
    <xf numFmtId="37" fontId="7" fillId="0" borderId="53" xfId="7" applyNumberFormat="1" applyFont="1" applyBorder="1"/>
    <xf numFmtId="37" fontId="7" fillId="0" borderId="31" xfId="7" applyNumberFormat="1" applyFont="1" applyBorder="1"/>
    <xf numFmtId="0" fontId="2" fillId="0" borderId="13" xfId="0" applyNumberFormat="1" applyFont="1" applyBorder="1" applyAlignment="1">
      <alignment horizontal="left"/>
    </xf>
    <xf numFmtId="165" fontId="14" fillId="0" borderId="0" xfId="0" applyNumberFormat="1" applyFont="1" applyAlignment="1"/>
    <xf numFmtId="165" fontId="52" fillId="0" borderId="0" xfId="0" applyNumberFormat="1" applyFont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wrapText="1"/>
    </xf>
    <xf numFmtId="165" fontId="34" fillId="0" borderId="0" xfId="0" applyNumberFormat="1" applyFont="1" applyBorder="1"/>
    <xf numFmtId="4" fontId="2" fillId="0" borderId="14" xfId="0" applyNumberFormat="1" applyFont="1" applyBorder="1" applyAlignment="1"/>
    <xf numFmtId="37" fontId="18" fillId="0" borderId="42" xfId="7" applyNumberFormat="1" applyFont="1" applyBorder="1" applyAlignment="1"/>
    <xf numFmtId="5" fontId="18" fillId="0" borderId="43" xfId="3" applyNumberFormat="1" applyFont="1" applyBorder="1" applyAlignment="1"/>
    <xf numFmtId="0" fontId="18" fillId="0" borderId="41" xfId="7" applyFont="1" applyBorder="1" applyAlignment="1"/>
    <xf numFmtId="37" fontId="53" fillId="0" borderId="11" xfId="0" applyNumberFormat="1" applyFont="1" applyBorder="1" applyAlignment="1"/>
    <xf numFmtId="37" fontId="53" fillId="0" borderId="14" xfId="0" applyNumberFormat="1" applyFont="1" applyBorder="1" applyAlignment="1"/>
    <xf numFmtId="37" fontId="2" fillId="0" borderId="14" xfId="0" applyNumberFormat="1" applyFont="1" applyBorder="1" applyAlignment="1">
      <alignment horizontal="right"/>
    </xf>
    <xf numFmtId="37" fontId="2" fillId="0" borderId="7" xfId="0" applyNumberFormat="1" applyFont="1" applyBorder="1" applyAlignment="1">
      <alignment horizontal="right"/>
    </xf>
    <xf numFmtId="37" fontId="4" fillId="0" borderId="24" xfId="0" applyNumberFormat="1" applyFont="1" applyBorder="1" applyAlignment="1"/>
    <xf numFmtId="37" fontId="4" fillId="0" borderId="25" xfId="0" applyNumberFormat="1" applyFont="1" applyBorder="1" applyAlignment="1"/>
    <xf numFmtId="37" fontId="4" fillId="0" borderId="10" xfId="0" applyNumberFormat="1" applyFont="1" applyBorder="1" applyAlignment="1"/>
    <xf numFmtId="37" fontId="4" fillId="0" borderId="26" xfId="0" applyNumberFormat="1" applyFont="1" applyBorder="1" applyAlignment="1"/>
    <xf numFmtId="37" fontId="2" fillId="0" borderId="11" xfId="0" applyNumberFormat="1" applyFont="1" applyBorder="1" applyAlignment="1"/>
    <xf numFmtId="37" fontId="2" fillId="0" borderId="14" xfId="0" applyNumberFormat="1" applyFont="1" applyBorder="1" applyAlignment="1"/>
    <xf numFmtId="37" fontId="7" fillId="2" borderId="14" xfId="0" applyNumberFormat="1" applyFont="1" applyFill="1" applyBorder="1" applyAlignment="1"/>
    <xf numFmtId="0" fontId="32" fillId="0" borderId="0" xfId="0" applyFont="1" applyBorder="1" applyAlignment="1"/>
    <xf numFmtId="0" fontId="40" fillId="0" borderId="0" xfId="0" applyFont="1" applyBorder="1" applyAlignment="1"/>
    <xf numFmtId="0" fontId="4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18" fillId="0" borderId="19" xfId="7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8" fillId="0" borderId="53" xfId="7" applyFont="1" applyFill="1" applyBorder="1" applyAlignment="1"/>
    <xf numFmtId="0" fontId="7" fillId="0" borderId="3" xfId="7" applyFont="1" applyFill="1" applyBorder="1" applyAlignment="1"/>
    <xf numFmtId="0" fontId="44" fillId="0" borderId="54" xfId="7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18" fillId="0" borderId="54" xfId="7" applyNumberFormat="1" applyFont="1" applyFill="1" applyBorder="1" applyAlignment="1">
      <alignment horizontal="center" vertical="center" wrapText="1"/>
    </xf>
    <xf numFmtId="1" fontId="18" fillId="0" borderId="56" xfId="7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8" fillId="0" borderId="7" xfId="7" applyFont="1" applyFill="1" applyBorder="1" applyAlignment="1">
      <alignment horizontal="center"/>
    </xf>
    <xf numFmtId="0" fontId="18" fillId="0" borderId="4" xfId="7" applyFont="1" applyFill="1" applyBorder="1" applyAlignment="1">
      <alignment horizontal="center"/>
    </xf>
    <xf numFmtId="0" fontId="15" fillId="0" borderId="0" xfId="7" applyFont="1" applyAlignment="1"/>
    <xf numFmtId="0" fontId="45" fillId="0" borderId="0" xfId="0" applyFont="1" applyBorder="1" applyAlignment="1"/>
    <xf numFmtId="0" fontId="14" fillId="0" borderId="0" xfId="7" applyFont="1" applyAlignment="1">
      <alignment horizontal="center"/>
    </xf>
    <xf numFmtId="0" fontId="0" fillId="0" borderId="0" xfId="0" applyBorder="1" applyAlignment="1">
      <alignment horizontal="center"/>
    </xf>
    <xf numFmtId="3" fontId="14" fillId="0" borderId="0" xfId="7" applyNumberFormat="1" applyFont="1" applyAlignment="1">
      <alignment horizontal="center"/>
    </xf>
    <xf numFmtId="0" fontId="7" fillId="0" borderId="0" xfId="7" applyFont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15" fillId="0" borderId="0" xfId="0" applyNumberFormat="1" applyFont="1" applyAlignment="1"/>
    <xf numFmtId="0" fontId="41" fillId="0" borderId="0" xfId="0" applyFont="1" applyAlignment="1"/>
    <xf numFmtId="165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35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49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14" fillId="0" borderId="35" xfId="0" applyNumberFormat="1" applyFont="1" applyBorder="1" applyAlignment="1">
      <alignment horizontal="center"/>
    </xf>
    <xf numFmtId="0" fontId="14" fillId="0" borderId="8" xfId="0" applyNumberFormat="1" applyFont="1" applyBorder="1" applyAlignment="1">
      <alignment horizontal="center"/>
    </xf>
    <xf numFmtId="0" fontId="14" fillId="0" borderId="3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35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165" fontId="14" fillId="0" borderId="0" xfId="0" applyNumberFormat="1" applyFont="1" applyFill="1" applyAlignment="1">
      <alignment wrapText="1"/>
    </xf>
    <xf numFmtId="0" fontId="14" fillId="0" borderId="0" xfId="0" applyFont="1" applyFill="1" applyBorder="1" applyAlignment="1"/>
    <xf numFmtId="0" fontId="14" fillId="0" borderId="49" xfId="0" applyNumberFormat="1" applyFont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165" fontId="34" fillId="0" borderId="0" xfId="0" applyNumberFormat="1" applyFont="1" applyAlignment="1">
      <alignment horizontal="left"/>
    </xf>
    <xf numFmtId="0" fontId="14" fillId="0" borderId="7" xfId="0" applyNumberFormat="1" applyFont="1" applyBorder="1" applyAlignment="1">
      <alignment horizontal="left" indent="5"/>
    </xf>
    <xf numFmtId="0" fontId="14" fillId="0" borderId="4" xfId="0" applyNumberFormat="1" applyFont="1" applyBorder="1" applyAlignment="1">
      <alignment horizontal="left" indent="5"/>
    </xf>
    <xf numFmtId="0" fontId="4" fillId="0" borderId="33" xfId="0" applyNumberFormat="1" applyFont="1" applyBorder="1" applyAlignment="1">
      <alignment horizontal="left"/>
    </xf>
    <xf numFmtId="0" fontId="4" fillId="0" borderId="48" xfId="0" applyNumberFormat="1" applyFont="1" applyBorder="1" applyAlignment="1">
      <alignment horizontal="left"/>
    </xf>
    <xf numFmtId="165" fontId="31" fillId="0" borderId="0" xfId="0" applyNumberFormat="1" applyFont="1" applyAlignment="1">
      <alignment horizontal="center"/>
    </xf>
    <xf numFmtId="0" fontId="31" fillId="0" borderId="0" xfId="0" applyFont="1" applyBorder="1" applyAlignment="1">
      <alignment horizontal="center"/>
    </xf>
    <xf numFmtId="0" fontId="14" fillId="0" borderId="35" xfId="0" applyNumberFormat="1" applyFont="1" applyBorder="1" applyAlignment="1"/>
    <xf numFmtId="0" fontId="4" fillId="0" borderId="53" xfId="0" applyNumberFormat="1" applyFont="1" applyBorder="1" applyAlignment="1"/>
    <xf numFmtId="0" fontId="4" fillId="0" borderId="30" xfId="0" applyNumberFormat="1" applyFont="1" applyBorder="1" applyAlignment="1"/>
    <xf numFmtId="0" fontId="4" fillId="0" borderId="31" xfId="0" applyNumberFormat="1" applyFont="1" applyBorder="1" applyAlignment="1"/>
    <xf numFmtId="0" fontId="14" fillId="0" borderId="19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35" xfId="0" applyNumberFormat="1" applyFont="1" applyBorder="1" applyAlignment="1">
      <alignment horizontal="center"/>
    </xf>
    <xf numFmtId="0" fontId="4" fillId="0" borderId="49" xfId="0" applyNumberFormat="1" applyFont="1" applyBorder="1" applyAlignment="1">
      <alignment horizontal="center"/>
    </xf>
    <xf numFmtId="0" fontId="15" fillId="0" borderId="0" xfId="0" applyNumberFormat="1" applyFont="1" applyAlignment="1"/>
    <xf numFmtId="0" fontId="2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5" fontId="30" fillId="0" borderId="53" xfId="0" applyNumberFormat="1" applyFont="1" applyBorder="1" applyAlignment="1">
      <alignment horizontal="center"/>
    </xf>
    <xf numFmtId="0" fontId="21" fillId="2" borderId="60" xfId="0" applyNumberFormat="1" applyFont="1" applyFill="1" applyBorder="1" applyAlignment="1">
      <alignment horizontal="center" wrapText="1"/>
    </xf>
    <xf numFmtId="0" fontId="21" fillId="2" borderId="61" xfId="0" applyNumberFormat="1" applyFont="1" applyFill="1" applyBorder="1" applyAlignment="1">
      <alignment horizontal="center" wrapText="1"/>
    </xf>
    <xf numFmtId="0" fontId="21" fillId="2" borderId="59" xfId="0" applyNumberFormat="1" applyFont="1" applyFill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1" fillId="2" borderId="68" xfId="0" applyNumberFormat="1" applyFont="1" applyFill="1" applyBorder="1" applyAlignment="1">
      <alignment horizontal="center" wrapText="1"/>
    </xf>
    <xf numFmtId="0" fontId="2" fillId="0" borderId="69" xfId="0" applyNumberFormat="1" applyFont="1" applyBorder="1" applyAlignment="1">
      <alignment horizontal="center" wrapText="1"/>
    </xf>
    <xf numFmtId="0" fontId="2" fillId="0" borderId="67" xfId="0" applyNumberFormat="1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5" fontId="5" fillId="2" borderId="52" xfId="0" applyNumberFormat="1" applyFont="1" applyFill="1" applyBorder="1" applyAlignment="1">
      <alignment horizontal="center"/>
    </xf>
    <xf numFmtId="0" fontId="21" fillId="2" borderId="7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wrapText="1"/>
    </xf>
    <xf numFmtId="0" fontId="2" fillId="0" borderId="51" xfId="0" applyNumberFormat="1" applyFont="1" applyBorder="1" applyAlignment="1">
      <alignment wrapText="1"/>
    </xf>
    <xf numFmtId="0" fontId="21" fillId="2" borderId="65" xfId="0" applyNumberFormat="1" applyFont="1" applyFill="1" applyBorder="1" applyAlignment="1">
      <alignment horizontal="center" vertical="center" wrapText="1"/>
    </xf>
    <xf numFmtId="0" fontId="2" fillId="0" borderId="66" xfId="0" applyNumberFormat="1" applyFont="1" applyBorder="1" applyAlignment="1">
      <alignment horizontal="center" vertical="center" wrapText="1"/>
    </xf>
    <xf numFmtId="0" fontId="21" fillId="2" borderId="62" xfId="0" applyNumberFormat="1" applyFont="1" applyFill="1" applyBorder="1" applyAlignment="1">
      <alignment horizontal="center" vertical="center"/>
    </xf>
    <xf numFmtId="0" fontId="21" fillId="2" borderId="63" xfId="0" applyNumberFormat="1" applyFont="1" applyFill="1" applyBorder="1" applyAlignment="1">
      <alignment horizontal="center" vertical="center"/>
    </xf>
    <xf numFmtId="0" fontId="21" fillId="2" borderId="64" xfId="0" applyNumberFormat="1" applyFont="1" applyFill="1" applyBorder="1" applyAlignment="1">
      <alignment horizontal="center" vertical="center"/>
    </xf>
    <xf numFmtId="0" fontId="21" fillId="2" borderId="89" xfId="0" applyNumberFormat="1" applyFont="1" applyFill="1" applyBorder="1" applyAlignment="1">
      <alignment horizontal="center" wrapText="1"/>
    </xf>
    <xf numFmtId="0" fontId="2" fillId="0" borderId="90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5" fontId="32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2" borderId="31" xfId="0" applyNumberFormat="1" applyFont="1" applyFill="1" applyBorder="1" applyAlignment="1">
      <alignment horizontal="center"/>
    </xf>
    <xf numFmtId="0" fontId="20" fillId="2" borderId="71" xfId="0" applyNumberFormat="1" applyFont="1" applyFill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2" fillId="0" borderId="50" xfId="0" applyNumberFormat="1" applyFont="1" applyBorder="1" applyAlignment="1">
      <alignment wrapText="1"/>
    </xf>
    <xf numFmtId="0" fontId="20" fillId="2" borderId="54" xfId="0" applyNumberFormat="1" applyFont="1" applyFill="1" applyBorder="1" applyAlignment="1">
      <alignment horizontal="center" vertical="center" wrapText="1"/>
    </xf>
    <xf numFmtId="0" fontId="2" fillId="0" borderId="5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9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7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6" fillId="2" borderId="0" xfId="0" applyNumberFormat="1" applyFont="1" applyFill="1" applyAlignment="1"/>
    <xf numFmtId="165" fontId="25" fillId="2" borderId="0" xfId="0" applyNumberFormat="1" applyFont="1" applyFill="1" applyAlignment="1">
      <alignment horizontal="center"/>
    </xf>
    <xf numFmtId="0" fontId="26" fillId="2" borderId="0" xfId="0" applyNumberFormat="1" applyFont="1" applyFill="1" applyAlignment="1">
      <alignment horizontal="center"/>
    </xf>
    <xf numFmtId="0" fontId="0" fillId="0" borderId="0" xfId="0" applyNumberFormat="1" applyBorder="1" applyAlignment="1"/>
    <xf numFmtId="3" fontId="15" fillId="0" borderId="0" xfId="0" applyNumberFormat="1" applyFont="1" applyBorder="1" applyAlignment="1"/>
    <xf numFmtId="0" fontId="0" fillId="0" borderId="0" xfId="0" applyBorder="1" applyAlignment="1"/>
    <xf numFmtId="0" fontId="8" fillId="0" borderId="0" xfId="0" applyNumberFormat="1" applyFont="1" applyBorder="1" applyAlignment="1">
      <alignment horizontal="center"/>
    </xf>
    <xf numFmtId="165" fontId="31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5" fillId="2" borderId="35" xfId="0" applyNumberFormat="1" applyFont="1" applyFill="1" applyBorder="1" applyAlignment="1"/>
    <xf numFmtId="0" fontId="0" fillId="0" borderId="30" xfId="0" applyNumberFormat="1" applyBorder="1" applyAlignment="1"/>
    <xf numFmtId="0" fontId="7" fillId="0" borderId="0" xfId="0" applyNumberFormat="1" applyFont="1" applyBorder="1" applyAlignment="1">
      <alignment horizontal="center"/>
    </xf>
    <xf numFmtId="0" fontId="21" fillId="2" borderId="19" xfId="0" applyNumberFormat="1" applyFont="1" applyFill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21" fillId="2" borderId="19" xfId="0" applyNumberFormat="1" applyFont="1" applyFill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21" fillId="2" borderId="17" xfId="0" applyNumberFormat="1" applyFont="1" applyFill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 wrapText="1"/>
    </xf>
    <xf numFmtId="0" fontId="18" fillId="0" borderId="17" xfId="0" applyNumberFormat="1" applyFont="1" applyBorder="1" applyAlignment="1">
      <alignment horizontal="center" vertical="center" wrapText="1"/>
    </xf>
    <xf numFmtId="0" fontId="14" fillId="0" borderId="0" xfId="0" applyNumberFormat="1" applyFont="1"/>
    <xf numFmtId="0" fontId="14" fillId="0" borderId="0" xfId="0" applyFont="1"/>
  </cellXfs>
  <cellStyles count="9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  <cellStyle name="Normal 3" xfId="6"/>
    <cellStyle name="Normal_Rsrcs_X_ DOJ Goal  Obj" xfId="7"/>
    <cellStyle name="Normal_Rsrcs_X_ DOJ Goal  Obj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76199</xdr:rowOff>
    </xdr:from>
    <xdr:to>
      <xdr:col>11</xdr:col>
      <xdr:colOff>463550</xdr:colOff>
      <xdr:row>29</xdr:row>
      <xdr:rowOff>57149</xdr:rowOff>
    </xdr:to>
    <xdr:pic>
      <xdr:nvPicPr>
        <xdr:cNvPr id="7169" name="Picture 1" descr="Organization Chart for the U.S. Department of Justice - as approved by Attorney General Eric H. Holder, Jr. on April 30, 20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333374"/>
          <a:ext cx="8102600" cy="5324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_Staff\napostolides\FY06%20Formulation\05%20OMB%20Budget%20-%20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wieszek\AppData\Local\Microsoft\Windows\Temporary%20Internet%20Files\Content.Outlook\JOPN4UI2\FY13%20Exhibit%20Template%20-%20CJ%20Submission%20508%20Compliant%20-%20Updated%20Final%20-%20Jan%2019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Req"/>
      <sheetName val="ATB Narr"/>
      <sheetName val="2003 XWalk"/>
      <sheetName val="2004 XWalk"/>
      <sheetName val="Perm Positions"/>
      <sheetName val="Positions by Category"/>
      <sheetName val="Sum by Grade"/>
      <sheetName val="Sum by O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A. Organization Chart"/>
      <sheetName val="B. Summary of Requirements "/>
      <sheetName val="C. Increases Offsets"/>
      <sheetName val="D. Strategic Goals &amp; Objectives"/>
      <sheetName val="E. ATB Justification"/>
      <sheetName val="F. 2011 Crosswalk"/>
      <sheetName val="G. 2012 Crosswalk"/>
      <sheetName val="H. Reimbursable Resources"/>
      <sheetName val="I. Permanent Positions"/>
      <sheetName val="J. Financial Analysis"/>
      <sheetName val="K. Summary by Grade"/>
      <sheetName val="L. Summary by Object Class"/>
      <sheetName val="(M) Studies"/>
      <sheetName val="ATB by Decision Unit"/>
      <sheetName val="D. Strategic Goals &amp; Object (2)"/>
      <sheetName val="(N-2) Domestic Agent"/>
      <sheetName val="(N-3) Domestic Attorney"/>
      <sheetName val="(N-4) Domestic Prof Sup"/>
      <sheetName val="(N-5) Domestic Clerical"/>
      <sheetName val="(P) IT"/>
    </sheetNames>
    <sheetDataSet>
      <sheetData sheetId="0" refreshError="1"/>
      <sheetData sheetId="1" refreshError="1"/>
      <sheetData sheetId="2">
        <row r="6">
          <cell r="A6" t="str">
            <v>Salaries and Expenses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N253"/>
  <sheetViews>
    <sheetView tabSelected="1" zoomScaleNormal="100" zoomScaleSheetLayoutView="100" workbookViewId="0">
      <selection activeCell="C31" sqref="C31"/>
    </sheetView>
  </sheetViews>
  <sheetFormatPr defaultRowHeight="15"/>
  <cols>
    <col min="14" max="14" width="1.5546875" style="31" customWidth="1"/>
  </cols>
  <sheetData>
    <row r="1" spans="1:14" ht="20.25">
      <c r="A1" s="66" t="s">
        <v>128</v>
      </c>
      <c r="N1" s="31" t="s">
        <v>0</v>
      </c>
    </row>
    <row r="2" spans="1:14">
      <c r="N2" s="31" t="s">
        <v>0</v>
      </c>
    </row>
    <row r="3" spans="1:14">
      <c r="B3" s="260"/>
      <c r="N3" s="31" t="s">
        <v>0</v>
      </c>
    </row>
    <row r="4" spans="1:14">
      <c r="N4" s="31" t="s">
        <v>0</v>
      </c>
    </row>
    <row r="5" spans="1:14" ht="15.75">
      <c r="B5" s="73"/>
      <c r="N5" s="31" t="s">
        <v>0</v>
      </c>
    </row>
    <row r="6" spans="1:14">
      <c r="N6" s="31" t="s">
        <v>0</v>
      </c>
    </row>
    <row r="7" spans="1:14">
      <c r="N7" s="31" t="s">
        <v>0</v>
      </c>
    </row>
    <row r="8" spans="1:14">
      <c r="N8" s="31" t="s">
        <v>0</v>
      </c>
    </row>
    <row r="9" spans="1:14">
      <c r="N9" s="31" t="s">
        <v>0</v>
      </c>
    </row>
    <row r="10" spans="1:14">
      <c r="N10" s="31" t="s">
        <v>0</v>
      </c>
    </row>
    <row r="11" spans="1:14">
      <c r="N11" s="31" t="s">
        <v>0</v>
      </c>
    </row>
    <row r="12" spans="1:14">
      <c r="N12" s="31" t="s">
        <v>0</v>
      </c>
    </row>
    <row r="13" spans="1:14">
      <c r="N13" s="31" t="s">
        <v>0</v>
      </c>
    </row>
    <row r="14" spans="1:14">
      <c r="N14" s="31" t="s">
        <v>0</v>
      </c>
    </row>
    <row r="15" spans="1:14">
      <c r="N15" s="31" t="s">
        <v>0</v>
      </c>
    </row>
    <row r="16" spans="1:14">
      <c r="N16" s="31" t="s">
        <v>0</v>
      </c>
    </row>
    <row r="17" spans="1:14">
      <c r="N17" s="31" t="s">
        <v>0</v>
      </c>
    </row>
    <row r="18" spans="1:14">
      <c r="N18" s="31" t="s">
        <v>0</v>
      </c>
    </row>
    <row r="19" spans="1:14">
      <c r="N19" s="31" t="s">
        <v>0</v>
      </c>
    </row>
    <row r="20" spans="1:14">
      <c r="N20" s="31" t="s">
        <v>0</v>
      </c>
    </row>
    <row r="21" spans="1:14">
      <c r="N21" s="31" t="s">
        <v>0</v>
      </c>
    </row>
    <row r="22" spans="1:14">
      <c r="N22" s="31" t="s">
        <v>0</v>
      </c>
    </row>
    <row r="23" spans="1:14">
      <c r="N23" s="31" t="s">
        <v>0</v>
      </c>
    </row>
    <row r="24" spans="1:14">
      <c r="N24" s="31" t="s">
        <v>0</v>
      </c>
    </row>
    <row r="25" spans="1:14">
      <c r="N25" s="31" t="s">
        <v>0</v>
      </c>
    </row>
    <row r="26" spans="1:14">
      <c r="N26" s="31" t="s">
        <v>0</v>
      </c>
    </row>
    <row r="27" spans="1:14">
      <c r="N27" s="31" t="s">
        <v>0</v>
      </c>
    </row>
    <row r="28" spans="1:14">
      <c r="N28" s="31" t="s">
        <v>0</v>
      </c>
    </row>
    <row r="29" spans="1:14">
      <c r="A29" s="286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31" t="s">
        <v>9</v>
      </c>
    </row>
    <row r="197" spans="1:1">
      <c r="A197" t="s">
        <v>80</v>
      </c>
    </row>
    <row r="253" spans="1:1" ht="15.75">
      <c r="A253" s="71" t="s">
        <v>82</v>
      </c>
    </row>
  </sheetData>
  <customSheetViews>
    <customSheetView guid="{12C66D54-5067-4346-818B-6EAB1C8A9183}" scale="75" showPageBreaks="1" fitToPage="1" printArea="1" view="pageBreakPreview">
      <selection activeCell="I34" sqref="I34"/>
      <pageMargins left="0.75" right="0.75" top="1" bottom="1" header="0.5" footer="0.5"/>
      <printOptions horizontalCentered="1"/>
      <pageSetup scale="86" orientation="landscape" r:id="rId1"/>
      <headerFooter alignWithMargins="0">
        <oddFooter>&amp;C&amp;"Times New Roman,Regular"Exhibit A - Organizational Chart</oddFooter>
      </headerFooter>
    </customSheetView>
    <customSheetView guid="{4148B88B-8ED7-4FDE-9459-DEB244AD0552}" scale="75" showPageBreaks="1" fitToPage="1" printArea="1" view="pageBreakPreview">
      <pageMargins left="0.75" right="0.75" top="1" bottom="1" header="0.5" footer="0.5"/>
      <printOptions horizontalCentered="1"/>
      <pageSetup scale="86" orientation="landscape" r:id="rId2"/>
      <headerFooter alignWithMargins="0">
        <oddFooter>&amp;C&amp;"Times New Roman,Regular"Exhibit A - Organizational Chart</oddFooter>
      </headerFooter>
    </customSheetView>
    <customSheetView guid="{56C0A34E-45B4-448B-85E5-70B3A8E63333}" scale="75" showPageBreaks="1" fitToPage="1" printArea="1" view="pageBreakPreview">
      <pageMargins left="0.75" right="0.75" top="1" bottom="1" header="0.5" footer="0.5"/>
      <printOptions horizontalCentered="1"/>
      <pageSetup scale="86" orientation="landscape" r:id="rId3"/>
      <headerFooter alignWithMargins="0">
        <oddFooter>&amp;C&amp;"Times New Roman,Regular"Exhibit A - Organizational Chart</oddFooter>
      </headerFooter>
    </customSheetView>
    <customSheetView guid="{3118AF25-8423-420A-806A-487665220C68}" scale="75" showPageBreaks="1" fitToPage="1" printArea="1" view="pageBreakPreview" topLeftCell="A10">
      <selection activeCell="I34" sqref="I34"/>
      <pageMargins left="0.75" right="0.75" top="1" bottom="1" header="0.5" footer="0.5"/>
      <printOptions horizontalCentered="1"/>
      <pageSetup scale="86" orientation="landscape" r:id="rId4"/>
      <headerFooter alignWithMargins="0">
        <oddFooter>&amp;C&amp;"Times New Roman,Regular"Exhibit A - Organizational Chart</oddFooter>
      </headerFooter>
    </customSheetView>
  </customSheetViews>
  <mergeCells count="1">
    <mergeCell ref="A29:M29"/>
  </mergeCells>
  <phoneticPr fontId="0" type="noConversion"/>
  <printOptions horizontalCentered="1"/>
  <pageMargins left="0.75" right="0.75" top="1" bottom="1" header="0.5" footer="0.5"/>
  <pageSetup scale="86" orientation="landscape" r:id="rId5"/>
  <headerFooter alignWithMargins="0">
    <oddFooter>&amp;C&amp;"Times New Roman,Regular"Exhibit A - Organizational Chart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/>
  <dimension ref="A1:T41"/>
  <sheetViews>
    <sheetView zoomScaleNormal="100" zoomScaleSheetLayoutView="70" workbookViewId="0">
      <selection activeCell="A6" sqref="A6"/>
    </sheetView>
  </sheetViews>
  <sheetFormatPr defaultColWidth="8.88671875" defaultRowHeight="12.75"/>
  <cols>
    <col min="1" max="1" width="53.88671875" style="136" customWidth="1"/>
    <col min="2" max="2" width="1.21875" style="136" customWidth="1"/>
    <col min="3" max="3" width="10.77734375" style="136" customWidth="1"/>
    <col min="4" max="4" width="11" style="136" customWidth="1"/>
    <col min="5" max="5" width="1.21875" style="136" customWidth="1"/>
    <col min="6" max="7" width="11.21875" style="136" customWidth="1"/>
    <col min="8" max="8" width="1.21875" style="136" customWidth="1"/>
    <col min="9" max="16" width="10.77734375" style="136" customWidth="1"/>
    <col min="17" max="17" width="1.88671875" style="136" customWidth="1"/>
    <col min="18" max="16384" width="8.88671875" style="136"/>
  </cols>
  <sheetData>
    <row r="1" spans="1:20" ht="20.25">
      <c r="A1" s="305" t="s">
        <v>129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134" t="s">
        <v>0</v>
      </c>
      <c r="R1" s="135"/>
      <c r="S1" s="135"/>
    </row>
    <row r="2" spans="1:20" ht="19.149999999999999" customHeight="1">
      <c r="A2" s="137"/>
      <c r="Q2" s="134" t="s">
        <v>0</v>
      </c>
      <c r="T2" s="134"/>
    </row>
    <row r="3" spans="1:20" ht="15.75">
      <c r="A3" s="307" t="s">
        <v>113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134" t="s">
        <v>0</v>
      </c>
      <c r="R3" s="24"/>
      <c r="S3" s="24"/>
      <c r="T3" s="134"/>
    </row>
    <row r="4" spans="1:20" ht="15.75">
      <c r="A4" s="309" t="s">
        <v>165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134" t="s">
        <v>0</v>
      </c>
      <c r="R4" s="23"/>
      <c r="S4" s="23"/>
    </row>
    <row r="5" spans="1:20" ht="15">
      <c r="A5" s="310" t="s">
        <v>90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134" t="s">
        <v>0</v>
      </c>
      <c r="R5" s="24"/>
      <c r="S5" s="24"/>
      <c r="T5" s="134"/>
    </row>
    <row r="6" spans="1:20">
      <c r="Q6" s="134" t="s">
        <v>0</v>
      </c>
      <c r="T6" s="134"/>
    </row>
    <row r="7" spans="1:20" ht="13.5" thickBot="1">
      <c r="Q7" s="134" t="s">
        <v>0</v>
      </c>
      <c r="T7" s="134"/>
    </row>
    <row r="8" spans="1:20" ht="37.5" customHeight="1">
      <c r="A8" s="138"/>
      <c r="B8" s="139"/>
      <c r="C8" s="295" t="s">
        <v>147</v>
      </c>
      <c r="D8" s="296"/>
      <c r="E8" s="140"/>
      <c r="F8" s="295" t="s">
        <v>143</v>
      </c>
      <c r="G8" s="296"/>
      <c r="H8" s="140"/>
      <c r="I8" s="299" t="s">
        <v>131</v>
      </c>
      <c r="J8" s="296"/>
      <c r="K8" s="300">
        <v>2013</v>
      </c>
      <c r="L8" s="301"/>
      <c r="M8" s="301"/>
      <c r="N8" s="302"/>
      <c r="O8" s="299" t="s">
        <v>132</v>
      </c>
      <c r="P8" s="296"/>
      <c r="Q8" s="134" t="s">
        <v>0</v>
      </c>
      <c r="S8" s="141"/>
      <c r="T8" s="134"/>
    </row>
    <row r="9" spans="1:20" ht="14.25" customHeight="1">
      <c r="A9" s="139"/>
      <c r="B9" s="139"/>
      <c r="C9" s="311"/>
      <c r="D9" s="312"/>
      <c r="E9" s="140"/>
      <c r="F9" s="297"/>
      <c r="G9" s="298"/>
      <c r="H9" s="140"/>
      <c r="I9" s="297"/>
      <c r="J9" s="298"/>
      <c r="K9" s="303" t="s">
        <v>105</v>
      </c>
      <c r="L9" s="304"/>
      <c r="M9" s="291" t="s">
        <v>114</v>
      </c>
      <c r="N9" s="292"/>
      <c r="O9" s="297"/>
      <c r="P9" s="298"/>
      <c r="Q9" s="134" t="s">
        <v>0</v>
      </c>
      <c r="S9" s="141"/>
      <c r="T9" s="134"/>
    </row>
    <row r="10" spans="1:20" hidden="1">
      <c r="A10" s="293" t="s">
        <v>115</v>
      </c>
      <c r="B10" s="139"/>
      <c r="C10" s="142"/>
      <c r="D10" s="143"/>
      <c r="E10" s="144"/>
      <c r="F10" s="142"/>
      <c r="G10" s="143"/>
      <c r="H10" s="144"/>
      <c r="I10" s="142"/>
      <c r="J10" s="143"/>
      <c r="K10" s="142"/>
      <c r="L10" s="143"/>
      <c r="M10" s="145"/>
      <c r="N10" s="143"/>
      <c r="O10" s="142"/>
      <c r="P10" s="143"/>
      <c r="Q10" s="134" t="s">
        <v>0</v>
      </c>
      <c r="S10" s="145"/>
      <c r="T10" s="134"/>
    </row>
    <row r="11" spans="1:20" ht="25.5">
      <c r="A11" s="294"/>
      <c r="B11" s="139"/>
      <c r="C11" s="146" t="s">
        <v>116</v>
      </c>
      <c r="D11" s="147" t="s">
        <v>117</v>
      </c>
      <c r="E11" s="144"/>
      <c r="F11" s="146" t="s">
        <v>116</v>
      </c>
      <c r="G11" s="147" t="s">
        <v>117</v>
      </c>
      <c r="H11" s="144"/>
      <c r="I11" s="146" t="s">
        <v>116</v>
      </c>
      <c r="J11" s="147" t="s">
        <v>117</v>
      </c>
      <c r="K11" s="146" t="s">
        <v>116</v>
      </c>
      <c r="L11" s="147" t="s">
        <v>117</v>
      </c>
      <c r="M11" s="146" t="s">
        <v>116</v>
      </c>
      <c r="N11" s="147" t="s">
        <v>117</v>
      </c>
      <c r="O11" s="146" t="s">
        <v>116</v>
      </c>
      <c r="P11" s="147" t="s">
        <v>117</v>
      </c>
      <c r="Q11" s="134" t="s">
        <v>0</v>
      </c>
      <c r="S11" s="148"/>
      <c r="T11" s="134"/>
    </row>
    <row r="12" spans="1:20">
      <c r="A12" s="149"/>
      <c r="B12" s="139"/>
      <c r="C12" s="150"/>
      <c r="D12" s="151"/>
      <c r="E12" s="152"/>
      <c r="F12" s="150"/>
      <c r="G12" s="151"/>
      <c r="H12" s="152"/>
      <c r="I12" s="150"/>
      <c r="J12" s="151"/>
      <c r="K12" s="150"/>
      <c r="L12" s="153"/>
      <c r="M12" s="154"/>
      <c r="N12" s="151"/>
      <c r="O12" s="150"/>
      <c r="P12" s="151"/>
      <c r="Q12" s="134" t="s">
        <v>0</v>
      </c>
      <c r="S12" s="155"/>
      <c r="T12" s="134"/>
    </row>
    <row r="13" spans="1:20" ht="25.5" hidden="1">
      <c r="A13" s="244" t="s">
        <v>161</v>
      </c>
      <c r="B13" s="139"/>
      <c r="C13" s="150"/>
      <c r="D13" s="157"/>
      <c r="E13" s="152"/>
      <c r="F13" s="150"/>
      <c r="G13" s="157"/>
      <c r="H13" s="152"/>
      <c r="I13" s="150"/>
      <c r="J13" s="157"/>
      <c r="K13" s="150"/>
      <c r="L13" s="153"/>
      <c r="M13" s="150"/>
      <c r="N13" s="157"/>
      <c r="O13" s="150"/>
      <c r="P13" s="157"/>
      <c r="Q13" s="134" t="s">
        <v>0</v>
      </c>
      <c r="S13" s="158"/>
      <c r="T13" s="134"/>
    </row>
    <row r="14" spans="1:20" hidden="1">
      <c r="A14" s="246" t="s">
        <v>118</v>
      </c>
      <c r="B14" s="139"/>
      <c r="C14" s="150"/>
      <c r="D14" s="157"/>
      <c r="E14" s="152"/>
      <c r="F14" s="150"/>
      <c r="G14" s="157"/>
      <c r="H14" s="152"/>
      <c r="I14" s="150">
        <f>+F14+C14</f>
        <v>0</v>
      </c>
      <c r="J14" s="151">
        <f>+G14+D14</f>
        <v>0</v>
      </c>
      <c r="K14" s="150"/>
      <c r="L14" s="153"/>
      <c r="M14" s="150"/>
      <c r="N14" s="157"/>
      <c r="O14" s="150">
        <f t="shared" ref="O14:P16" si="0">+I14+K14+M14</f>
        <v>0</v>
      </c>
      <c r="P14" s="151">
        <f t="shared" si="0"/>
        <v>0</v>
      </c>
      <c r="Q14" s="134" t="s">
        <v>0</v>
      </c>
      <c r="S14" s="158"/>
      <c r="T14" s="134"/>
    </row>
    <row r="15" spans="1:20" hidden="1">
      <c r="A15" s="245" t="s">
        <v>149</v>
      </c>
      <c r="B15" s="139"/>
      <c r="C15" s="150"/>
      <c r="D15" s="157"/>
      <c r="E15" s="152"/>
      <c r="F15" s="150"/>
      <c r="G15" s="157"/>
      <c r="H15" s="152"/>
      <c r="I15" s="150">
        <f t="shared" ref="I15:J16" si="1">+F15+C15</f>
        <v>0</v>
      </c>
      <c r="J15" s="151">
        <f t="shared" si="1"/>
        <v>0</v>
      </c>
      <c r="K15" s="150"/>
      <c r="L15" s="153"/>
      <c r="M15" s="150"/>
      <c r="N15" s="157"/>
      <c r="O15" s="150">
        <f t="shared" si="0"/>
        <v>0</v>
      </c>
      <c r="P15" s="151">
        <f t="shared" si="0"/>
        <v>0</v>
      </c>
      <c r="Q15" s="134" t="s">
        <v>0</v>
      </c>
      <c r="S15" s="158"/>
      <c r="T15" s="134"/>
    </row>
    <row r="16" spans="1:20" ht="13.5" hidden="1" customHeight="1">
      <c r="A16" s="246" t="s">
        <v>150</v>
      </c>
      <c r="B16" s="159"/>
      <c r="C16" s="249"/>
      <c r="D16" s="250"/>
      <c r="E16" s="160"/>
      <c r="F16" s="249"/>
      <c r="G16" s="250"/>
      <c r="H16" s="161"/>
      <c r="I16" s="150">
        <f t="shared" si="1"/>
        <v>0</v>
      </c>
      <c r="J16" s="151">
        <f t="shared" si="1"/>
        <v>0</v>
      </c>
      <c r="K16" s="249"/>
      <c r="L16" s="251"/>
      <c r="M16" s="249"/>
      <c r="N16" s="250"/>
      <c r="O16" s="249">
        <f t="shared" si="0"/>
        <v>0</v>
      </c>
      <c r="P16" s="250">
        <f t="shared" si="0"/>
        <v>0</v>
      </c>
      <c r="Q16" s="134" t="s">
        <v>0</v>
      </c>
      <c r="S16" s="162"/>
      <c r="T16" s="134"/>
    </row>
    <row r="17" spans="1:20" s="164" customFormat="1" hidden="1">
      <c r="A17" s="247" t="s">
        <v>119</v>
      </c>
      <c r="B17" s="156"/>
      <c r="C17" s="169">
        <f>SUM(C14:C16)</f>
        <v>0</v>
      </c>
      <c r="D17" s="252">
        <f>SUM(D14:D16)</f>
        <v>0</v>
      </c>
      <c r="E17" s="253"/>
      <c r="F17" s="169">
        <f>SUM(F14:F16)</f>
        <v>0</v>
      </c>
      <c r="G17" s="252">
        <f>SUM(G14:G16)</f>
        <v>0</v>
      </c>
      <c r="H17" s="254"/>
      <c r="I17" s="169">
        <f t="shared" ref="I17:P17" si="2">SUM(I14:I16)</f>
        <v>0</v>
      </c>
      <c r="J17" s="252">
        <f t="shared" si="2"/>
        <v>0</v>
      </c>
      <c r="K17" s="169">
        <f t="shared" si="2"/>
        <v>0</v>
      </c>
      <c r="L17" s="252">
        <f t="shared" si="2"/>
        <v>0</v>
      </c>
      <c r="M17" s="169">
        <f t="shared" si="2"/>
        <v>0</v>
      </c>
      <c r="N17" s="252">
        <f t="shared" si="2"/>
        <v>0</v>
      </c>
      <c r="O17" s="169">
        <f t="shared" si="2"/>
        <v>0</v>
      </c>
      <c r="P17" s="252">
        <f t="shared" si="2"/>
        <v>0</v>
      </c>
      <c r="Q17" s="134" t="s">
        <v>0</v>
      </c>
      <c r="R17" s="136"/>
      <c r="S17" s="163"/>
      <c r="T17" s="134"/>
    </row>
    <row r="18" spans="1:20">
      <c r="A18" s="248"/>
      <c r="B18" s="139"/>
      <c r="C18" s="150"/>
      <c r="D18" s="151"/>
      <c r="E18" s="165"/>
      <c r="F18" s="150"/>
      <c r="G18" s="151"/>
      <c r="H18" s="165"/>
      <c r="I18" s="150"/>
      <c r="J18" s="151"/>
      <c r="K18" s="150"/>
      <c r="L18" s="153"/>
      <c r="M18" s="150"/>
      <c r="N18" s="151"/>
      <c r="O18" s="150"/>
      <c r="P18" s="151"/>
      <c r="Q18" s="134" t="s">
        <v>0</v>
      </c>
      <c r="S18" s="155"/>
      <c r="T18" s="134"/>
    </row>
    <row r="19" spans="1:20" ht="25.5">
      <c r="A19" s="244" t="s">
        <v>162</v>
      </c>
      <c r="B19" s="139"/>
      <c r="C19" s="150"/>
      <c r="D19" s="151"/>
      <c r="E19" s="166"/>
      <c r="F19" s="150"/>
      <c r="G19" s="151"/>
      <c r="H19" s="166"/>
      <c r="I19" s="150"/>
      <c r="J19" s="151"/>
      <c r="K19" s="150"/>
      <c r="L19" s="153"/>
      <c r="M19" s="150"/>
      <c r="N19" s="151"/>
      <c r="O19" s="167"/>
      <c r="P19" s="168"/>
      <c r="Q19" s="134" t="s">
        <v>0</v>
      </c>
      <c r="S19" s="155"/>
      <c r="T19" s="134"/>
    </row>
    <row r="20" spans="1:20">
      <c r="A20" s="246" t="s">
        <v>151</v>
      </c>
      <c r="B20" s="139"/>
      <c r="C20" s="150">
        <v>0</v>
      </c>
      <c r="D20" s="151">
        <f>1674819*0.03</f>
        <v>50244.57</v>
      </c>
      <c r="E20" s="166"/>
      <c r="F20" s="150">
        <v>1</v>
      </c>
      <c r="G20" s="151">
        <f>3486158*0.03</f>
        <v>104584.73999999999</v>
      </c>
      <c r="H20" s="166"/>
      <c r="I20" s="150">
        <f t="shared" ref="I20:J25" si="3">+F20+C20</f>
        <v>1</v>
      </c>
      <c r="J20" s="151">
        <f>1390000*0.03</f>
        <v>41700</v>
      </c>
      <c r="K20" s="150">
        <v>0</v>
      </c>
      <c r="L20" s="153">
        <v>0</v>
      </c>
      <c r="M20" s="150">
        <v>0</v>
      </c>
      <c r="N20" s="151">
        <v>0</v>
      </c>
      <c r="O20" s="150">
        <f t="shared" ref="O20:P25" si="4">+I20+K20+M20</f>
        <v>1</v>
      </c>
      <c r="P20" s="151">
        <f t="shared" si="4"/>
        <v>41700</v>
      </c>
      <c r="Q20" s="134" t="s">
        <v>0</v>
      </c>
      <c r="S20" s="155"/>
      <c r="T20" s="134"/>
    </row>
    <row r="21" spans="1:20" ht="31.5" hidden="1" customHeight="1">
      <c r="A21" s="245" t="s">
        <v>156</v>
      </c>
      <c r="B21" s="139"/>
      <c r="C21" s="150">
        <v>0</v>
      </c>
      <c r="D21" s="151"/>
      <c r="E21" s="166"/>
      <c r="F21" s="150"/>
      <c r="G21" s="151"/>
      <c r="H21" s="166"/>
      <c r="I21" s="150">
        <f t="shared" si="3"/>
        <v>0</v>
      </c>
      <c r="J21" s="151">
        <f t="shared" si="3"/>
        <v>0</v>
      </c>
      <c r="K21" s="150">
        <v>0</v>
      </c>
      <c r="L21" s="153">
        <v>0</v>
      </c>
      <c r="M21" s="150">
        <v>0</v>
      </c>
      <c r="N21" s="151">
        <v>0</v>
      </c>
      <c r="O21" s="150">
        <f t="shared" si="4"/>
        <v>0</v>
      </c>
      <c r="P21" s="151">
        <f t="shared" si="4"/>
        <v>0</v>
      </c>
      <c r="Q21" s="134" t="s">
        <v>0</v>
      </c>
      <c r="S21" s="155"/>
      <c r="T21" s="134"/>
    </row>
    <row r="22" spans="1:20" ht="25.5">
      <c r="A22" s="245" t="s">
        <v>155</v>
      </c>
      <c r="B22" s="139"/>
      <c r="C22" s="150">
        <v>0</v>
      </c>
      <c r="D22" s="151">
        <f>1674819*0.67</f>
        <v>1122128.73</v>
      </c>
      <c r="E22" s="166"/>
      <c r="F22" s="150">
        <v>15</v>
      </c>
      <c r="G22" s="151">
        <f>3486158*0.67</f>
        <v>2335725.8600000003</v>
      </c>
      <c r="H22" s="166"/>
      <c r="I22" s="150">
        <f t="shared" si="3"/>
        <v>15</v>
      </c>
      <c r="J22" s="151">
        <f>1390000*0.67</f>
        <v>931300</v>
      </c>
      <c r="K22" s="150">
        <v>0</v>
      </c>
      <c r="L22" s="153">
        <v>0</v>
      </c>
      <c r="M22" s="150">
        <v>0</v>
      </c>
      <c r="N22" s="151">
        <v>0</v>
      </c>
      <c r="O22" s="150">
        <f t="shared" si="4"/>
        <v>15</v>
      </c>
      <c r="P22" s="151">
        <f t="shared" si="4"/>
        <v>931300</v>
      </c>
      <c r="Q22" s="134" t="s">
        <v>0</v>
      </c>
      <c r="S22" s="155"/>
      <c r="T22" s="134"/>
    </row>
    <row r="23" spans="1:20">
      <c r="A23" s="245" t="s">
        <v>152</v>
      </c>
      <c r="B23" s="139"/>
      <c r="C23" s="150">
        <v>0</v>
      </c>
      <c r="D23" s="151">
        <f>1674819*0.3</f>
        <v>502445.69999999995</v>
      </c>
      <c r="E23" s="166"/>
      <c r="F23" s="150">
        <v>7</v>
      </c>
      <c r="G23" s="151">
        <f>3486158*0.3</f>
        <v>1045847.3999999999</v>
      </c>
      <c r="H23" s="166"/>
      <c r="I23" s="150">
        <f t="shared" si="3"/>
        <v>7</v>
      </c>
      <c r="J23" s="151">
        <f>1390000*0.3</f>
        <v>417000</v>
      </c>
      <c r="K23" s="150">
        <v>0</v>
      </c>
      <c r="L23" s="153">
        <v>0</v>
      </c>
      <c r="M23" s="150">
        <v>0</v>
      </c>
      <c r="N23" s="151">
        <v>0</v>
      </c>
      <c r="O23" s="150">
        <f t="shared" si="4"/>
        <v>7</v>
      </c>
      <c r="P23" s="151">
        <f t="shared" si="4"/>
        <v>417000</v>
      </c>
      <c r="Q23" s="134" t="s">
        <v>0</v>
      </c>
      <c r="S23" s="155"/>
      <c r="T23" s="134"/>
    </row>
    <row r="24" spans="1:20" hidden="1">
      <c r="A24" s="246" t="s">
        <v>153</v>
      </c>
      <c r="B24" s="139"/>
      <c r="C24" s="150"/>
      <c r="D24" s="151"/>
      <c r="E24" s="166"/>
      <c r="F24" s="150"/>
      <c r="G24" s="151"/>
      <c r="H24" s="166"/>
      <c r="I24" s="150">
        <f t="shared" si="3"/>
        <v>0</v>
      </c>
      <c r="J24" s="151">
        <f t="shared" si="3"/>
        <v>0</v>
      </c>
      <c r="K24" s="150"/>
      <c r="L24" s="153"/>
      <c r="M24" s="150"/>
      <c r="N24" s="151"/>
      <c r="O24" s="150">
        <f t="shared" si="4"/>
        <v>0</v>
      </c>
      <c r="P24" s="151">
        <f t="shared" si="4"/>
        <v>0</v>
      </c>
      <c r="Q24" s="134" t="s">
        <v>0</v>
      </c>
      <c r="S24" s="155"/>
      <c r="T24" s="134"/>
    </row>
    <row r="25" spans="1:20" hidden="1">
      <c r="A25" s="245" t="s">
        <v>154</v>
      </c>
      <c r="B25" s="139"/>
      <c r="C25" s="150"/>
      <c r="D25" s="151"/>
      <c r="E25" s="166"/>
      <c r="F25" s="150"/>
      <c r="G25" s="151"/>
      <c r="H25" s="166"/>
      <c r="I25" s="150">
        <f t="shared" si="3"/>
        <v>0</v>
      </c>
      <c r="J25" s="151">
        <f t="shared" si="3"/>
        <v>0</v>
      </c>
      <c r="K25" s="150"/>
      <c r="L25" s="153"/>
      <c r="M25" s="150"/>
      <c r="N25" s="151"/>
      <c r="O25" s="150">
        <f t="shared" si="4"/>
        <v>0</v>
      </c>
      <c r="P25" s="151">
        <f t="shared" si="4"/>
        <v>0</v>
      </c>
      <c r="Q25" s="134" t="s">
        <v>0</v>
      </c>
      <c r="R25" s="155"/>
      <c r="S25" s="155"/>
      <c r="T25" s="134"/>
    </row>
    <row r="26" spans="1:20">
      <c r="A26" s="247" t="s">
        <v>120</v>
      </c>
      <c r="B26" s="156"/>
      <c r="C26" s="169">
        <f>SUM(C20:C25)</f>
        <v>0</v>
      </c>
      <c r="D26" s="252">
        <f>SUM(D20:D25)</f>
        <v>1674819</v>
      </c>
      <c r="E26" s="255"/>
      <c r="F26" s="169">
        <f>SUM(F20:F25)</f>
        <v>23</v>
      </c>
      <c r="G26" s="252">
        <f>SUM(G20:G25)</f>
        <v>3486158.0000000005</v>
      </c>
      <c r="H26" s="256"/>
      <c r="I26" s="169">
        <f t="shared" ref="I26:P26" si="5">SUM(I20:I25)</f>
        <v>23</v>
      </c>
      <c r="J26" s="252">
        <f t="shared" si="5"/>
        <v>1390000</v>
      </c>
      <c r="K26" s="169">
        <f t="shared" si="5"/>
        <v>0</v>
      </c>
      <c r="L26" s="257">
        <f t="shared" si="5"/>
        <v>0</v>
      </c>
      <c r="M26" s="169">
        <f t="shared" si="5"/>
        <v>0</v>
      </c>
      <c r="N26" s="252">
        <f t="shared" si="5"/>
        <v>0</v>
      </c>
      <c r="O26" s="169">
        <f t="shared" si="5"/>
        <v>23</v>
      </c>
      <c r="P26" s="252">
        <f t="shared" si="5"/>
        <v>1390000</v>
      </c>
      <c r="Q26" s="134" t="s">
        <v>0</v>
      </c>
      <c r="R26" s="163"/>
      <c r="S26" s="163"/>
      <c r="T26" s="134"/>
    </row>
    <row r="27" spans="1:20" hidden="1">
      <c r="A27" s="262"/>
      <c r="B27" s="155"/>
      <c r="C27" s="153"/>
      <c r="D27" s="153"/>
      <c r="E27" s="155"/>
      <c r="F27" s="153"/>
      <c r="G27" s="153"/>
      <c r="H27" s="155"/>
      <c r="I27" s="153"/>
      <c r="J27" s="263"/>
      <c r="K27" s="153"/>
      <c r="L27" s="153"/>
      <c r="M27" s="263"/>
      <c r="N27" s="263"/>
      <c r="O27" s="153"/>
      <c r="P27" s="151"/>
      <c r="Q27" s="134" t="s">
        <v>0</v>
      </c>
      <c r="R27" s="155"/>
      <c r="S27" s="155"/>
      <c r="T27" s="134"/>
    </row>
    <row r="28" spans="1:20" ht="39" hidden="1" customHeight="1">
      <c r="A28" s="244" t="s">
        <v>163</v>
      </c>
      <c r="B28" s="139"/>
      <c r="C28" s="150"/>
      <c r="D28" s="151"/>
      <c r="E28" s="152"/>
      <c r="F28" s="150"/>
      <c r="G28" s="151"/>
      <c r="H28" s="152"/>
      <c r="I28" s="150"/>
      <c r="J28" s="151"/>
      <c r="K28" s="150"/>
      <c r="L28" s="153"/>
      <c r="M28" s="150"/>
      <c r="N28" s="151"/>
      <c r="O28" s="150"/>
      <c r="P28" s="151"/>
      <c r="Q28" s="134" t="s">
        <v>0</v>
      </c>
      <c r="R28" s="155"/>
      <c r="S28" s="155"/>
      <c r="T28" s="134"/>
    </row>
    <row r="29" spans="1:20" ht="30" hidden="1" customHeight="1">
      <c r="A29" s="245" t="s">
        <v>157</v>
      </c>
      <c r="B29" s="139"/>
      <c r="C29" s="150"/>
      <c r="D29" s="151"/>
      <c r="E29" s="152"/>
      <c r="F29" s="150"/>
      <c r="G29" s="151"/>
      <c r="H29" s="152"/>
      <c r="I29" s="150">
        <f t="shared" ref="I29:J32" si="6">+F29+C29</f>
        <v>0</v>
      </c>
      <c r="J29" s="151">
        <f t="shared" si="6"/>
        <v>0</v>
      </c>
      <c r="K29" s="150"/>
      <c r="L29" s="153"/>
      <c r="M29" s="150"/>
      <c r="N29" s="151"/>
      <c r="O29" s="150">
        <f t="shared" ref="O29:P32" si="7">+I29+K29+M29</f>
        <v>0</v>
      </c>
      <c r="P29" s="151">
        <f t="shared" si="7"/>
        <v>0</v>
      </c>
      <c r="Q29" s="134" t="s">
        <v>0</v>
      </c>
      <c r="R29" s="155"/>
      <c r="S29" s="155"/>
      <c r="T29" s="134"/>
    </row>
    <row r="30" spans="1:20" ht="38.25" hidden="1">
      <c r="A30" s="245" t="s">
        <v>158</v>
      </c>
      <c r="B30" s="139"/>
      <c r="C30" s="150"/>
      <c r="D30" s="151"/>
      <c r="E30" s="152"/>
      <c r="F30" s="150"/>
      <c r="G30" s="151"/>
      <c r="H30" s="152"/>
      <c r="I30" s="150">
        <f t="shared" si="6"/>
        <v>0</v>
      </c>
      <c r="J30" s="151">
        <f t="shared" si="6"/>
        <v>0</v>
      </c>
      <c r="K30" s="150"/>
      <c r="L30" s="153"/>
      <c r="M30" s="150"/>
      <c r="N30" s="151"/>
      <c r="O30" s="150">
        <f t="shared" si="7"/>
        <v>0</v>
      </c>
      <c r="P30" s="151">
        <f t="shared" si="7"/>
        <v>0</v>
      </c>
      <c r="Q30" s="134" t="s">
        <v>0</v>
      </c>
      <c r="R30" s="155"/>
      <c r="S30" s="155"/>
      <c r="T30" s="134"/>
    </row>
    <row r="31" spans="1:20" ht="42" hidden="1" customHeight="1">
      <c r="A31" s="245" t="s">
        <v>159</v>
      </c>
      <c r="B31" s="139"/>
      <c r="C31" s="150"/>
      <c r="D31" s="151"/>
      <c r="E31" s="152"/>
      <c r="F31" s="150"/>
      <c r="G31" s="151"/>
      <c r="H31" s="152"/>
      <c r="I31" s="150">
        <f t="shared" si="6"/>
        <v>0</v>
      </c>
      <c r="J31" s="151">
        <f t="shared" si="6"/>
        <v>0</v>
      </c>
      <c r="K31" s="150"/>
      <c r="L31" s="153"/>
      <c r="M31" s="150"/>
      <c r="N31" s="151"/>
      <c r="O31" s="150">
        <f t="shared" si="7"/>
        <v>0</v>
      </c>
      <c r="P31" s="151">
        <f t="shared" si="7"/>
        <v>0</v>
      </c>
      <c r="Q31" s="134" t="s">
        <v>0</v>
      </c>
      <c r="R31" s="155"/>
      <c r="S31" s="155"/>
      <c r="T31" s="134"/>
    </row>
    <row r="32" spans="1:20" ht="25.5" hidden="1">
      <c r="A32" s="245" t="s">
        <v>160</v>
      </c>
      <c r="B32" s="139"/>
      <c r="C32" s="150"/>
      <c r="D32" s="151"/>
      <c r="E32" s="152"/>
      <c r="F32" s="150"/>
      <c r="G32" s="151"/>
      <c r="H32" s="152"/>
      <c r="I32" s="258">
        <f t="shared" si="6"/>
        <v>0</v>
      </c>
      <c r="J32" s="259">
        <f t="shared" si="6"/>
        <v>0</v>
      </c>
      <c r="K32" s="150"/>
      <c r="L32" s="153"/>
      <c r="M32" s="150"/>
      <c r="N32" s="151"/>
      <c r="O32" s="150">
        <f t="shared" si="7"/>
        <v>0</v>
      </c>
      <c r="P32" s="151">
        <f t="shared" si="7"/>
        <v>0</v>
      </c>
      <c r="Q32" s="134" t="s">
        <v>0</v>
      </c>
      <c r="R32" s="155"/>
      <c r="S32" s="155"/>
      <c r="T32" s="134"/>
    </row>
    <row r="33" spans="1:20" hidden="1">
      <c r="A33" s="247" t="s">
        <v>121</v>
      </c>
      <c r="B33" s="156"/>
      <c r="C33" s="169">
        <f>SUM(C29:C32)</f>
        <v>0</v>
      </c>
      <c r="D33" s="252">
        <f>SUM(D29:D32)</f>
        <v>0</v>
      </c>
      <c r="E33" s="253"/>
      <c r="F33" s="169">
        <f>SUM(F29:F32)</f>
        <v>0</v>
      </c>
      <c r="G33" s="252">
        <f>SUM(G29:G32)</f>
        <v>0</v>
      </c>
      <c r="H33" s="254"/>
      <c r="I33" s="169">
        <f t="shared" ref="I33:P33" si="8">SUM(I29:I32)</f>
        <v>0</v>
      </c>
      <c r="J33" s="252">
        <f t="shared" si="8"/>
        <v>0</v>
      </c>
      <c r="K33" s="169">
        <f t="shared" si="8"/>
        <v>0</v>
      </c>
      <c r="L33" s="257">
        <f t="shared" si="8"/>
        <v>0</v>
      </c>
      <c r="M33" s="255">
        <f t="shared" si="8"/>
        <v>0</v>
      </c>
      <c r="N33" s="252">
        <f t="shared" si="8"/>
        <v>0</v>
      </c>
      <c r="O33" s="169">
        <f t="shared" si="8"/>
        <v>0</v>
      </c>
      <c r="P33" s="252">
        <f t="shared" si="8"/>
        <v>0</v>
      </c>
      <c r="Q33" s="134" t="s">
        <v>0</v>
      </c>
      <c r="R33" s="163"/>
      <c r="S33" s="163"/>
      <c r="T33" s="134"/>
    </row>
    <row r="34" spans="1:20" ht="13.5" thickBo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70"/>
      <c r="L34" s="170"/>
      <c r="M34" s="264"/>
      <c r="N34" s="139"/>
      <c r="O34" s="139"/>
      <c r="P34" s="139"/>
      <c r="Q34" s="134" t="s">
        <v>0</v>
      </c>
      <c r="R34" s="155"/>
      <c r="S34" s="155"/>
      <c r="T34" s="134"/>
    </row>
    <row r="35" spans="1:20" s="175" customFormat="1" ht="18.75" customHeight="1" thickBot="1">
      <c r="A35" s="171" t="s">
        <v>122</v>
      </c>
      <c r="B35" s="172"/>
      <c r="C35" s="272">
        <f>C17+C26+C33</f>
        <v>0</v>
      </c>
      <c r="D35" s="273">
        <f>D17+D26+D33</f>
        <v>1674819</v>
      </c>
      <c r="E35" s="274"/>
      <c r="F35" s="272">
        <f>F17+F26+F33</f>
        <v>23</v>
      </c>
      <c r="G35" s="273">
        <f>G17+G26+G33</f>
        <v>3486158.0000000005</v>
      </c>
      <c r="H35" s="274"/>
      <c r="I35" s="272">
        <f t="shared" ref="I35:P35" si="9">I17+I26+I33</f>
        <v>23</v>
      </c>
      <c r="J35" s="273">
        <f t="shared" si="9"/>
        <v>1390000</v>
      </c>
      <c r="K35" s="272">
        <f t="shared" si="9"/>
        <v>0</v>
      </c>
      <c r="L35" s="273">
        <f t="shared" si="9"/>
        <v>0</v>
      </c>
      <c r="M35" s="272">
        <f t="shared" si="9"/>
        <v>0</v>
      </c>
      <c r="N35" s="273">
        <f t="shared" si="9"/>
        <v>0</v>
      </c>
      <c r="O35" s="272">
        <f t="shared" si="9"/>
        <v>23</v>
      </c>
      <c r="P35" s="273">
        <f t="shared" si="9"/>
        <v>1390000</v>
      </c>
      <c r="Q35" s="134" t="s">
        <v>9</v>
      </c>
      <c r="R35" s="173"/>
      <c r="S35" s="174"/>
      <c r="T35" s="134"/>
    </row>
    <row r="36" spans="1:20">
      <c r="A36" s="177"/>
      <c r="B36" s="177"/>
      <c r="C36" s="173"/>
      <c r="D36" s="174"/>
      <c r="E36" s="177"/>
      <c r="F36" s="173"/>
      <c r="G36" s="174"/>
      <c r="H36" s="177"/>
      <c r="I36" s="173"/>
      <c r="J36" s="174"/>
      <c r="K36" s="175"/>
      <c r="L36" s="175"/>
      <c r="M36" s="175"/>
      <c r="N36" s="175"/>
      <c r="O36" s="175"/>
      <c r="P36" s="175"/>
      <c r="Q36" s="175"/>
      <c r="R36" s="176"/>
      <c r="S36" s="176"/>
      <c r="T36" s="134"/>
    </row>
    <row r="37" spans="1:20">
      <c r="A37" s="261" t="s">
        <v>166</v>
      </c>
      <c r="B37" s="177"/>
      <c r="C37" s="173"/>
      <c r="D37" s="174"/>
      <c r="E37" s="177"/>
      <c r="F37" s="173"/>
      <c r="G37" s="174"/>
      <c r="H37" s="177"/>
      <c r="I37" s="173"/>
      <c r="J37" s="174"/>
      <c r="K37" s="175"/>
      <c r="L37" s="175"/>
      <c r="M37" s="175"/>
      <c r="N37" s="175"/>
      <c r="O37" s="175"/>
      <c r="P37" s="175"/>
      <c r="Q37" s="175"/>
      <c r="R37" s="176"/>
      <c r="S37" s="176"/>
      <c r="T37" s="134"/>
    </row>
    <row r="38" spans="1:20">
      <c r="A38" s="177"/>
      <c r="B38" s="177"/>
      <c r="C38" s="173"/>
      <c r="D38" s="174"/>
      <c r="E38" s="177"/>
      <c r="F38" s="173"/>
      <c r="G38" s="174"/>
      <c r="H38" s="177"/>
      <c r="I38" s="173"/>
      <c r="J38" s="174"/>
      <c r="K38" s="175"/>
      <c r="L38" s="175"/>
      <c r="M38" s="175"/>
      <c r="N38" s="175"/>
      <c r="O38" s="175"/>
      <c r="P38" s="175"/>
      <c r="Q38" s="175"/>
      <c r="R38" s="176"/>
      <c r="S38" s="176"/>
    </row>
    <row r="39" spans="1:20" ht="15">
      <c r="A39" s="288"/>
      <c r="B39" s="289"/>
      <c r="C39" s="289"/>
      <c r="D39" s="289"/>
      <c r="E39" s="289"/>
      <c r="F39" s="289"/>
      <c r="G39" s="289"/>
      <c r="H39" s="289"/>
      <c r="I39" s="289"/>
      <c r="J39" s="290"/>
      <c r="K39" s="290"/>
      <c r="L39" s="290"/>
      <c r="M39" s="290"/>
      <c r="N39" s="290"/>
      <c r="O39" s="290"/>
      <c r="P39" s="290"/>
      <c r="Q39" s="290"/>
      <c r="R39" s="290"/>
      <c r="S39" s="290"/>
    </row>
    <row r="40" spans="1:20" ht="15">
      <c r="A40" s="288"/>
      <c r="B40" s="289"/>
      <c r="C40" s="289"/>
      <c r="D40" s="289"/>
      <c r="E40" s="289"/>
      <c r="F40" s="289"/>
      <c r="G40" s="289"/>
      <c r="H40" s="289"/>
      <c r="I40" s="289"/>
      <c r="J40" s="290"/>
      <c r="K40" s="290"/>
      <c r="L40" s="290"/>
      <c r="M40" s="290"/>
      <c r="N40" s="290"/>
      <c r="O40" s="290"/>
      <c r="P40" s="290"/>
      <c r="Q40" s="290"/>
      <c r="R40" s="290"/>
      <c r="S40" s="290"/>
    </row>
    <row r="41" spans="1:20">
      <c r="S41" s="134"/>
    </row>
  </sheetData>
  <customSheetViews>
    <customSheetView guid="{12C66D54-5067-4346-818B-6EAB1C8A9183}" scale="70" showPageBreaks="1" printArea="1" hiddenRows="1" view="pageBreakPreview">
      <selection activeCell="J23" sqref="J23"/>
      <pageMargins left="0.75" right="0.75" top="1" bottom="0.79" header="0.5" footer="0.5"/>
      <printOptions horizontalCentered="1"/>
      <pageSetup scale="54" orientation="landscape" r:id="rId1"/>
      <headerFooter alignWithMargins="0">
        <oddFooter>&amp;C&amp;"Times New Roman,Regular"Exhibit D - Resources by DOJ Strategic Goals &amp; Strategic Objectives</oddFooter>
      </headerFooter>
    </customSheetView>
    <customSheetView guid="{4148B88B-8ED7-4FDE-9459-DEB244AD0552}" scale="75" showPageBreaks="1" printArea="1" hiddenRows="1" view="pageBreakPreview">
      <selection activeCell="D45" sqref="D45"/>
      <pageMargins left="0.75" right="0.75" top="1" bottom="0.79" header="0.5" footer="0.5"/>
      <printOptions horizontalCentered="1"/>
      <pageSetup scale="54" orientation="landscape" r:id="rId2"/>
      <headerFooter alignWithMargins="0">
        <oddFooter>&amp;C&amp;"Times New Roman,Regular"Exhibit D - Resources by DOJ Strategic Goals &amp; Strategic Objectives</oddFooter>
      </headerFooter>
    </customSheetView>
    <customSheetView guid="{56C0A34E-45B4-448B-85E5-70B3A8E63333}" scale="75" showPageBreaks="1" printArea="1" hiddenRows="1" view="pageBreakPreview" topLeftCell="A7">
      <selection activeCell="F11" sqref="F11"/>
      <pageMargins left="0.75" right="0.75" top="1" bottom="0.79" header="0.5" footer="0.5"/>
      <printOptions horizontalCentered="1"/>
      <pageSetup scale="54" orientation="landscape" r:id="rId3"/>
      <headerFooter alignWithMargins="0">
        <oddFooter>&amp;C&amp;"Times New Roman,Regular"Exhibit D - Resources by DOJ Strategic Goals &amp; Strategic Objectives</oddFooter>
      </headerFooter>
    </customSheetView>
    <customSheetView guid="{3118AF25-8423-420A-806A-487665220C68}" scale="75" showPageBreaks="1" printArea="1" hiddenRows="1" view="pageBreakPreview" topLeftCell="A8">
      <selection activeCell="P43" sqref="P43"/>
      <pageMargins left="0.75" right="0.75" top="1" bottom="0.79" header="0.5" footer="0.5"/>
      <printOptions horizontalCentered="1"/>
      <pageSetup scale="54" orientation="landscape" r:id="rId4"/>
      <headerFooter alignWithMargins="0">
        <oddFooter>&amp;C&amp;"Times New Roman,Regular"Exhibit D - Resources by DOJ Strategic Goals &amp; Strategic Objectives</oddFooter>
      </headerFooter>
    </customSheetView>
  </customSheetViews>
  <mergeCells count="14">
    <mergeCell ref="A1:P1"/>
    <mergeCell ref="A3:P3"/>
    <mergeCell ref="A4:P4"/>
    <mergeCell ref="A5:P5"/>
    <mergeCell ref="C8:D9"/>
    <mergeCell ref="A40:S40"/>
    <mergeCell ref="M9:N9"/>
    <mergeCell ref="A10:A11"/>
    <mergeCell ref="F8:G9"/>
    <mergeCell ref="O8:P9"/>
    <mergeCell ref="K8:N8"/>
    <mergeCell ref="A39:S39"/>
    <mergeCell ref="K9:L9"/>
    <mergeCell ref="I8:J9"/>
  </mergeCells>
  <printOptions horizontalCentered="1"/>
  <pageMargins left="0.75" right="0.75" top="1" bottom="0.79" header="0.5" footer="0.5"/>
  <pageSetup scale="54" orientation="landscape" r:id="rId5"/>
  <headerFooter alignWithMargins="0">
    <oddFooter>&amp;C&amp;"Times New Roman,Regular"Exhibit D - Resources by DOJ Strategic Goals &amp; Strategic Objectives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C33"/>
  <sheetViews>
    <sheetView showGridLines="0" showOutlineSymbols="0" zoomScaleNormal="100" zoomScaleSheetLayoutView="100" workbookViewId="0">
      <selection activeCell="I14" sqref="I14"/>
    </sheetView>
  </sheetViews>
  <sheetFormatPr defaultColWidth="8.88671875" defaultRowHeight="15.75"/>
  <cols>
    <col min="1" max="1" width="27.77734375" style="6" customWidth="1"/>
    <col min="2" max="2" width="7.5546875" style="6" bestFit="1" customWidth="1"/>
    <col min="3" max="3" width="6.77734375" style="6" customWidth="1"/>
    <col min="4" max="4" width="10.88671875" style="6" bestFit="1" customWidth="1"/>
    <col min="5" max="5" width="5.77734375" style="6" customWidth="1"/>
    <col min="6" max="6" width="5.6640625" style="6" customWidth="1"/>
    <col min="7" max="7" width="8.77734375" style="6" customWidth="1"/>
    <col min="8" max="8" width="5.5546875" style="6" customWidth="1"/>
    <col min="9" max="9" width="5.6640625" style="6" customWidth="1"/>
    <col min="10" max="10" width="7.77734375" style="6" customWidth="1"/>
    <col min="11" max="11" width="8.77734375" style="6" customWidth="1"/>
    <col min="12" max="12" width="10" style="6" customWidth="1"/>
    <col min="13" max="13" width="7.5546875" style="6" bestFit="1" customWidth="1"/>
    <col min="14" max="14" width="6.77734375" style="6" customWidth="1"/>
    <col min="15" max="15" width="10.88671875" style="6" bestFit="1" customWidth="1"/>
    <col min="16" max="16" width="1" style="37" customWidth="1"/>
    <col min="17" max="17" width="8.88671875" style="6"/>
    <col min="18" max="18" width="9.33203125" style="6" bestFit="1" customWidth="1"/>
    <col min="19" max="16384" width="8.88671875" style="6"/>
  </cols>
  <sheetData>
    <row r="1" spans="1:29" ht="20.25">
      <c r="A1" s="313" t="s">
        <v>133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6" t="s">
        <v>0</v>
      </c>
    </row>
    <row r="2" spans="1:29" ht="16.5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6" t="s">
        <v>0</v>
      </c>
    </row>
    <row r="3" spans="1:29" ht="16.5" customHeight="1">
      <c r="A3" s="315" t="s">
        <v>123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6" t="s">
        <v>0</v>
      </c>
    </row>
    <row r="4" spans="1:29" ht="16.5" customHeight="1">
      <c r="A4" s="317" t="s">
        <v>165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6" t="s">
        <v>0</v>
      </c>
    </row>
    <row r="5" spans="1:29" ht="16.5" customHeight="1">
      <c r="A5" s="317" t="s">
        <v>91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6" t="s">
        <v>0</v>
      </c>
    </row>
    <row r="6" spans="1:29" ht="16.5" customHeight="1">
      <c r="A6" s="330" t="s">
        <v>90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6" t="s">
        <v>0</v>
      </c>
    </row>
    <row r="7" spans="1:29" ht="16.5" customHeight="1">
      <c r="A7" s="328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6" t="s">
        <v>0</v>
      </c>
    </row>
    <row r="8" spans="1:29" ht="16.5" customHeight="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6" t="s">
        <v>0</v>
      </c>
    </row>
    <row r="9" spans="1:29" ht="16.5" customHeight="1">
      <c r="A9" s="325" t="s">
        <v>19</v>
      </c>
      <c r="B9" s="319" t="s">
        <v>134</v>
      </c>
      <c r="C9" s="320"/>
      <c r="D9" s="321"/>
      <c r="E9" s="333" t="s">
        <v>98</v>
      </c>
      <c r="F9" s="334"/>
      <c r="G9" s="335"/>
      <c r="H9" s="319" t="s">
        <v>8</v>
      </c>
      <c r="I9" s="320"/>
      <c r="J9" s="320"/>
      <c r="K9" s="331" t="s">
        <v>125</v>
      </c>
      <c r="L9" s="331" t="s">
        <v>126</v>
      </c>
      <c r="M9" s="319" t="s">
        <v>124</v>
      </c>
      <c r="N9" s="320"/>
      <c r="O9" s="321"/>
      <c r="P9" s="36" t="s">
        <v>0</v>
      </c>
    </row>
    <row r="10" spans="1:29" ht="16.5" customHeight="1">
      <c r="A10" s="326"/>
      <c r="B10" s="322"/>
      <c r="C10" s="323"/>
      <c r="D10" s="324"/>
      <c r="E10" s="336"/>
      <c r="F10" s="337"/>
      <c r="G10" s="338"/>
      <c r="H10" s="322"/>
      <c r="I10" s="323"/>
      <c r="J10" s="323"/>
      <c r="K10" s="332"/>
      <c r="L10" s="332"/>
      <c r="M10" s="322"/>
      <c r="N10" s="323"/>
      <c r="O10" s="324"/>
      <c r="P10" s="36" t="s">
        <v>0</v>
      </c>
    </row>
    <row r="11" spans="1:29" ht="16.5" customHeight="1" thickBot="1">
      <c r="A11" s="327"/>
      <c r="B11" s="104" t="s">
        <v>102</v>
      </c>
      <c r="C11" s="105" t="s">
        <v>23</v>
      </c>
      <c r="D11" s="105" t="s">
        <v>104</v>
      </c>
      <c r="E11" s="104" t="s">
        <v>102</v>
      </c>
      <c r="F11" s="105" t="s">
        <v>23</v>
      </c>
      <c r="G11" s="105" t="s">
        <v>104</v>
      </c>
      <c r="H11" s="104" t="s">
        <v>102</v>
      </c>
      <c r="I11" s="105" t="s">
        <v>23</v>
      </c>
      <c r="J11" s="105" t="s">
        <v>104</v>
      </c>
      <c r="K11" s="195" t="s">
        <v>104</v>
      </c>
      <c r="L11" s="196" t="s">
        <v>104</v>
      </c>
      <c r="M11" s="104" t="s">
        <v>102</v>
      </c>
      <c r="N11" s="105" t="s">
        <v>23</v>
      </c>
      <c r="O11" s="106" t="s">
        <v>104</v>
      </c>
      <c r="P11" s="36" t="s">
        <v>0</v>
      </c>
    </row>
    <row r="12" spans="1:29" ht="16.5" customHeight="1">
      <c r="A12" s="107" t="s">
        <v>167</v>
      </c>
      <c r="B12" s="97"/>
      <c r="C12" s="74"/>
      <c r="D12" s="74">
        <v>2063594</v>
      </c>
      <c r="E12" s="97"/>
      <c r="F12" s="74"/>
      <c r="G12" s="74"/>
      <c r="H12" s="97"/>
      <c r="I12" s="74"/>
      <c r="J12" s="74"/>
      <c r="K12" s="38">
        <v>974638</v>
      </c>
      <c r="L12" s="74">
        <v>85277</v>
      </c>
      <c r="M12" s="97">
        <f>B12+E12+H12</f>
        <v>0</v>
      </c>
      <c r="N12" s="74">
        <f>C12+F12+I12</f>
        <v>0</v>
      </c>
      <c r="O12" s="39">
        <f>D12+G12+J12+K12+L12</f>
        <v>3123509</v>
      </c>
      <c r="P12" s="36" t="s">
        <v>0</v>
      </c>
    </row>
    <row r="13" spans="1:29" ht="16.5" customHeight="1">
      <c r="A13" s="265" t="s">
        <v>171</v>
      </c>
      <c r="B13" s="97"/>
      <c r="C13" s="74"/>
      <c r="D13" s="283">
        <v>20990</v>
      </c>
      <c r="E13" s="276"/>
      <c r="F13" s="275"/>
      <c r="G13" s="283">
        <v>-42</v>
      </c>
      <c r="H13" s="97"/>
      <c r="I13" s="74"/>
      <c r="J13" s="74"/>
      <c r="K13" s="38"/>
      <c r="L13" s="74"/>
      <c r="M13" s="97">
        <f t="shared" ref="M13:M14" si="0">B13+E13+H13</f>
        <v>0</v>
      </c>
      <c r="N13" s="74">
        <f t="shared" ref="N13:N14" si="1">C13+F13+I13</f>
        <v>0</v>
      </c>
      <c r="O13" s="39">
        <f>D13+G13+J13+K13+L13</f>
        <v>20948</v>
      </c>
      <c r="P13" s="36" t="s">
        <v>0</v>
      </c>
    </row>
    <row r="14" spans="1:29" ht="16.5" customHeight="1">
      <c r="A14" s="108" t="s">
        <v>168</v>
      </c>
      <c r="B14" s="97"/>
      <c r="C14" s="74"/>
      <c r="D14" s="74"/>
      <c r="E14" s="97"/>
      <c r="F14" s="74"/>
      <c r="G14" s="74">
        <v>-495000</v>
      </c>
      <c r="H14" s="97"/>
      <c r="I14" s="74"/>
      <c r="J14" s="74"/>
      <c r="K14" s="38"/>
      <c r="L14" s="74"/>
      <c r="M14" s="97">
        <f t="shared" si="0"/>
        <v>0</v>
      </c>
      <c r="N14" s="74">
        <f t="shared" si="1"/>
        <v>0</v>
      </c>
      <c r="O14" s="39">
        <f t="shared" ref="O14" si="2">D14+G14+J14+K14+L14</f>
        <v>-495000</v>
      </c>
      <c r="P14" s="36" t="s">
        <v>0</v>
      </c>
    </row>
    <row r="15" spans="1:29" ht="16.5" customHeight="1">
      <c r="A15" s="109" t="s">
        <v>111</v>
      </c>
      <c r="B15" s="110">
        <f t="shared" ref="B15:O15" si="3">SUM(B12:B14)</f>
        <v>0</v>
      </c>
      <c r="C15" s="111">
        <f t="shared" si="3"/>
        <v>0</v>
      </c>
      <c r="D15" s="112">
        <f t="shared" si="3"/>
        <v>2084584</v>
      </c>
      <c r="E15" s="110">
        <f t="shared" si="3"/>
        <v>0</v>
      </c>
      <c r="F15" s="111">
        <f t="shared" si="3"/>
        <v>0</v>
      </c>
      <c r="G15" s="113">
        <f t="shared" si="3"/>
        <v>-495042</v>
      </c>
      <c r="H15" s="110">
        <f t="shared" si="3"/>
        <v>0</v>
      </c>
      <c r="I15" s="111">
        <f t="shared" si="3"/>
        <v>0</v>
      </c>
      <c r="J15" s="112">
        <f t="shared" si="3"/>
        <v>0</v>
      </c>
      <c r="K15" s="192">
        <f t="shared" si="3"/>
        <v>974638</v>
      </c>
      <c r="L15" s="112">
        <f t="shared" si="3"/>
        <v>85277</v>
      </c>
      <c r="M15" s="197">
        <f t="shared" si="3"/>
        <v>0</v>
      </c>
      <c r="N15" s="198">
        <f t="shared" si="3"/>
        <v>0</v>
      </c>
      <c r="O15" s="114">
        <f t="shared" si="3"/>
        <v>2649457</v>
      </c>
      <c r="P15" s="36" t="s">
        <v>0</v>
      </c>
    </row>
    <row r="16" spans="1:29" ht="16.5" customHeight="1">
      <c r="A16" s="103" t="s">
        <v>93</v>
      </c>
      <c r="B16" s="95" t="s">
        <v>103</v>
      </c>
      <c r="C16" s="96"/>
      <c r="D16" s="96"/>
      <c r="E16" s="95"/>
      <c r="F16" s="96"/>
      <c r="G16" s="96"/>
      <c r="H16" s="95"/>
      <c r="I16" s="96"/>
      <c r="J16" s="96"/>
      <c r="K16" s="40"/>
      <c r="L16" s="96"/>
      <c r="M16" s="95"/>
      <c r="N16" s="96">
        <f>C16+F16+I16</f>
        <v>0</v>
      </c>
      <c r="O16" s="115"/>
      <c r="P16" s="36" t="s">
        <v>0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16" ht="16.5" customHeight="1">
      <c r="A17" s="103" t="s">
        <v>92</v>
      </c>
      <c r="B17" s="116"/>
      <c r="C17" s="117">
        <f>SUM(C15:C16)</f>
        <v>0</v>
      </c>
      <c r="D17" s="117"/>
      <c r="E17" s="116"/>
      <c r="F17" s="117">
        <f>+F15+F16</f>
        <v>0</v>
      </c>
      <c r="G17" s="117"/>
      <c r="H17" s="116"/>
      <c r="I17" s="117">
        <f>+I15+I16</f>
        <v>0</v>
      </c>
      <c r="J17" s="117"/>
      <c r="K17" s="193"/>
      <c r="L17" s="117"/>
      <c r="M17" s="116"/>
      <c r="N17" s="117">
        <f>SUM(N15:N16)</f>
        <v>0</v>
      </c>
      <c r="O17" s="118"/>
      <c r="P17" s="36" t="s">
        <v>0</v>
      </c>
    </row>
    <row r="18" spans="1:16" ht="16.5" customHeight="1">
      <c r="A18" s="119" t="s">
        <v>94</v>
      </c>
      <c r="B18" s="97"/>
      <c r="C18" s="74"/>
      <c r="D18" s="74"/>
      <c r="E18" s="97"/>
      <c r="F18" s="74"/>
      <c r="G18" s="74"/>
      <c r="H18" s="97"/>
      <c r="I18" s="74"/>
      <c r="J18" s="74"/>
      <c r="K18" s="38"/>
      <c r="L18" s="74"/>
      <c r="M18" s="97"/>
      <c r="N18" s="74"/>
      <c r="O18" s="39"/>
      <c r="P18" s="36" t="s">
        <v>0</v>
      </c>
    </row>
    <row r="19" spans="1:16" ht="16.5" customHeight="1">
      <c r="A19" s="120" t="s">
        <v>27</v>
      </c>
      <c r="B19" s="97"/>
      <c r="C19" s="74"/>
      <c r="D19" s="74"/>
      <c r="E19" s="97"/>
      <c r="F19" s="74"/>
      <c r="G19" s="74"/>
      <c r="H19" s="97"/>
      <c r="I19" s="74"/>
      <c r="J19" s="74"/>
      <c r="K19" s="38"/>
      <c r="L19" s="74"/>
      <c r="M19" s="97"/>
      <c r="N19" s="74">
        <f>C19+F19+I19</f>
        <v>0</v>
      </c>
      <c r="O19" s="39"/>
      <c r="P19" s="36" t="s">
        <v>0</v>
      </c>
    </row>
    <row r="20" spans="1:16" ht="16.5" customHeight="1">
      <c r="A20" s="121" t="s">
        <v>53</v>
      </c>
      <c r="B20" s="95"/>
      <c r="C20" s="96"/>
      <c r="D20" s="96"/>
      <c r="E20" s="95"/>
      <c r="F20" s="96"/>
      <c r="G20" s="96"/>
      <c r="H20" s="95"/>
      <c r="I20" s="96"/>
      <c r="J20" s="96"/>
      <c r="K20" s="40"/>
      <c r="L20" s="96"/>
      <c r="M20" s="95"/>
      <c r="N20" s="96">
        <f>C20+F20+I20</f>
        <v>0</v>
      </c>
      <c r="O20" s="115"/>
      <c r="P20" s="36" t="s">
        <v>0</v>
      </c>
    </row>
    <row r="21" spans="1:16" ht="16.5" customHeight="1">
      <c r="A21" s="103" t="s">
        <v>95</v>
      </c>
      <c r="B21" s="95"/>
      <c r="C21" s="96">
        <f>C20+C19+C17</f>
        <v>0</v>
      </c>
      <c r="D21" s="122"/>
      <c r="E21" s="95"/>
      <c r="F21" s="96">
        <f>F20+F19+F17</f>
        <v>0</v>
      </c>
      <c r="G21" s="122"/>
      <c r="H21" s="95"/>
      <c r="I21" s="96">
        <f>I20+I19+I17</f>
        <v>0</v>
      </c>
      <c r="J21" s="122"/>
      <c r="K21" s="194"/>
      <c r="L21" s="122"/>
      <c r="M21" s="95"/>
      <c r="N21" s="96">
        <f>N20+N19+N17</f>
        <v>0</v>
      </c>
      <c r="O21" s="123"/>
      <c r="P21" s="36" t="s">
        <v>0</v>
      </c>
    </row>
    <row r="22" spans="1:16" ht="16.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ht="16.5" customHeight="1">
      <c r="A23" s="267" t="s">
        <v>169</v>
      </c>
      <c r="B23" s="1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6"/>
    </row>
    <row r="24" spans="1:16" ht="16.5" customHeight="1">
      <c r="A24" s="267"/>
      <c r="B24" s="1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6"/>
    </row>
    <row r="25" spans="1:16" ht="16.5" customHeight="1">
      <c r="A25" s="267" t="s">
        <v>170</v>
      </c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6"/>
    </row>
    <row r="26" spans="1:16" ht="16.5" customHeight="1">
      <c r="A26" s="267" t="s">
        <v>175</v>
      </c>
      <c r="B26" s="1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6"/>
    </row>
    <row r="27" spans="1:16" ht="16.5" customHeight="1">
      <c r="A27" s="1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1"/>
      <c r="M27" s="1"/>
      <c r="N27" s="1"/>
      <c r="O27" s="1"/>
      <c r="P27" s="36"/>
    </row>
    <row r="28" spans="1:16" ht="16.5" customHeight="1">
      <c r="A28" s="10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16.5" customHeight="1">
      <c r="A29" s="20"/>
      <c r="B29" s="20"/>
      <c r="C29" s="20"/>
      <c r="D29" s="20"/>
      <c r="E29" s="20"/>
      <c r="F29" s="20"/>
      <c r="G29" s="20"/>
      <c r="H29" s="1"/>
      <c r="I29" s="1"/>
      <c r="J29" s="1"/>
      <c r="K29" s="1"/>
      <c r="L29" s="1"/>
      <c r="M29" s="1"/>
      <c r="N29" s="1"/>
      <c r="O29" s="1"/>
      <c r="P29" s="31" t="s">
        <v>9</v>
      </c>
    </row>
    <row r="30" spans="1:16" ht="16.5" customHeight="1"/>
    <row r="31" spans="1:16" ht="16.5" customHeight="1"/>
    <row r="32" spans="1:16" ht="16.5" customHeight="1"/>
    <row r="33" ht="16.5" customHeight="1"/>
  </sheetData>
  <customSheetViews>
    <customSheetView guid="{12C66D54-5067-4346-818B-6EAB1C8A9183}" scale="75" showPageBreaks="1" showGridLines="0" outlineSymbols="0" fitToPage="1" printArea="1" view="pageBreakPreview">
      <selection activeCell="A36" sqref="A36:O36"/>
      <pageMargins left="0.5" right="0.5" top="0.5" bottom="0.55000000000000004" header="0" footer="0"/>
      <printOptions horizontalCentered="1"/>
      <pageSetup scale="79" firstPageNumber="2" orientation="landscape" useFirstPageNumber="1" horizontalDpi="300" verticalDpi="300" r:id="rId1"/>
      <headerFooter alignWithMargins="0">
        <oddFooter>&amp;C&amp;"Times New Roman,Regular"Exhibit F - Crosswalk of 2011 Availability</oddFooter>
      </headerFooter>
    </customSheetView>
    <customSheetView guid="{4148B88B-8ED7-4FDE-9459-DEB244AD0552}" scale="75" showPageBreaks="1" showGridLines="0" outlineSymbols="0" fitToPage="1" printArea="1" hiddenColumns="1" view="pageBreakPreview">
      <selection activeCell="L12" sqref="L12"/>
      <pageMargins left="0.5" right="0.5" top="0.5" bottom="0.55000000000000004" header="0" footer="0"/>
      <printOptions horizontalCentered="1"/>
      <pageSetup scale="79" firstPageNumber="2" orientation="landscape" useFirstPageNumber="1" horizontalDpi="300" verticalDpi="300" r:id="rId2"/>
      <headerFooter alignWithMargins="0">
        <oddFooter>&amp;C&amp;"Times New Roman,Regular"Exhibit F - Crosswalk of 2011 Availability</oddFooter>
      </headerFooter>
    </customSheetView>
    <customSheetView guid="{56C0A34E-45B4-448B-85E5-70B3A8E63333}" scale="75" showPageBreaks="1" showGridLines="0" outlineSymbols="0" fitToPage="1" printArea="1" view="pageBreakPreview">
      <selection activeCell="S30" sqref="S30"/>
      <pageMargins left="0.5" right="0.5" top="0.5" bottom="0.55000000000000004" header="0" footer="0"/>
      <printOptions horizontalCentered="1"/>
      <pageSetup scale="68" firstPageNumber="2" orientation="landscape" useFirstPageNumber="1" horizontalDpi="300" verticalDpi="300" r:id="rId3"/>
      <headerFooter alignWithMargins="0">
        <oddFooter>&amp;C&amp;"Times New Roman,Regular"Exhibit F - Crosswalk of 2011 Availability</oddFooter>
      </headerFooter>
    </customSheetView>
    <customSheetView guid="{3118AF25-8423-420A-806A-487665220C68}" scale="75" showPageBreaks="1" showGridLines="0" outlineSymbols="0" fitToPage="1" printArea="1" view="pageBreakPreview">
      <selection activeCell="N22" sqref="N22"/>
      <pageMargins left="0.5" right="0.5" top="0.5" bottom="0.55000000000000004" header="0" footer="0"/>
      <printOptions horizontalCentered="1"/>
      <pageSetup scale="79" firstPageNumber="2" orientation="landscape" useFirstPageNumber="1" horizontalDpi="300" verticalDpi="300" r:id="rId4"/>
      <headerFooter alignWithMargins="0">
        <oddFooter>&amp;C&amp;"Times New Roman,Regular"Exhibit F - Crosswalk of 2011 Availability</oddFooter>
      </headerFooter>
    </customSheetView>
  </customSheetViews>
  <mergeCells count="15">
    <mergeCell ref="A1:O1"/>
    <mergeCell ref="A3:O3"/>
    <mergeCell ref="A4:O4"/>
    <mergeCell ref="A5:O5"/>
    <mergeCell ref="B9:D10"/>
    <mergeCell ref="A9:A11"/>
    <mergeCell ref="A7:O7"/>
    <mergeCell ref="A8:O8"/>
    <mergeCell ref="A2:O2"/>
    <mergeCell ref="A6:O6"/>
    <mergeCell ref="M9:O10"/>
    <mergeCell ref="H9:J10"/>
    <mergeCell ref="K9:K10"/>
    <mergeCell ref="L9:L10"/>
    <mergeCell ref="E9:G10"/>
  </mergeCells>
  <phoneticPr fontId="0" type="noConversion"/>
  <printOptions horizontalCentered="1"/>
  <pageMargins left="0.5" right="0.5" top="0.5" bottom="0.55000000000000004" header="0" footer="0"/>
  <pageSetup scale="78" firstPageNumber="2" orientation="landscape" useFirstPageNumber="1" horizontalDpi="300" verticalDpi="300" r:id="rId5"/>
  <headerFooter alignWithMargins="0">
    <oddFooter>&amp;C&amp;"Times New Roman,Regular"Exhibit F - Crosswalk of 2011 Availability</oddFooter>
  </headerFooter>
  <ignoredErrors>
    <ignoredError sqref="N15 D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zoomScaleNormal="100" zoomScaleSheetLayoutView="100" workbookViewId="0">
      <selection activeCell="B27" sqref="B27"/>
    </sheetView>
  </sheetViews>
  <sheetFormatPr defaultRowHeight="15.75"/>
  <cols>
    <col min="1" max="1" width="35.21875" customWidth="1"/>
    <col min="4" max="4" width="9.77734375" customWidth="1"/>
    <col min="8" max="8" width="8.88671875" hidden="1" customWidth="1"/>
    <col min="9" max="9" width="8.88671875" style="178" hidden="1" customWidth="1"/>
    <col min="10" max="10" width="8.88671875" hidden="1" customWidth="1"/>
    <col min="14" max="14" width="9.44140625" style="6" customWidth="1"/>
    <col min="15" max="15" width="10" style="6" customWidth="1"/>
    <col min="18" max="18" width="9.44140625" customWidth="1"/>
    <col min="20" max="20" width="9.33203125" bestFit="1" customWidth="1"/>
  </cols>
  <sheetData>
    <row r="1" spans="1:20" ht="20.25">
      <c r="A1" s="313" t="s">
        <v>164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6" t="s">
        <v>0</v>
      </c>
      <c r="T1" s="6"/>
    </row>
    <row r="2" spans="1:20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6" t="s">
        <v>0</v>
      </c>
      <c r="T2" s="6"/>
    </row>
    <row r="3" spans="1:20" ht="18.75">
      <c r="A3" s="315" t="s">
        <v>136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6" t="s">
        <v>0</v>
      </c>
      <c r="T3" s="6"/>
    </row>
    <row r="4" spans="1:20" ht="16.5">
      <c r="A4" s="317" t="s">
        <v>165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6" t="s">
        <v>0</v>
      </c>
      <c r="T4" s="6"/>
    </row>
    <row r="5" spans="1:20" ht="16.5">
      <c r="A5" s="317" t="s">
        <v>91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6" t="s">
        <v>0</v>
      </c>
      <c r="T5" s="6"/>
    </row>
    <row r="6" spans="1:20">
      <c r="A6" s="330" t="s">
        <v>90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6" t="s">
        <v>0</v>
      </c>
      <c r="T6" s="6"/>
    </row>
    <row r="7" spans="1:20">
      <c r="A7" s="328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6" t="s">
        <v>0</v>
      </c>
      <c r="T7" s="6"/>
    </row>
    <row r="8" spans="1:20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6" t="s">
        <v>0</v>
      </c>
      <c r="T8" s="6"/>
    </row>
    <row r="9" spans="1:20" ht="15.75" customHeight="1">
      <c r="A9" s="325" t="s">
        <v>19</v>
      </c>
      <c r="B9" s="319" t="s">
        <v>144</v>
      </c>
      <c r="C9" s="320"/>
      <c r="D9" s="321"/>
      <c r="E9" s="333" t="s">
        <v>98</v>
      </c>
      <c r="F9" s="334"/>
      <c r="G9" s="335"/>
      <c r="H9" s="333" t="s">
        <v>99</v>
      </c>
      <c r="I9" s="334"/>
      <c r="J9" s="335"/>
      <c r="K9" s="319" t="s">
        <v>8</v>
      </c>
      <c r="L9" s="320"/>
      <c r="M9" s="321"/>
      <c r="N9" s="331" t="s">
        <v>125</v>
      </c>
      <c r="O9" s="341" t="s">
        <v>126</v>
      </c>
      <c r="P9" s="319" t="s">
        <v>135</v>
      </c>
      <c r="Q9" s="320"/>
      <c r="R9" s="321"/>
      <c r="S9" s="36" t="s">
        <v>0</v>
      </c>
      <c r="T9" s="6"/>
    </row>
    <row r="10" spans="1:20">
      <c r="A10" s="326"/>
      <c r="B10" s="322"/>
      <c r="C10" s="323"/>
      <c r="D10" s="324"/>
      <c r="E10" s="336"/>
      <c r="F10" s="337"/>
      <c r="G10" s="338"/>
      <c r="H10" s="336"/>
      <c r="I10" s="337"/>
      <c r="J10" s="338"/>
      <c r="K10" s="322"/>
      <c r="L10" s="323"/>
      <c r="M10" s="324"/>
      <c r="N10" s="332"/>
      <c r="O10" s="342"/>
      <c r="P10" s="322"/>
      <c r="Q10" s="323"/>
      <c r="R10" s="324"/>
      <c r="S10" s="36" t="s">
        <v>0</v>
      </c>
      <c r="T10" s="6"/>
    </row>
    <row r="11" spans="1:20" ht="16.5" thickBot="1">
      <c r="A11" s="327"/>
      <c r="B11" s="104" t="s">
        <v>102</v>
      </c>
      <c r="C11" s="105" t="s">
        <v>23</v>
      </c>
      <c r="D11" s="105" t="s">
        <v>104</v>
      </c>
      <c r="E11" s="104" t="s">
        <v>102</v>
      </c>
      <c r="F11" s="105" t="s">
        <v>23</v>
      </c>
      <c r="G11" s="105" t="s">
        <v>104</v>
      </c>
      <c r="H11" s="104" t="s">
        <v>102</v>
      </c>
      <c r="I11" s="105" t="s">
        <v>23</v>
      </c>
      <c r="J11" s="105" t="s">
        <v>104</v>
      </c>
      <c r="K11" s="104" t="s">
        <v>102</v>
      </c>
      <c r="L11" s="105" t="s">
        <v>23</v>
      </c>
      <c r="M11" s="105" t="s">
        <v>104</v>
      </c>
      <c r="N11" s="195" t="s">
        <v>104</v>
      </c>
      <c r="O11" s="196" t="s">
        <v>104</v>
      </c>
      <c r="P11" s="104" t="s">
        <v>102</v>
      </c>
      <c r="Q11" s="105" t="s">
        <v>23</v>
      </c>
      <c r="R11" s="106" t="s">
        <v>104</v>
      </c>
      <c r="S11" s="36" t="s">
        <v>0</v>
      </c>
      <c r="T11" s="6"/>
    </row>
    <row r="12" spans="1:20">
      <c r="A12" s="107" t="s">
        <v>167</v>
      </c>
      <c r="B12" s="277" t="s">
        <v>178</v>
      </c>
      <c r="C12" s="283">
        <v>23</v>
      </c>
      <c r="D12" s="74">
        <v>4100210</v>
      </c>
      <c r="E12" s="97"/>
      <c r="F12" s="74"/>
      <c r="G12" s="74"/>
      <c r="H12" s="97"/>
      <c r="I12" s="74"/>
      <c r="J12" s="74"/>
      <c r="K12" s="97"/>
      <c r="L12" s="74"/>
      <c r="M12" s="74"/>
      <c r="N12" s="38">
        <v>1024189</v>
      </c>
      <c r="O12" s="74">
        <v>40000</v>
      </c>
      <c r="P12" s="277" t="s">
        <v>178</v>
      </c>
      <c r="Q12" s="74">
        <f t="shared" ref="P12:Q14" si="0">C12+F12+I12+L12</f>
        <v>23</v>
      </c>
      <c r="R12" s="39">
        <f>D12+G12+J12+M12+N12+O12</f>
        <v>5164399</v>
      </c>
      <c r="S12" s="36" t="s">
        <v>0</v>
      </c>
      <c r="T12" s="6"/>
    </row>
    <row r="13" spans="1:20">
      <c r="A13" s="265" t="s">
        <v>171</v>
      </c>
      <c r="B13" s="97"/>
      <c r="C13" s="74"/>
      <c r="D13" s="74">
        <v>20948</v>
      </c>
      <c r="E13" s="97"/>
      <c r="F13" s="74"/>
      <c r="G13" s="74"/>
      <c r="H13" s="97"/>
      <c r="I13" s="74"/>
      <c r="J13" s="74"/>
      <c r="K13" s="97"/>
      <c r="L13" s="74"/>
      <c r="M13" s="74"/>
      <c r="N13" s="38"/>
      <c r="O13" s="74"/>
      <c r="P13" s="97">
        <f t="shared" si="0"/>
        <v>0</v>
      </c>
      <c r="Q13" s="74">
        <f t="shared" si="0"/>
        <v>0</v>
      </c>
      <c r="R13" s="39">
        <f>D13+G13+J13+M13+N13+O13</f>
        <v>20948</v>
      </c>
      <c r="S13" s="36" t="s">
        <v>0</v>
      </c>
      <c r="T13" s="6"/>
    </row>
    <row r="14" spans="1:20">
      <c r="A14" s="108" t="s">
        <v>168</v>
      </c>
      <c r="B14" s="279"/>
      <c r="C14" s="280"/>
      <c r="D14" s="280"/>
      <c r="E14" s="279"/>
      <c r="F14" s="280"/>
      <c r="G14" s="280">
        <v>-675000</v>
      </c>
      <c r="H14" s="279"/>
      <c r="I14" s="280"/>
      <c r="J14" s="280"/>
      <c r="K14" s="279"/>
      <c r="L14" s="280"/>
      <c r="M14" s="280"/>
      <c r="N14" s="281"/>
      <c r="O14" s="280"/>
      <c r="P14" s="279">
        <f t="shared" si="0"/>
        <v>0</v>
      </c>
      <c r="Q14" s="280">
        <f t="shared" si="0"/>
        <v>0</v>
      </c>
      <c r="R14" s="282">
        <f t="shared" ref="R14" si="1">D14+G14+J14+M14+N14+O14</f>
        <v>-675000</v>
      </c>
      <c r="S14" s="36" t="s">
        <v>0</v>
      </c>
      <c r="T14" s="6"/>
    </row>
    <row r="15" spans="1:20">
      <c r="A15" s="109" t="s">
        <v>111</v>
      </c>
      <c r="B15" s="278" t="s">
        <v>178</v>
      </c>
      <c r="C15" s="111">
        <f t="shared" ref="C15:R15" si="2">SUM(C12:C14)</f>
        <v>23</v>
      </c>
      <c r="D15" s="112">
        <f t="shared" si="2"/>
        <v>4121158</v>
      </c>
      <c r="E15" s="110">
        <f t="shared" si="2"/>
        <v>0</v>
      </c>
      <c r="F15" s="111">
        <f t="shared" si="2"/>
        <v>0</v>
      </c>
      <c r="G15" s="112">
        <f t="shared" si="2"/>
        <v>-675000</v>
      </c>
      <c r="H15" s="110">
        <f t="shared" si="2"/>
        <v>0</v>
      </c>
      <c r="I15" s="111">
        <f t="shared" si="2"/>
        <v>0</v>
      </c>
      <c r="J15" s="112">
        <f t="shared" si="2"/>
        <v>0</v>
      </c>
      <c r="K15" s="110">
        <f t="shared" si="2"/>
        <v>0</v>
      </c>
      <c r="L15" s="111">
        <f t="shared" si="2"/>
        <v>0</v>
      </c>
      <c r="M15" s="112">
        <f t="shared" si="2"/>
        <v>0</v>
      </c>
      <c r="N15" s="192">
        <f t="shared" si="2"/>
        <v>1024189</v>
      </c>
      <c r="O15" s="112">
        <f t="shared" si="2"/>
        <v>40000</v>
      </c>
      <c r="P15" s="278" t="s">
        <v>178</v>
      </c>
      <c r="Q15" s="111">
        <f t="shared" si="2"/>
        <v>23</v>
      </c>
      <c r="R15" s="114">
        <f t="shared" si="2"/>
        <v>4510347</v>
      </c>
      <c r="S15" s="36" t="s">
        <v>0</v>
      </c>
      <c r="T15" s="6"/>
    </row>
    <row r="16" spans="1:20">
      <c r="A16" s="103" t="s">
        <v>93</v>
      </c>
      <c r="B16" s="95" t="s">
        <v>103</v>
      </c>
      <c r="C16" s="96"/>
      <c r="D16" s="96"/>
      <c r="E16" s="95"/>
      <c r="F16" s="96"/>
      <c r="G16" s="96"/>
      <c r="H16" s="95"/>
      <c r="I16" s="96"/>
      <c r="J16" s="96"/>
      <c r="K16" s="95"/>
      <c r="L16" s="96"/>
      <c r="M16" s="96"/>
      <c r="N16" s="40"/>
      <c r="O16" s="96"/>
      <c r="P16" s="95"/>
      <c r="Q16" s="96">
        <f>C16+F16+I16+L16</f>
        <v>0</v>
      </c>
      <c r="R16" s="115"/>
      <c r="S16" s="36" t="s">
        <v>0</v>
      </c>
      <c r="T16" s="7"/>
    </row>
    <row r="17" spans="1:20">
      <c r="A17" s="103" t="s">
        <v>92</v>
      </c>
      <c r="B17" s="278" t="s">
        <v>178</v>
      </c>
      <c r="C17" s="117">
        <f>SUM(C15:C16)</f>
        <v>23</v>
      </c>
      <c r="D17" s="117"/>
      <c r="E17" s="116"/>
      <c r="F17" s="117">
        <f>+F15+F16</f>
        <v>0</v>
      </c>
      <c r="G17" s="117"/>
      <c r="H17" s="116"/>
      <c r="I17" s="117">
        <f>+I15+I16</f>
        <v>0</v>
      </c>
      <c r="J17" s="117"/>
      <c r="K17" s="116"/>
      <c r="L17" s="117">
        <f>+L15+L16</f>
        <v>0</v>
      </c>
      <c r="M17" s="117"/>
      <c r="N17" s="193"/>
      <c r="O17" s="117"/>
      <c r="P17" s="278" t="s">
        <v>178</v>
      </c>
      <c r="Q17" s="117">
        <f>SUM(Q15:Q16)</f>
        <v>23</v>
      </c>
      <c r="R17" s="118"/>
      <c r="S17" s="36" t="s">
        <v>0</v>
      </c>
      <c r="T17" s="6"/>
    </row>
    <row r="18" spans="1:20">
      <c r="A18" s="119" t="s">
        <v>94</v>
      </c>
      <c r="B18" s="97"/>
      <c r="C18" s="74"/>
      <c r="D18" s="74"/>
      <c r="E18" s="97"/>
      <c r="F18" s="74"/>
      <c r="G18" s="74"/>
      <c r="H18" s="97"/>
      <c r="I18" s="74"/>
      <c r="J18" s="74"/>
      <c r="K18" s="97"/>
      <c r="L18" s="74"/>
      <c r="M18" s="74"/>
      <c r="N18" s="38"/>
      <c r="O18" s="74"/>
      <c r="P18" s="97"/>
      <c r="Q18" s="74"/>
      <c r="R18" s="39"/>
      <c r="S18" s="36" t="s">
        <v>0</v>
      </c>
      <c r="T18" s="6"/>
    </row>
    <row r="19" spans="1:20">
      <c r="A19" s="120" t="s">
        <v>27</v>
      </c>
      <c r="B19" s="97"/>
      <c r="C19" s="74">
        <v>0</v>
      </c>
      <c r="D19" s="74"/>
      <c r="E19" s="97"/>
      <c r="F19" s="74">
        <v>0</v>
      </c>
      <c r="G19" s="74"/>
      <c r="H19" s="97"/>
      <c r="I19" s="74">
        <v>0</v>
      </c>
      <c r="J19" s="74"/>
      <c r="K19" s="97"/>
      <c r="L19" s="74">
        <v>0</v>
      </c>
      <c r="M19" s="74"/>
      <c r="N19" s="38"/>
      <c r="O19" s="74"/>
      <c r="P19" s="97"/>
      <c r="Q19" s="74">
        <f>C19+F19+I19+L19</f>
        <v>0</v>
      </c>
      <c r="R19" s="39"/>
      <c r="S19" s="36" t="s">
        <v>0</v>
      </c>
      <c r="T19" s="6"/>
    </row>
    <row r="20" spans="1:20">
      <c r="A20" s="121" t="s">
        <v>53</v>
      </c>
      <c r="B20" s="95"/>
      <c r="C20" s="96">
        <v>0</v>
      </c>
      <c r="D20" s="96"/>
      <c r="E20" s="95"/>
      <c r="F20" s="96">
        <v>0</v>
      </c>
      <c r="G20" s="96"/>
      <c r="H20" s="95"/>
      <c r="I20" s="96">
        <v>0</v>
      </c>
      <c r="J20" s="96"/>
      <c r="K20" s="95"/>
      <c r="L20" s="96">
        <v>0</v>
      </c>
      <c r="M20" s="96"/>
      <c r="N20" s="40"/>
      <c r="O20" s="96"/>
      <c r="P20" s="95"/>
      <c r="Q20" s="96">
        <f>C20+F20+I20+L20</f>
        <v>0</v>
      </c>
      <c r="R20" s="115"/>
      <c r="S20" s="36" t="s">
        <v>0</v>
      </c>
      <c r="T20" s="6"/>
    </row>
    <row r="21" spans="1:20">
      <c r="A21" s="103" t="s">
        <v>95</v>
      </c>
      <c r="B21" s="278" t="s">
        <v>178</v>
      </c>
      <c r="C21" s="96">
        <f>C20+C19+C17</f>
        <v>23</v>
      </c>
      <c r="D21" s="122"/>
      <c r="E21" s="95"/>
      <c r="F21" s="96">
        <f>F20+F19+F17</f>
        <v>0</v>
      </c>
      <c r="G21" s="122"/>
      <c r="H21" s="95"/>
      <c r="I21" s="96">
        <f>I20+I19+I17</f>
        <v>0</v>
      </c>
      <c r="J21" s="122"/>
      <c r="K21" s="95"/>
      <c r="L21" s="96">
        <f>L20+L19+L17</f>
        <v>0</v>
      </c>
      <c r="M21" s="122"/>
      <c r="N21" s="194"/>
      <c r="O21" s="122"/>
      <c r="P21" s="278" t="s">
        <v>178</v>
      </c>
      <c r="Q21" s="96">
        <f>Q20+Q19+Q17</f>
        <v>23</v>
      </c>
      <c r="R21" s="123"/>
      <c r="S21" s="36" t="s">
        <v>0</v>
      </c>
      <c r="T21" s="6"/>
    </row>
    <row r="22" spans="1:20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31" t="s">
        <v>9</v>
      </c>
      <c r="T22" s="6"/>
    </row>
    <row r="23" spans="1:20" s="6" customFormat="1" ht="16.5" customHeight="1">
      <c r="A23" s="266" t="s">
        <v>173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16"/>
    </row>
    <row r="24" spans="1:20" s="6" customFormat="1" ht="16.5" customHeight="1">
      <c r="A24" s="268"/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16"/>
    </row>
    <row r="25" spans="1:20" s="6" customFormat="1" ht="16.5" customHeight="1">
      <c r="A25" s="339" t="s">
        <v>172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16"/>
    </row>
    <row r="26" spans="1:20" s="6" customFormat="1" ht="16.5" customHeight="1">
      <c r="A26" s="340" t="s">
        <v>174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16"/>
    </row>
    <row r="27" spans="1:20" ht="18">
      <c r="A27" s="70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P27" s="16"/>
      <c r="Q27" s="16"/>
      <c r="R27" s="16"/>
      <c r="S27" s="16"/>
      <c r="T27" s="37"/>
    </row>
    <row r="28" spans="1:20">
      <c r="A28" s="424" t="s">
        <v>179</v>
      </c>
    </row>
    <row r="29" spans="1:20">
      <c r="A29" s="425" t="s">
        <v>180</v>
      </c>
    </row>
  </sheetData>
  <customSheetViews>
    <customSheetView guid="{12C66D54-5067-4346-818B-6EAB1C8A9183}" scale="75" showPageBreaks="1" fitToPage="1" printArea="1" hiddenColumns="1" view="pageBreakPreview">
      <selection activeCell="M44" sqref="M44"/>
      <pageMargins left="0.75" right="0.75" top="1" bottom="1" header="0.5" footer="0.5"/>
      <pageSetup scale="62" orientation="landscape" r:id="rId1"/>
      <headerFooter alignWithMargins="0">
        <oddFooter>&amp;C&amp;"Times New Roman,Regular"Exhibit G:  Crosswalk of 2012 Availability</oddFooter>
      </headerFooter>
    </customSheetView>
    <customSheetView guid="{4148B88B-8ED7-4FDE-9459-DEB244AD0552}" scale="75" showPageBreaks="1" fitToPage="1" printArea="1" hiddenColumns="1" view="pageBreakPreview">
      <selection activeCell="N11" sqref="N11"/>
      <pageMargins left="0.75" right="0.75" top="1" bottom="1" header="0.5" footer="0.5"/>
      <pageSetup scale="62" orientation="landscape" r:id="rId2"/>
      <headerFooter alignWithMargins="0">
        <oddFooter>&amp;C&amp;"Times New Roman,Regular"Exhibit G:  Crosswalk of 2012 Availability</oddFooter>
      </headerFooter>
    </customSheetView>
    <customSheetView guid="{56C0A34E-45B4-448B-85E5-70B3A8E63333}" scale="75" showPageBreaks="1" fitToPage="1" printArea="1" view="pageBreakPreview">
      <selection activeCell="E13" sqref="E13"/>
      <pageMargins left="0.75" right="0.75" top="1" bottom="1" header="0.5" footer="0.5"/>
      <pageSetup scale="54" orientation="landscape" r:id="rId3"/>
      <headerFooter alignWithMargins="0">
        <oddFooter>&amp;C&amp;"Times New Roman,Regular"Exhibit G:  Crosswalk of 2012 Availability</oddFooter>
      </headerFooter>
    </customSheetView>
    <customSheetView guid="{3118AF25-8423-420A-806A-487665220C68}" scale="75" showPageBreaks="1" fitToPage="1" printArea="1" hiddenColumns="1" view="pageBreakPreview">
      <selection activeCell="R16" sqref="R16"/>
      <pageMargins left="0.75" right="0.75" top="1" bottom="1" header="0.5" footer="0.5"/>
      <pageSetup scale="62" orientation="landscape" r:id="rId4"/>
      <headerFooter alignWithMargins="0">
        <oddFooter>&amp;C&amp;"Times New Roman,Regular"Exhibit G:  Crosswalk of 2012 Availability</oddFooter>
      </headerFooter>
    </customSheetView>
  </customSheetViews>
  <mergeCells count="18">
    <mergeCell ref="A25:R25"/>
    <mergeCell ref="A26:R26"/>
    <mergeCell ref="E9:G10"/>
    <mergeCell ref="H9:J10"/>
    <mergeCell ref="K9:M10"/>
    <mergeCell ref="P9:R10"/>
    <mergeCell ref="N9:N10"/>
    <mergeCell ref="O9:O10"/>
    <mergeCell ref="A6:R6"/>
    <mergeCell ref="A7:R7"/>
    <mergeCell ref="A8:R8"/>
    <mergeCell ref="A9:A11"/>
    <mergeCell ref="A1:R1"/>
    <mergeCell ref="A2:R2"/>
    <mergeCell ref="A3:R3"/>
    <mergeCell ref="A4:R4"/>
    <mergeCell ref="A5:R5"/>
    <mergeCell ref="B9:D10"/>
  </mergeCells>
  <phoneticPr fontId="29" type="noConversion"/>
  <pageMargins left="0.75" right="0.75" top="1" bottom="1" header="0.5" footer="0.5"/>
  <pageSetup scale="62" orientation="landscape" r:id="rId5"/>
  <headerFooter alignWithMargins="0">
    <oddFooter>&amp;C&amp;"Times New Roman,Regular"Exhibit G:  Crosswalk of 2012 Availability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F16"/>
  <sheetViews>
    <sheetView showGridLines="0" showOutlineSymbols="0" zoomScaleNormal="100" zoomScaleSheetLayoutView="100" workbookViewId="0">
      <selection activeCell="B7" sqref="B7"/>
    </sheetView>
  </sheetViews>
  <sheetFormatPr defaultColWidth="9.6640625" defaultRowHeight="15.75"/>
  <cols>
    <col min="1" max="1" width="4.44140625" style="16" customWidth="1"/>
    <col min="2" max="2" width="45.6640625" style="16" customWidth="1"/>
    <col min="3" max="3" width="6.5546875" style="16" customWidth="1"/>
    <col min="4" max="4" width="5.6640625" style="16" customWidth="1"/>
    <col min="5" max="5" width="10.44140625" style="16" bestFit="1" customWidth="1"/>
    <col min="6" max="7" width="5.6640625" style="16" customWidth="1"/>
    <col min="8" max="8" width="11.77734375" style="16" customWidth="1"/>
    <col min="9" max="10" width="5.6640625" style="16" customWidth="1"/>
    <col min="11" max="11" width="10.44140625" style="16" bestFit="1" customWidth="1"/>
    <col min="12" max="13" width="5.6640625" style="16" customWidth="1"/>
    <col min="14" max="14" width="7.6640625" style="16" customWidth="1"/>
    <col min="15" max="15" width="1.21875" style="35" customWidth="1"/>
    <col min="16" max="16" width="27.5546875" style="16" customWidth="1"/>
    <col min="17" max="20" width="7.6640625" style="16" customWidth="1"/>
    <col min="21" max="21" width="3.6640625" style="16" customWidth="1"/>
    <col min="22" max="24" width="7.6640625" style="16" customWidth="1"/>
    <col min="25" max="25" width="3.6640625" style="16" customWidth="1"/>
    <col min="26" max="28" width="7.6640625" style="16" customWidth="1"/>
    <col min="29" max="29" width="3.6640625" style="16" customWidth="1"/>
    <col min="30" max="32" width="7.6640625" style="16" customWidth="1"/>
    <col min="33" max="16384" width="9.6640625" style="16"/>
  </cols>
  <sheetData>
    <row r="1" spans="1:32" ht="20.25">
      <c r="A1" s="359" t="s">
        <v>130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4" t="s">
        <v>0</v>
      </c>
      <c r="P1" s="1"/>
      <c r="Q1" s="1"/>
      <c r="R1" s="1"/>
      <c r="S1" s="1"/>
      <c r="T1" s="1"/>
      <c r="U1" s="1"/>
    </row>
    <row r="2" spans="1:32" ht="13.9" customHeight="1">
      <c r="A2" s="1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4" t="s">
        <v>0</v>
      </c>
      <c r="P2" s="1"/>
      <c r="Q2" s="1"/>
      <c r="R2" s="1"/>
      <c r="S2" s="1"/>
      <c r="T2" s="1"/>
      <c r="U2" s="1"/>
    </row>
    <row r="3" spans="1:32" ht="18.75">
      <c r="A3" s="361" t="s">
        <v>51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4" t="s">
        <v>0</v>
      </c>
      <c r="P3" s="1"/>
      <c r="Q3" s="1"/>
      <c r="R3" s="1"/>
      <c r="S3" s="1"/>
      <c r="T3" s="1"/>
      <c r="U3" s="1"/>
    </row>
    <row r="4" spans="1:32" ht="16.5">
      <c r="A4" s="363" t="s">
        <v>165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4" t="s">
        <v>0</v>
      </c>
      <c r="P4" s="1"/>
      <c r="Q4" s="1"/>
      <c r="R4" s="1"/>
      <c r="S4" s="1"/>
      <c r="T4" s="1"/>
      <c r="U4" s="1"/>
    </row>
    <row r="5" spans="1:32" ht="16.5">
      <c r="A5" s="363" t="s">
        <v>91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4" t="s">
        <v>0</v>
      </c>
      <c r="P5" s="1"/>
      <c r="Q5" s="1"/>
      <c r="R5" s="1"/>
      <c r="S5" s="1"/>
      <c r="T5" s="1"/>
      <c r="U5" s="1"/>
    </row>
    <row r="6" spans="1:32">
      <c r="A6" s="365" t="s">
        <v>90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4" t="s">
        <v>0</v>
      </c>
      <c r="P6" s="1"/>
      <c r="Q6" s="1"/>
      <c r="R6" s="1"/>
      <c r="S6" s="1"/>
      <c r="T6" s="1"/>
      <c r="U6" s="1"/>
    </row>
    <row r="7" spans="1:32">
      <c r="A7" s="5"/>
      <c r="B7" s="5"/>
      <c r="C7" s="5"/>
      <c r="D7" s="5"/>
      <c r="E7" s="5"/>
      <c r="F7" s="124"/>
      <c r="G7" s="124"/>
      <c r="H7" s="124"/>
      <c r="I7" s="5"/>
      <c r="J7" s="5"/>
      <c r="K7" s="5"/>
      <c r="L7" s="5"/>
      <c r="M7" s="5"/>
      <c r="N7" s="5"/>
      <c r="O7" s="34" t="s">
        <v>0</v>
      </c>
      <c r="P7" s="1"/>
      <c r="Q7" s="1"/>
      <c r="R7" s="1"/>
      <c r="S7" s="1"/>
      <c r="T7" s="1"/>
      <c r="U7" s="1"/>
    </row>
    <row r="8" spans="1:32">
      <c r="A8" s="350" t="s">
        <v>100</v>
      </c>
      <c r="B8" s="351"/>
      <c r="C8" s="354" t="s">
        <v>145</v>
      </c>
      <c r="D8" s="355"/>
      <c r="E8" s="356"/>
      <c r="F8" s="354" t="s">
        <v>137</v>
      </c>
      <c r="G8" s="355"/>
      <c r="H8" s="356"/>
      <c r="I8" s="354" t="s">
        <v>132</v>
      </c>
      <c r="J8" s="355"/>
      <c r="K8" s="356"/>
      <c r="L8" s="354" t="s">
        <v>18</v>
      </c>
      <c r="M8" s="355"/>
      <c r="N8" s="356"/>
      <c r="O8" s="34" t="s">
        <v>0</v>
      </c>
      <c r="P8" s="1"/>
      <c r="Q8" s="1"/>
      <c r="R8" s="1"/>
      <c r="S8" s="1"/>
      <c r="T8" s="1"/>
      <c r="U8" s="1"/>
    </row>
    <row r="9" spans="1:32" ht="16.5" thickBot="1">
      <c r="A9" s="352"/>
      <c r="B9" s="353"/>
      <c r="C9" s="104" t="s">
        <v>102</v>
      </c>
      <c r="D9" s="105" t="s">
        <v>23</v>
      </c>
      <c r="E9" s="106" t="s">
        <v>104</v>
      </c>
      <c r="F9" s="104" t="s">
        <v>102</v>
      </c>
      <c r="G9" s="105" t="s">
        <v>23</v>
      </c>
      <c r="H9" s="105" t="s">
        <v>104</v>
      </c>
      <c r="I9" s="104" t="s">
        <v>102</v>
      </c>
      <c r="J9" s="105" t="s">
        <v>23</v>
      </c>
      <c r="K9" s="105" t="s">
        <v>104</v>
      </c>
      <c r="L9" s="104" t="s">
        <v>102</v>
      </c>
      <c r="M9" s="105" t="s">
        <v>23</v>
      </c>
      <c r="N9" s="106" t="s">
        <v>104</v>
      </c>
      <c r="O9" s="34" t="s">
        <v>0</v>
      </c>
      <c r="P9" s="1"/>
      <c r="Q9" s="1"/>
      <c r="R9" s="1"/>
      <c r="S9" s="1"/>
      <c r="T9" s="1"/>
      <c r="U9" s="1"/>
    </row>
    <row r="10" spans="1:32">
      <c r="A10" s="346" t="s">
        <v>176</v>
      </c>
      <c r="B10" s="347"/>
      <c r="C10" s="284">
        <v>0</v>
      </c>
      <c r="D10" s="283">
        <v>0</v>
      </c>
      <c r="E10" s="39">
        <v>12309</v>
      </c>
      <c r="F10" s="284">
        <v>0</v>
      </c>
      <c r="G10" s="283">
        <v>0</v>
      </c>
      <c r="H10" s="74">
        <v>13259</v>
      </c>
      <c r="I10" s="284">
        <v>0</v>
      </c>
      <c r="J10" s="283">
        <v>0</v>
      </c>
      <c r="K10" s="74">
        <v>13500</v>
      </c>
      <c r="L10" s="97">
        <f>I10-F10</f>
        <v>0</v>
      </c>
      <c r="M10" s="74">
        <f>J10-G10</f>
        <v>0</v>
      </c>
      <c r="N10" s="39">
        <f>K10-H10</f>
        <v>241</v>
      </c>
      <c r="O10" s="34" t="s">
        <v>0</v>
      </c>
      <c r="P10" s="1"/>
      <c r="Q10" s="1"/>
      <c r="R10" s="1"/>
      <c r="S10" s="1"/>
      <c r="T10" s="1"/>
      <c r="U10" s="1"/>
    </row>
    <row r="11" spans="1:32">
      <c r="A11" s="357"/>
      <c r="B11" s="358"/>
      <c r="C11" s="130"/>
      <c r="D11" s="131"/>
      <c r="E11" s="132"/>
      <c r="F11" s="130"/>
      <c r="G11" s="133"/>
      <c r="H11" s="133"/>
      <c r="I11" s="130"/>
      <c r="J11" s="133"/>
      <c r="K11" s="133"/>
      <c r="L11" s="130"/>
      <c r="M11" s="133"/>
      <c r="N11" s="132"/>
      <c r="O11" s="34" t="s">
        <v>0</v>
      </c>
      <c r="P11" s="1"/>
      <c r="Q11" s="1"/>
      <c r="R11" s="1"/>
      <c r="S11" s="1"/>
      <c r="T11" s="1"/>
      <c r="U11" s="1"/>
    </row>
    <row r="12" spans="1:32">
      <c r="A12" s="344" t="s">
        <v>101</v>
      </c>
      <c r="B12" s="345"/>
      <c r="C12" s="110">
        <f t="shared" ref="C12:N12" si="0">SUM(C10:C11)</f>
        <v>0</v>
      </c>
      <c r="D12" s="111">
        <f t="shared" si="0"/>
        <v>0</v>
      </c>
      <c r="E12" s="114">
        <f t="shared" si="0"/>
        <v>12309</v>
      </c>
      <c r="F12" s="110">
        <f t="shared" si="0"/>
        <v>0</v>
      </c>
      <c r="G12" s="111">
        <f t="shared" si="0"/>
        <v>0</v>
      </c>
      <c r="H12" s="112">
        <f t="shared" si="0"/>
        <v>13259</v>
      </c>
      <c r="I12" s="110">
        <f t="shared" si="0"/>
        <v>0</v>
      </c>
      <c r="J12" s="111">
        <f t="shared" si="0"/>
        <v>0</v>
      </c>
      <c r="K12" s="112">
        <f t="shared" si="0"/>
        <v>13500</v>
      </c>
      <c r="L12" s="110">
        <f t="shared" si="0"/>
        <v>0</v>
      </c>
      <c r="M12" s="111">
        <f t="shared" si="0"/>
        <v>0</v>
      </c>
      <c r="N12" s="114">
        <f t="shared" si="0"/>
        <v>241</v>
      </c>
      <c r="O12" s="34" t="s">
        <v>9</v>
      </c>
      <c r="P12" s="1"/>
      <c r="Q12" s="1"/>
      <c r="R12" s="1"/>
      <c r="S12" s="1"/>
      <c r="T12" s="1"/>
      <c r="U12" s="1"/>
    </row>
    <row r="13" spans="1:32">
      <c r="A13" s="125"/>
      <c r="B13" s="125"/>
      <c r="C13" s="126"/>
      <c r="D13" s="126"/>
      <c r="E13" s="127"/>
      <c r="F13" s="126"/>
      <c r="G13" s="126"/>
      <c r="H13" s="127"/>
      <c r="I13" s="126"/>
      <c r="J13" s="126"/>
      <c r="K13" s="127"/>
      <c r="L13" s="126"/>
      <c r="M13" s="126"/>
      <c r="N13" s="127"/>
      <c r="O13" s="343" t="s">
        <v>9</v>
      </c>
      <c r="P13" s="343"/>
      <c r="Q13" s="1"/>
      <c r="R13" s="1"/>
      <c r="S13" s="1"/>
      <c r="T13" s="1"/>
      <c r="U13" s="1"/>
    </row>
    <row r="14" spans="1:32">
      <c r="A14" s="125"/>
      <c r="B14" s="125"/>
      <c r="C14" s="126"/>
      <c r="D14" s="126"/>
      <c r="E14" s="127"/>
      <c r="F14" s="126"/>
      <c r="G14" s="126"/>
      <c r="H14" s="127"/>
      <c r="I14" s="126"/>
      <c r="J14" s="126"/>
      <c r="K14" s="127"/>
      <c r="L14" s="126"/>
      <c r="M14" s="126"/>
      <c r="N14" s="127"/>
      <c r="O14" s="343"/>
      <c r="P14" s="343"/>
      <c r="Q14" s="1"/>
      <c r="R14" s="1"/>
      <c r="S14" s="1"/>
      <c r="T14" s="1"/>
      <c r="U14" s="1"/>
    </row>
    <row r="15" spans="1:32">
      <c r="A15" s="348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3"/>
      <c r="P15" s="343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>
      <c r="A16" s="1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</sheetData>
  <customSheetViews>
    <customSheetView guid="{12C66D54-5067-4346-818B-6EAB1C8A9183}" scale="75" showPageBreaks="1" showGridLines="0" outlineSymbols="0" fitToPage="1" printArea="1" view="pageBreakPreview">
      <selection activeCell="A33" sqref="A33"/>
      <pageMargins left="1" right="1" top="0.5" bottom="0.55000000000000004" header="0" footer="0"/>
      <printOptions horizontalCentered="1"/>
      <pageSetup scale="70" orientation="landscape" horizontalDpi="300" verticalDpi="300" r:id="rId1"/>
      <headerFooter alignWithMargins="0">
        <oddFooter>&amp;C&amp;"Times New Roman,Regular"Exhibit H - Summary of Reimbursable Resources</oddFooter>
      </headerFooter>
    </customSheetView>
    <customSheetView guid="{4148B88B-8ED7-4FDE-9459-DEB244AD0552}" scale="75" showPageBreaks="1" showGridLines="0" outlineSymbols="0" fitToPage="1" printArea="1" view="pageBreakPreview">
      <selection activeCell="A33" sqref="A33"/>
      <pageMargins left="1" right="1" top="0.5" bottom="0.55000000000000004" header="0" footer="0"/>
      <printOptions horizontalCentered="1"/>
      <pageSetup scale="70" orientation="landscape" horizontalDpi="300" verticalDpi="300" r:id="rId2"/>
      <headerFooter alignWithMargins="0">
        <oddFooter>&amp;C&amp;"Times New Roman,Regular"Exhibit H - Summary of Reimbursable Resources</oddFooter>
      </headerFooter>
    </customSheetView>
    <customSheetView guid="{56C0A34E-45B4-448B-85E5-70B3A8E63333}" scale="75" showPageBreaks="1" showGridLines="0" outlineSymbols="0" fitToPage="1" printArea="1" view="pageBreakPreview">
      <selection activeCell="A33" sqref="A33"/>
      <pageMargins left="1" right="1" top="0.5" bottom="0.55000000000000004" header="0" footer="0"/>
      <printOptions horizontalCentered="1"/>
      <pageSetup scale="70" orientation="landscape" horizontalDpi="300" verticalDpi="300" r:id="rId3"/>
      <headerFooter alignWithMargins="0">
        <oddFooter>&amp;C&amp;"Times New Roman,Regular"Exhibit H - Summary of Reimbursable Resources</oddFooter>
      </headerFooter>
    </customSheetView>
    <customSheetView guid="{3118AF25-8423-420A-806A-487665220C68}" scale="75" showPageBreaks="1" showGridLines="0" outlineSymbols="0" fitToPage="1" printArea="1" view="pageBreakPreview">
      <selection activeCell="A33" sqref="A33"/>
      <pageMargins left="1" right="1" top="0.5" bottom="0.55000000000000004" header="0" footer="0"/>
      <printOptions horizontalCentered="1"/>
      <pageSetup scale="70" orientation="landscape" horizontalDpi="300" verticalDpi="300" r:id="rId4"/>
      <headerFooter alignWithMargins="0">
        <oddFooter>&amp;C&amp;"Times New Roman,Regular"Exhibit H - Summary of Reimbursable Resources</oddFooter>
      </headerFooter>
    </customSheetView>
  </customSheetViews>
  <mergeCells count="15">
    <mergeCell ref="A1:N1"/>
    <mergeCell ref="A3:N3"/>
    <mergeCell ref="A4:N4"/>
    <mergeCell ref="A5:N5"/>
    <mergeCell ref="A6:N6"/>
    <mergeCell ref="O13:P15"/>
    <mergeCell ref="A12:B12"/>
    <mergeCell ref="A10:B10"/>
    <mergeCell ref="A15:N15"/>
    <mergeCell ref="A8:B9"/>
    <mergeCell ref="L8:N8"/>
    <mergeCell ref="I8:K8"/>
    <mergeCell ref="A11:B11"/>
    <mergeCell ref="F8:H8"/>
    <mergeCell ref="C8:E8"/>
  </mergeCells>
  <phoneticPr fontId="0" type="noConversion"/>
  <printOptions horizontalCentered="1"/>
  <pageMargins left="1" right="1" top="0.5" bottom="0.55000000000000004" header="0" footer="0"/>
  <pageSetup scale="70" orientation="landscape" horizontalDpi="300" verticalDpi="300" r:id="rId5"/>
  <headerFooter alignWithMargins="0">
    <oddFooter>&amp;C&amp;"Times New Roman,Regular"Exhibit H - Summary of Reimbursable Resources</oddFooter>
  </headerFooter>
  <ignoredErrors>
    <ignoredError sqref="H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Normal="100" zoomScaleSheetLayoutView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34" sqref="A34:K34"/>
    </sheetView>
  </sheetViews>
  <sheetFormatPr defaultRowHeight="15"/>
  <cols>
    <col min="1" max="1" width="30.44140625" style="8" customWidth="1"/>
    <col min="2" max="2" width="10.77734375" style="8" customWidth="1"/>
    <col min="3" max="3" width="12.6640625" style="8" hidden="1" customWidth="1"/>
    <col min="4" max="4" width="10.88671875" style="8" customWidth="1"/>
    <col min="5" max="5" width="12.5546875" style="8" hidden="1" customWidth="1"/>
    <col min="6" max="6" width="9.77734375" style="8" customWidth="1"/>
    <col min="7" max="7" width="12" style="8" customWidth="1"/>
    <col min="8" max="9" width="9.77734375" style="8" customWidth="1"/>
    <col min="10" max="10" width="10.33203125" style="8" customWidth="1"/>
    <col min="11" max="11" width="13" style="8" customWidth="1"/>
    <col min="12" max="12" width="1.109375" style="32" customWidth="1"/>
    <col min="13" max="16384" width="8.88671875" style="8"/>
  </cols>
  <sheetData>
    <row r="1" spans="1:12" ht="20.25">
      <c r="A1" s="359" t="s">
        <v>14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2" t="s">
        <v>0</v>
      </c>
    </row>
    <row r="2" spans="1:12" ht="2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90"/>
      <c r="L2" s="32" t="s">
        <v>0</v>
      </c>
    </row>
    <row r="3" spans="1:12" ht="12.6" customHeight="1">
      <c r="A3" s="389"/>
      <c r="B3" s="389"/>
      <c r="C3" s="389"/>
      <c r="D3" s="389"/>
      <c r="E3" s="389"/>
      <c r="F3" s="389"/>
      <c r="G3" s="389"/>
      <c r="H3" s="389"/>
      <c r="I3" s="389"/>
      <c r="J3" s="389"/>
      <c r="K3" s="390"/>
      <c r="L3" s="32" t="s">
        <v>0</v>
      </c>
    </row>
    <row r="4" spans="1:12" ht="18.75">
      <c r="A4" s="361" t="s">
        <v>24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2" t="s">
        <v>0</v>
      </c>
    </row>
    <row r="5" spans="1:12" ht="16.5">
      <c r="A5" s="363" t="s">
        <v>165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2" t="s">
        <v>0</v>
      </c>
    </row>
    <row r="6" spans="1:12" ht="16.5">
      <c r="A6" s="386" t="str">
        <f>+'[2]B. Summary of Requirements '!A6</f>
        <v>Salaries and Expenses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2" t="s">
        <v>0</v>
      </c>
    </row>
    <row r="7" spans="1:12" ht="15.75">
      <c r="A7" s="374"/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2" t="s">
        <v>0</v>
      </c>
    </row>
    <row r="8" spans="1:12">
      <c r="A8" s="375"/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2" t="s">
        <v>0</v>
      </c>
    </row>
    <row r="9" spans="1:12" ht="40.5" customHeight="1">
      <c r="A9" s="376" t="s">
        <v>25</v>
      </c>
      <c r="B9" s="379" t="s">
        <v>148</v>
      </c>
      <c r="C9" s="380"/>
      <c r="D9" s="379" t="s">
        <v>142</v>
      </c>
      <c r="E9" s="380"/>
      <c r="F9" s="381" t="s">
        <v>132</v>
      </c>
      <c r="G9" s="382"/>
      <c r="H9" s="382"/>
      <c r="I9" s="382"/>
      <c r="J9" s="382"/>
      <c r="K9" s="383"/>
      <c r="L9" s="32" t="s">
        <v>0</v>
      </c>
    </row>
    <row r="10" spans="1:12">
      <c r="A10" s="377"/>
      <c r="B10" s="384" t="s">
        <v>12</v>
      </c>
      <c r="C10" s="384" t="s">
        <v>13</v>
      </c>
      <c r="D10" s="384" t="s">
        <v>12</v>
      </c>
      <c r="E10" s="384" t="s">
        <v>13</v>
      </c>
      <c r="F10" s="367" t="s">
        <v>4</v>
      </c>
      <c r="G10" s="369" t="s">
        <v>87</v>
      </c>
      <c r="H10" s="369" t="s">
        <v>10</v>
      </c>
      <c r="I10" s="369" t="s">
        <v>11</v>
      </c>
      <c r="J10" s="371" t="s">
        <v>12</v>
      </c>
      <c r="K10" s="367" t="s">
        <v>13</v>
      </c>
      <c r="L10" s="32" t="s">
        <v>0</v>
      </c>
    </row>
    <row r="11" spans="1:12" ht="27" customHeight="1">
      <c r="A11" s="378"/>
      <c r="B11" s="385"/>
      <c r="C11" s="385"/>
      <c r="D11" s="385"/>
      <c r="E11" s="385"/>
      <c r="F11" s="368"/>
      <c r="G11" s="370"/>
      <c r="H11" s="370"/>
      <c r="I11" s="370"/>
      <c r="J11" s="372"/>
      <c r="K11" s="373"/>
      <c r="L11" s="32" t="s">
        <v>0</v>
      </c>
    </row>
    <row r="12" spans="1:12" hidden="1">
      <c r="A12" s="75" t="s">
        <v>15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32" t="s">
        <v>0</v>
      </c>
    </row>
    <row r="13" spans="1:12">
      <c r="A13" s="212" t="s">
        <v>106</v>
      </c>
      <c r="B13" s="213"/>
      <c r="C13" s="213"/>
      <c r="D13" s="213">
        <v>12</v>
      </c>
      <c r="E13" s="213"/>
      <c r="F13" s="213"/>
      <c r="G13" s="213"/>
      <c r="H13" s="213"/>
      <c r="I13" s="213"/>
      <c r="J13" s="213">
        <v>12</v>
      </c>
      <c r="K13" s="214"/>
      <c r="L13" s="32" t="s">
        <v>0</v>
      </c>
    </row>
    <row r="14" spans="1:12">
      <c r="A14" s="215" t="s">
        <v>107</v>
      </c>
      <c r="B14" s="216"/>
      <c r="C14" s="216"/>
      <c r="D14" s="216">
        <v>1</v>
      </c>
      <c r="E14" s="216"/>
      <c r="F14" s="216"/>
      <c r="G14" s="216"/>
      <c r="H14" s="216"/>
      <c r="I14" s="216"/>
      <c r="J14" s="216">
        <v>1</v>
      </c>
      <c r="K14" s="217"/>
      <c r="L14" s="32" t="s">
        <v>0</v>
      </c>
    </row>
    <row r="15" spans="1:12">
      <c r="A15" s="215" t="s">
        <v>108</v>
      </c>
      <c r="B15" s="216"/>
      <c r="C15" s="216"/>
      <c r="D15" s="216">
        <v>4</v>
      </c>
      <c r="E15" s="216"/>
      <c r="F15" s="216"/>
      <c r="G15" s="216"/>
      <c r="H15" s="216"/>
      <c r="I15" s="216"/>
      <c r="J15" s="216">
        <v>4</v>
      </c>
      <c r="K15" s="217"/>
      <c r="L15" s="32" t="s">
        <v>0</v>
      </c>
    </row>
    <row r="16" spans="1:12" hidden="1">
      <c r="A16" s="215" t="s">
        <v>54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7"/>
      <c r="L16" s="32" t="s">
        <v>0</v>
      </c>
    </row>
    <row r="17" spans="1:14" hidden="1">
      <c r="A17" s="218" t="s">
        <v>55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7"/>
      <c r="L17" s="32" t="s">
        <v>0</v>
      </c>
    </row>
    <row r="18" spans="1:14" hidden="1">
      <c r="A18" s="215" t="s">
        <v>56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  <c r="L18" s="32" t="s">
        <v>0</v>
      </c>
    </row>
    <row r="19" spans="1:14" hidden="1">
      <c r="A19" s="215" t="s">
        <v>57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  <c r="L19" s="32" t="s">
        <v>0</v>
      </c>
    </row>
    <row r="20" spans="1:14" hidden="1">
      <c r="A20" s="215" t="s">
        <v>58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  <c r="L20" s="32" t="s">
        <v>0</v>
      </c>
    </row>
    <row r="21" spans="1:14" hidden="1">
      <c r="A21" s="219" t="s">
        <v>59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7"/>
      <c r="L21" s="32" t="s">
        <v>0</v>
      </c>
    </row>
    <row r="22" spans="1:14" hidden="1">
      <c r="A22" s="220" t="s">
        <v>138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7"/>
      <c r="L22" s="32" t="s">
        <v>0</v>
      </c>
    </row>
    <row r="23" spans="1:14" hidden="1">
      <c r="A23" s="215" t="s">
        <v>16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7"/>
      <c r="L23" s="32" t="s">
        <v>0</v>
      </c>
    </row>
    <row r="24" spans="1:14" hidden="1">
      <c r="A24" s="215" t="s">
        <v>60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7"/>
      <c r="L24" s="32" t="s">
        <v>0</v>
      </c>
    </row>
    <row r="25" spans="1:14" hidden="1">
      <c r="A25" s="215" t="s">
        <v>62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7"/>
      <c r="L25" s="32" t="s">
        <v>0</v>
      </c>
    </row>
    <row r="26" spans="1:14">
      <c r="A26" s="215" t="s">
        <v>81</v>
      </c>
      <c r="B26" s="216"/>
      <c r="C26" s="216"/>
      <c r="D26" s="216">
        <v>6</v>
      </c>
      <c r="E26" s="216"/>
      <c r="F26" s="216"/>
      <c r="G26" s="216"/>
      <c r="H26" s="216"/>
      <c r="I26" s="216"/>
      <c r="J26" s="216">
        <v>6</v>
      </c>
      <c r="K26" s="217"/>
      <c r="L26" s="32" t="s">
        <v>0</v>
      </c>
    </row>
    <row r="27" spans="1:14" hidden="1">
      <c r="A27" s="215" t="s">
        <v>61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7"/>
      <c r="L27" s="32" t="s">
        <v>0</v>
      </c>
    </row>
    <row r="28" spans="1:14" hidden="1">
      <c r="A28" s="221" t="s">
        <v>63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3"/>
      <c r="L28" s="32" t="s">
        <v>0</v>
      </c>
    </row>
    <row r="29" spans="1:14" ht="15.75" thickBot="1">
      <c r="A29" s="201" t="s">
        <v>20</v>
      </c>
      <c r="B29" s="202">
        <f t="shared" ref="B29:G29" si="0">SUM(B12:B28)</f>
        <v>0</v>
      </c>
      <c r="C29" s="204">
        <f t="shared" si="0"/>
        <v>0</v>
      </c>
      <c r="D29" s="206">
        <f t="shared" si="0"/>
        <v>23</v>
      </c>
      <c r="E29" s="204">
        <f t="shared" si="0"/>
        <v>0</v>
      </c>
      <c r="F29" s="206">
        <f t="shared" si="0"/>
        <v>0</v>
      </c>
      <c r="G29" s="204">
        <f t="shared" si="0"/>
        <v>0</v>
      </c>
      <c r="H29" s="206">
        <f>SUM(H12:H28)</f>
        <v>0</v>
      </c>
      <c r="I29" s="204">
        <f>SUM(I12:I28)</f>
        <v>0</v>
      </c>
      <c r="J29" s="206">
        <f>SUM(J12:J28)</f>
        <v>23</v>
      </c>
      <c r="K29" s="204">
        <f>SUM(K12:K28)</f>
        <v>0</v>
      </c>
      <c r="L29" s="270" t="s">
        <v>0</v>
      </c>
    </row>
    <row r="30" spans="1:14">
      <c r="A30" s="207" t="s">
        <v>96</v>
      </c>
      <c r="B30" s="208">
        <f>B29</f>
        <v>0</v>
      </c>
      <c r="C30" s="209"/>
      <c r="D30" s="208">
        <f>D29</f>
        <v>23</v>
      </c>
      <c r="E30" s="209"/>
      <c r="F30" s="208"/>
      <c r="G30" s="209"/>
      <c r="H30" s="208"/>
      <c r="I30" s="210">
        <f>G30+H30</f>
        <v>0</v>
      </c>
      <c r="J30" s="211">
        <f>D30+F30+I30</f>
        <v>23</v>
      </c>
      <c r="K30" s="210">
        <f>SUM(K13:K29)</f>
        <v>0</v>
      </c>
      <c r="N30" s="190"/>
    </row>
    <row r="31" spans="1:14" hidden="1">
      <c r="A31" s="224" t="s">
        <v>109</v>
      </c>
      <c r="B31" s="225"/>
      <c r="C31" s="226"/>
      <c r="D31" s="225"/>
      <c r="E31" s="226"/>
      <c r="F31" s="225"/>
      <c r="G31" s="226"/>
      <c r="H31" s="225"/>
      <c r="I31" s="227"/>
      <c r="J31" s="228"/>
      <c r="K31" s="227"/>
      <c r="L31" s="32" t="s">
        <v>0</v>
      </c>
    </row>
    <row r="32" spans="1:14" hidden="1">
      <c r="A32" s="100" t="s">
        <v>110</v>
      </c>
      <c r="B32" s="229"/>
      <c r="C32" s="230"/>
      <c r="D32" s="229"/>
      <c r="E32" s="230"/>
      <c r="F32" s="229"/>
      <c r="G32" s="230"/>
      <c r="H32" s="229"/>
      <c r="I32" s="231">
        <f>G32+H32</f>
        <v>0</v>
      </c>
      <c r="J32" s="232">
        <f>D32+F32+I32</f>
        <v>0</v>
      </c>
      <c r="K32" s="231"/>
      <c r="L32" s="32" t="s">
        <v>0</v>
      </c>
    </row>
    <row r="33" spans="1:12" s="9" customFormat="1">
      <c r="A33" s="101" t="s">
        <v>20</v>
      </c>
      <c r="B33" s="203">
        <f>SUM(B30:B32)</f>
        <v>0</v>
      </c>
      <c r="C33" s="205">
        <f t="shared" ref="C33:J33" si="1">SUM(C30:C32)</f>
        <v>0</v>
      </c>
      <c r="D33" s="203">
        <f t="shared" si="1"/>
        <v>23</v>
      </c>
      <c r="E33" s="205">
        <f t="shared" si="1"/>
        <v>0</v>
      </c>
      <c r="F33" s="203">
        <f t="shared" si="1"/>
        <v>0</v>
      </c>
      <c r="G33" s="205">
        <f t="shared" si="1"/>
        <v>0</v>
      </c>
      <c r="H33" s="203">
        <f t="shared" si="1"/>
        <v>0</v>
      </c>
      <c r="I33" s="205">
        <f>SUM(I30:I32)</f>
        <v>0</v>
      </c>
      <c r="J33" s="203">
        <f t="shared" si="1"/>
        <v>23</v>
      </c>
      <c r="K33" s="205">
        <f>SUM(K30:K32)</f>
        <v>0</v>
      </c>
      <c r="L33" s="32" t="s">
        <v>9</v>
      </c>
    </row>
    <row r="34" spans="1:12" s="9" customFormat="1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2"/>
    </row>
    <row r="35" spans="1:12" s="9" customFormat="1">
      <c r="L35" s="270"/>
    </row>
    <row r="36" spans="1:12">
      <c r="A36" s="190"/>
      <c r="K36" s="28"/>
    </row>
  </sheetData>
  <mergeCells count="23">
    <mergeCell ref="A6:K6"/>
    <mergeCell ref="A1:K1"/>
    <mergeCell ref="A2:K2"/>
    <mergeCell ref="A3:K3"/>
    <mergeCell ref="A4:K4"/>
    <mergeCell ref="A5:K5"/>
    <mergeCell ref="A7:K7"/>
    <mergeCell ref="A8:K8"/>
    <mergeCell ref="A9:A11"/>
    <mergeCell ref="B9:C9"/>
    <mergeCell ref="D9:E9"/>
    <mergeCell ref="F9:K9"/>
    <mergeCell ref="B10:B11"/>
    <mergeCell ref="C10:C11"/>
    <mergeCell ref="D10:D11"/>
    <mergeCell ref="E10:E11"/>
    <mergeCell ref="A34:K34"/>
    <mergeCell ref="F10:F11"/>
    <mergeCell ref="G10:G11"/>
    <mergeCell ref="H10:H11"/>
    <mergeCell ref="I10:I11"/>
    <mergeCell ref="J10:J11"/>
    <mergeCell ref="K10:K11"/>
  </mergeCells>
  <printOptions horizontalCentered="1"/>
  <pageMargins left="0.75" right="0.75" top="1" bottom="1" header="0.5" footer="0.5"/>
  <pageSetup scale="86" orientation="landscape" r:id="rId1"/>
  <headerFooter alignWithMargins="0">
    <oddFooter>&amp;C&amp;"Times New Roman,Regular"Exhibit I - Detail of Permanent Positions by Category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showGridLines="0" showOutlineSymbols="0" zoomScaleNormal="100" zoomScaleSheetLayoutView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I1"/>
    </sheetView>
  </sheetViews>
  <sheetFormatPr defaultColWidth="9.6640625" defaultRowHeight="15.75"/>
  <cols>
    <col min="1" max="1" width="57" style="16" customWidth="1"/>
    <col min="2" max="2" width="8.33203125" style="16" customWidth="1"/>
    <col min="3" max="3" width="12.109375" style="16" customWidth="1"/>
    <col min="4" max="4" width="8.77734375" style="16" customWidth="1"/>
    <col min="5" max="5" width="9.77734375" style="16" customWidth="1"/>
    <col min="6" max="6" width="9.21875" style="16" customWidth="1"/>
    <col min="7" max="7" width="9.77734375" style="16" customWidth="1"/>
    <col min="8" max="8" width="7.77734375" style="16" customWidth="1"/>
    <col min="9" max="9" width="11.77734375" style="16" bestFit="1" customWidth="1"/>
    <col min="10" max="10" width="1.21875" style="35" customWidth="1"/>
    <col min="11" max="16384" width="9.6640625" style="16"/>
  </cols>
  <sheetData>
    <row r="1" spans="1:10" ht="20.25">
      <c r="A1" s="405" t="s">
        <v>86</v>
      </c>
      <c r="B1" s="360"/>
      <c r="C1" s="360"/>
      <c r="D1" s="360"/>
      <c r="E1" s="360"/>
      <c r="F1" s="360"/>
      <c r="G1" s="360"/>
      <c r="H1" s="360"/>
      <c r="I1" s="360"/>
      <c r="J1" s="128" t="s">
        <v>0</v>
      </c>
    </row>
    <row r="2" spans="1:10" ht="18.75">
      <c r="A2" s="406"/>
      <c r="B2" s="406"/>
      <c r="C2" s="406"/>
      <c r="D2" s="406"/>
      <c r="E2" s="406"/>
      <c r="F2" s="406"/>
      <c r="G2" s="406"/>
      <c r="H2" s="406"/>
      <c r="I2" s="406"/>
      <c r="J2" s="128" t="s">
        <v>0</v>
      </c>
    </row>
    <row r="3" spans="1:10">
      <c r="A3" s="392"/>
      <c r="B3" s="392"/>
      <c r="C3" s="392"/>
      <c r="D3" s="392"/>
      <c r="E3" s="392"/>
      <c r="F3" s="392"/>
      <c r="G3" s="392"/>
      <c r="H3" s="392"/>
      <c r="I3" s="392"/>
      <c r="J3" s="128" t="s">
        <v>0</v>
      </c>
    </row>
    <row r="4" spans="1:10" ht="20.25">
      <c r="A4" s="407" t="s">
        <v>112</v>
      </c>
      <c r="B4" s="404"/>
      <c r="C4" s="404"/>
      <c r="D4" s="404"/>
      <c r="E4" s="404"/>
      <c r="F4" s="404"/>
      <c r="G4" s="404"/>
      <c r="H4" s="404"/>
      <c r="I4" s="404"/>
      <c r="J4" s="128" t="s">
        <v>0</v>
      </c>
    </row>
    <row r="5" spans="1:10" ht="18.75">
      <c r="A5" s="403" t="s">
        <v>165</v>
      </c>
      <c r="B5" s="387"/>
      <c r="C5" s="387"/>
      <c r="D5" s="387"/>
      <c r="E5" s="387"/>
      <c r="F5" s="387"/>
      <c r="G5" s="387"/>
      <c r="H5" s="387"/>
      <c r="I5" s="387"/>
      <c r="J5" s="128" t="s">
        <v>0</v>
      </c>
    </row>
    <row r="6" spans="1:10" ht="18.75">
      <c r="A6" s="403" t="str">
        <f>+'[2]B. Summary of Requirements '!A6</f>
        <v>Salaries and Expenses</v>
      </c>
      <c r="B6" s="404"/>
      <c r="C6" s="404"/>
      <c r="D6" s="404"/>
      <c r="E6" s="404"/>
      <c r="F6" s="404"/>
      <c r="G6" s="404"/>
      <c r="H6" s="404"/>
      <c r="I6" s="404"/>
      <c r="J6" s="128" t="s">
        <v>0</v>
      </c>
    </row>
    <row r="7" spans="1:10">
      <c r="A7" s="392"/>
      <c r="B7" s="392"/>
      <c r="C7" s="392"/>
      <c r="D7" s="392"/>
      <c r="E7" s="392"/>
      <c r="F7" s="392"/>
      <c r="G7" s="392"/>
      <c r="H7" s="392"/>
      <c r="I7" s="392"/>
      <c r="J7" s="128" t="s">
        <v>0</v>
      </c>
    </row>
    <row r="8" spans="1:10" ht="16.5" thickBot="1">
      <c r="A8" s="393" t="s">
        <v>103</v>
      </c>
      <c r="B8" s="393"/>
      <c r="C8" s="393"/>
      <c r="D8" s="393"/>
      <c r="E8" s="393"/>
      <c r="F8" s="393"/>
      <c r="G8" s="393"/>
      <c r="H8" s="393"/>
      <c r="I8" s="393"/>
      <c r="J8" s="128" t="s">
        <v>0</v>
      </c>
    </row>
    <row r="9" spans="1:10">
      <c r="A9" s="394" t="s">
        <v>26</v>
      </c>
      <c r="B9" s="397" t="s">
        <v>146</v>
      </c>
      <c r="C9" s="398"/>
      <c r="D9" s="397" t="s">
        <v>142</v>
      </c>
      <c r="E9" s="398"/>
      <c r="F9" s="397" t="s">
        <v>132</v>
      </c>
      <c r="G9" s="398"/>
      <c r="H9" s="397" t="s">
        <v>18</v>
      </c>
      <c r="I9" s="401"/>
      <c r="J9" s="128" t="s">
        <v>0</v>
      </c>
    </row>
    <row r="10" spans="1:10" ht="53.25" customHeight="1">
      <c r="A10" s="395"/>
      <c r="B10" s="399"/>
      <c r="C10" s="400"/>
      <c r="D10" s="399"/>
      <c r="E10" s="400"/>
      <c r="F10" s="399"/>
      <c r="G10" s="400"/>
      <c r="H10" s="399"/>
      <c r="I10" s="402"/>
      <c r="J10" s="128" t="s">
        <v>0</v>
      </c>
    </row>
    <row r="11" spans="1:10" ht="16.5" thickBot="1">
      <c r="A11" s="396"/>
      <c r="B11" s="81" t="s">
        <v>102</v>
      </c>
      <c r="C11" s="82" t="s">
        <v>104</v>
      </c>
      <c r="D11" s="81" t="s">
        <v>102</v>
      </c>
      <c r="E11" s="82" t="s">
        <v>104</v>
      </c>
      <c r="F11" s="81" t="s">
        <v>102</v>
      </c>
      <c r="G11" s="82" t="s">
        <v>104</v>
      </c>
      <c r="H11" s="81" t="s">
        <v>102</v>
      </c>
      <c r="I11" s="236" t="s">
        <v>104</v>
      </c>
      <c r="J11" s="128" t="s">
        <v>0</v>
      </c>
    </row>
    <row r="12" spans="1:10">
      <c r="A12" s="76" t="s">
        <v>79</v>
      </c>
      <c r="B12" s="44"/>
      <c r="C12" s="45"/>
      <c r="D12" s="44">
        <v>1</v>
      </c>
      <c r="E12" s="45">
        <v>166865</v>
      </c>
      <c r="F12" s="44">
        <v>1</v>
      </c>
      <c r="G12" s="45">
        <f>166865*1.005</f>
        <v>167699.32499999998</v>
      </c>
      <c r="H12" s="44">
        <f>F12-D12</f>
        <v>0</v>
      </c>
      <c r="I12" s="237"/>
      <c r="J12" s="128" t="s">
        <v>0</v>
      </c>
    </row>
    <row r="13" spans="1:10">
      <c r="A13" s="77" t="s">
        <v>78</v>
      </c>
      <c r="B13" s="44"/>
      <c r="C13" s="45"/>
      <c r="D13" s="44">
        <v>4</v>
      </c>
      <c r="E13" s="45">
        <v>595735</v>
      </c>
      <c r="F13" s="44">
        <v>4</v>
      </c>
      <c r="G13" s="45">
        <f>595735*1.005</f>
        <v>598713.67499999993</v>
      </c>
      <c r="H13" s="44">
        <f t="shared" ref="H13:H27" si="0">F13-D13</f>
        <v>0</v>
      </c>
      <c r="I13" s="238"/>
      <c r="J13" s="128" t="s">
        <v>0</v>
      </c>
    </row>
    <row r="14" spans="1:10">
      <c r="A14" s="77" t="s">
        <v>77</v>
      </c>
      <c r="B14" s="44"/>
      <c r="C14" s="45"/>
      <c r="D14" s="44">
        <v>10</v>
      </c>
      <c r="E14" s="45">
        <v>1153797</v>
      </c>
      <c r="F14" s="44">
        <v>10</v>
      </c>
      <c r="G14" s="45">
        <f>1153797*1.005</f>
        <v>1159565.9849999999</v>
      </c>
      <c r="H14" s="44">
        <f t="shared" si="0"/>
        <v>0</v>
      </c>
      <c r="I14" s="238"/>
      <c r="J14" s="128" t="s">
        <v>0</v>
      </c>
    </row>
    <row r="15" spans="1:10">
      <c r="A15" s="77" t="s">
        <v>76</v>
      </c>
      <c r="B15" s="44"/>
      <c r="C15" s="45"/>
      <c r="D15" s="44">
        <v>7</v>
      </c>
      <c r="E15" s="45">
        <v>685616</v>
      </c>
      <c r="F15" s="44">
        <v>7</v>
      </c>
      <c r="G15" s="45">
        <f>685616*1.005</f>
        <v>689044.08</v>
      </c>
      <c r="H15" s="44">
        <f t="shared" si="0"/>
        <v>0</v>
      </c>
      <c r="I15" s="238"/>
      <c r="J15" s="128" t="s">
        <v>0</v>
      </c>
    </row>
    <row r="16" spans="1:10">
      <c r="A16" s="77" t="s">
        <v>75</v>
      </c>
      <c r="B16" s="44"/>
      <c r="C16" s="45"/>
      <c r="D16" s="44"/>
      <c r="E16" s="45"/>
      <c r="F16" s="44"/>
      <c r="G16" s="45"/>
      <c r="H16" s="44">
        <f t="shared" si="0"/>
        <v>0</v>
      </c>
      <c r="I16" s="238"/>
      <c r="J16" s="128" t="s">
        <v>0</v>
      </c>
    </row>
    <row r="17" spans="1:10">
      <c r="A17" s="77" t="s">
        <v>74</v>
      </c>
      <c r="B17" s="44"/>
      <c r="C17" s="45"/>
      <c r="D17" s="44"/>
      <c r="E17" s="45"/>
      <c r="F17" s="44"/>
      <c r="G17" s="45"/>
      <c r="H17" s="44">
        <f t="shared" si="0"/>
        <v>0</v>
      </c>
      <c r="I17" s="238"/>
      <c r="J17" s="128" t="s">
        <v>0</v>
      </c>
    </row>
    <row r="18" spans="1:10">
      <c r="A18" s="77" t="s">
        <v>73</v>
      </c>
      <c r="B18" s="44"/>
      <c r="C18" s="45"/>
      <c r="D18" s="44"/>
      <c r="E18" s="45"/>
      <c r="F18" s="44"/>
      <c r="G18" s="45"/>
      <c r="H18" s="44">
        <f t="shared" si="0"/>
        <v>0</v>
      </c>
      <c r="I18" s="238"/>
      <c r="J18" s="128" t="s">
        <v>0</v>
      </c>
    </row>
    <row r="19" spans="1:10">
      <c r="A19" s="77" t="s">
        <v>72</v>
      </c>
      <c r="B19" s="44"/>
      <c r="C19" s="45"/>
      <c r="D19" s="44"/>
      <c r="E19" s="45"/>
      <c r="F19" s="44"/>
      <c r="G19" s="45"/>
      <c r="H19" s="44">
        <f t="shared" si="0"/>
        <v>0</v>
      </c>
      <c r="I19" s="238"/>
      <c r="J19" s="128" t="s">
        <v>0</v>
      </c>
    </row>
    <row r="20" spans="1:10">
      <c r="A20" s="77" t="s">
        <v>71</v>
      </c>
      <c r="B20" s="44"/>
      <c r="C20" s="45"/>
      <c r="D20" s="44"/>
      <c r="E20" s="45"/>
      <c r="F20" s="44"/>
      <c r="G20" s="45"/>
      <c r="H20" s="44">
        <f t="shared" si="0"/>
        <v>0</v>
      </c>
      <c r="I20" s="238"/>
      <c r="J20" s="128" t="s">
        <v>0</v>
      </c>
    </row>
    <row r="21" spans="1:10">
      <c r="A21" s="77" t="s">
        <v>70</v>
      </c>
      <c r="B21" s="44"/>
      <c r="C21" s="45"/>
      <c r="D21" s="44">
        <v>1</v>
      </c>
      <c r="E21" s="45">
        <v>43616</v>
      </c>
      <c r="F21" s="44">
        <v>1</v>
      </c>
      <c r="G21" s="45">
        <f>43616*1.005</f>
        <v>43834.079999999994</v>
      </c>
      <c r="H21" s="44">
        <f t="shared" si="0"/>
        <v>0</v>
      </c>
      <c r="I21" s="238"/>
      <c r="J21" s="128" t="s">
        <v>0</v>
      </c>
    </row>
    <row r="22" spans="1:10">
      <c r="A22" s="77" t="s">
        <v>69</v>
      </c>
      <c r="B22" s="44"/>
      <c r="C22" s="45"/>
      <c r="D22" s="44"/>
      <c r="E22" s="45"/>
      <c r="F22" s="44"/>
      <c r="G22" s="45"/>
      <c r="H22" s="44">
        <f t="shared" si="0"/>
        <v>0</v>
      </c>
      <c r="I22" s="238"/>
      <c r="J22" s="128" t="s">
        <v>0</v>
      </c>
    </row>
    <row r="23" spans="1:10">
      <c r="A23" s="77" t="s">
        <v>68</v>
      </c>
      <c r="B23" s="44"/>
      <c r="C23" s="45"/>
      <c r="D23" s="44"/>
      <c r="E23" s="45"/>
      <c r="F23" s="44"/>
      <c r="G23" s="45"/>
      <c r="H23" s="44">
        <f t="shared" si="0"/>
        <v>0</v>
      </c>
      <c r="I23" s="238"/>
      <c r="J23" s="128" t="s">
        <v>0</v>
      </c>
    </row>
    <row r="24" spans="1:10">
      <c r="A24" s="77" t="s">
        <v>66</v>
      </c>
      <c r="B24" s="44"/>
      <c r="C24" s="45"/>
      <c r="D24" s="44"/>
      <c r="E24" s="45"/>
      <c r="F24" s="44"/>
      <c r="G24" s="45"/>
      <c r="H24" s="44">
        <f t="shared" si="0"/>
        <v>0</v>
      </c>
      <c r="I24" s="238"/>
      <c r="J24" s="128" t="s">
        <v>0</v>
      </c>
    </row>
    <row r="25" spans="1:10">
      <c r="A25" s="77" t="s">
        <v>67</v>
      </c>
      <c r="B25" s="94"/>
      <c r="C25" s="45"/>
      <c r="D25" s="44"/>
      <c r="E25" s="45"/>
      <c r="F25" s="44"/>
      <c r="G25" s="45"/>
      <c r="H25" s="44">
        <f t="shared" si="0"/>
        <v>0</v>
      </c>
      <c r="I25" s="238"/>
      <c r="J25" s="128" t="s">
        <v>0</v>
      </c>
    </row>
    <row r="26" spans="1:10">
      <c r="A26" s="77" t="s">
        <v>65</v>
      </c>
      <c r="B26" s="44"/>
      <c r="C26" s="45"/>
      <c r="D26" s="44"/>
      <c r="E26" s="45"/>
      <c r="F26" s="44"/>
      <c r="G26" s="45"/>
      <c r="H26" s="44">
        <f t="shared" si="0"/>
        <v>0</v>
      </c>
      <c r="I26" s="238"/>
      <c r="J26" s="128" t="s">
        <v>0</v>
      </c>
    </row>
    <row r="27" spans="1:10">
      <c r="A27" s="77" t="s">
        <v>64</v>
      </c>
      <c r="B27" s="46"/>
      <c r="C27" s="47"/>
      <c r="D27" s="46"/>
      <c r="E27" s="47"/>
      <c r="F27" s="46"/>
      <c r="G27" s="47"/>
      <c r="H27" s="44">
        <f t="shared" si="0"/>
        <v>0</v>
      </c>
      <c r="I27" s="239"/>
      <c r="J27" s="128" t="s">
        <v>0</v>
      </c>
    </row>
    <row r="28" spans="1:10">
      <c r="A28" s="78" t="s">
        <v>139</v>
      </c>
      <c r="B28" s="48">
        <f>SUM(B12:B27)</f>
        <v>0</v>
      </c>
      <c r="C28" s="69"/>
      <c r="D28" s="48">
        <f t="shared" ref="D28:F28" si="1">SUM(D12:D27)</f>
        <v>23</v>
      </c>
      <c r="E28" s="69"/>
      <c r="F28" s="48">
        <f t="shared" si="1"/>
        <v>23</v>
      </c>
      <c r="G28" s="69"/>
      <c r="H28" s="48">
        <f>SUM(H12:H27)</f>
        <v>0</v>
      </c>
      <c r="I28" s="240"/>
      <c r="J28" s="128" t="s">
        <v>0</v>
      </c>
    </row>
    <row r="29" spans="1:10">
      <c r="A29" s="79" t="s">
        <v>7</v>
      </c>
      <c r="B29" s="49"/>
      <c r="C29" s="27">
        <v>0</v>
      </c>
      <c r="D29" s="49"/>
      <c r="E29" s="27">
        <v>166865</v>
      </c>
      <c r="F29" s="271"/>
      <c r="G29" s="27">
        <v>166865</v>
      </c>
      <c r="H29" s="49"/>
      <c r="I29" s="241"/>
      <c r="J29" s="128" t="s">
        <v>0</v>
      </c>
    </row>
    <row r="30" spans="1:10">
      <c r="A30" s="79" t="s">
        <v>47</v>
      </c>
      <c r="B30" s="50"/>
      <c r="C30" s="27">
        <f>SUM(C13:C27)/22</f>
        <v>0</v>
      </c>
      <c r="D30" s="49"/>
      <c r="E30" s="27">
        <f>SUM(E13:E27)/22</f>
        <v>112671.09090909091</v>
      </c>
      <c r="F30" s="271"/>
      <c r="G30" s="27">
        <f>SUM(G13:G27)/22</f>
        <v>113234.44636363635</v>
      </c>
      <c r="H30" s="49"/>
      <c r="I30" s="238"/>
      <c r="J30" s="128" t="s">
        <v>0</v>
      </c>
    </row>
    <row r="31" spans="1:10" ht="16.5" thickBot="1">
      <c r="A31" s="80" t="s">
        <v>48</v>
      </c>
      <c r="B31" s="51"/>
      <c r="C31" s="72">
        <v>0</v>
      </c>
      <c r="D31" s="52"/>
      <c r="E31" s="72">
        <v>14</v>
      </c>
      <c r="F31" s="52"/>
      <c r="G31" s="72">
        <v>14</v>
      </c>
      <c r="H31" s="52"/>
      <c r="I31" s="242"/>
      <c r="J31" s="128" t="s">
        <v>9</v>
      </c>
    </row>
    <row r="32" spans="1:10">
      <c r="A32" s="391"/>
      <c r="B32" s="349"/>
      <c r="C32" s="349"/>
      <c r="D32" s="349"/>
      <c r="E32" s="349"/>
      <c r="F32" s="349"/>
      <c r="G32" s="349"/>
      <c r="H32" s="349"/>
      <c r="I32" s="349"/>
      <c r="J32" s="349"/>
    </row>
    <row r="33" spans="1:10">
      <c r="A33" s="10"/>
      <c r="B33" s="10"/>
      <c r="C33" s="10"/>
      <c r="D33" s="10"/>
      <c r="E33" s="10"/>
      <c r="F33" s="10"/>
      <c r="G33" s="10"/>
      <c r="H33" s="10"/>
      <c r="I33" s="10"/>
      <c r="J33" s="129"/>
    </row>
  </sheetData>
  <mergeCells count="14">
    <mergeCell ref="A6:I6"/>
    <mergeCell ref="A1:I1"/>
    <mergeCell ref="A2:I2"/>
    <mergeCell ref="A3:I3"/>
    <mergeCell ref="A4:I4"/>
    <mergeCell ref="A5:I5"/>
    <mergeCell ref="A32:J32"/>
    <mergeCell ref="A7:I7"/>
    <mergeCell ref="A8:I8"/>
    <mergeCell ref="A9:A11"/>
    <mergeCell ref="B9:C10"/>
    <mergeCell ref="D9:E10"/>
    <mergeCell ref="F9:G10"/>
    <mergeCell ref="H9:I10"/>
  </mergeCells>
  <printOptions horizontalCentered="1"/>
  <pageMargins left="0.5" right="0.5" top="0.5" bottom="0.55000000000000004" header="0" footer="0"/>
  <pageSetup scale="67" orientation="landscape" horizontalDpi="300" verticalDpi="300" r:id="rId1"/>
  <headerFooter alignWithMargins="0">
    <oddFooter>&amp;C&amp;"Times New Roman,Regular"Exhibit K - Summary of Requirements by Grade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7"/>
  <dimension ref="A1:N183"/>
  <sheetViews>
    <sheetView zoomScaleNormal="100" zoomScaleSheetLayoutView="7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I1"/>
    </sheetView>
  </sheetViews>
  <sheetFormatPr defaultRowHeight="15.75"/>
  <cols>
    <col min="1" max="1" width="65.33203125" style="3" customWidth="1"/>
    <col min="2" max="2" width="8.88671875" style="3"/>
    <col min="3" max="3" width="11" style="3" customWidth="1"/>
    <col min="4" max="4" width="8.88671875" style="3"/>
    <col min="5" max="5" width="10.6640625" style="3" customWidth="1"/>
    <col min="6" max="6" width="8.88671875" style="3"/>
    <col min="7" max="7" width="11.33203125" style="3" customWidth="1"/>
    <col min="8" max="8" width="8.88671875" style="3"/>
    <col min="9" max="9" width="11.6640625" style="3" customWidth="1"/>
    <col min="10" max="12" width="8.88671875" style="3" hidden="1" customWidth="1"/>
    <col min="13" max="13" width="1" style="33" customWidth="1"/>
    <col min="15" max="16384" width="8.88671875" style="3"/>
  </cols>
  <sheetData>
    <row r="1" spans="1:13" ht="19.149999999999999" customHeight="1">
      <c r="A1" s="359" t="s">
        <v>85</v>
      </c>
      <c r="B1" s="408"/>
      <c r="C1" s="408"/>
      <c r="D1" s="408"/>
      <c r="E1" s="408"/>
      <c r="F1" s="408"/>
      <c r="G1" s="408"/>
      <c r="H1" s="408"/>
      <c r="I1" s="408"/>
      <c r="M1" s="32" t="s">
        <v>0</v>
      </c>
    </row>
    <row r="2" spans="1:13" ht="19.149999999999999" customHeight="1">
      <c r="A2" s="409"/>
      <c r="B2" s="410"/>
      <c r="C2" s="410"/>
      <c r="D2" s="410"/>
      <c r="E2" s="410"/>
      <c r="F2" s="410"/>
      <c r="G2" s="410"/>
      <c r="H2" s="410"/>
      <c r="I2" s="410"/>
      <c r="M2" s="32" t="s">
        <v>0</v>
      </c>
    </row>
    <row r="3" spans="1:13" ht="18.75">
      <c r="A3" s="411" t="s">
        <v>52</v>
      </c>
      <c r="B3" s="408"/>
      <c r="C3" s="408"/>
      <c r="D3" s="408"/>
      <c r="E3" s="408"/>
      <c r="F3" s="408"/>
      <c r="G3" s="408"/>
      <c r="H3" s="408"/>
      <c r="I3" s="408"/>
      <c r="M3" s="32" t="s">
        <v>0</v>
      </c>
    </row>
    <row r="4" spans="1:13" ht="16.5">
      <c r="A4" s="386" t="s">
        <v>165</v>
      </c>
      <c r="B4" s="408"/>
      <c r="C4" s="408"/>
      <c r="D4" s="408"/>
      <c r="E4" s="408"/>
      <c r="F4" s="408"/>
      <c r="G4" s="408"/>
      <c r="H4" s="408"/>
      <c r="I4" s="408"/>
      <c r="M4" s="32" t="s">
        <v>0</v>
      </c>
    </row>
    <row r="5" spans="1:13" ht="16.5">
      <c r="A5" s="386" t="s">
        <v>91</v>
      </c>
      <c r="B5" s="408"/>
      <c r="C5" s="408"/>
      <c r="D5" s="408"/>
      <c r="E5" s="408"/>
      <c r="F5" s="408"/>
      <c r="G5" s="408"/>
      <c r="H5" s="408"/>
      <c r="I5" s="408"/>
      <c r="M5" s="32" t="s">
        <v>0</v>
      </c>
    </row>
    <row r="6" spans="1:13">
      <c r="A6" s="416" t="s">
        <v>90</v>
      </c>
      <c r="B6" s="408"/>
      <c r="C6" s="408"/>
      <c r="D6" s="408"/>
      <c r="E6" s="408"/>
      <c r="F6" s="408"/>
      <c r="G6" s="408"/>
      <c r="H6" s="408"/>
      <c r="I6" s="408"/>
      <c r="M6" s="32" t="s">
        <v>0</v>
      </c>
    </row>
    <row r="7" spans="1:13" ht="11.25" customHeight="1">
      <c r="A7" s="329"/>
      <c r="B7" s="329"/>
      <c r="C7" s="329"/>
      <c r="D7" s="329"/>
      <c r="E7" s="329"/>
      <c r="F7" s="329"/>
      <c r="G7" s="329"/>
      <c r="H7" s="329"/>
      <c r="I7" s="329"/>
      <c r="M7" s="32" t="s">
        <v>0</v>
      </c>
    </row>
    <row r="8" spans="1:13" ht="44.25" customHeight="1">
      <c r="A8" s="414" t="s">
        <v>49</v>
      </c>
      <c r="B8" s="417" t="s">
        <v>140</v>
      </c>
      <c r="C8" s="418"/>
      <c r="D8" s="422" t="s">
        <v>143</v>
      </c>
      <c r="E8" s="423"/>
      <c r="F8" s="419" t="s">
        <v>132</v>
      </c>
      <c r="G8" s="421"/>
      <c r="H8" s="419" t="s">
        <v>127</v>
      </c>
      <c r="I8" s="420"/>
      <c r="J8" s="5"/>
      <c r="M8" s="32" t="s">
        <v>0</v>
      </c>
    </row>
    <row r="9" spans="1:13" ht="25.5" customHeight="1" thickBot="1">
      <c r="A9" s="415"/>
      <c r="B9" s="91" t="s">
        <v>23</v>
      </c>
      <c r="C9" s="92" t="s">
        <v>104</v>
      </c>
      <c r="D9" s="91" t="s">
        <v>23</v>
      </c>
      <c r="E9" s="92" t="s">
        <v>104</v>
      </c>
      <c r="F9" s="91" t="s">
        <v>23</v>
      </c>
      <c r="G9" s="92" t="s">
        <v>104</v>
      </c>
      <c r="H9" s="91" t="s">
        <v>23</v>
      </c>
      <c r="I9" s="93" t="s">
        <v>104</v>
      </c>
      <c r="J9" s="5"/>
      <c r="M9" s="32" t="s">
        <v>0</v>
      </c>
    </row>
    <row r="10" spans="1:13">
      <c r="A10" s="83" t="s">
        <v>5</v>
      </c>
      <c r="B10" s="53"/>
      <c r="C10" s="98">
        <v>10298</v>
      </c>
      <c r="D10" s="285">
        <v>23</v>
      </c>
      <c r="E10" s="98">
        <v>10000</v>
      </c>
      <c r="F10" s="285">
        <v>23</v>
      </c>
      <c r="G10" s="98">
        <f>E10*1.005</f>
        <v>10049.999999999998</v>
      </c>
      <c r="H10" s="53">
        <f>F10-D10</f>
        <v>0</v>
      </c>
      <c r="I10" s="99">
        <f>G10-E10</f>
        <v>49.999999999998181</v>
      </c>
      <c r="J10" s="5"/>
      <c r="M10" s="32" t="s">
        <v>0</v>
      </c>
    </row>
    <row r="11" spans="1:13">
      <c r="A11" s="84" t="s">
        <v>46</v>
      </c>
      <c r="B11" s="53"/>
      <c r="C11" s="54">
        <v>2965</v>
      </c>
      <c r="D11" s="53"/>
      <c r="E11" s="54">
        <v>2000</v>
      </c>
      <c r="F11" s="53"/>
      <c r="G11" s="54">
        <v>2000</v>
      </c>
      <c r="H11" s="53">
        <f>F11-D11</f>
        <v>0</v>
      </c>
      <c r="I11" s="43">
        <f>G11-E11</f>
        <v>0</v>
      </c>
      <c r="J11" s="14" t="s">
        <v>21</v>
      </c>
      <c r="K11" s="3" t="s">
        <v>22</v>
      </c>
      <c r="M11" s="32" t="s">
        <v>0</v>
      </c>
    </row>
    <row r="12" spans="1:13">
      <c r="A12" s="84" t="s">
        <v>28</v>
      </c>
      <c r="B12" s="189">
        <f t="shared" ref="B12:G12" si="0">B13+B14</f>
        <v>0</v>
      </c>
      <c r="C12" s="54">
        <f t="shared" si="0"/>
        <v>0</v>
      </c>
      <c r="D12" s="189">
        <f t="shared" si="0"/>
        <v>0</v>
      </c>
      <c r="E12" s="54">
        <f t="shared" si="0"/>
        <v>0</v>
      </c>
      <c r="F12" s="189">
        <f t="shared" si="0"/>
        <v>0</v>
      </c>
      <c r="G12" s="54">
        <f t="shared" si="0"/>
        <v>0</v>
      </c>
      <c r="H12" s="53">
        <f>F12-D12</f>
        <v>0</v>
      </c>
      <c r="I12" s="43">
        <f t="shared" ref="I12:I15" si="1">G12-E12</f>
        <v>0</v>
      </c>
      <c r="J12" s="5">
        <v>93</v>
      </c>
      <c r="M12" s="32" t="s">
        <v>0</v>
      </c>
    </row>
    <row r="13" spans="1:13">
      <c r="A13" s="85" t="s">
        <v>30</v>
      </c>
      <c r="B13" s="59"/>
      <c r="C13" s="60"/>
      <c r="D13" s="59"/>
      <c r="E13" s="60"/>
      <c r="F13" s="59"/>
      <c r="G13" s="60"/>
      <c r="H13" s="59">
        <f t="shared" ref="H13:H15" si="2">F13-D13</f>
        <v>0</v>
      </c>
      <c r="I13" s="61">
        <f t="shared" si="1"/>
        <v>0</v>
      </c>
      <c r="J13" s="5"/>
      <c r="M13" s="32" t="s">
        <v>0</v>
      </c>
    </row>
    <row r="14" spans="1:13">
      <c r="A14" s="85" t="s">
        <v>29</v>
      </c>
      <c r="B14" s="59"/>
      <c r="C14" s="60"/>
      <c r="D14" s="59"/>
      <c r="E14" s="60"/>
      <c r="F14" s="59"/>
      <c r="G14" s="60"/>
      <c r="H14" s="59">
        <f t="shared" si="2"/>
        <v>0</v>
      </c>
      <c r="I14" s="61">
        <f t="shared" si="1"/>
        <v>0</v>
      </c>
      <c r="J14" s="5"/>
      <c r="M14" s="32" t="s">
        <v>0</v>
      </c>
    </row>
    <row r="15" spans="1:13">
      <c r="A15" s="86" t="s">
        <v>31</v>
      </c>
      <c r="B15" s="62"/>
      <c r="C15" s="63"/>
      <c r="D15" s="62"/>
      <c r="E15" s="63"/>
      <c r="F15" s="62"/>
      <c r="G15" s="63"/>
      <c r="H15" s="53">
        <f t="shared" si="2"/>
        <v>0</v>
      </c>
      <c r="I15" s="43">
        <f t="shared" si="1"/>
        <v>0</v>
      </c>
      <c r="J15" s="5"/>
      <c r="M15" s="32" t="s">
        <v>0</v>
      </c>
    </row>
    <row r="16" spans="1:13">
      <c r="A16" s="87" t="s">
        <v>6</v>
      </c>
      <c r="B16" s="64">
        <f>+B10+B11+B12+B15</f>
        <v>0</v>
      </c>
      <c r="C16" s="65">
        <f t="shared" ref="C16:I16" si="3">+C10+C11+C12+C15</f>
        <v>13263</v>
      </c>
      <c r="D16" s="64">
        <f>+D10+D11+D12+D15</f>
        <v>23</v>
      </c>
      <c r="E16" s="65">
        <f t="shared" si="3"/>
        <v>12000</v>
      </c>
      <c r="F16" s="64">
        <f t="shared" si="3"/>
        <v>23</v>
      </c>
      <c r="G16" s="188">
        <f t="shared" si="3"/>
        <v>12049.999999999998</v>
      </c>
      <c r="H16" s="65">
        <f>+H10+H11+H12+H15</f>
        <v>0</v>
      </c>
      <c r="I16" s="188">
        <f t="shared" si="3"/>
        <v>49.999999999998181</v>
      </c>
      <c r="J16" s="18">
        <f>697+630+957+2333</f>
        <v>4617</v>
      </c>
      <c r="K16" s="3">
        <f>2451-93</f>
        <v>2358</v>
      </c>
      <c r="L16" s="3">
        <f>+E16-G16</f>
        <v>-49.999999999998181</v>
      </c>
      <c r="M16" s="32" t="s">
        <v>0</v>
      </c>
    </row>
    <row r="17" spans="1:13">
      <c r="A17" s="84" t="s">
        <v>50</v>
      </c>
      <c r="B17" s="53"/>
      <c r="C17" s="54"/>
      <c r="D17" s="53"/>
      <c r="E17" s="54"/>
      <c r="F17" s="53"/>
      <c r="G17" s="54"/>
      <c r="H17" s="53"/>
      <c r="I17" s="43"/>
      <c r="J17" s="5"/>
      <c r="M17" s="32" t="s">
        <v>0</v>
      </c>
    </row>
    <row r="18" spans="1:13">
      <c r="A18" s="88" t="s">
        <v>33</v>
      </c>
      <c r="B18" s="53"/>
      <c r="C18" s="54">
        <v>3717</v>
      </c>
      <c r="D18" s="53"/>
      <c r="E18" s="54">
        <v>4000</v>
      </c>
      <c r="F18" s="53"/>
      <c r="G18" s="54">
        <v>4000</v>
      </c>
      <c r="H18" s="53"/>
      <c r="I18" s="43">
        <f>G18-E18</f>
        <v>0</v>
      </c>
      <c r="J18" s="5">
        <v>359</v>
      </c>
      <c r="K18" s="3">
        <f>1171+93</f>
        <v>1264</v>
      </c>
      <c r="L18" s="3">
        <f t="shared" ref="L18:L34" si="4">+E18-G18</f>
        <v>0</v>
      </c>
      <c r="M18" s="32" t="s">
        <v>0</v>
      </c>
    </row>
    <row r="19" spans="1:13">
      <c r="A19" s="88" t="s">
        <v>34</v>
      </c>
      <c r="B19" s="53"/>
      <c r="C19" s="54">
        <v>11423</v>
      </c>
      <c r="D19" s="53"/>
      <c r="E19" s="54">
        <v>13000</v>
      </c>
      <c r="F19" s="53"/>
      <c r="G19" s="54">
        <v>14000</v>
      </c>
      <c r="H19" s="53"/>
      <c r="I19" s="43">
        <f t="shared" ref="I19:I33" si="5">G19-E19</f>
        <v>1000</v>
      </c>
      <c r="J19" s="5"/>
      <c r="K19" s="3">
        <v>110</v>
      </c>
      <c r="L19" s="3">
        <f t="shared" si="4"/>
        <v>-1000</v>
      </c>
      <c r="M19" s="32" t="s">
        <v>0</v>
      </c>
    </row>
    <row r="20" spans="1:13">
      <c r="A20" s="88" t="s">
        <v>35</v>
      </c>
      <c r="B20" s="53"/>
      <c r="C20" s="54">
        <v>3117</v>
      </c>
      <c r="D20" s="53"/>
      <c r="E20" s="54">
        <v>4000</v>
      </c>
      <c r="F20" s="53"/>
      <c r="G20" s="54">
        <v>4000</v>
      </c>
      <c r="H20" s="53"/>
      <c r="I20" s="43">
        <f t="shared" si="5"/>
        <v>0</v>
      </c>
      <c r="J20" s="5"/>
      <c r="K20" s="3">
        <v>0</v>
      </c>
      <c r="L20" s="3">
        <f t="shared" si="4"/>
        <v>0</v>
      </c>
      <c r="M20" s="32" t="s">
        <v>0</v>
      </c>
    </row>
    <row r="21" spans="1:13">
      <c r="A21" s="88" t="s">
        <v>83</v>
      </c>
      <c r="B21" s="53"/>
      <c r="C21" s="54">
        <v>17625</v>
      </c>
      <c r="D21" s="53"/>
      <c r="E21" s="54">
        <v>20000</v>
      </c>
      <c r="F21" s="53"/>
      <c r="G21" s="54">
        <v>21000</v>
      </c>
      <c r="H21" s="53"/>
      <c r="I21" s="43">
        <f t="shared" si="5"/>
        <v>1000</v>
      </c>
      <c r="J21" s="5">
        <f>4220-576</f>
        <v>3644</v>
      </c>
      <c r="L21" s="3">
        <f t="shared" si="4"/>
        <v>-1000</v>
      </c>
      <c r="M21" s="32" t="s">
        <v>0</v>
      </c>
    </row>
    <row r="22" spans="1:13">
      <c r="A22" s="88" t="s">
        <v>17</v>
      </c>
      <c r="B22" s="53"/>
      <c r="C22" s="54">
        <v>438</v>
      </c>
      <c r="D22" s="53"/>
      <c r="E22" s="54">
        <v>1000</v>
      </c>
      <c r="F22" s="53"/>
      <c r="G22" s="54">
        <v>1000</v>
      </c>
      <c r="H22" s="53"/>
      <c r="I22" s="43">
        <f t="shared" si="5"/>
        <v>0</v>
      </c>
      <c r="J22" s="5"/>
      <c r="L22" s="3">
        <f t="shared" si="4"/>
        <v>0</v>
      </c>
      <c r="M22" s="32" t="s">
        <v>0</v>
      </c>
    </row>
    <row r="23" spans="1:13">
      <c r="A23" s="88" t="s">
        <v>36</v>
      </c>
      <c r="B23" s="53"/>
      <c r="C23" s="54">
        <v>10427</v>
      </c>
      <c r="D23" s="53"/>
      <c r="E23" s="54">
        <v>9000</v>
      </c>
      <c r="F23" s="53"/>
      <c r="G23" s="54">
        <v>10000</v>
      </c>
      <c r="H23" s="53"/>
      <c r="I23" s="43">
        <f t="shared" si="5"/>
        <v>1000</v>
      </c>
      <c r="J23" s="5">
        <v>332</v>
      </c>
      <c r="K23" s="3">
        <v>175</v>
      </c>
      <c r="L23" s="3">
        <f t="shared" si="4"/>
        <v>-1000</v>
      </c>
      <c r="M23" s="32" t="s">
        <v>0</v>
      </c>
    </row>
    <row r="24" spans="1:13">
      <c r="A24" s="88" t="s">
        <v>37</v>
      </c>
      <c r="B24" s="53"/>
      <c r="C24" s="54">
        <v>3480</v>
      </c>
      <c r="D24" s="53"/>
      <c r="E24" s="54">
        <v>4000</v>
      </c>
      <c r="F24" s="53"/>
      <c r="G24" s="54">
        <v>4000</v>
      </c>
      <c r="H24" s="53"/>
      <c r="I24" s="43">
        <f t="shared" si="5"/>
        <v>0</v>
      </c>
      <c r="J24" s="5"/>
      <c r="L24" s="3">
        <f t="shared" si="4"/>
        <v>0</v>
      </c>
      <c r="M24" s="32" t="s">
        <v>0</v>
      </c>
    </row>
    <row r="25" spans="1:13">
      <c r="A25" s="88" t="s">
        <v>38</v>
      </c>
      <c r="B25" s="53"/>
      <c r="C25" s="54">
        <v>94255</v>
      </c>
      <c r="D25" s="53"/>
      <c r="E25" s="54">
        <v>96000</v>
      </c>
      <c r="F25" s="53"/>
      <c r="G25" s="54">
        <v>98000</v>
      </c>
      <c r="H25" s="53"/>
      <c r="I25" s="43">
        <f t="shared" si="5"/>
        <v>2000</v>
      </c>
      <c r="J25" s="5"/>
      <c r="K25" s="3">
        <v>14918</v>
      </c>
      <c r="L25" s="3">
        <f t="shared" si="4"/>
        <v>-2000</v>
      </c>
      <c r="M25" s="32" t="s">
        <v>0</v>
      </c>
    </row>
    <row r="26" spans="1:13">
      <c r="A26" s="88" t="s">
        <v>39</v>
      </c>
      <c r="B26" s="53"/>
      <c r="C26" s="54">
        <v>1352777</v>
      </c>
      <c r="D26" s="53"/>
      <c r="E26" s="54">
        <v>3439215</v>
      </c>
      <c r="F26" s="53"/>
      <c r="G26" s="54">
        <v>1114893</v>
      </c>
      <c r="H26" s="53"/>
      <c r="I26" s="43">
        <f t="shared" si="5"/>
        <v>-2324322</v>
      </c>
      <c r="J26" s="5">
        <v>276</v>
      </c>
      <c r="K26" s="3">
        <v>14853</v>
      </c>
      <c r="L26" s="3">
        <f t="shared" si="4"/>
        <v>2324322</v>
      </c>
      <c r="M26" s="32" t="s">
        <v>0</v>
      </c>
    </row>
    <row r="27" spans="1:13">
      <c r="A27" s="88" t="s">
        <v>141</v>
      </c>
      <c r="B27" s="53"/>
      <c r="C27" s="54">
        <v>66255</v>
      </c>
      <c r="D27" s="53"/>
      <c r="E27" s="54">
        <v>70000</v>
      </c>
      <c r="F27" s="53"/>
      <c r="G27" s="54">
        <v>70000</v>
      </c>
      <c r="H27" s="53"/>
      <c r="I27" s="43">
        <f t="shared" si="5"/>
        <v>0</v>
      </c>
      <c r="J27" s="5"/>
      <c r="K27" s="3">
        <v>135</v>
      </c>
      <c r="L27" s="3">
        <f t="shared" si="4"/>
        <v>0</v>
      </c>
      <c r="M27" s="32" t="s">
        <v>0</v>
      </c>
    </row>
    <row r="28" spans="1:13">
      <c r="A28" s="88" t="s">
        <v>84</v>
      </c>
      <c r="B28" s="53"/>
      <c r="C28" s="54">
        <v>8769</v>
      </c>
      <c r="D28" s="53"/>
      <c r="E28" s="54">
        <v>10000</v>
      </c>
      <c r="F28" s="53"/>
      <c r="G28" s="54">
        <v>10000</v>
      </c>
      <c r="H28" s="53"/>
      <c r="I28" s="43">
        <f t="shared" si="5"/>
        <v>0</v>
      </c>
      <c r="J28" s="5"/>
      <c r="L28" s="3">
        <f t="shared" si="4"/>
        <v>0</v>
      </c>
      <c r="M28" s="32" t="s">
        <v>0</v>
      </c>
    </row>
    <row r="29" spans="1:13" hidden="1">
      <c r="A29" s="88" t="s">
        <v>88</v>
      </c>
      <c r="B29" s="53"/>
      <c r="C29" s="54">
        <v>0</v>
      </c>
      <c r="D29" s="53"/>
      <c r="E29" s="54">
        <v>0</v>
      </c>
      <c r="F29" s="53"/>
      <c r="G29" s="54">
        <v>0</v>
      </c>
      <c r="H29" s="53"/>
      <c r="I29" s="43">
        <f t="shared" si="5"/>
        <v>0</v>
      </c>
      <c r="J29" s="5"/>
      <c r="L29" s="3">
        <f t="shared" si="4"/>
        <v>0</v>
      </c>
      <c r="M29" s="32" t="s">
        <v>0</v>
      </c>
    </row>
    <row r="30" spans="1:13">
      <c r="A30" s="88" t="s">
        <v>89</v>
      </c>
      <c r="B30" s="53"/>
      <c r="C30" s="54">
        <v>12654</v>
      </c>
      <c r="D30" s="53"/>
      <c r="E30" s="54">
        <v>18000</v>
      </c>
      <c r="F30" s="53"/>
      <c r="G30" s="54">
        <v>18000</v>
      </c>
      <c r="H30" s="53"/>
      <c r="I30" s="43">
        <f t="shared" si="5"/>
        <v>0</v>
      </c>
      <c r="J30" s="5"/>
      <c r="K30" s="3">
        <v>10</v>
      </c>
      <c r="L30" s="3">
        <f t="shared" si="4"/>
        <v>0</v>
      </c>
      <c r="M30" s="32" t="s">
        <v>0</v>
      </c>
    </row>
    <row r="31" spans="1:13">
      <c r="A31" s="88" t="s">
        <v>40</v>
      </c>
      <c r="B31" s="53"/>
      <c r="C31" s="54">
        <v>7907</v>
      </c>
      <c r="D31" s="53"/>
      <c r="E31" s="54">
        <v>6000</v>
      </c>
      <c r="F31" s="53"/>
      <c r="G31" s="54">
        <v>6000</v>
      </c>
      <c r="H31" s="53"/>
      <c r="I31" s="43">
        <f t="shared" si="5"/>
        <v>0</v>
      </c>
      <c r="J31" s="5"/>
      <c r="K31" s="3">
        <v>85</v>
      </c>
      <c r="L31" s="3">
        <f t="shared" si="4"/>
        <v>0</v>
      </c>
      <c r="M31" s="32" t="s">
        <v>0</v>
      </c>
    </row>
    <row r="32" spans="1:13">
      <c r="A32" s="88" t="s">
        <v>41</v>
      </c>
      <c r="B32" s="53"/>
      <c r="C32" s="54">
        <v>6227</v>
      </c>
      <c r="D32" s="53"/>
      <c r="E32" s="54">
        <v>8000</v>
      </c>
      <c r="F32" s="53"/>
      <c r="G32" s="54">
        <v>8000</v>
      </c>
      <c r="H32" s="53"/>
      <c r="I32" s="43">
        <f t="shared" si="5"/>
        <v>0</v>
      </c>
      <c r="J32" s="5"/>
      <c r="K32" s="3">
        <v>37758</v>
      </c>
      <c r="L32" s="3">
        <f t="shared" si="4"/>
        <v>0</v>
      </c>
      <c r="M32" s="32" t="s">
        <v>0</v>
      </c>
    </row>
    <row r="33" spans="1:14">
      <c r="A33" s="88" t="s">
        <v>177</v>
      </c>
      <c r="B33" s="53"/>
      <c r="C33" s="54">
        <v>625</v>
      </c>
      <c r="D33" s="53"/>
      <c r="E33" s="54">
        <v>0</v>
      </c>
      <c r="F33" s="53"/>
      <c r="G33" s="54">
        <v>0</v>
      </c>
      <c r="H33" s="53"/>
      <c r="I33" s="43">
        <f t="shared" si="5"/>
        <v>0</v>
      </c>
      <c r="J33" s="5"/>
      <c r="L33" s="3">
        <f t="shared" si="4"/>
        <v>0</v>
      </c>
      <c r="M33" s="32"/>
      <c r="N33" s="243"/>
    </row>
    <row r="34" spans="1:14">
      <c r="A34" s="89" t="s">
        <v>42</v>
      </c>
      <c r="B34" s="30"/>
      <c r="C34" s="22">
        <f>SUM(C16:C33)</f>
        <v>1612959</v>
      </c>
      <c r="D34" s="30"/>
      <c r="E34" s="22">
        <f>SUM(E16:E33)</f>
        <v>3714215</v>
      </c>
      <c r="F34" s="30"/>
      <c r="G34" s="22">
        <f>SUM(G16:G33)</f>
        <v>1394943</v>
      </c>
      <c r="H34" s="30"/>
      <c r="I34" s="21">
        <f>SUM(I16:I32)</f>
        <v>-2319272</v>
      </c>
      <c r="J34" s="5">
        <f>SUM(J12:J32)</f>
        <v>9321</v>
      </c>
      <c r="K34" s="3">
        <f>SUM(K16:K32)</f>
        <v>71666</v>
      </c>
      <c r="L34" s="3">
        <f t="shared" si="4"/>
        <v>2319272</v>
      </c>
      <c r="M34" s="32" t="s">
        <v>0</v>
      </c>
    </row>
    <row r="35" spans="1:14" ht="16.899999999999999" customHeight="1">
      <c r="A35" s="90" t="s">
        <v>43</v>
      </c>
      <c r="B35" s="56"/>
      <c r="C35" s="57">
        <v>-974638</v>
      </c>
      <c r="D35" s="56"/>
      <c r="E35" s="57">
        <v>-1024189</v>
      </c>
      <c r="F35" s="56"/>
      <c r="G35" s="57">
        <v>-782873</v>
      </c>
      <c r="H35" s="56"/>
      <c r="I35" s="58"/>
      <c r="J35" s="5"/>
      <c r="M35" s="32" t="s">
        <v>0</v>
      </c>
    </row>
    <row r="36" spans="1:14">
      <c r="A36" s="90" t="s">
        <v>44</v>
      </c>
      <c r="B36" s="56"/>
      <c r="C36" s="57">
        <v>1024189</v>
      </c>
      <c r="D36" s="56"/>
      <c r="E36" s="57">
        <v>782873</v>
      </c>
      <c r="F36" s="56"/>
      <c r="G36" s="57">
        <v>764430</v>
      </c>
      <c r="H36" s="56"/>
      <c r="I36" s="58"/>
      <c r="J36" s="5"/>
      <c r="M36" s="32" t="s">
        <v>0</v>
      </c>
    </row>
    <row r="37" spans="1:14">
      <c r="A37" s="90" t="s">
        <v>45</v>
      </c>
      <c r="B37" s="56"/>
      <c r="C37" s="57">
        <v>-85277</v>
      </c>
      <c r="D37" s="56"/>
      <c r="E37" s="57">
        <v>-40000</v>
      </c>
      <c r="F37" s="56"/>
      <c r="G37" s="57">
        <v>-40000</v>
      </c>
      <c r="H37" s="56"/>
      <c r="I37" s="58"/>
      <c r="J37" s="5"/>
      <c r="M37" s="32" t="s">
        <v>0</v>
      </c>
    </row>
    <row r="38" spans="1:14" ht="16.5" customHeight="1" thickBot="1">
      <c r="A38" s="180" t="s">
        <v>1</v>
      </c>
      <c r="B38" s="181"/>
      <c r="C38" s="182">
        <f>SUM(C34:C37)</f>
        <v>1577233</v>
      </c>
      <c r="D38" s="181"/>
      <c r="E38" s="182">
        <f>SUM(E34:E37)</f>
        <v>3432899</v>
      </c>
      <c r="F38" s="181"/>
      <c r="G38" s="182">
        <f>SUM(G34:G37)</f>
        <v>1336500</v>
      </c>
      <c r="H38" s="181"/>
      <c r="I38" s="183"/>
      <c r="J38" s="5"/>
      <c r="M38" s="32" t="s">
        <v>0</v>
      </c>
    </row>
    <row r="39" spans="1:14">
      <c r="A39" s="184"/>
      <c r="B39" s="185"/>
      <c r="C39" s="186"/>
      <c r="D39" s="185"/>
      <c r="E39" s="186"/>
      <c r="F39" s="185"/>
      <c r="G39" s="186"/>
      <c r="H39" s="185"/>
      <c r="I39" s="187"/>
      <c r="J39" s="5"/>
      <c r="M39" s="32"/>
    </row>
    <row r="40" spans="1:14">
      <c r="A40" s="179" t="s">
        <v>97</v>
      </c>
      <c r="B40" s="53"/>
      <c r="C40" s="54"/>
      <c r="D40" s="53"/>
      <c r="E40" s="54"/>
      <c r="F40" s="53"/>
      <c r="G40" s="54"/>
      <c r="H40" s="53"/>
      <c r="I40" s="43"/>
      <c r="J40" s="5"/>
      <c r="M40" s="32" t="s">
        <v>0</v>
      </c>
    </row>
    <row r="41" spans="1:14">
      <c r="A41" s="88" t="s">
        <v>32</v>
      </c>
      <c r="B41" s="55">
        <v>0</v>
      </c>
      <c r="C41" s="98">
        <v>12309</v>
      </c>
      <c r="D41" s="55">
        <v>0</v>
      </c>
      <c r="E41" s="98">
        <v>13259</v>
      </c>
      <c r="F41" s="55">
        <v>0</v>
      </c>
      <c r="G41" s="98">
        <v>13500</v>
      </c>
      <c r="H41" s="56"/>
      <c r="I41" s="99"/>
      <c r="J41" s="5"/>
      <c r="M41" s="32" t="s">
        <v>0</v>
      </c>
    </row>
    <row r="42" spans="1:14">
      <c r="A42" s="84" t="s">
        <v>2</v>
      </c>
      <c r="B42" s="53"/>
      <c r="C42" s="98">
        <v>0</v>
      </c>
      <c r="D42" s="53"/>
      <c r="E42" s="98">
        <v>0</v>
      </c>
      <c r="F42" s="53"/>
      <c r="G42" s="98">
        <v>0</v>
      </c>
      <c r="H42" s="56"/>
      <c r="I42" s="99"/>
      <c r="J42" s="5"/>
      <c r="M42" s="32" t="s">
        <v>0</v>
      </c>
    </row>
    <row r="43" spans="1:14">
      <c r="A43" s="86" t="s">
        <v>3</v>
      </c>
      <c r="B43" s="67"/>
      <c r="C43" s="199">
        <v>0</v>
      </c>
      <c r="D43" s="67"/>
      <c r="E43" s="199">
        <v>0</v>
      </c>
      <c r="F43" s="67"/>
      <c r="G43" s="199">
        <v>0</v>
      </c>
      <c r="H43" s="68"/>
      <c r="I43" s="200"/>
      <c r="J43" s="5"/>
      <c r="M43" s="32" t="s">
        <v>0</v>
      </c>
    </row>
    <row r="44" spans="1:14">
      <c r="A44" s="26"/>
      <c r="B44" s="25"/>
      <c r="C44" s="25"/>
      <c r="D44" s="25"/>
      <c r="E44" s="25"/>
      <c r="F44" s="25"/>
      <c r="G44" s="25"/>
      <c r="H44" s="25"/>
      <c r="I44" s="25"/>
      <c r="J44" s="5"/>
      <c r="M44" s="32" t="s">
        <v>9</v>
      </c>
    </row>
    <row r="45" spans="1:14">
      <c r="A45" s="412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</row>
    <row r="46" spans="1:14" s="233" customFormat="1">
      <c r="H46" s="12"/>
      <c r="I46" s="12"/>
      <c r="J46" s="16"/>
      <c r="M46" s="234"/>
      <c r="N46" s="235"/>
    </row>
    <row r="47" spans="1:14">
      <c r="H47" s="10"/>
      <c r="I47" s="10"/>
      <c r="J47" s="5"/>
    </row>
    <row r="48" spans="1:14">
      <c r="H48" s="10"/>
      <c r="I48" s="29"/>
      <c r="J48" s="5"/>
    </row>
    <row r="49" spans="8:10">
      <c r="H49" s="10"/>
      <c r="I49" s="10"/>
      <c r="J49" s="5"/>
    </row>
    <row r="50" spans="8:10">
      <c r="H50" s="10"/>
      <c r="I50" s="10"/>
      <c r="J50" s="5"/>
    </row>
    <row r="51" spans="8:10">
      <c r="H51" s="10"/>
      <c r="I51" s="10"/>
      <c r="J51" s="5"/>
    </row>
    <row r="52" spans="8:10">
      <c r="H52" s="10"/>
      <c r="I52" s="10"/>
      <c r="J52" s="5"/>
    </row>
    <row r="53" spans="8:10">
      <c r="H53" s="10"/>
      <c r="I53" s="10"/>
      <c r="J53" s="5"/>
    </row>
    <row r="54" spans="8:10">
      <c r="H54" s="10"/>
      <c r="I54" s="10"/>
      <c r="J54" s="5"/>
    </row>
    <row r="55" spans="8:10">
      <c r="H55" s="10"/>
      <c r="I55" s="10"/>
      <c r="J55" s="5"/>
    </row>
    <row r="56" spans="8:10">
      <c r="H56" s="10"/>
      <c r="I56" s="10"/>
      <c r="J56" s="5"/>
    </row>
    <row r="57" spans="8:10">
      <c r="H57" s="10"/>
      <c r="I57" s="10"/>
      <c r="J57" s="5"/>
    </row>
    <row r="58" spans="8:10">
      <c r="H58" s="10"/>
      <c r="I58" s="10"/>
      <c r="J58" s="5"/>
    </row>
    <row r="59" spans="8:10">
      <c r="H59" s="10"/>
      <c r="I59" s="11"/>
      <c r="J59" s="5"/>
    </row>
    <row r="60" spans="8:10">
      <c r="H60" s="10"/>
      <c r="I60" s="11"/>
      <c r="J60" s="5"/>
    </row>
    <row r="61" spans="8:10">
      <c r="H61" s="10"/>
      <c r="I61" s="10"/>
      <c r="J61" s="5"/>
    </row>
    <row r="62" spans="8:10">
      <c r="H62" s="10"/>
      <c r="I62" s="10"/>
      <c r="J62" s="5"/>
    </row>
    <row r="63" spans="8:10">
      <c r="H63" s="10"/>
      <c r="I63" s="10"/>
      <c r="J63" s="5"/>
    </row>
    <row r="64" spans="8:10">
      <c r="H64" s="10"/>
      <c r="I64" s="10"/>
      <c r="J64" s="5"/>
    </row>
    <row r="65" spans="8:10">
      <c r="H65" s="10"/>
      <c r="I65" s="10"/>
      <c r="J65" s="5"/>
    </row>
    <row r="66" spans="8:10">
      <c r="H66" s="10"/>
      <c r="I66" s="10"/>
      <c r="J66" s="5"/>
    </row>
    <row r="67" spans="8:10">
      <c r="H67" s="10"/>
      <c r="I67" s="10"/>
      <c r="J67" s="5"/>
    </row>
    <row r="68" spans="8:10">
      <c r="H68" s="10"/>
      <c r="I68" s="10"/>
      <c r="J68" s="5"/>
    </row>
    <row r="69" spans="8:10">
      <c r="H69" s="10"/>
      <c r="I69" s="10"/>
      <c r="J69" s="5"/>
    </row>
    <row r="70" spans="8:10">
      <c r="H70" s="10"/>
      <c r="I70" s="10"/>
      <c r="J70" s="5"/>
    </row>
    <row r="71" spans="8:10">
      <c r="H71" s="10"/>
      <c r="I71" s="10"/>
      <c r="J71" s="5"/>
    </row>
    <row r="72" spans="8:10">
      <c r="H72" s="10"/>
      <c r="I72" s="10"/>
      <c r="J72" s="5"/>
    </row>
    <row r="73" spans="8:10">
      <c r="H73" s="10"/>
      <c r="I73" s="10"/>
      <c r="J73" s="5"/>
    </row>
    <row r="74" spans="8:10">
      <c r="H74" s="13"/>
      <c r="I74" s="10"/>
      <c r="J74" s="5"/>
    </row>
    <row r="75" spans="8:10">
      <c r="H75" s="5"/>
      <c r="I75" s="5"/>
      <c r="J75" s="5"/>
    </row>
    <row r="76" spans="8:10">
      <c r="H76" s="4"/>
      <c r="I76" s="4"/>
      <c r="J76" s="5"/>
    </row>
    <row r="77" spans="8:10">
      <c r="H77" s="4"/>
      <c r="I77" s="4"/>
      <c r="J77" s="5"/>
    </row>
    <row r="78" spans="8:10">
      <c r="H78" s="4"/>
      <c r="I78" s="4"/>
      <c r="J78" s="5"/>
    </row>
    <row r="79" spans="8:10">
      <c r="H79" s="4"/>
      <c r="I79" s="4"/>
      <c r="J79" s="5"/>
    </row>
    <row r="80" spans="8:10">
      <c r="J80" s="5"/>
    </row>
    <row r="81" spans="10:10">
      <c r="J81" s="5"/>
    </row>
    <row r="183" spans="1:1">
      <c r="A183" s="3" t="s">
        <v>80</v>
      </c>
    </row>
  </sheetData>
  <customSheetViews>
    <customSheetView guid="{12C66D54-5067-4346-818B-6EAB1C8A9183}" scale="75" showPageBreaks="1" printArea="1" hiddenColumns="1" view="pageBreakPreview">
      <pane xSplit="1" ySplit="9" topLeftCell="B10" activePane="bottomRight" state="frozen"/>
      <selection pane="bottomRight" activeCell="C21" sqref="C21"/>
      <pageMargins left="0.5" right="0.5" top="0.5" bottom="0.25" header="0.5" footer="0.5"/>
      <printOptions horizontalCentered="1"/>
      <pageSetup scale="70" orientation="landscape" r:id="rId1"/>
      <headerFooter alignWithMargins="0">
        <oddFooter>&amp;C&amp;"Times New Roman,Regular"Exhibit L - Summary of Requirements by Object Class</oddFooter>
      </headerFooter>
    </customSheetView>
    <customSheetView guid="{4148B88B-8ED7-4FDE-9459-DEB244AD0552}" scale="75" showPageBreaks="1" printArea="1" hiddenColumns="1" view="pageBreakPreview">
      <pane xSplit="1" ySplit="9" topLeftCell="B10" activePane="bottomRight" state="frozen"/>
      <selection pane="bottomRight" activeCell="C21" sqref="C21"/>
      <pageMargins left="0.5" right="0.5" top="0.5" bottom="0.25" header="0.5" footer="0.5"/>
      <printOptions horizontalCentered="1"/>
      <pageSetup scale="70" orientation="landscape" r:id="rId2"/>
      <headerFooter alignWithMargins="0">
        <oddFooter>&amp;C&amp;"Times New Roman,Regular"Exhibit L - Summary of Requirements by Object Class</oddFooter>
      </headerFooter>
    </customSheetView>
    <customSheetView guid="{56C0A34E-45B4-448B-85E5-70B3A8E63333}" scale="75" showPageBreaks="1" printArea="1" hiddenColumns="1" view="pageBreakPreview">
      <pane xSplit="1" ySplit="9" topLeftCell="B10" activePane="bottomRight" state="frozen"/>
      <selection pane="bottomRight" activeCell="D9" sqref="D9"/>
      <pageMargins left="0.5" right="0.5" top="0.5" bottom="0.25" header="0.5" footer="0.5"/>
      <printOptions horizontalCentered="1"/>
      <pageSetup scale="70" orientation="landscape" r:id="rId3"/>
      <headerFooter alignWithMargins="0">
        <oddFooter>&amp;C&amp;"Times New Roman,Regular"Exhibit L - Summary of Requirements by Object Class</oddFooter>
      </headerFooter>
    </customSheetView>
    <customSheetView guid="{3118AF25-8423-420A-806A-487665220C68}" scale="75" showPageBreaks="1" printArea="1" hiddenColumns="1" view="pageBreakPreview">
      <pane xSplit="1" ySplit="9" topLeftCell="B19" activePane="bottomRight" state="frozen"/>
      <selection pane="bottomRight" activeCell="I12" sqref="I12"/>
      <pageMargins left="0.5" right="0.5" top="0.5" bottom="0.25" header="0.5" footer="0.5"/>
      <printOptions horizontalCentered="1"/>
      <pageSetup scale="70" orientation="landscape" r:id="rId4"/>
      <headerFooter alignWithMargins="0">
        <oddFooter>&amp;C&amp;"Times New Roman,Regular"Exhibit L - Summary of Requirements by Object Class</oddFooter>
      </headerFooter>
    </customSheetView>
  </customSheetViews>
  <mergeCells count="13">
    <mergeCell ref="A1:I1"/>
    <mergeCell ref="A2:I2"/>
    <mergeCell ref="A3:I3"/>
    <mergeCell ref="A4:I4"/>
    <mergeCell ref="A45:M45"/>
    <mergeCell ref="A7:I7"/>
    <mergeCell ref="A5:I5"/>
    <mergeCell ref="A8:A9"/>
    <mergeCell ref="A6:I6"/>
    <mergeCell ref="B8:C8"/>
    <mergeCell ref="H8:I8"/>
    <mergeCell ref="F8:G8"/>
    <mergeCell ref="D8:E8"/>
  </mergeCells>
  <phoneticPr fontId="0" type="noConversion"/>
  <printOptions horizontalCentered="1"/>
  <pageMargins left="0.5" right="0.5" top="0.5" bottom="0.25" header="0.5" footer="0.5"/>
  <pageSetup scale="70" orientation="landscape" r:id="rId5"/>
  <headerFooter alignWithMargins="0">
    <oddFooter>&amp;C&amp;"Times New Roman,Regular"Exhibit L - Summary of Requirements by Object Class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A. Organization Chart</vt:lpstr>
      <vt:lpstr>D. Strategic Goals &amp; Objectives</vt:lpstr>
      <vt:lpstr>F. 2011 Crosswalk</vt:lpstr>
      <vt:lpstr>G. 2012 Crosswalk</vt:lpstr>
      <vt:lpstr>H. Reimbursable Resources</vt:lpstr>
      <vt:lpstr>I. Permanent Positions</vt:lpstr>
      <vt:lpstr>K. Summary by Grade</vt:lpstr>
      <vt:lpstr>L. Summary by Object Class</vt:lpstr>
      <vt:lpstr>'A. Organization Chart'!Print_Area</vt:lpstr>
      <vt:lpstr>'D. Strategic Goals &amp; Objectives'!Print_Area</vt:lpstr>
      <vt:lpstr>'F. 2011 Crosswalk'!Print_Area</vt:lpstr>
      <vt:lpstr>'G. 2012 Crosswalk'!Print_Area</vt:lpstr>
      <vt:lpstr>'H. Reimbursable Resources'!Print_Area</vt:lpstr>
      <vt:lpstr>'I. Permanent Positions'!Print_Area</vt:lpstr>
      <vt:lpstr>'K. Summary by Grade'!Print_Area</vt:lpstr>
      <vt:lpstr>'L. Summary by Object Class'!Print_Area</vt:lpstr>
      <vt:lpstr>'H. Reimbursable Resources'!REIMPRO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sdale</dc:creator>
  <cp:lastModifiedBy>bwieszek</cp:lastModifiedBy>
  <cp:lastPrinted>2012-02-07T12:46:55Z</cp:lastPrinted>
  <dcterms:created xsi:type="dcterms:W3CDTF">2003-08-28T20:51:00Z</dcterms:created>
  <dcterms:modified xsi:type="dcterms:W3CDTF">2012-02-07T12:50:01Z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