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30" yWindow="-120" windowWidth="15480" windowHeight="7080" tabRatio="889"/>
  </bookViews>
  <sheets>
    <sheet name="A. Organization Chart" sheetId="2" r:id="rId1"/>
    <sheet name="B. Summary of Requirements " sheetId="3" r:id="rId2"/>
    <sheet name="C. Increases Offsets" sheetId="4" r:id="rId3"/>
    <sheet name="D. Strategic Goals &amp; Objectives" sheetId="5" r:id="rId4"/>
    <sheet name="E. ATB Justification" sheetId="6" r:id="rId5"/>
    <sheet name="F. 2011 Crosswalk" sheetId="7" r:id="rId6"/>
    <sheet name="G. 2012 Crosswalk" sheetId="8" r:id="rId7"/>
    <sheet name="H. Reimbursable Resources" sheetId="9" r:id="rId8"/>
    <sheet name="I. Permanent Positions" sheetId="10" r:id="rId9"/>
    <sheet name="J. Financial Analysis" sheetId="11" r:id="rId10"/>
    <sheet name="K. Summary by Grade" sheetId="12" r:id="rId11"/>
    <sheet name="L. Summary by Object Class" sheetId="13" r:id="rId12"/>
  </sheets>
  <externalReferences>
    <externalReference r:id="rId13"/>
    <externalReference r:id="rId14"/>
  </externalReferences>
  <definedNames>
    <definedName name="_10POS_BY_CAT" localSheetId="9">'[1]Summ Atty Agt'!#REF!</definedName>
    <definedName name="_11POS_BY_CAT">#REF!</definedName>
    <definedName name="_1ATTORNEY_SUPP" localSheetId="1">#REF!</definedName>
    <definedName name="_2ATTORNEY_SUPP">#REF!</definedName>
    <definedName name="_3GA_ROLLUP" localSheetId="1">'B. Summary of Requirements '!#REF!</definedName>
    <definedName name="_4GA_ROLLUP" localSheetId="3">#REF!</definedName>
    <definedName name="_5GA_ROLLUP" localSheetId="7">[2]SumReq!#REF!</definedName>
    <definedName name="_6GA_ROLLUP" localSheetId="9">'[1]Sum of Req'!#REF!</definedName>
    <definedName name="_7GA_ROLLUP">#REF!</definedName>
    <definedName name="_8POS_BY_CAT" localSheetId="1">#REF!</definedName>
    <definedName name="_9POS_BY_CAT" localSheetId="3">#REF!</definedName>
    <definedName name="DL" localSheetId="1">'B. Summary of Requirements '!$A$3:$X$57</definedName>
    <definedName name="DL">#REF!</definedName>
    <definedName name="EXECSUPP" localSheetId="1">'B. Summary of Requirements '!#REF!</definedName>
    <definedName name="EXECSUPP" localSheetId="3">#REF!</definedName>
    <definedName name="EXECSUPP" localSheetId="9">'[1]Sum of Req'!#REF!</definedName>
    <definedName name="EXECSUPP">#REF!</definedName>
    <definedName name="FY0711.1">#REF!</definedName>
    <definedName name="FY0711.5">#REF!</definedName>
    <definedName name="FY0712.1">#REF!</definedName>
    <definedName name="FY0721.0">#REF!</definedName>
    <definedName name="FY0722.0">#REF!</definedName>
    <definedName name="FY0723.1">#REF!</definedName>
    <definedName name="FY0723.2">#REF!</definedName>
    <definedName name="FY0723.3">#REF!</definedName>
    <definedName name="FY0724.0">#REF!</definedName>
    <definedName name="FY0725.2">#REF!</definedName>
    <definedName name="FY0725.3">#REF!</definedName>
    <definedName name="FY0725.6">#REF!</definedName>
    <definedName name="FY0726.0">#REF!</definedName>
    <definedName name="FY0731.0">#REF!</definedName>
    <definedName name="FY0732.0">#REF!</definedName>
    <definedName name="FY07Ling">#REF!</definedName>
    <definedName name="FY07Mult">#REF!</definedName>
    <definedName name="FY07PEPI">#REF!</definedName>
    <definedName name="FY07Tot">#REF!</definedName>
    <definedName name="FY07Train">#REF!</definedName>
    <definedName name="FY0811.1">#REF!</definedName>
    <definedName name="FY0811.5">#REF!</definedName>
    <definedName name="FY0812.1">#REF!</definedName>
    <definedName name="FY0821.0">#REF!</definedName>
    <definedName name="FY0822.0">#REF!</definedName>
    <definedName name="FY0823.1">#REF!</definedName>
    <definedName name="FY0823.2">#REF!</definedName>
    <definedName name="FY0823.3">#REF!</definedName>
    <definedName name="FY0824.0">#REF!</definedName>
    <definedName name="FY0825.2">#REF!</definedName>
    <definedName name="FY0825.3">#REF!</definedName>
    <definedName name="FY0825.6">#REF!</definedName>
    <definedName name="FY0826.0">#REF!</definedName>
    <definedName name="FY0831.0">#REF!</definedName>
    <definedName name="FY0832.0">#REF!</definedName>
    <definedName name="FY08Ling">#REF!</definedName>
    <definedName name="FY08Mult">#REF!</definedName>
    <definedName name="FY08PEPI">#REF!</definedName>
    <definedName name="FY08Tot">#REF!</definedName>
    <definedName name="FY08Train">#REF!</definedName>
    <definedName name="FY0911.1">#REF!</definedName>
    <definedName name="FY0911.5">#REF!</definedName>
    <definedName name="FY0912.1">#REF!</definedName>
    <definedName name="FY0921.0">#REF!</definedName>
    <definedName name="FY0922.0">#REF!</definedName>
    <definedName name="FY0923.1">#REF!</definedName>
    <definedName name="FY0923.2">#REF!</definedName>
    <definedName name="FY0923.3">#REF!</definedName>
    <definedName name="FY0924.0">#REF!</definedName>
    <definedName name="FY0925.2">#REF!</definedName>
    <definedName name="FY0925.3">#REF!</definedName>
    <definedName name="FY0925.6">#REF!</definedName>
    <definedName name="FY0926.0">#REF!</definedName>
    <definedName name="FY0931.0">#REF!</definedName>
    <definedName name="FY0932.0">#REF!</definedName>
    <definedName name="FY09Ling">#REF!</definedName>
    <definedName name="FY09Mult">#REF!</definedName>
    <definedName name="FY09PEPI">#REF!</definedName>
    <definedName name="FY09Tot">#REF!</definedName>
    <definedName name="FY09Train">#REF!</definedName>
    <definedName name="hlhl0" localSheetId="4">'E. ATB Justification'!#REF!</definedName>
    <definedName name="INTEL" localSheetId="1">'B. Summary of Requirements '!#REF!</definedName>
    <definedName name="INTEL" localSheetId="3">#REF!</definedName>
    <definedName name="INTEL" localSheetId="9">'[1]Sum of Req'!#REF!</definedName>
    <definedName name="INTEL">#REF!</definedName>
    <definedName name="JMD" localSheetId="1">'B. Summary of Requirements '!#REF!</definedName>
    <definedName name="JMD" localSheetId="3">#REF!</definedName>
    <definedName name="JMD" localSheetId="9">'[1]Sum of Req'!#REF!</definedName>
    <definedName name="JMD">#REF!</definedName>
    <definedName name="OLE_LINK7" localSheetId="4">'E. ATB Justification'!#REF!</definedName>
    <definedName name="PART">#REF!</definedName>
    <definedName name="_xlnm.Print_Area" localSheetId="0">'A. Organization Chart'!$A$1:$N$32</definedName>
    <definedName name="_xlnm.Print_Area" localSheetId="1">'B. Summary of Requirements '!$A$1:$X$62</definedName>
    <definedName name="_xlnm.Print_Area" localSheetId="2">'C. Increases Offsets'!$A$1:$G$22</definedName>
    <definedName name="_xlnm.Print_Area" localSheetId="3">'D. Strategic Goals &amp; Objectives'!$A$1:$P$31</definedName>
    <definedName name="_xlnm.Print_Area" localSheetId="4">'E. ATB Justification'!$A$1:$I$35</definedName>
    <definedName name="_xlnm.Print_Area" localSheetId="5">'F. 2011 Crosswalk'!$A$1:$O$24</definedName>
    <definedName name="_xlnm.Print_Area" localSheetId="6">'G. 2012 Crosswalk'!$A$1:$R$17</definedName>
    <definedName name="_xlnm.Print_Area" localSheetId="7">'H. Reimbursable Resources'!$A$1:$N$15</definedName>
    <definedName name="_xlnm.Print_Area" localSheetId="8">'I. Permanent Positions'!$A$1:$K$20</definedName>
    <definedName name="_xlnm.Print_Area" localSheetId="9">'J. Financial Analysis'!$A$1:$I$41</definedName>
    <definedName name="_xlnm.Print_Area" localSheetId="10">'K. Summary by Grade'!$A$1:$I$23</definedName>
    <definedName name="_xlnm.Print_Area" localSheetId="11">'L. Summary by Object Class'!$A$1:$K$39</definedName>
    <definedName name="_xlnm.Print_Area">#REF!</definedName>
    <definedName name="REIMPRO" localSheetId="7">'H. Reimbursable Resources'!$A$1:$N$14</definedName>
    <definedName name="REIMPRO">#REF!</definedName>
    <definedName name="REIMSOR" localSheetId="7">'H. Reimbursable Resources'!$P$17:$AF$29</definedName>
    <definedName name="REIMSOR">#REF!</definedName>
    <definedName name="Z_12C66D54_5067_4346_818B_6EAB1C8A9183_.wvu.Cols" localSheetId="6" hidden="1">'G. 2012 Crosswalk'!$H:$J</definedName>
    <definedName name="Z_12C66D54_5067_4346_818B_6EAB1C8A9183_.wvu.Cols" localSheetId="11" hidden="1">'L. Summary by Object Class'!$J:$L</definedName>
    <definedName name="Z_12C66D54_5067_4346_818B_6EAB1C8A9183_.wvu.PrintArea" localSheetId="0" hidden="1">'A. Organization Chart'!$A$1:$N$29</definedName>
    <definedName name="Z_12C66D54_5067_4346_818B_6EAB1C8A9183_.wvu.PrintArea" localSheetId="1" hidden="1">'B. Summary of Requirements '!$A$1:$X$62</definedName>
    <definedName name="Z_12C66D54_5067_4346_818B_6EAB1C8A9183_.wvu.PrintArea" localSheetId="2" hidden="1">'C. Increases Offsets'!$A$1:$H$22</definedName>
    <definedName name="Z_12C66D54_5067_4346_818B_6EAB1C8A9183_.wvu.PrintArea" localSheetId="3" hidden="1">'D. Strategic Goals &amp; Objectives'!$A$1:$P$31</definedName>
    <definedName name="Z_12C66D54_5067_4346_818B_6EAB1C8A9183_.wvu.PrintArea" localSheetId="4" hidden="1">'E. ATB Justification'!$A$1:$I$35</definedName>
    <definedName name="Z_12C66D54_5067_4346_818B_6EAB1C8A9183_.wvu.PrintArea" localSheetId="5" hidden="1">'F. 2011 Crosswalk'!$A$1:$O$24</definedName>
    <definedName name="Z_12C66D54_5067_4346_818B_6EAB1C8A9183_.wvu.PrintArea" localSheetId="6" hidden="1">'G. 2012 Crosswalk'!$A$1:$R$17</definedName>
    <definedName name="Z_12C66D54_5067_4346_818B_6EAB1C8A9183_.wvu.PrintArea" localSheetId="7" hidden="1">'H. Reimbursable Resources'!$A$1:$N$15</definedName>
    <definedName name="Z_12C66D54_5067_4346_818B_6EAB1C8A9183_.wvu.PrintArea" localSheetId="8" hidden="1">'I. Permanent Positions'!$A$1:$K$20</definedName>
    <definedName name="Z_12C66D54_5067_4346_818B_6EAB1C8A9183_.wvu.PrintArea" localSheetId="9" hidden="1">'J. Financial Analysis'!$A$1:$J$41</definedName>
    <definedName name="Z_12C66D54_5067_4346_818B_6EAB1C8A9183_.wvu.PrintArea" localSheetId="10" hidden="1">'K. Summary by Grade'!$A$1:$I$23</definedName>
    <definedName name="Z_12C66D54_5067_4346_818B_6EAB1C8A9183_.wvu.PrintArea" localSheetId="11" hidden="1">'L. Summary by Object Class'!$A$1:$K$40</definedName>
    <definedName name="Z_12C66D54_5067_4346_818B_6EAB1C8A9183_.wvu.Rows" localSheetId="3" hidden="1">'D. Strategic Goals &amp; Objectives'!$10:$10</definedName>
    <definedName name="Z_3118AF25_8423_420A_806A_487665220C68_.wvu.Cols" localSheetId="6" hidden="1">'G. 2012 Crosswalk'!$H:$J</definedName>
    <definedName name="Z_3118AF25_8423_420A_806A_487665220C68_.wvu.Cols" localSheetId="11" hidden="1">'L. Summary by Object Class'!$J:$L</definedName>
    <definedName name="Z_3118AF25_8423_420A_806A_487665220C68_.wvu.PrintArea" localSheetId="0" hidden="1">'A. Organization Chart'!$A$1:$N$29</definedName>
    <definedName name="Z_3118AF25_8423_420A_806A_487665220C68_.wvu.PrintArea" localSheetId="1" hidden="1">'B. Summary of Requirements '!$A$1:$X$62</definedName>
    <definedName name="Z_3118AF25_8423_420A_806A_487665220C68_.wvu.PrintArea" localSheetId="2" hidden="1">'C. Increases Offsets'!$A$1:$H$22</definedName>
    <definedName name="Z_3118AF25_8423_420A_806A_487665220C68_.wvu.PrintArea" localSheetId="3" hidden="1">'D. Strategic Goals &amp; Objectives'!$A$1:$P$31</definedName>
    <definedName name="Z_3118AF25_8423_420A_806A_487665220C68_.wvu.PrintArea" localSheetId="4" hidden="1">'E. ATB Justification'!$A$1:$I$35</definedName>
    <definedName name="Z_3118AF25_8423_420A_806A_487665220C68_.wvu.PrintArea" localSheetId="5" hidden="1">'F. 2011 Crosswalk'!$A$1:$O$24</definedName>
    <definedName name="Z_3118AF25_8423_420A_806A_487665220C68_.wvu.PrintArea" localSheetId="6" hidden="1">'G. 2012 Crosswalk'!$A$1:$R$17</definedName>
    <definedName name="Z_3118AF25_8423_420A_806A_487665220C68_.wvu.PrintArea" localSheetId="7" hidden="1">'H. Reimbursable Resources'!$A$1:$N$15</definedName>
    <definedName name="Z_3118AF25_8423_420A_806A_487665220C68_.wvu.PrintArea" localSheetId="8" hidden="1">'I. Permanent Positions'!$A$1:$K$20</definedName>
    <definedName name="Z_3118AF25_8423_420A_806A_487665220C68_.wvu.PrintArea" localSheetId="9" hidden="1">'J. Financial Analysis'!$A$1:$J$41</definedName>
    <definedName name="Z_3118AF25_8423_420A_806A_487665220C68_.wvu.PrintArea" localSheetId="10" hidden="1">'K. Summary by Grade'!$A$1:$I$23</definedName>
    <definedName name="Z_3118AF25_8423_420A_806A_487665220C68_.wvu.PrintArea" localSheetId="11" hidden="1">'L. Summary by Object Class'!$A$1:$K$40</definedName>
    <definedName name="Z_3118AF25_8423_420A_806A_487665220C68_.wvu.Rows" localSheetId="3" hidden="1">'D. Strategic Goals &amp; Objectives'!$10:$10</definedName>
    <definedName name="Z_4148B88B_8ED7_4FDE_9459_DEB244AD0552_.wvu.Cols" localSheetId="5" hidden="1">'F. 2011 Crosswalk'!#REF!</definedName>
    <definedName name="Z_4148B88B_8ED7_4FDE_9459_DEB244AD0552_.wvu.Cols" localSheetId="6" hidden="1">'G. 2012 Crosswalk'!$H:$J</definedName>
    <definedName name="Z_4148B88B_8ED7_4FDE_9459_DEB244AD0552_.wvu.Cols" localSheetId="11" hidden="1">'L. Summary by Object Class'!$J:$L</definedName>
    <definedName name="Z_4148B88B_8ED7_4FDE_9459_DEB244AD0552_.wvu.PrintArea" localSheetId="0" hidden="1">'A. Organization Chart'!$A$1:$N$29</definedName>
    <definedName name="Z_4148B88B_8ED7_4FDE_9459_DEB244AD0552_.wvu.PrintArea" localSheetId="1" hidden="1">'B. Summary of Requirements '!$A$1:$X$62</definedName>
    <definedName name="Z_4148B88B_8ED7_4FDE_9459_DEB244AD0552_.wvu.PrintArea" localSheetId="2" hidden="1">'C. Increases Offsets'!$A$1:$H$22</definedName>
    <definedName name="Z_4148B88B_8ED7_4FDE_9459_DEB244AD0552_.wvu.PrintArea" localSheetId="3" hidden="1">'D. Strategic Goals &amp; Objectives'!$A$1:$P$31</definedName>
    <definedName name="Z_4148B88B_8ED7_4FDE_9459_DEB244AD0552_.wvu.PrintArea" localSheetId="4" hidden="1">'E. ATB Justification'!$A$1:$I$35</definedName>
    <definedName name="Z_4148B88B_8ED7_4FDE_9459_DEB244AD0552_.wvu.PrintArea" localSheetId="5" hidden="1">'F. 2011 Crosswalk'!$A$1:$O$24</definedName>
    <definedName name="Z_4148B88B_8ED7_4FDE_9459_DEB244AD0552_.wvu.PrintArea" localSheetId="6" hidden="1">'G. 2012 Crosswalk'!$A$1:$R$17</definedName>
    <definedName name="Z_4148B88B_8ED7_4FDE_9459_DEB244AD0552_.wvu.PrintArea" localSheetId="7" hidden="1">'H. Reimbursable Resources'!$A$1:$N$15</definedName>
    <definedName name="Z_4148B88B_8ED7_4FDE_9459_DEB244AD0552_.wvu.PrintArea" localSheetId="8" hidden="1">'I. Permanent Positions'!$A$1:$K$20</definedName>
    <definedName name="Z_4148B88B_8ED7_4FDE_9459_DEB244AD0552_.wvu.PrintArea" localSheetId="9" hidden="1">'J. Financial Analysis'!$A$1:$J$41</definedName>
    <definedName name="Z_4148B88B_8ED7_4FDE_9459_DEB244AD0552_.wvu.PrintArea" localSheetId="10" hidden="1">'K. Summary by Grade'!$A$1:$I$23</definedName>
    <definedName name="Z_4148B88B_8ED7_4FDE_9459_DEB244AD0552_.wvu.PrintArea" localSheetId="11" hidden="1">'L. Summary by Object Class'!$A$1:$K$40</definedName>
    <definedName name="Z_4148B88B_8ED7_4FDE_9459_DEB244AD0552_.wvu.Rows" localSheetId="3" hidden="1">'D. Strategic Goals &amp; Objectives'!$10:$10</definedName>
    <definedName name="Z_56C0A34E_45B4_448B_85E5_70B3A8E63333_.wvu.Cols" localSheetId="11" hidden="1">'L. Summary by Object Class'!$J:$L</definedName>
    <definedName name="Z_56C0A34E_45B4_448B_85E5_70B3A8E63333_.wvu.PrintArea" localSheetId="0" hidden="1">'A. Organization Chart'!$A$1:$N$29</definedName>
    <definedName name="Z_56C0A34E_45B4_448B_85E5_70B3A8E63333_.wvu.PrintArea" localSheetId="1" hidden="1">'B. Summary of Requirements '!$A$1:$X$62</definedName>
    <definedName name="Z_56C0A34E_45B4_448B_85E5_70B3A8E63333_.wvu.PrintArea" localSheetId="2" hidden="1">'C. Increases Offsets'!$A$1:$H$22</definedName>
    <definedName name="Z_56C0A34E_45B4_448B_85E5_70B3A8E63333_.wvu.PrintArea" localSheetId="3" hidden="1">'D. Strategic Goals &amp; Objectives'!$A$1:$P$31</definedName>
    <definedName name="Z_56C0A34E_45B4_448B_85E5_70B3A8E63333_.wvu.PrintArea" localSheetId="4" hidden="1">'E. ATB Justification'!$A$1:$I$35</definedName>
    <definedName name="Z_56C0A34E_45B4_448B_85E5_70B3A8E63333_.wvu.PrintArea" localSheetId="5" hidden="1">'F. 2011 Crosswalk'!$A$1:$O$24</definedName>
    <definedName name="Z_56C0A34E_45B4_448B_85E5_70B3A8E63333_.wvu.PrintArea" localSheetId="6" hidden="1">'G. 2012 Crosswalk'!$A$1:$R$17</definedName>
    <definedName name="Z_56C0A34E_45B4_448B_85E5_70B3A8E63333_.wvu.PrintArea" localSheetId="7" hidden="1">'H. Reimbursable Resources'!$A$1:$N$15</definedName>
    <definedName name="Z_56C0A34E_45B4_448B_85E5_70B3A8E63333_.wvu.PrintArea" localSheetId="8" hidden="1">'I. Permanent Positions'!$A$1:$K$20</definedName>
    <definedName name="Z_56C0A34E_45B4_448B_85E5_70B3A8E63333_.wvu.PrintArea" localSheetId="9" hidden="1">'J. Financial Analysis'!$A$1:$J$41</definedName>
    <definedName name="Z_56C0A34E_45B4_448B_85E5_70B3A8E63333_.wvu.PrintArea" localSheetId="10" hidden="1">'K. Summary by Grade'!$A$1:$I$23</definedName>
    <definedName name="Z_56C0A34E_45B4_448B_85E5_70B3A8E63333_.wvu.PrintArea" localSheetId="11" hidden="1">'L. Summary by Object Class'!$A$1:$K$40</definedName>
    <definedName name="Z_56C0A34E_45B4_448B_85E5_70B3A8E63333_.wvu.Rows" localSheetId="3" hidden="1">'D. Strategic Goals &amp; Objectives'!$10:$10</definedName>
  </definedNames>
  <calcPr calcId="125725"/>
  <customWorkbookViews>
    <customWorkbookView name="mschneck - Personal View" guid="{3118AF25-8423-420A-806A-487665220C68}" mergeInterval="0" personalView="1" maximized="1" xWindow="1" yWindow="1" windowWidth="1680" windowHeight="797" tabRatio="889" activeSheetId="14" showComments="commIndAndComment"/>
    <customWorkbookView name="debjones - Personal View" guid="{56C0A34E-45B4-448B-85E5-70B3A8E63333}" mergeInterval="0" personalView="1" maximized="1" xWindow="1" yWindow="1" windowWidth="1680" windowHeight="820" tabRatio="889" activeSheetId="3" showComments="commIndAndComment"/>
    <customWorkbookView name="matsatt - Personal View" guid="{4148B88B-8ED7-4FDE-9459-DEB244AD0552}" mergeInterval="0" personalView="1" maximized="1" xWindow="1" yWindow="1" windowWidth="1246" windowHeight="743" tabRatio="889" activeSheetId="3"/>
    <customWorkbookView name="mcupertino - Personal View" guid="{12C66D54-5067-4346-818B-6EAB1C8A9183}" mergeInterval="0" personalView="1" maximized="1" xWindow="1" yWindow="1" windowWidth="1280" windowHeight="833" tabRatio="889" activeSheetId="6"/>
  </customWorkbookViews>
</workbook>
</file>

<file path=xl/calcChain.xml><?xml version="1.0" encoding="utf-8"?>
<calcChain xmlns="http://schemas.openxmlformats.org/spreadsheetml/2006/main">
  <c r="I21" i="5"/>
  <c r="I20"/>
  <c r="I40" i="11"/>
  <c r="H40"/>
  <c r="I39"/>
  <c r="H39"/>
  <c r="I38"/>
  <c r="H38"/>
  <c r="I37"/>
  <c r="H37"/>
  <c r="I36"/>
  <c r="H36"/>
  <c r="I35"/>
  <c r="H35"/>
  <c r="I34"/>
  <c r="H34"/>
  <c r="I33"/>
  <c r="H33"/>
  <c r="I32"/>
  <c r="H32"/>
  <c r="I31"/>
  <c r="H31"/>
  <c r="I30"/>
  <c r="H30"/>
  <c r="I29"/>
  <c r="H29"/>
  <c r="I28"/>
  <c r="H28"/>
  <c r="H25"/>
  <c r="I25"/>
  <c r="I24"/>
  <c r="I21"/>
  <c r="H21"/>
  <c r="I20"/>
  <c r="H20"/>
  <c r="I19"/>
  <c r="H19"/>
  <c r="I18"/>
  <c r="H18"/>
  <c r="I17"/>
  <c r="H17"/>
  <c r="I16"/>
  <c r="H16"/>
  <c r="I15"/>
  <c r="H15"/>
  <c r="I14"/>
  <c r="H14"/>
  <c r="I13"/>
  <c r="H13"/>
  <c r="I12"/>
  <c r="H12"/>
  <c r="I11"/>
  <c r="H11"/>
  <c r="J20" i="5"/>
  <c r="H13" i="13" l="1"/>
  <c r="I13"/>
  <c r="H14"/>
  <c r="I14"/>
  <c r="H15"/>
  <c r="I15"/>
  <c r="C16" i="8"/>
  <c r="F16" i="7"/>
  <c r="C16"/>
  <c r="H32" i="6"/>
  <c r="G32"/>
  <c r="C5" i="4"/>
  <c r="G20"/>
  <c r="G12"/>
  <c r="W60" i="3"/>
  <c r="V17"/>
  <c r="W17"/>
  <c r="X17"/>
  <c r="J21" i="5"/>
  <c r="E29" i="11" l="1"/>
  <c r="E35"/>
  <c r="E28"/>
  <c r="G19" i="13"/>
  <c r="G10" l="1"/>
  <c r="G33"/>
  <c r="G32"/>
  <c r="G27"/>
  <c r="G24"/>
  <c r="G23"/>
  <c r="G21"/>
  <c r="G20"/>
  <c r="G18"/>
  <c r="F10"/>
  <c r="G16"/>
  <c r="E10"/>
  <c r="E18" s="1"/>
  <c r="E27"/>
  <c r="L30"/>
  <c r="I30"/>
  <c r="E16" i="11" l="1"/>
  <c r="E13"/>
  <c r="I18" i="10"/>
  <c r="J18" s="1"/>
  <c r="I17"/>
  <c r="I27" i="6"/>
  <c r="X23" i="3"/>
  <c r="X24" s="1"/>
  <c r="R12" i="8" l="1"/>
  <c r="O12" i="7"/>
  <c r="I32" i="6"/>
  <c r="L10" i="9"/>
  <c r="M10"/>
  <c r="N10"/>
  <c r="I33" i="13"/>
  <c r="I32"/>
  <c r="I31"/>
  <c r="I29"/>
  <c r="I28"/>
  <c r="I27"/>
  <c r="I26"/>
  <c r="I25"/>
  <c r="I24"/>
  <c r="I23"/>
  <c r="I22"/>
  <c r="I21"/>
  <c r="I20"/>
  <c r="I19"/>
  <c r="H10"/>
  <c r="H11"/>
  <c r="I11"/>
  <c r="I10"/>
  <c r="H12" i="12"/>
  <c r="H13"/>
  <c r="H14"/>
  <c r="H15"/>
  <c r="H16"/>
  <c r="H17"/>
  <c r="N12" i="7"/>
  <c r="M12"/>
  <c r="J26" i="5"/>
  <c r="J27"/>
  <c r="J28"/>
  <c r="I28"/>
  <c r="I27"/>
  <c r="I26"/>
  <c r="J14"/>
  <c r="J15"/>
  <c r="J16"/>
  <c r="I15"/>
  <c r="I16"/>
  <c r="I14"/>
  <c r="H18" i="12" l="1"/>
  <c r="V33" i="3"/>
  <c r="W33" l="1"/>
  <c r="X33"/>
  <c r="N12" i="9"/>
  <c r="L12"/>
  <c r="Q12" i="8"/>
  <c r="P12"/>
  <c r="O13"/>
  <c r="N13"/>
  <c r="L13" i="7"/>
  <c r="A46" i="3"/>
  <c r="Q13" i="8" l="1"/>
  <c r="F12" i="13"/>
  <c r="E16"/>
  <c r="D12"/>
  <c r="D16" s="1"/>
  <c r="C16"/>
  <c r="C34" s="1"/>
  <c r="C38" s="1"/>
  <c r="B12"/>
  <c r="B16" s="1"/>
  <c r="M13" i="8"/>
  <c r="L13"/>
  <c r="L15" s="1"/>
  <c r="L16" s="1"/>
  <c r="K13"/>
  <c r="J13"/>
  <c r="I13"/>
  <c r="I15" s="1"/>
  <c r="I16" s="1"/>
  <c r="H13"/>
  <c r="G13"/>
  <c r="F13"/>
  <c r="F15" s="1"/>
  <c r="F16" s="1"/>
  <c r="E13"/>
  <c r="D13"/>
  <c r="C13"/>
  <c r="C15" s="1"/>
  <c r="B13"/>
  <c r="R13"/>
  <c r="A5"/>
  <c r="A4"/>
  <c r="X57" i="3"/>
  <c r="W57"/>
  <c r="V57"/>
  <c r="W30"/>
  <c r="W34" s="1"/>
  <c r="V30"/>
  <c r="V34" s="1"/>
  <c r="W23"/>
  <c r="W24" s="1"/>
  <c r="V23"/>
  <c r="V24" s="1"/>
  <c r="X25"/>
  <c r="A4" i="5"/>
  <c r="N29"/>
  <c r="M29"/>
  <c r="L29"/>
  <c r="K29"/>
  <c r="J29"/>
  <c r="I29"/>
  <c r="G29"/>
  <c r="F29"/>
  <c r="D29"/>
  <c r="C29"/>
  <c r="P28"/>
  <c r="O28"/>
  <c r="P27"/>
  <c r="O27"/>
  <c r="P26"/>
  <c r="O26"/>
  <c r="N22"/>
  <c r="M22"/>
  <c r="L22"/>
  <c r="K22"/>
  <c r="J22"/>
  <c r="I22"/>
  <c r="G22"/>
  <c r="F22"/>
  <c r="D22"/>
  <c r="C22"/>
  <c r="P21"/>
  <c r="O21"/>
  <c r="P20"/>
  <c r="O20"/>
  <c r="N17"/>
  <c r="M17"/>
  <c r="L17"/>
  <c r="K17"/>
  <c r="J17"/>
  <c r="I17"/>
  <c r="G17"/>
  <c r="F17"/>
  <c r="D17"/>
  <c r="C17"/>
  <c r="P16"/>
  <c r="O16"/>
  <c r="P15"/>
  <c r="O15"/>
  <c r="P14"/>
  <c r="O14"/>
  <c r="X30" i="3"/>
  <c r="X34" s="1"/>
  <c r="D58"/>
  <c r="E58"/>
  <c r="F58"/>
  <c r="G58"/>
  <c r="H58"/>
  <c r="I58"/>
  <c r="J58"/>
  <c r="K58"/>
  <c r="L58"/>
  <c r="M58"/>
  <c r="N58"/>
  <c r="N61" s="1"/>
  <c r="N62" s="1"/>
  <c r="O58"/>
  <c r="P58"/>
  <c r="Q58"/>
  <c r="Q61" s="1"/>
  <c r="Q62" s="1"/>
  <c r="R58"/>
  <c r="S58"/>
  <c r="T58"/>
  <c r="T61" s="1"/>
  <c r="T62" s="1"/>
  <c r="U58"/>
  <c r="H27" i="6"/>
  <c r="G27"/>
  <c r="G35" s="1"/>
  <c r="J12" i="9"/>
  <c r="D12"/>
  <c r="G12"/>
  <c r="L28" i="13"/>
  <c r="L22"/>
  <c r="C23" i="11"/>
  <c r="C24" s="1"/>
  <c r="B23"/>
  <c r="B24" s="1"/>
  <c r="H20" i="10"/>
  <c r="F18" i="12"/>
  <c r="I19" i="10"/>
  <c r="I20" s="1"/>
  <c r="G20"/>
  <c r="C14" i="4"/>
  <c r="E14"/>
  <c r="F14"/>
  <c r="D13" i="7"/>
  <c r="F22" i="4"/>
  <c r="B18" i="12"/>
  <c r="D23" i="11"/>
  <c r="D24" s="1"/>
  <c r="D27" s="1"/>
  <c r="D41" s="1"/>
  <c r="E23"/>
  <c r="F23"/>
  <c r="F24" s="1"/>
  <c r="F27" s="1"/>
  <c r="F41" s="1"/>
  <c r="G23"/>
  <c r="B20" i="10"/>
  <c r="B16"/>
  <c r="I16"/>
  <c r="E16"/>
  <c r="H12" i="9"/>
  <c r="C12"/>
  <c r="G22" i="4"/>
  <c r="A5" i="13"/>
  <c r="A4"/>
  <c r="J19" i="10"/>
  <c r="D20"/>
  <c r="D18" i="12"/>
  <c r="K16" i="10"/>
  <c r="K17" s="1"/>
  <c r="K20" s="1"/>
  <c r="J16"/>
  <c r="H16"/>
  <c r="G16"/>
  <c r="F16"/>
  <c r="D16"/>
  <c r="C16"/>
  <c r="A6" i="12"/>
  <c r="A5"/>
  <c r="A5" i="11"/>
  <c r="A4"/>
  <c r="A6" i="10"/>
  <c r="A5"/>
  <c r="A4" i="6"/>
  <c r="A5" i="9"/>
  <c r="A4"/>
  <c r="A5" i="7"/>
  <c r="A4"/>
  <c r="J16" i="13"/>
  <c r="K16"/>
  <c r="K18"/>
  <c r="L19"/>
  <c r="L20"/>
  <c r="J21"/>
  <c r="L21"/>
  <c r="L23"/>
  <c r="L24"/>
  <c r="L25"/>
  <c r="L26"/>
  <c r="L27"/>
  <c r="L29"/>
  <c r="L31"/>
  <c r="L32"/>
  <c r="L33"/>
  <c r="C20" i="10"/>
  <c r="E20"/>
  <c r="F20"/>
  <c r="E12" i="9"/>
  <c r="F12"/>
  <c r="I12"/>
  <c r="K12"/>
  <c r="M12"/>
  <c r="B13" i="7"/>
  <c r="C13"/>
  <c r="C15" s="1"/>
  <c r="E13"/>
  <c r="F13"/>
  <c r="F15" s="1"/>
  <c r="H13"/>
  <c r="I13"/>
  <c r="I15" s="1"/>
  <c r="I16" s="1"/>
  <c r="J13"/>
  <c r="K13"/>
  <c r="N13"/>
  <c r="N15" s="1"/>
  <c r="N16" s="1"/>
  <c r="B27" i="11" l="1"/>
  <c r="B41" s="1"/>
  <c r="H24"/>
  <c r="C27"/>
  <c r="C41" s="1"/>
  <c r="H61" i="3"/>
  <c r="H62" s="1"/>
  <c r="K61"/>
  <c r="K62" s="1"/>
  <c r="E61"/>
  <c r="E62" s="1"/>
  <c r="E34" i="13"/>
  <c r="E38" s="1"/>
  <c r="H12"/>
  <c r="H16" s="1"/>
  <c r="I12"/>
  <c r="I16" s="1"/>
  <c r="I35" i="6"/>
  <c r="H35"/>
  <c r="K34" i="13"/>
  <c r="F16"/>
  <c r="G34"/>
  <c r="J34"/>
  <c r="H23" i="11"/>
  <c r="H41" s="1"/>
  <c r="I23"/>
  <c r="J17" i="10"/>
  <c r="J20" s="1"/>
  <c r="P17" i="5"/>
  <c r="D31"/>
  <c r="J31"/>
  <c r="N31"/>
  <c r="P29"/>
  <c r="F31"/>
  <c r="O22"/>
  <c r="C31"/>
  <c r="P22"/>
  <c r="I31"/>
  <c r="O17"/>
  <c r="L31"/>
  <c r="O29"/>
  <c r="M31"/>
  <c r="G31"/>
  <c r="K31"/>
  <c r="G14" i="4"/>
  <c r="W58" i="3"/>
  <c r="W61" s="1"/>
  <c r="W62" s="1"/>
  <c r="X26"/>
  <c r="X35" s="1"/>
  <c r="X36" s="1"/>
  <c r="V58"/>
  <c r="X58"/>
  <c r="P13" i="8"/>
  <c r="Q15"/>
  <c r="Q16" s="1"/>
  <c r="O13" i="7"/>
  <c r="M13"/>
  <c r="W26" i="3"/>
  <c r="V26"/>
  <c r="G24" i="11"/>
  <c r="G27" s="1"/>
  <c r="G41" s="1"/>
  <c r="E24"/>
  <c r="E27" s="1"/>
  <c r="E41" s="1"/>
  <c r="I27" l="1"/>
  <c r="I41" s="1"/>
  <c r="I18" i="13"/>
  <c r="I34" s="1"/>
  <c r="L18"/>
  <c r="L16"/>
  <c r="G38"/>
  <c r="L34"/>
  <c r="P31" i="5"/>
  <c r="O31"/>
  <c r="W35" i="3"/>
  <c r="W36" s="1"/>
  <c r="V35"/>
  <c r="V36" s="1"/>
</calcChain>
</file>

<file path=xl/sharedStrings.xml><?xml version="1.0" encoding="utf-8"?>
<sst xmlns="http://schemas.openxmlformats.org/spreadsheetml/2006/main" count="729" uniqueCount="232">
  <si>
    <t>end of line</t>
  </si>
  <si>
    <t xml:space="preserve">          Total DIRECT requirements</t>
  </si>
  <si>
    <t>Financial Analysis of Program Changes</t>
  </si>
  <si>
    <t>Inc. 1</t>
  </si>
  <si>
    <t>Total positions &amp; annual amount</t>
  </si>
  <si>
    <t xml:space="preserve">      Lapse (-)</t>
  </si>
  <si>
    <t xml:space="preserve">     Other personnel compensation</t>
  </si>
  <si>
    <t>Total FTE &amp; personnel compensation</t>
  </si>
  <si>
    <t>Agt./Atty.</t>
  </si>
  <si>
    <t>Program Offsets</t>
  </si>
  <si>
    <t>Adjustments to Base</t>
  </si>
  <si>
    <t>Domestic Rent and Facilities</t>
  </si>
  <si>
    <t>ATBs</t>
  </si>
  <si>
    <t>11.1  Direct FTE &amp; personnel compensation</t>
  </si>
  <si>
    <t xml:space="preserve">       Total </t>
  </si>
  <si>
    <t>Average SES Salary</t>
  </si>
  <si>
    <t>Perm. Pos.</t>
  </si>
  <si>
    <t>Location of Description by Decision Unit</t>
  </si>
  <si>
    <t>Reprogrammings / Transfers</t>
  </si>
  <si>
    <t>end of sheet</t>
  </si>
  <si>
    <t>Program Decreases</t>
  </si>
  <si>
    <t>Total Pr. Changes</t>
  </si>
  <si>
    <t>Total Authorized</t>
  </si>
  <si>
    <t>Total Reimbursable</t>
  </si>
  <si>
    <t>Total Increases</t>
  </si>
  <si>
    <t xml:space="preserve">   J: Financial Analysis of Program Changes</t>
  </si>
  <si>
    <t>I: Detail of Permanent Positions by Category</t>
  </si>
  <si>
    <t>23.2 Moving/Lease Expirations/Contract Parking</t>
  </si>
  <si>
    <t>Total Adjustments to Base and Technical Adjustments</t>
  </si>
  <si>
    <t xml:space="preserve">Total Adjustments to Base </t>
  </si>
  <si>
    <t>Increase/Decrease</t>
  </si>
  <si>
    <t>Decision Unit</t>
  </si>
  <si>
    <t xml:space="preserve">     Total</t>
  </si>
  <si>
    <t>atb</t>
  </si>
  <si>
    <t>enhance</t>
  </si>
  <si>
    <t>FTE</t>
  </si>
  <si>
    <t>Total</t>
  </si>
  <si>
    <t>Detail of Permanent Positions by Category</t>
  </si>
  <si>
    <t>Category</t>
  </si>
  <si>
    <t>Grades and Salary Ranges</t>
  </si>
  <si>
    <t>11.5  Total, Other personnel compensation</t>
  </si>
  <si>
    <t xml:space="preserve">     Other Compensation</t>
  </si>
  <si>
    <t xml:space="preserve">     Overtime</t>
  </si>
  <si>
    <t>11.8  Special personal services payments</t>
  </si>
  <si>
    <t>12.0  Personnel benefits</t>
  </si>
  <si>
    <t>21.0  Travel and transportation of persons</t>
  </si>
  <si>
    <t>22.0  Transportation of things</t>
  </si>
  <si>
    <t>23.3  Comm., util., &amp; other misc. charges</t>
  </si>
  <si>
    <t>24.0  Printing and reproduction</t>
  </si>
  <si>
    <t>25.1  Advisory and assistance services</t>
  </si>
  <si>
    <t>25.2 Other services</t>
  </si>
  <si>
    <t>26.0  Supplies and materials</t>
  </si>
  <si>
    <t>31.0  Equipment</t>
  </si>
  <si>
    <t xml:space="preserve">          Total obligations</t>
  </si>
  <si>
    <t>Unobligated balance, start of year</t>
  </si>
  <si>
    <t>Unobligated balance, end of year</t>
  </si>
  <si>
    <t>Recoveries of prior year obligations</t>
  </si>
  <si>
    <t>11.3  Other than full-time permanent</t>
  </si>
  <si>
    <t>SES</t>
  </si>
  <si>
    <t>GS-15</t>
  </si>
  <si>
    <t>GS-14</t>
  </si>
  <si>
    <t>GS-13</t>
  </si>
  <si>
    <t>GS-12</t>
  </si>
  <si>
    <t>GS-11</t>
  </si>
  <si>
    <t>GS-10</t>
  </si>
  <si>
    <t>GS-9</t>
  </si>
  <si>
    <t>GS-8</t>
  </si>
  <si>
    <t>GS-7</t>
  </si>
  <si>
    <t xml:space="preserve">GS-5 </t>
  </si>
  <si>
    <t>Personnel benefits</t>
  </si>
  <si>
    <t>Transportation of things</t>
  </si>
  <si>
    <t>Printing</t>
  </si>
  <si>
    <t>Equipment</t>
  </si>
  <si>
    <t>Purchases of goods &amp; services from Government accounts</t>
  </si>
  <si>
    <t>Travel and transportation of persons</t>
  </si>
  <si>
    <t>GSA rent</t>
  </si>
  <si>
    <t>Communication, rents, and utilities</t>
  </si>
  <si>
    <t>Advisory and assistance services</t>
  </si>
  <si>
    <t>Other services</t>
  </si>
  <si>
    <t>Research and development contracts</t>
  </si>
  <si>
    <t>Supplies and materials</t>
  </si>
  <si>
    <t>Operation and maintenance of equipment</t>
  </si>
  <si>
    <t>Average GS Salary</t>
  </si>
  <si>
    <t>Average GS Grade</t>
  </si>
  <si>
    <t>Object Classes</t>
  </si>
  <si>
    <t>Other Object Classes:</t>
  </si>
  <si>
    <t>Summary of Reimbursable Resources</t>
  </si>
  <si>
    <t>Summary of Requirements by Object Class</t>
  </si>
  <si>
    <t>Program Changes</t>
  </si>
  <si>
    <t>Total Program Changes</t>
  </si>
  <si>
    <t>Subtotal Increases</t>
  </si>
  <si>
    <t>Attorneys (905)</t>
  </si>
  <si>
    <t>GS-9, $51,630 - 67,114</t>
  </si>
  <si>
    <t>GS-11, $62,467 - 81,204</t>
  </si>
  <si>
    <t>GS-12, $74,872 - 97,333</t>
  </si>
  <si>
    <t>GS-13, $89,033 - 115,742</t>
  </si>
  <si>
    <t>GS-14, $105,211 - 136,771</t>
  </si>
  <si>
    <t>GS-15, $123,758 - 155,500</t>
  </si>
  <si>
    <t>2012 template</t>
  </si>
  <si>
    <t>Information Technology Mgmt  (2210)</t>
  </si>
  <si>
    <t>FY 2011 CJ Submission</t>
  </si>
  <si>
    <t>23.1  GSA rent</t>
  </si>
  <si>
    <t>25.4  Operation and maintenance of facilities</t>
  </si>
  <si>
    <t>L: Summary of Requirements by Object Class</t>
  </si>
  <si>
    <t>K: Summary of Requirements by Grade</t>
  </si>
  <si>
    <t>Program Increases</t>
  </si>
  <si>
    <t>25.5 Research and development contracts</t>
  </si>
  <si>
    <t>25.7 Operation and maintenance of equipment</t>
  </si>
  <si>
    <t>Justification for Base Adjustments</t>
  </si>
  <si>
    <t>Pay and Benefits</t>
  </si>
  <si>
    <t xml:space="preserve">Non-recurral of Non-personnel Increases </t>
  </si>
  <si>
    <t>POS</t>
  </si>
  <si>
    <t>Total Increase:</t>
  </si>
  <si>
    <t>Total Decrease:</t>
  </si>
  <si>
    <t>Total ATB:</t>
  </si>
  <si>
    <t>Decreases</t>
  </si>
  <si>
    <t xml:space="preserve">Amount  </t>
  </si>
  <si>
    <t>Grades:</t>
  </si>
  <si>
    <t>(Dollars in Thousands)</t>
  </si>
  <si>
    <t>Salaries and Expenses</t>
  </si>
  <si>
    <t>Total Offsets</t>
  </si>
  <si>
    <t>Total Comp. FTE</t>
  </si>
  <si>
    <t>Total FTE</t>
  </si>
  <si>
    <t>Reimbursable FTE</t>
  </si>
  <si>
    <t>Total Compensable FTE</t>
  </si>
  <si>
    <t>Headquarters (Washington, D.C.)</t>
  </si>
  <si>
    <t>Summary of Requirements</t>
  </si>
  <si>
    <t>Total Program Increases</t>
  </si>
  <si>
    <t>Rescissions</t>
  </si>
  <si>
    <t>Supplementals</t>
  </si>
  <si>
    <t xml:space="preserve">     Subtotal Increases</t>
  </si>
  <si>
    <t>Collections by Source</t>
  </si>
  <si>
    <t>Budgetary Resources:</t>
  </si>
  <si>
    <t>Estimates by budget activity</t>
  </si>
  <si>
    <t>Pos.</t>
  </si>
  <si>
    <t xml:space="preserve"> </t>
  </si>
  <si>
    <t>Amount</t>
  </si>
  <si>
    <t>Increases</t>
  </si>
  <si>
    <t>Clerical and Office Services (300-399)</t>
  </si>
  <si>
    <t>Accounting and Budget (500-599)</t>
  </si>
  <si>
    <t>U.S. Field</t>
  </si>
  <si>
    <t>Foreign Field</t>
  </si>
  <si>
    <t>TOTAL</t>
  </si>
  <si>
    <t>Summary of Requirements by Grade</t>
  </si>
  <si>
    <t>Resources by Department of Justice Strategic Goal/Objective</t>
  </si>
  <si>
    <t>Offsets</t>
  </si>
  <si>
    <t>Strategic Goal and Strategic Objective</t>
  </si>
  <si>
    <t>Direct, Reimb. Other FTE</t>
  </si>
  <si>
    <t>Direct Amount $000s</t>
  </si>
  <si>
    <r>
      <t xml:space="preserve">   1.1 Prevent, disrupt, and defeat terrorist operations before they occur</t>
    </r>
    <r>
      <rPr>
        <b/>
        <sz val="10"/>
        <rFont val="Times New Roman"/>
        <family val="1"/>
      </rPr>
      <t xml:space="preserve"> </t>
    </r>
  </si>
  <si>
    <t>Subtotal, Goal 1</t>
  </si>
  <si>
    <t>Subtotal, Goal 2</t>
  </si>
  <si>
    <t>Subtotal, Goal 3</t>
  </si>
  <si>
    <t>GRAND TOTAL</t>
  </si>
  <si>
    <t>Crosswalk of 2011 Availability</t>
  </si>
  <si>
    <t>2011 Availability</t>
  </si>
  <si>
    <t>Carryover</t>
  </si>
  <si>
    <t>Recoveries</t>
  </si>
  <si>
    <t xml:space="preserve">Increase/Decrease </t>
  </si>
  <si>
    <t>A: Organizational Chart</t>
  </si>
  <si>
    <t>B: Summary of Requirements</t>
  </si>
  <si>
    <t>C: Program Increases/Offsets By Decision Unit</t>
  </si>
  <si>
    <t>D: Resources by DOJ Strategic Goal and Strategic Objective</t>
  </si>
  <si>
    <t>E.  Justification for Base Adjustments</t>
  </si>
  <si>
    <t>H: Summary of Reimbursable Resources</t>
  </si>
  <si>
    <t>FY 2013 Request</t>
  </si>
  <si>
    <t>2012 Rescissions</t>
  </si>
  <si>
    <t>2013 Current Services</t>
  </si>
  <si>
    <t>2013 Total Request</t>
  </si>
  <si>
    <t>2012 - 2013 Total Change</t>
  </si>
  <si>
    <t>2013 Adjustments to Base and Technical Adjustments</t>
  </si>
  <si>
    <t>2013 Increases</t>
  </si>
  <si>
    <t>2013 Offsets</t>
  </si>
  <si>
    <t>2013 Request</t>
  </si>
  <si>
    <t>Subtotal Offsets</t>
  </si>
  <si>
    <t>F: Crosswalk of 2011 Availability</t>
  </si>
  <si>
    <t>FY 2011 Enacted Without Rescissions</t>
  </si>
  <si>
    <t>2012 Availability</t>
  </si>
  <si>
    <t>Crosswalk of 2012 Availability</t>
  </si>
  <si>
    <t>2012 Planned</t>
  </si>
  <si>
    <t xml:space="preserve">  Total, 2013 Program Changes Requested</t>
  </si>
  <si>
    <t xml:space="preserve">     Total, Appropriated Positions</t>
  </si>
  <si>
    <t>2011 Actuals</t>
  </si>
  <si>
    <t>25.3 Purchases of goods &amp; services from Government accounts (Antennas, DHS Sec. Etc.)</t>
  </si>
  <si>
    <t>Total 2012 Enacted (with Rescissions)</t>
  </si>
  <si>
    <t>Increases:</t>
  </si>
  <si>
    <t>2012 
Enacted</t>
  </si>
  <si>
    <t>2012 Enacted</t>
  </si>
  <si>
    <t>FY 2012 Enacted Without Rescissions</t>
  </si>
  <si>
    <t>2011 Enacted</t>
  </si>
  <si>
    <t>FY 2013 Program Increases/Offsets By Decision Unit</t>
  </si>
  <si>
    <t>2011 Enacted w/Rescissions</t>
  </si>
  <si>
    <t>2011 Appropriation Enacted</t>
  </si>
  <si>
    <t>2011
Enacted</t>
  </si>
  <si>
    <t xml:space="preserve">   1.2  Prosecute those involved in terrorist acts</t>
  </si>
  <si>
    <t xml:space="preserve">    1.3  Combat espionage against the United States </t>
  </si>
  <si>
    <t xml:space="preserve">   2.5 Promote and protect Americans' civil rights</t>
  </si>
  <si>
    <t xml:space="preserve">   2.2  Prevent and intervene in crimes against vulnerable populations, uphold the
          rights of, and improve services to, America's crime victims</t>
  </si>
  <si>
    <t xml:space="preserve">   3.1 Promote and strengthen relationships and strategies for the administration of 
          justice with state, local, tribal and international law enforcement</t>
  </si>
  <si>
    <t xml:space="preserve">   3.2 Protect judges, witnesses, and other participants in federal proceedings; 
         apprehend fugitives; and ensure the appearance of criminal defendants for 
         judicial proceedings or confinement</t>
  </si>
  <si>
    <t xml:space="preserve">   3.3  Provide for the safe, secure, humane, and cost-effective confinement of 
          detainees awaiting trial and/or sentencing, and those in the custody of the
          Federal Prison System </t>
  </si>
  <si>
    <t xml:space="preserve">   3.4  Adjudicate all immigration cases promptly and impartially in accordance with
          due process</t>
  </si>
  <si>
    <t>Goal 1: Prevent Terrorism and Promote the Nation's Security
            Consistent with the Rule of Law</t>
  </si>
  <si>
    <t>Goal 2: Prevent Crime, Protect the Rights of the 
             American People, and Enforce Federal Law</t>
  </si>
  <si>
    <t xml:space="preserve">Goal 3: Ensure and Support the Fair, Impartial, Efficient, and 
             Transparent Administration of Justice at the Federal,
             State, Local, Tribal and International Levels        </t>
  </si>
  <si>
    <t>G: Crosswalk of 2012 Availability</t>
  </si>
  <si>
    <t xml:space="preserve">Increases: </t>
  </si>
  <si>
    <t>Hate Crime Prevention</t>
  </si>
  <si>
    <t>IT Savings</t>
  </si>
  <si>
    <t>Community Relations Service</t>
  </si>
  <si>
    <t>CRS</t>
  </si>
  <si>
    <t>IT Saving</t>
  </si>
  <si>
    <r>
      <t>General Services Administration (GSA) Rent.</t>
    </r>
    <r>
      <rPr>
        <sz val="9"/>
        <color indexed="8"/>
        <rFont val="Times New Roman"/>
        <family val="1"/>
      </rPr>
      <t xml:space="preserve">  GSA will continue to charge rental rates that approximate those charged to commercial tenants for equivalent space and related services.  The requested increase of $76,000 is required to meet our commitment to GSA.  The costs associated with GSA rent were derived through the use of an automated system, which uses the latest inventory data, including rate increases to be effective in FY 2013 for each building currently occupied by Department of Justice components, as well as the costs of new space to be occupied.  GSA provided data on the rate increases.</t>
    </r>
  </si>
  <si>
    <r>
      <t>DHS Security Charges</t>
    </r>
    <r>
      <rPr>
        <sz val="9"/>
        <color indexed="8"/>
        <rFont val="Times New Roman"/>
        <family val="1"/>
      </rPr>
      <t>.  The Department of Homeland Security (DHS) will continue to charge Basic Security and Building Specific Security.  The requested increase of $7,000 is required to meet our commitment to DHS, and cost estimates were developed by DHS.</t>
    </r>
  </si>
  <si>
    <t>Conflict Resolution and Violence Prevention Activities</t>
  </si>
  <si>
    <t>OCIO/ ITSS</t>
  </si>
  <si>
    <t>25.6 Medical Care</t>
  </si>
  <si>
    <r>
      <t>2013 Pay Raise.</t>
    </r>
    <r>
      <rPr>
        <sz val="9"/>
        <rFont val="Times New Roman"/>
        <family val="1"/>
      </rPr>
      <t xml:space="preserve">  This request provides for a proposed 0.5 percent pay raise to be effective in January of 2013.  The increase only includes the general pay raise.  The amount request, $23,000, represents the pay amounts for 3/4 of the fiscal year plus appropriate benefits ($17,000 for pay and $6,000 for benefits.)</t>
    </r>
  </si>
  <si>
    <r>
      <t>Retirement</t>
    </r>
    <r>
      <rPr>
        <sz val="9"/>
        <rFont val="Times New Roman"/>
        <family val="1"/>
      </rPr>
      <t>.  Agency retirement contributions increase as employees under CSRS retire and are replaced by FERS employees.  Based on OPM government-wide estimates, we project that the DOJ workforce will convert from CSRS to FERS at a rate of 1.3 percent per year.  The requested increase of  $10,000 is necessary to meet our increased retirement obligations as a result of this conversion.</t>
    </r>
  </si>
  <si>
    <r>
      <t>Health Insurance.</t>
    </r>
    <r>
      <rPr>
        <sz val="9"/>
        <rFont val="Times New Roman"/>
        <family val="1"/>
      </rPr>
      <t xml:space="preserve">  Effective January 2013, this component's contribution to Federal employees' health insurance premiums increased by 11.1 percent.  Applied against the 2011 estimate of $267,000, the additional amount required is $30,000.</t>
    </r>
  </si>
  <si>
    <t xml:space="preserve">Offsets: </t>
  </si>
  <si>
    <t>Conflict Resolution &amp; Violence Prevention Activities</t>
  </si>
  <si>
    <t>JCON and JCON S/TS</t>
  </si>
  <si>
    <t>JCON and JCON S/TS.  A transfer of $24,000 is included in support of the Department's JCON and JCON S/TS programs which will be moved to the Working Capital Fund and provided as a billable service in FY 2013.</t>
  </si>
  <si>
    <t>Transfers</t>
  </si>
  <si>
    <t xml:space="preserve">2011 Enacted </t>
  </si>
  <si>
    <t>Conflict Resolution &amp; Violence Prevention</t>
  </si>
  <si>
    <r>
      <t>FERS Rate Increase.</t>
    </r>
    <r>
      <rPr>
        <sz val="9"/>
        <rFont val="Times New Roman"/>
        <family val="1"/>
      </rPr>
      <t xml:space="preserve">  On June 11, 2010, the Board of Actuaries of the Civil Service Retirement System recommended a new set of economic assumptions for the Civil Service Retirement System (CSRS) and the Federal Employees Retirement System (FERS).  In accordance with this change, effective October 1, 2011 (FY 2012), the normal cost of regular retirement under FERS will increase from the current level of 12.5% of pay to 12.7%.  The total FERS contribution for Law Enforcement retirement will increase from 27.0% to 27.6%.  This will result in new agency contribution rates of 11.9% for regular costs (up from the current 11.7%) and 26.3% for law enforcement personnel (up from the current 25.7%).  The amount requested, $10,000, represents the funds needed to cover this increase. </t>
    </r>
  </si>
  <si>
    <r>
      <t>Changes in Compensable Days</t>
    </r>
    <r>
      <rPr>
        <sz val="9"/>
        <rFont val="Times New Roman"/>
        <family val="1"/>
      </rPr>
      <t>.  The decreased cost for one compensable day in FY 2013 compared to FY 2012 is calculated by dividing the FY 2012 estimated personnel compensation $5,332,000 and applicable benefits $1,012,000 by 261 compensable days.</t>
    </r>
  </si>
  <si>
    <t xml:space="preserve">2011 Appropriation Enacted </t>
  </si>
  <si>
    <t xml:space="preserve">NOTE:  All FTE numbers in this table reflect authorized FTE, which is the total number of FTE available to a component. Because the FY 2013 President’s Budget Appendix builds the FTE request using actual FTE rather than authorized, it may not   </t>
  </si>
  <si>
    <t>match the FY 2012 FTE enacted and FY 2013 FTE request reflected in this table.</t>
  </si>
</sst>
</file>

<file path=xl/styles.xml><?xml version="1.0" encoding="utf-8"?>
<styleSheet xmlns="http://schemas.openxmlformats.org/spreadsheetml/2006/main">
  <numFmts count="10">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_(* #,##0_);_(* \(#,##0\);_(* &quot;....&quot;_);_(@_)"/>
    <numFmt numFmtId="167" formatCode="_(* #,##0_);_(* \(#,##0\);_(* &quot;-&quot;??_);_(@_)"/>
    <numFmt numFmtId="168" formatCode="_(&quot;$&quot;* #,##0_);_(&quot;$&quot;* \(#,##0\);_(&quot;$&quot;* &quot;-&quot;??_);_(@_)"/>
    <numFmt numFmtId="170" formatCode="0_);\(0\)"/>
    <numFmt numFmtId="171" formatCode="_(* #,##0.0000_);_(* \(#,##0.0000\);_(* &quot;....&quot;_);_(@_)"/>
  </numFmts>
  <fonts count="74">
    <font>
      <sz val="12"/>
      <name val="Arial"/>
    </font>
    <font>
      <sz val="12"/>
      <name val="TimesNewRomanPS"/>
    </font>
    <font>
      <sz val="12"/>
      <name val="Times New Roman"/>
      <family val="1"/>
    </font>
    <font>
      <sz val="12"/>
      <name val="Times New Roman"/>
      <family val="1"/>
    </font>
    <font>
      <sz val="10"/>
      <color indexed="8"/>
      <name val="TMS"/>
    </font>
    <font>
      <sz val="12"/>
      <name val="Times New Roman"/>
      <family val="1"/>
    </font>
    <font>
      <sz val="10"/>
      <color indexed="8"/>
      <name val="Times New Roman"/>
      <family val="1"/>
    </font>
    <font>
      <i/>
      <sz val="10"/>
      <color indexed="8"/>
      <name val="Times New Roman"/>
      <family val="1"/>
    </font>
    <font>
      <sz val="10"/>
      <name val="Times New Roman"/>
      <family val="1"/>
    </font>
    <font>
      <b/>
      <sz val="14"/>
      <name val="Times New Roman"/>
      <family val="1"/>
    </font>
    <font>
      <sz val="9"/>
      <color indexed="8"/>
      <name val="Times New Roman"/>
      <family val="1"/>
    </font>
    <font>
      <sz val="13"/>
      <name val="Times New Roman"/>
      <family val="1"/>
    </font>
    <font>
      <sz val="8"/>
      <color indexed="8"/>
      <name val="Times New Roman"/>
      <family val="1"/>
    </font>
    <font>
      <b/>
      <sz val="12"/>
      <name val="Arial"/>
      <family val="2"/>
    </font>
    <font>
      <sz val="12"/>
      <name val="Arial"/>
      <family val="2"/>
    </font>
    <font>
      <sz val="10"/>
      <name val="Arial"/>
      <family val="2"/>
    </font>
    <font>
      <b/>
      <sz val="12"/>
      <name val="Times New Roman"/>
      <family val="1"/>
    </font>
    <font>
      <b/>
      <sz val="16"/>
      <name val="Times New Roman"/>
      <family val="1"/>
    </font>
    <font>
      <sz val="12"/>
      <color indexed="8"/>
      <name val="TMS"/>
    </font>
    <font>
      <u/>
      <sz val="12"/>
      <color indexed="8"/>
      <name val="TMS"/>
    </font>
    <font>
      <sz val="10"/>
      <name val="Arial"/>
      <family val="2"/>
    </font>
    <font>
      <b/>
      <u/>
      <sz val="12"/>
      <name val="Arial"/>
      <family val="2"/>
    </font>
    <font>
      <b/>
      <sz val="10"/>
      <name val="Times New Roman"/>
      <family val="1"/>
    </font>
    <font>
      <sz val="14"/>
      <name val="Times New Roman"/>
      <family val="1"/>
    </font>
    <font>
      <sz val="12"/>
      <color indexed="8"/>
      <name val="Times New Roman"/>
      <family val="1"/>
    </font>
    <font>
      <b/>
      <sz val="12"/>
      <color indexed="8"/>
      <name val="Times New Roman"/>
      <family val="1"/>
    </font>
    <font>
      <sz val="14"/>
      <name val="Arial"/>
      <family val="2"/>
    </font>
    <font>
      <b/>
      <sz val="10"/>
      <color indexed="8"/>
      <name val="Times New Roman"/>
      <family val="1"/>
    </font>
    <font>
      <sz val="8"/>
      <name val="Arial"/>
      <family val="2"/>
    </font>
    <font>
      <sz val="9"/>
      <name val="Times New Roman"/>
      <family val="1"/>
    </font>
    <font>
      <b/>
      <sz val="18"/>
      <name val="Times New Roman"/>
      <family val="1"/>
    </font>
    <font>
      <sz val="18"/>
      <name val="Times New Roman"/>
      <family val="1"/>
    </font>
    <font>
      <b/>
      <sz val="14"/>
      <color indexed="8"/>
      <name val="Times New Roman"/>
      <family val="1"/>
    </font>
    <font>
      <b/>
      <sz val="16"/>
      <color indexed="8"/>
      <name val="Times New Roman"/>
      <family val="1"/>
    </font>
    <font>
      <sz val="14"/>
      <color indexed="8"/>
      <name val="Times New Roman"/>
      <family val="1"/>
    </font>
    <font>
      <u/>
      <sz val="9"/>
      <name val="Times New Roman"/>
      <family val="1"/>
    </font>
    <font>
      <b/>
      <i/>
      <sz val="10"/>
      <name val="Arial"/>
      <family val="2"/>
    </font>
    <font>
      <i/>
      <sz val="10"/>
      <name val="Arial"/>
      <family val="2"/>
    </font>
    <font>
      <b/>
      <u/>
      <sz val="14"/>
      <name val="Arial"/>
      <family val="2"/>
    </font>
    <font>
      <sz val="14"/>
      <name val="Arial"/>
      <family val="2"/>
    </font>
    <font>
      <sz val="20"/>
      <name val="Arial"/>
      <family val="2"/>
    </font>
    <font>
      <u/>
      <sz val="9"/>
      <color indexed="8"/>
      <name val="Times New Roman"/>
      <family val="1"/>
    </font>
    <font>
      <sz val="8"/>
      <name val="Arial"/>
      <family val="2"/>
    </font>
    <font>
      <sz val="9"/>
      <name val="Arial"/>
      <family val="2"/>
    </font>
    <font>
      <sz val="12"/>
      <color indexed="9"/>
      <name val="Arial"/>
      <family val="2"/>
    </font>
    <font>
      <sz val="12"/>
      <color indexed="9"/>
      <name val="Times New Roman"/>
      <family val="1"/>
    </font>
    <font>
      <sz val="10"/>
      <color indexed="9"/>
      <name val="Times New Roman"/>
      <family val="1"/>
    </font>
    <font>
      <sz val="10"/>
      <color indexed="9"/>
      <name val="Arial"/>
      <family val="2"/>
    </font>
    <font>
      <sz val="10"/>
      <color indexed="9"/>
      <name val="TMS"/>
    </font>
    <font>
      <sz val="8"/>
      <color indexed="9"/>
      <name val="Arial"/>
      <family val="2"/>
    </font>
    <font>
      <sz val="8"/>
      <color indexed="9"/>
      <name val="Arial"/>
      <family val="2"/>
    </font>
    <font>
      <sz val="8"/>
      <name val="Times New Roman"/>
      <family val="1"/>
    </font>
    <font>
      <sz val="8"/>
      <color indexed="9"/>
      <name val="Times New Roman"/>
      <family val="1"/>
    </font>
    <font>
      <sz val="8"/>
      <color indexed="8"/>
      <name val="Arial"/>
      <family val="2"/>
    </font>
    <font>
      <sz val="8"/>
      <color indexed="9"/>
      <name val="Times New Roman"/>
      <family val="1"/>
    </font>
    <font>
      <sz val="8"/>
      <name val="Times New Roman"/>
      <family val="1"/>
    </font>
    <font>
      <sz val="12"/>
      <name val="Arial"/>
      <family val="2"/>
    </font>
    <font>
      <sz val="18"/>
      <name val="Arial"/>
      <family val="2"/>
    </font>
    <font>
      <sz val="16"/>
      <name val="Arial"/>
      <family val="2"/>
    </font>
    <font>
      <b/>
      <sz val="12"/>
      <color indexed="9"/>
      <name val="Arial"/>
      <family val="2"/>
    </font>
    <font>
      <u/>
      <sz val="12"/>
      <name val="Times New Roman"/>
      <family val="1"/>
    </font>
    <font>
      <b/>
      <sz val="9"/>
      <name val="Times New Roman"/>
      <family val="1"/>
    </font>
    <font>
      <b/>
      <u/>
      <sz val="9"/>
      <name val="Times New Roman"/>
      <family val="1"/>
    </font>
    <font>
      <sz val="16"/>
      <name val="Times New Roman"/>
      <family val="1"/>
    </font>
    <font>
      <u/>
      <sz val="10"/>
      <name val="Times New Roman"/>
      <family val="1"/>
    </font>
    <font>
      <b/>
      <sz val="10"/>
      <name val="Arial"/>
      <family val="2"/>
    </font>
    <font>
      <i/>
      <sz val="10"/>
      <name val="Times New Roman"/>
      <family val="1"/>
    </font>
    <font>
      <b/>
      <u/>
      <sz val="12"/>
      <name val="Times New Roman"/>
      <family val="1"/>
    </font>
    <font>
      <sz val="10"/>
      <name val="Arial"/>
      <family val="2"/>
    </font>
    <font>
      <sz val="12"/>
      <color theme="0"/>
      <name val="Arial"/>
      <family val="2"/>
    </font>
    <font>
      <sz val="16"/>
      <color indexed="8"/>
      <name val="Times New Roman"/>
      <family val="1"/>
    </font>
    <font>
      <b/>
      <u/>
      <sz val="14"/>
      <name val="Times New Roman"/>
      <family val="1"/>
    </font>
    <font>
      <b/>
      <sz val="10"/>
      <color indexed="9"/>
      <name val="Arial"/>
      <family val="2"/>
    </font>
    <font>
      <b/>
      <sz val="8"/>
      <color indexed="9"/>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rgb="FFFFFF00"/>
        <bgColor indexed="64"/>
      </patternFill>
    </fill>
  </fills>
  <borders count="162">
    <border>
      <left/>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thin">
        <color indexed="8"/>
      </bottom>
      <diagonal/>
    </border>
    <border>
      <left style="thin">
        <color indexed="64"/>
      </left>
      <right style="thin">
        <color indexed="64"/>
      </right>
      <top/>
      <bottom style="thin">
        <color indexed="23"/>
      </bottom>
      <diagonal/>
    </border>
    <border>
      <left style="thin">
        <color indexed="64"/>
      </left>
      <right style="thin">
        <color indexed="64"/>
      </right>
      <top style="thin">
        <color indexed="23"/>
      </top>
      <bottom style="thin">
        <color indexed="64"/>
      </bottom>
      <diagonal/>
    </border>
    <border>
      <left/>
      <right style="thin">
        <color indexed="64"/>
      </right>
      <top style="thin">
        <color indexed="64"/>
      </top>
      <bottom style="thin">
        <color indexed="64"/>
      </bottom>
      <diagonal/>
    </border>
    <border>
      <left style="thin">
        <color indexed="8"/>
      </left>
      <right/>
      <top/>
      <bottom style="hair">
        <color indexed="8"/>
      </bottom>
      <diagonal/>
    </border>
    <border>
      <left/>
      <right style="thin">
        <color indexed="8"/>
      </right>
      <top/>
      <bottom style="hair">
        <color indexed="8"/>
      </bottom>
      <diagonal/>
    </border>
    <border>
      <left/>
      <right/>
      <top/>
      <bottom style="hair">
        <color indexed="8"/>
      </bottom>
      <diagonal/>
    </border>
    <border>
      <left/>
      <right style="thin">
        <color indexed="64"/>
      </right>
      <top/>
      <bottom style="hair">
        <color indexed="8"/>
      </bottom>
      <diagonal/>
    </border>
    <border>
      <left style="thin">
        <color indexed="64"/>
      </left>
      <right/>
      <top/>
      <bottom style="hair">
        <color indexed="8"/>
      </bottom>
      <diagonal/>
    </border>
    <border>
      <left/>
      <right style="medium">
        <color indexed="64"/>
      </right>
      <top/>
      <bottom style="hair">
        <color indexed="8"/>
      </bottom>
      <diagonal/>
    </border>
    <border>
      <left/>
      <right style="thin">
        <color indexed="8"/>
      </right>
      <top/>
      <bottom style="thin">
        <color indexed="8"/>
      </bottom>
      <diagonal/>
    </border>
    <border>
      <left/>
      <right style="thin">
        <color indexed="8"/>
      </right>
      <top style="thin">
        <color indexed="8"/>
      </top>
      <bottom/>
      <diagonal/>
    </border>
    <border>
      <left/>
      <right/>
      <top style="thin">
        <color indexed="8"/>
      </top>
      <bottom/>
      <diagonal/>
    </border>
    <border>
      <left style="thin">
        <color indexed="8"/>
      </left>
      <right/>
      <top style="hair">
        <color indexed="8"/>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right style="thin">
        <color indexed="8"/>
      </right>
      <top/>
      <bottom/>
      <diagonal/>
    </border>
    <border>
      <left style="thin">
        <color indexed="8"/>
      </left>
      <right/>
      <top/>
      <bottom style="thin">
        <color indexed="64"/>
      </bottom>
      <diagonal/>
    </border>
    <border>
      <left/>
      <right style="thin">
        <color indexed="8"/>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medium">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bottom style="thin">
        <color indexed="23"/>
      </bottom>
      <diagonal/>
    </border>
    <border>
      <left/>
      <right/>
      <top style="hair">
        <color indexed="64"/>
      </top>
      <bottom style="medium">
        <color indexed="64"/>
      </bottom>
      <diagonal/>
    </border>
    <border>
      <left style="thin">
        <color indexed="8"/>
      </left>
      <right/>
      <top style="thin">
        <color indexed="64"/>
      </top>
      <bottom/>
      <diagonal/>
    </border>
    <border>
      <left/>
      <right style="thin">
        <color indexed="8"/>
      </right>
      <top style="hair">
        <color indexed="23"/>
      </top>
      <bottom style="hair">
        <color indexed="8"/>
      </bottom>
      <diagonal/>
    </border>
    <border>
      <left style="thin">
        <color indexed="64"/>
      </left>
      <right/>
      <top style="thin">
        <color indexed="23"/>
      </top>
      <bottom style="thin">
        <color indexed="23"/>
      </bottom>
      <diagonal/>
    </border>
    <border>
      <left/>
      <right/>
      <top style="thin">
        <color indexed="8"/>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style="thin">
        <color indexed="64"/>
      </left>
      <right/>
      <top style="thin">
        <color indexed="64"/>
      </top>
      <bottom/>
      <diagonal/>
    </border>
    <border>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thin">
        <color indexed="8"/>
      </bottom>
      <diagonal/>
    </border>
    <border>
      <left/>
      <right/>
      <top/>
      <bottom style="thin">
        <color indexed="8"/>
      </bottom>
      <diagonal/>
    </border>
    <border>
      <left/>
      <right/>
      <top style="thin">
        <color indexed="23"/>
      </top>
      <bottom style="thin">
        <color indexed="23"/>
      </bottom>
      <diagonal/>
    </border>
    <border>
      <left style="thin">
        <color indexed="64"/>
      </left>
      <right/>
      <top style="thin">
        <color indexed="23"/>
      </top>
      <bottom style="thin">
        <color indexed="64"/>
      </bottom>
      <diagonal/>
    </border>
    <border>
      <left/>
      <right/>
      <top style="thin">
        <color indexed="23"/>
      </top>
      <bottom style="thin">
        <color indexed="64"/>
      </bottom>
      <diagonal/>
    </border>
    <border>
      <left/>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style="thin">
        <color indexed="23"/>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diagonal/>
    </border>
    <border>
      <left style="thin">
        <color indexed="64"/>
      </left>
      <right style="thin">
        <color indexed="64"/>
      </right>
      <top style="medium">
        <color indexed="64"/>
      </top>
      <bottom/>
      <diagonal/>
    </border>
    <border>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23"/>
      </top>
      <bottom style="hair">
        <color indexed="23"/>
      </bottom>
      <diagonal/>
    </border>
    <border>
      <left style="thin">
        <color indexed="23"/>
      </left>
      <right style="thin">
        <color indexed="23"/>
      </right>
      <top style="hair">
        <color indexed="23"/>
      </top>
      <bottom style="hair">
        <color indexed="23"/>
      </bottom>
      <diagonal/>
    </border>
    <border>
      <left style="thin">
        <color indexed="23"/>
      </left>
      <right style="thin">
        <color indexed="64"/>
      </right>
      <top style="hair">
        <color indexed="23"/>
      </top>
      <bottom style="hair">
        <color indexed="23"/>
      </bottom>
      <diagonal/>
    </border>
    <border>
      <left style="thin">
        <color indexed="23"/>
      </left>
      <right style="thin">
        <color indexed="23"/>
      </right>
      <top style="hair">
        <color indexed="23"/>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8"/>
      </left>
      <right style="thin">
        <color indexed="8"/>
      </right>
      <top style="thin">
        <color indexed="64"/>
      </top>
      <bottom/>
      <diagonal/>
    </border>
    <border>
      <left style="thin">
        <color indexed="8"/>
      </left>
      <right style="thin">
        <color indexed="8"/>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style="thin">
        <color indexed="64"/>
      </right>
      <top style="thin">
        <color indexed="23"/>
      </top>
      <bottom style="thin">
        <color indexed="64"/>
      </bottom>
      <diagonal/>
    </border>
    <border>
      <left/>
      <right style="thin">
        <color indexed="64"/>
      </right>
      <top style="thin">
        <color indexed="23"/>
      </top>
      <bottom style="thin">
        <color indexed="23"/>
      </bottom>
      <diagonal/>
    </border>
    <border>
      <left style="thin">
        <color indexed="64"/>
      </left>
      <right/>
      <top style="medium">
        <color indexed="64"/>
      </top>
      <bottom style="thin">
        <color indexed="23"/>
      </bottom>
      <diagonal/>
    </border>
    <border>
      <left/>
      <right/>
      <top style="medium">
        <color indexed="64"/>
      </top>
      <bottom style="thin">
        <color indexed="23"/>
      </bottom>
      <diagonal/>
    </border>
    <border>
      <left/>
      <right style="thin">
        <color indexed="64"/>
      </right>
      <top style="medium">
        <color indexed="64"/>
      </top>
      <bottom style="thin">
        <color indexed="23"/>
      </bottom>
      <diagonal/>
    </border>
    <border>
      <left/>
      <right style="thin">
        <color indexed="64"/>
      </right>
      <top/>
      <bottom style="thin">
        <color indexed="8"/>
      </bottom>
      <diagonal/>
    </border>
    <border>
      <left style="thin">
        <color indexed="64"/>
      </left>
      <right/>
      <top style="thin">
        <color indexed="8"/>
      </top>
      <bottom style="medium">
        <color indexed="64"/>
      </bottom>
      <diagonal/>
    </border>
    <border>
      <left/>
      <right style="thin">
        <color indexed="64"/>
      </right>
      <top style="thin">
        <color indexed="8"/>
      </top>
      <bottom style="medium">
        <color indexed="64"/>
      </bottom>
      <diagonal/>
    </border>
    <border>
      <left style="thin">
        <color indexed="64"/>
      </left>
      <right/>
      <top style="hair">
        <color indexed="8"/>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hair">
        <color indexed="64"/>
      </bottom>
      <diagonal/>
    </border>
    <border>
      <left style="medium">
        <color indexed="64"/>
      </left>
      <right/>
      <top style="thin">
        <color indexed="64"/>
      </top>
      <bottom style="medium">
        <color indexed="64"/>
      </bottom>
      <diagonal/>
    </border>
    <border>
      <left/>
      <right style="thin">
        <color indexed="8"/>
      </right>
      <top style="medium">
        <color indexed="64"/>
      </top>
      <bottom style="hair">
        <color indexed="8"/>
      </bottom>
      <diagonal/>
    </border>
    <border>
      <left/>
      <right/>
      <top style="medium">
        <color indexed="64"/>
      </top>
      <bottom style="hair">
        <color indexed="8"/>
      </bottom>
      <diagonal/>
    </border>
    <border>
      <left/>
      <right style="thin">
        <color indexed="64"/>
      </right>
      <top style="medium">
        <color indexed="64"/>
      </top>
      <bottom style="hair">
        <color indexed="8"/>
      </bottom>
      <diagonal/>
    </border>
    <border>
      <left style="thin">
        <color indexed="64"/>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style="thin">
        <color indexed="64"/>
      </right>
      <top/>
      <bottom style="hair">
        <color indexed="8"/>
      </bottom>
      <diagonal/>
    </border>
    <border>
      <left/>
      <right style="thin">
        <color indexed="8"/>
      </right>
      <top style="thin">
        <color indexed="8"/>
      </top>
      <bottom style="medium">
        <color indexed="64"/>
      </bottom>
      <diagonal/>
    </border>
    <border>
      <left/>
      <right style="medium">
        <color indexed="64"/>
      </right>
      <top style="thin">
        <color indexed="8"/>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right/>
      <top style="hair">
        <color indexed="8"/>
      </top>
      <bottom style="thin">
        <color indexed="64"/>
      </bottom>
      <diagonal/>
    </border>
    <border>
      <left style="thin">
        <color indexed="8"/>
      </left>
      <right style="thin">
        <color indexed="64"/>
      </right>
      <top/>
      <bottom/>
      <diagonal/>
    </border>
    <border>
      <left style="thin">
        <color indexed="8"/>
      </left>
      <right style="thin">
        <color indexed="64"/>
      </right>
      <top/>
      <bottom style="medium">
        <color indexed="64"/>
      </bottom>
      <diagonal/>
    </border>
    <border>
      <left style="medium">
        <color indexed="64"/>
      </left>
      <right style="thin">
        <color indexed="64"/>
      </right>
      <top style="medium">
        <color indexed="64"/>
      </top>
      <bottom style="hair">
        <color indexed="8"/>
      </bottom>
      <diagonal/>
    </border>
    <border>
      <left style="medium">
        <color indexed="64"/>
      </left>
      <right style="thin">
        <color indexed="64"/>
      </right>
      <top style="hair">
        <color indexed="8"/>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8"/>
      </bottom>
      <diagonal/>
    </border>
    <border>
      <left style="thin">
        <color indexed="64"/>
      </left>
      <right style="hair">
        <color indexed="64"/>
      </right>
      <top/>
      <bottom style="thin">
        <color indexed="64"/>
      </bottom>
      <diagonal/>
    </border>
    <border>
      <left style="thin">
        <color indexed="64"/>
      </left>
      <right/>
      <top style="hair">
        <color indexed="23"/>
      </top>
      <bottom/>
      <diagonal/>
    </border>
    <border>
      <left style="thin">
        <color indexed="23"/>
      </left>
      <right style="thin">
        <color indexed="23"/>
      </right>
      <top style="hair">
        <color indexed="23"/>
      </top>
      <bottom/>
      <diagonal/>
    </border>
    <border>
      <left style="thin">
        <color indexed="23"/>
      </left>
      <right style="thin">
        <color indexed="64"/>
      </right>
      <top style="hair">
        <color indexed="23"/>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medium">
        <color indexed="64"/>
      </top>
      <bottom style="medium">
        <color indexed="64"/>
      </bottom>
      <diagonal/>
    </border>
    <border>
      <left style="thin">
        <color indexed="23"/>
      </left>
      <right style="thin">
        <color indexed="23"/>
      </right>
      <top style="medium">
        <color indexed="64"/>
      </top>
      <bottom style="medium">
        <color indexed="64"/>
      </bottom>
      <diagonal/>
    </border>
    <border>
      <left style="thin">
        <color indexed="64"/>
      </left>
      <right style="hair">
        <color indexed="64"/>
      </right>
      <top/>
      <bottom/>
      <diagonal/>
    </border>
    <border>
      <left style="thin">
        <color indexed="23"/>
      </left>
      <right style="thin">
        <color indexed="23"/>
      </right>
      <top/>
      <bottom/>
      <diagonal/>
    </border>
    <border>
      <left style="thin">
        <color indexed="23"/>
      </left>
      <right style="thin">
        <color indexed="23"/>
      </right>
      <top style="thin">
        <color indexed="64"/>
      </top>
      <bottom style="hair">
        <color indexed="23"/>
      </bottom>
      <diagonal/>
    </border>
    <border>
      <left style="thin">
        <color indexed="23"/>
      </left>
      <right style="thin">
        <color indexed="23"/>
      </right>
      <top/>
      <bottom style="thin">
        <color indexed="64"/>
      </bottom>
      <diagonal/>
    </border>
  </borders>
  <cellStyleXfs count="9">
    <xf numFmtId="0" fontId="0" fillId="0" borderId="0"/>
    <xf numFmtId="43" fontId="20" fillId="0" borderId="0" applyFont="0" applyFill="0" applyBorder="0" applyAlignment="0" applyProtection="0"/>
    <xf numFmtId="43" fontId="15" fillId="0" borderId="0" applyFont="0" applyFill="0" applyBorder="0" applyAlignment="0" applyProtection="0"/>
    <xf numFmtId="44" fontId="20" fillId="0" borderId="0" applyFont="0" applyFill="0" applyBorder="0" applyAlignment="0" applyProtection="0"/>
    <xf numFmtId="44" fontId="15" fillId="0" borderId="0" applyFont="0" applyFill="0" applyBorder="0" applyAlignment="0" applyProtection="0"/>
    <xf numFmtId="0" fontId="14" fillId="0" borderId="0"/>
    <xf numFmtId="0" fontId="68" fillId="0" borderId="0"/>
    <xf numFmtId="0" fontId="20" fillId="0" borderId="0"/>
    <xf numFmtId="0" fontId="20" fillId="0" borderId="0"/>
  </cellStyleXfs>
  <cellXfs count="850">
    <xf numFmtId="0" fontId="0" fillId="0" borderId="0" xfId="0"/>
    <xf numFmtId="165" fontId="1" fillId="0" borderId="0" xfId="0" applyNumberFormat="1" applyFont="1" applyAlignment="1"/>
    <xf numFmtId="165" fontId="1" fillId="0" borderId="0" xfId="0" applyNumberFormat="1" applyFont="1" applyBorder="1" applyAlignment="1"/>
    <xf numFmtId="165" fontId="5" fillId="0" borderId="0" xfId="0" applyNumberFormat="1" applyFont="1"/>
    <xf numFmtId="3" fontId="5" fillId="0" borderId="0" xfId="0" applyNumberFormat="1" applyFont="1" applyAlignment="1"/>
    <xf numFmtId="3" fontId="5" fillId="0" borderId="0" xfId="0" applyNumberFormat="1" applyFont="1" applyAlignment="1">
      <alignment horizontal="fill"/>
    </xf>
    <xf numFmtId="165" fontId="8" fillId="0" borderId="0" xfId="0" applyNumberFormat="1" applyFont="1" applyAlignment="1"/>
    <xf numFmtId="165" fontId="5" fillId="0" borderId="0" xfId="0" applyNumberFormat="1" applyFont="1" applyAlignment="1"/>
    <xf numFmtId="165" fontId="3" fillId="0" borderId="0" xfId="0" applyNumberFormat="1" applyFont="1" applyAlignment="1"/>
    <xf numFmtId="165" fontId="3" fillId="0" borderId="0" xfId="0" applyNumberFormat="1" applyFont="1" applyBorder="1" applyAlignment="1"/>
    <xf numFmtId="165" fontId="0" fillId="0" borderId="0" xfId="0" applyNumberFormat="1"/>
    <xf numFmtId="165" fontId="0" fillId="0" borderId="0" xfId="0" applyNumberFormat="1" applyBorder="1"/>
    <xf numFmtId="165" fontId="6" fillId="2" borderId="0" xfId="0" applyNumberFormat="1" applyFont="1" applyFill="1" applyAlignment="1"/>
    <xf numFmtId="165" fontId="6" fillId="2" borderId="0" xfId="0" applyNumberFormat="1" applyFont="1" applyFill="1" applyBorder="1" applyAlignment="1"/>
    <xf numFmtId="165" fontId="7" fillId="2" borderId="0" xfId="0" applyNumberFormat="1" applyFont="1" applyFill="1" applyBorder="1" applyAlignment="1"/>
    <xf numFmtId="165" fontId="12" fillId="2" borderId="0" xfId="0" applyNumberFormat="1" applyFont="1" applyFill="1" applyAlignment="1"/>
    <xf numFmtId="165" fontId="5" fillId="0" borderId="0" xfId="0" applyNumberFormat="1" applyFont="1" applyAlignment="1">
      <alignment horizontal="right"/>
    </xf>
    <xf numFmtId="3" fontId="4" fillId="2" borderId="0" xfId="0" applyNumberFormat="1" applyFont="1" applyFill="1" applyBorder="1" applyAlignment="1"/>
    <xf numFmtId="3" fontId="17" fillId="0" borderId="0" xfId="0" applyNumberFormat="1" applyFont="1" applyAlignment="1"/>
    <xf numFmtId="165" fontId="2" fillId="0" borderId="0" xfId="0" applyNumberFormat="1" applyFont="1" applyAlignment="1"/>
    <xf numFmtId="165" fontId="18" fillId="2" borderId="0" xfId="0" applyNumberFormat="1" applyFont="1" applyFill="1" applyAlignment="1"/>
    <xf numFmtId="165" fontId="19" fillId="2" borderId="0" xfId="0" applyNumberFormat="1" applyFont="1" applyFill="1" applyAlignment="1">
      <alignment horizontal="centerContinuous"/>
    </xf>
    <xf numFmtId="165" fontId="18" fillId="2" borderId="0" xfId="0" applyNumberFormat="1" applyFont="1" applyFill="1" applyAlignment="1">
      <alignment horizontal="centerContinuous"/>
    </xf>
    <xf numFmtId="165" fontId="5" fillId="0" borderId="0" xfId="0" applyNumberFormat="1" applyFont="1" applyBorder="1"/>
    <xf numFmtId="0" fontId="20" fillId="0" borderId="0" xfId="7"/>
    <xf numFmtId="5" fontId="22" fillId="0" borderId="0" xfId="7" applyNumberFormat="1" applyFont="1" applyBorder="1"/>
    <xf numFmtId="0" fontId="0" fillId="0" borderId="0" xfId="0" applyBorder="1" applyAlignment="1">
      <alignment vertical="top" wrapText="1"/>
    </xf>
    <xf numFmtId="165" fontId="1" fillId="3" borderId="0" xfId="0" applyNumberFormat="1" applyFont="1" applyFill="1" applyAlignment="1"/>
    <xf numFmtId="165" fontId="15" fillId="3" borderId="0" xfId="0" applyNumberFormat="1" applyFont="1" applyFill="1" applyBorder="1"/>
    <xf numFmtId="0" fontId="29" fillId="0" borderId="0" xfId="0" applyFont="1"/>
    <xf numFmtId="165" fontId="1" fillId="0" borderId="0" xfId="0" applyNumberFormat="1" applyFont="1" applyFill="1" applyAlignment="1"/>
    <xf numFmtId="0" fontId="8" fillId="0" borderId="8" xfId="7" applyFont="1" applyBorder="1" applyAlignment="1">
      <alignment horizontal="center"/>
    </xf>
    <xf numFmtId="0" fontId="8" fillId="0" borderId="4" xfId="7" applyFont="1" applyBorder="1" applyAlignment="1">
      <alignment horizontal="center"/>
    </xf>
    <xf numFmtId="0" fontId="20" fillId="0" borderId="0" xfId="7" applyBorder="1"/>
    <xf numFmtId="165" fontId="28" fillId="0" borderId="0" xfId="0" applyNumberFormat="1" applyFont="1" applyFill="1" applyBorder="1"/>
    <xf numFmtId="165" fontId="0" fillId="0" borderId="0" xfId="0" applyNumberFormat="1" applyFill="1" applyBorder="1"/>
    <xf numFmtId="165" fontId="5" fillId="0" borderId="0" xfId="0" applyNumberFormat="1" applyFont="1" applyFill="1" applyAlignment="1"/>
    <xf numFmtId="165" fontId="6" fillId="4" borderId="0" xfId="0" applyNumberFormat="1" applyFont="1" applyFill="1" applyAlignment="1">
      <alignment horizontal="right"/>
    </xf>
    <xf numFmtId="165" fontId="6" fillId="4" borderId="0" xfId="0" applyNumberFormat="1" applyFont="1" applyFill="1" applyAlignment="1"/>
    <xf numFmtId="5" fontId="27" fillId="2" borderId="10" xfId="0" applyNumberFormat="1" applyFont="1" applyFill="1" applyBorder="1" applyAlignment="1"/>
    <xf numFmtId="0" fontId="0" fillId="0" borderId="0" xfId="0" applyBorder="1" applyAlignment="1">
      <alignment horizontal="center"/>
    </xf>
    <xf numFmtId="0" fontId="29" fillId="0" borderId="0" xfId="0" applyFont="1" applyBorder="1" applyAlignment="1">
      <alignment horizontal="center"/>
    </xf>
    <xf numFmtId="0" fontId="0" fillId="0" borderId="0" xfId="0" applyAlignment="1">
      <alignment horizontal="center"/>
    </xf>
    <xf numFmtId="0" fontId="20" fillId="0" borderId="9" xfId="7" applyBorder="1"/>
    <xf numFmtId="3" fontId="16" fillId="0" borderId="0" xfId="0" applyNumberFormat="1" applyFont="1" applyAlignment="1">
      <alignment horizontal="centerContinuous"/>
    </xf>
    <xf numFmtId="165" fontId="16" fillId="0" borderId="0" xfId="0" applyNumberFormat="1" applyFont="1" applyAlignment="1">
      <alignment horizontal="centerContinuous"/>
    </xf>
    <xf numFmtId="165" fontId="14" fillId="4" borderId="0" xfId="0" applyNumberFormat="1" applyFont="1" applyFill="1"/>
    <xf numFmtId="165" fontId="14" fillId="4" borderId="0" xfId="0" applyNumberFormat="1" applyFont="1" applyFill="1" applyAlignment="1">
      <alignment horizontal="centerContinuous"/>
    </xf>
    <xf numFmtId="165" fontId="6" fillId="0" borderId="0" xfId="0" applyNumberFormat="1" applyFont="1" applyFill="1" applyBorder="1" applyAlignment="1"/>
    <xf numFmtId="165" fontId="14" fillId="4" borderId="0" xfId="0" applyNumberFormat="1" applyFont="1" applyFill="1" applyAlignment="1"/>
    <xf numFmtId="0" fontId="23" fillId="0" borderId="0" xfId="0" applyFont="1" applyFill="1" applyAlignment="1">
      <alignment horizontal="centerContinuous"/>
    </xf>
    <xf numFmtId="165" fontId="38" fillId="4" borderId="0" xfId="0" applyNumberFormat="1" applyFont="1" applyFill="1" applyAlignment="1">
      <alignment horizontal="centerContinuous"/>
    </xf>
    <xf numFmtId="0" fontId="14" fillId="4" borderId="0" xfId="0" applyFont="1" applyFill="1"/>
    <xf numFmtId="0" fontId="15" fillId="4" borderId="0" xfId="7" applyFont="1" applyFill="1"/>
    <xf numFmtId="0" fontId="14" fillId="0" borderId="0" xfId="0" applyFont="1" applyFill="1" applyBorder="1" applyAlignment="1">
      <alignment vertical="top" wrapText="1"/>
    </xf>
    <xf numFmtId="0" fontId="14" fillId="0" borderId="0" xfId="0" applyFont="1" applyFill="1" applyBorder="1" applyAlignment="1"/>
    <xf numFmtId="165" fontId="21" fillId="4" borderId="0" xfId="0" applyNumberFormat="1" applyFont="1" applyFill="1" applyAlignment="1">
      <alignment horizontal="centerContinuous"/>
    </xf>
    <xf numFmtId="165" fontId="21" fillId="4" borderId="0" xfId="0" applyNumberFormat="1" applyFont="1" applyFill="1" applyBorder="1" applyAlignment="1">
      <alignment horizontal="centerContinuous"/>
    </xf>
    <xf numFmtId="165" fontId="14" fillId="4" borderId="0" xfId="0" applyNumberFormat="1" applyFont="1" applyFill="1" applyBorder="1" applyAlignment="1">
      <alignment horizontal="centerContinuous"/>
    </xf>
    <xf numFmtId="0" fontId="40" fillId="0" borderId="0" xfId="0" applyFont="1" applyFill="1" applyBorder="1" applyAlignment="1">
      <alignment vertical="top" wrapText="1"/>
    </xf>
    <xf numFmtId="0" fontId="37" fillId="0" borderId="0" xfId="7" applyFont="1" applyFill="1" applyAlignment="1"/>
    <xf numFmtId="0" fontId="36" fillId="0" borderId="0" xfId="7" applyFont="1" applyFill="1" applyAlignment="1"/>
    <xf numFmtId="165" fontId="5" fillId="0" borderId="0" xfId="0" applyNumberFormat="1" applyFont="1" applyBorder="1" applyAlignment="1"/>
    <xf numFmtId="164" fontId="25" fillId="2" borderId="10" xfId="0" applyNumberFormat="1" applyFont="1" applyFill="1" applyBorder="1" applyAlignment="1"/>
    <xf numFmtId="165" fontId="44" fillId="0" borderId="0" xfId="0" applyNumberFormat="1" applyFont="1"/>
    <xf numFmtId="165" fontId="45" fillId="0" borderId="0" xfId="0" applyNumberFormat="1" applyFont="1" applyAlignment="1"/>
    <xf numFmtId="165" fontId="46" fillId="2" borderId="0" xfId="0" applyNumberFormat="1" applyFont="1" applyFill="1" applyAlignment="1"/>
    <xf numFmtId="170" fontId="1" fillId="3" borderId="0" xfId="0" applyNumberFormat="1" applyFont="1" applyFill="1" applyAlignment="1"/>
    <xf numFmtId="170" fontId="27" fillId="2" borderId="13" xfId="0" applyNumberFormat="1" applyFont="1" applyFill="1" applyBorder="1" applyAlignment="1"/>
    <xf numFmtId="0" fontId="50" fillId="0" borderId="0" xfId="0" applyFont="1"/>
    <xf numFmtId="165" fontId="49" fillId="0" borderId="0" xfId="0" applyNumberFormat="1" applyFont="1"/>
    <xf numFmtId="165" fontId="28" fillId="0" borderId="0" xfId="0" applyNumberFormat="1" applyFont="1"/>
    <xf numFmtId="165" fontId="49" fillId="0" borderId="0" xfId="0" applyNumberFormat="1" applyFont="1" applyAlignment="1"/>
    <xf numFmtId="165" fontId="28" fillId="0" borderId="0" xfId="0" applyNumberFormat="1" applyFont="1" applyAlignment="1"/>
    <xf numFmtId="3" fontId="53" fillId="2" borderId="0" xfId="0" applyNumberFormat="1" applyFont="1" applyFill="1" applyBorder="1" applyAlignment="1"/>
    <xf numFmtId="0" fontId="28" fillId="0" borderId="0" xfId="0" applyFont="1"/>
    <xf numFmtId="165" fontId="50" fillId="0" borderId="0" xfId="0" applyNumberFormat="1" applyFont="1"/>
    <xf numFmtId="165" fontId="50" fillId="0" borderId="0" xfId="0" applyNumberFormat="1" applyFont="1" applyBorder="1"/>
    <xf numFmtId="165" fontId="54" fillId="0" borderId="0" xfId="0" applyNumberFormat="1" applyFont="1" applyAlignment="1"/>
    <xf numFmtId="165" fontId="55" fillId="0" borderId="0" xfId="0" applyNumberFormat="1" applyFont="1" applyAlignment="1"/>
    <xf numFmtId="3" fontId="52" fillId="0" borderId="0" xfId="0" applyNumberFormat="1" applyFont="1" applyAlignment="1"/>
    <xf numFmtId="3" fontId="51" fillId="0" borderId="0" xfId="0" applyNumberFormat="1" applyFont="1" applyAlignment="1"/>
    <xf numFmtId="0" fontId="50" fillId="0" borderId="0" xfId="7" applyFont="1"/>
    <xf numFmtId="0" fontId="42" fillId="0" borderId="0" xfId="7" applyFont="1"/>
    <xf numFmtId="37" fontId="5" fillId="0" borderId="11" xfId="0" applyNumberFormat="1" applyFont="1" applyBorder="1" applyAlignment="1"/>
    <xf numFmtId="37" fontId="5" fillId="0" borderId="4" xfId="0" applyNumberFormat="1" applyFont="1" applyBorder="1" applyAlignment="1"/>
    <xf numFmtId="37" fontId="5" fillId="0" borderId="10" xfId="0" applyNumberFormat="1" applyFont="1" applyBorder="1"/>
    <xf numFmtId="37" fontId="5" fillId="0" borderId="11" xfId="0" applyNumberFormat="1" applyFont="1" applyBorder="1"/>
    <xf numFmtId="37" fontId="5" fillId="0" borderId="6" xfId="0" applyNumberFormat="1" applyFont="1" applyBorder="1"/>
    <xf numFmtId="37" fontId="5" fillId="0" borderId="2" xfId="0" applyNumberFormat="1" applyFont="1" applyBorder="1"/>
    <xf numFmtId="37" fontId="5" fillId="0" borderId="3" xfId="0" applyNumberFormat="1" applyFont="1" applyBorder="1"/>
    <xf numFmtId="37" fontId="22" fillId="0" borderId="0" xfId="7" applyNumberFormat="1" applyFont="1" applyBorder="1"/>
    <xf numFmtId="37" fontId="0" fillId="3" borderId="0" xfId="0" applyNumberFormat="1" applyFill="1" applyBorder="1"/>
    <xf numFmtId="37" fontId="24" fillId="2" borderId="18" xfId="0" applyNumberFormat="1" applyFont="1" applyFill="1" applyBorder="1" applyAlignment="1"/>
    <xf numFmtId="37" fontId="24" fillId="2" borderId="20" xfId="0" applyNumberFormat="1" applyFont="1" applyFill="1" applyBorder="1" applyAlignment="1"/>
    <xf numFmtId="37" fontId="24" fillId="2" borderId="22" xfId="0" applyNumberFormat="1" applyFont="1" applyFill="1" applyBorder="1" applyAlignment="1"/>
    <xf numFmtId="37" fontId="24" fillId="2" borderId="26" xfId="0" applyNumberFormat="1" applyFont="1" applyFill="1" applyBorder="1" applyAlignment="1"/>
    <xf numFmtId="37" fontId="24" fillId="2" borderId="27" xfId="0" applyNumberFormat="1" applyFont="1" applyFill="1" applyBorder="1" applyAlignment="1"/>
    <xf numFmtId="37" fontId="24" fillId="2" borderId="0" xfId="0" applyNumberFormat="1" applyFont="1" applyFill="1" applyBorder="1" applyAlignment="1"/>
    <xf numFmtId="37" fontId="24" fillId="2" borderId="31" xfId="0" applyNumberFormat="1" applyFont="1" applyFill="1" applyBorder="1" applyAlignment="1"/>
    <xf numFmtId="37" fontId="24" fillId="2" borderId="13" xfId="0" applyNumberFormat="1" applyFont="1" applyFill="1" applyBorder="1" applyAlignment="1"/>
    <xf numFmtId="37" fontId="24" fillId="2" borderId="10" xfId="0" applyNumberFormat="1" applyFont="1" applyFill="1" applyBorder="1" applyAlignment="1"/>
    <xf numFmtId="37" fontId="24" fillId="2" borderId="6" xfId="0" applyNumberFormat="1" applyFont="1" applyFill="1" applyBorder="1" applyAlignment="1"/>
    <xf numFmtId="37" fontId="24" fillId="2" borderId="2" xfId="0" applyNumberFormat="1" applyFont="1" applyFill="1" applyBorder="1" applyAlignment="1"/>
    <xf numFmtId="37" fontId="25" fillId="2" borderId="34" xfId="0" applyNumberFormat="1" applyFont="1" applyFill="1" applyBorder="1" applyAlignment="1"/>
    <xf numFmtId="4" fontId="24" fillId="2" borderId="13" xfId="0" applyNumberFormat="1" applyFont="1" applyFill="1" applyBorder="1" applyAlignment="1"/>
    <xf numFmtId="4" fontId="24" fillId="2" borderId="13" xfId="0" applyNumberFormat="1" applyFont="1" applyFill="1" applyBorder="1" applyAlignment="1">
      <alignment horizontal="right"/>
    </xf>
    <xf numFmtId="4" fontId="24" fillId="2" borderId="35" xfId="0" applyNumberFormat="1" applyFont="1" applyFill="1" applyBorder="1" applyAlignment="1">
      <alignment horizontal="right"/>
    </xf>
    <xf numFmtId="4" fontId="24" fillId="2" borderId="35" xfId="0" applyNumberFormat="1" applyFont="1" applyFill="1" applyBorder="1" applyAlignment="1"/>
    <xf numFmtId="4" fontId="5" fillId="0" borderId="13" xfId="0" applyNumberFormat="1" applyFont="1" applyBorder="1" applyAlignment="1"/>
    <xf numFmtId="37" fontId="6" fillId="2" borderId="13" xfId="0" applyNumberFormat="1" applyFont="1" applyFill="1" applyBorder="1" applyAlignment="1"/>
    <xf numFmtId="37" fontId="6" fillId="2" borderId="10" xfId="0" applyNumberFormat="1" applyFont="1" applyFill="1" applyBorder="1" applyAlignment="1"/>
    <xf numFmtId="37" fontId="6" fillId="0" borderId="13" xfId="0" applyNumberFormat="1" applyFont="1" applyFill="1" applyBorder="1" applyAlignment="1"/>
    <xf numFmtId="37" fontId="6" fillId="0" borderId="10" xfId="0" applyNumberFormat="1" applyFont="1" applyFill="1" applyBorder="1" applyAlignment="1"/>
    <xf numFmtId="37" fontId="7" fillId="2" borderId="13" xfId="0" applyNumberFormat="1" applyFont="1" applyFill="1" applyBorder="1" applyAlignment="1"/>
    <xf numFmtId="37" fontId="7" fillId="2" borderId="10" xfId="0" applyNumberFormat="1" applyFont="1" applyFill="1" applyBorder="1" applyAlignment="1"/>
    <xf numFmtId="37" fontId="6" fillId="2" borderId="7" xfId="0" applyNumberFormat="1" applyFont="1" applyFill="1" applyBorder="1" applyAlignment="1"/>
    <xf numFmtId="37" fontId="6" fillId="2" borderId="0" xfId="0" applyNumberFormat="1" applyFont="1" applyFill="1" applyBorder="1" applyAlignment="1"/>
    <xf numFmtId="37" fontId="6" fillId="2" borderId="34" xfId="0" applyNumberFormat="1" applyFont="1" applyFill="1" applyBorder="1" applyAlignment="1"/>
    <xf numFmtId="37" fontId="6" fillId="2" borderId="37" xfId="0" applyNumberFormat="1" applyFont="1" applyFill="1" applyBorder="1" applyAlignment="1"/>
    <xf numFmtId="0" fontId="17" fillId="0" borderId="0" xfId="0" applyFont="1"/>
    <xf numFmtId="0" fontId="35" fillId="0" borderId="0" xfId="0" applyFont="1" applyBorder="1" applyAlignment="1">
      <alignment vertical="top" wrapText="1"/>
    </xf>
    <xf numFmtId="0" fontId="0" fillId="0" borderId="0" xfId="0" applyAlignment="1">
      <alignment vertical="top"/>
    </xf>
    <xf numFmtId="0" fontId="29" fillId="0" borderId="0" xfId="0" applyFont="1" applyAlignment="1">
      <alignment vertical="top"/>
    </xf>
    <xf numFmtId="0" fontId="52" fillId="0" borderId="0" xfId="0" applyFont="1" applyAlignment="1">
      <alignment vertical="top"/>
    </xf>
    <xf numFmtId="37" fontId="25" fillId="2" borderId="37" xfId="0" applyNumberFormat="1" applyFont="1" applyFill="1" applyBorder="1" applyAlignment="1"/>
    <xf numFmtId="165" fontId="39" fillId="0" borderId="0" xfId="0" applyNumberFormat="1" applyFont="1" applyAlignment="1"/>
    <xf numFmtId="0" fontId="59" fillId="2" borderId="0" xfId="0" applyFont="1" applyFill="1" applyProtection="1">
      <protection hidden="1"/>
    </xf>
    <xf numFmtId="3" fontId="25" fillId="2" borderId="41" xfId="0" applyNumberFormat="1" applyFont="1" applyFill="1" applyBorder="1" applyAlignment="1"/>
    <xf numFmtId="165" fontId="14" fillId="3" borderId="0" xfId="0" applyNumberFormat="1" applyFont="1" applyFill="1" applyBorder="1"/>
    <xf numFmtId="37" fontId="24" fillId="2" borderId="42" xfId="0" applyNumberFormat="1" applyFont="1" applyFill="1" applyBorder="1" applyAlignment="1"/>
    <xf numFmtId="0" fontId="13" fillId="0" borderId="0" xfId="0" applyFont="1"/>
    <xf numFmtId="37" fontId="5" fillId="0" borderId="10" xfId="0" applyNumberFormat="1" applyFont="1" applyBorder="1" applyAlignment="1"/>
    <xf numFmtId="3" fontId="5" fillId="0" borderId="2" xfId="0" applyNumberFormat="1" applyFont="1" applyBorder="1" applyAlignment="1"/>
    <xf numFmtId="37" fontId="5" fillId="0" borderId="7" xfId="0" applyNumberFormat="1" applyFont="1" applyBorder="1"/>
    <xf numFmtId="37" fontId="5" fillId="0" borderId="12" xfId="0" applyNumberFormat="1" applyFont="1" applyBorder="1"/>
    <xf numFmtId="0" fontId="25" fillId="2" borderId="46" xfId="0" applyNumberFormat="1" applyFont="1" applyFill="1" applyBorder="1" applyAlignment="1">
      <alignment horizontal="right"/>
    </xf>
    <xf numFmtId="0" fontId="17" fillId="0" borderId="0" xfId="0" applyNumberFormat="1" applyFont="1" applyAlignment="1"/>
    <xf numFmtId="0" fontId="24" fillId="2" borderId="13" xfId="0" applyNumberFormat="1" applyFont="1" applyFill="1" applyBorder="1" applyAlignment="1">
      <alignment horizontal="left"/>
    </xf>
    <xf numFmtId="0" fontId="25" fillId="2" borderId="34" xfId="0" applyNumberFormat="1" applyFont="1" applyFill="1" applyBorder="1" applyAlignment="1">
      <alignment horizontal="left"/>
    </xf>
    <xf numFmtId="0" fontId="25" fillId="2" borderId="13" xfId="0" applyNumberFormat="1" applyFont="1" applyFill="1" applyBorder="1" applyAlignment="1">
      <alignment horizontal="left"/>
    </xf>
    <xf numFmtId="0" fontId="25" fillId="2" borderId="35" xfId="0" applyNumberFormat="1" applyFont="1" applyFill="1" applyBorder="1" applyAlignment="1">
      <alignment horizontal="left"/>
    </xf>
    <xf numFmtId="0" fontId="25" fillId="2" borderId="47" xfId="0" applyNumberFormat="1" applyFont="1" applyFill="1" applyBorder="1" applyAlignment="1">
      <alignment horizontal="right"/>
    </xf>
    <xf numFmtId="0" fontId="25" fillId="2" borderId="48" xfId="0" applyNumberFormat="1" applyFont="1" applyFill="1" applyBorder="1" applyAlignment="1">
      <alignment horizontal="right"/>
    </xf>
    <xf numFmtId="0" fontId="27" fillId="2" borderId="47" xfId="0" applyNumberFormat="1" applyFont="1" applyFill="1" applyBorder="1" applyAlignment="1">
      <alignment horizontal="right"/>
    </xf>
    <xf numFmtId="0" fontId="27" fillId="2" borderId="48" xfId="0" applyNumberFormat="1" applyFont="1" applyFill="1" applyBorder="1" applyAlignment="1">
      <alignment horizontal="right"/>
    </xf>
    <xf numFmtId="0" fontId="27" fillId="2" borderId="49" xfId="0" applyNumberFormat="1" applyFont="1" applyFill="1" applyBorder="1" applyAlignment="1">
      <alignment horizontal="right"/>
    </xf>
    <xf numFmtId="0" fontId="5" fillId="0" borderId="6" xfId="0" applyNumberFormat="1" applyFont="1" applyBorder="1" applyAlignment="1"/>
    <xf numFmtId="37" fontId="5" fillId="0" borderId="6" xfId="0" applyNumberFormat="1" applyFont="1" applyBorder="1" applyAlignment="1">
      <alignment horizontal="center"/>
    </xf>
    <xf numFmtId="37" fontId="5" fillId="0" borderId="2" xfId="0" applyNumberFormat="1" applyFont="1" applyBorder="1" applyAlignment="1">
      <alignment horizontal="center"/>
    </xf>
    <xf numFmtId="37" fontId="5" fillId="0" borderId="6" xfId="0" applyNumberFormat="1" applyFont="1" applyBorder="1" applyAlignment="1"/>
    <xf numFmtId="37" fontId="5" fillId="0" borderId="2" xfId="0" applyNumberFormat="1" applyFont="1" applyBorder="1" applyAlignment="1"/>
    <xf numFmtId="37" fontId="5" fillId="0" borderId="13" xfId="0" applyNumberFormat="1" applyFont="1" applyBorder="1" applyAlignment="1"/>
    <xf numFmtId="5" fontId="6" fillId="2" borderId="10" xfId="0" applyNumberFormat="1" applyFont="1" applyFill="1" applyBorder="1" applyAlignment="1"/>
    <xf numFmtId="0" fontId="6" fillId="2" borderId="53" xfId="0" applyNumberFormat="1" applyFont="1" applyFill="1" applyBorder="1" applyAlignment="1">
      <alignment horizontal="left"/>
    </xf>
    <xf numFmtId="165" fontId="1" fillId="0" borderId="0" xfId="0" applyNumberFormat="1" applyFont="1" applyBorder="1"/>
    <xf numFmtId="0" fontId="0" fillId="0" borderId="0" xfId="0" applyBorder="1" applyAlignment="1">
      <alignment horizontal="center" vertical="top"/>
    </xf>
    <xf numFmtId="0" fontId="43" fillId="0" borderId="0" xfId="0" applyFont="1" applyBorder="1" applyAlignment="1">
      <alignment vertical="top" wrapText="1"/>
    </xf>
    <xf numFmtId="0" fontId="35" fillId="0" borderId="0" xfId="0" applyFont="1" applyBorder="1" applyAlignment="1">
      <alignment horizontal="center" vertical="top"/>
    </xf>
    <xf numFmtId="0" fontId="29" fillId="0" borderId="0" xfId="0" applyFont="1" applyBorder="1" applyAlignment="1">
      <alignment horizontal="center" vertical="top"/>
    </xf>
    <xf numFmtId="0" fontId="35" fillId="0" borderId="0" xfId="0" applyFont="1" applyBorder="1" applyAlignment="1">
      <alignment horizontal="center" vertical="top" wrapText="1"/>
    </xf>
    <xf numFmtId="0" fontId="0" fillId="4" borderId="0" xfId="0" applyFill="1" applyBorder="1" applyAlignment="1">
      <alignment horizontal="center" vertical="top"/>
    </xf>
    <xf numFmtId="0" fontId="50" fillId="0" borderId="0" xfId="0" applyFont="1" applyAlignment="1"/>
    <xf numFmtId="0" fontId="62" fillId="0" borderId="0" xfId="0" applyFont="1" applyBorder="1" applyAlignment="1">
      <alignment horizontal="center"/>
    </xf>
    <xf numFmtId="0" fontId="61" fillId="0" borderId="0" xfId="0" applyFont="1" applyBorder="1" applyAlignment="1">
      <alignment vertical="top" wrapText="1"/>
    </xf>
    <xf numFmtId="0" fontId="29" fillId="4" borderId="0" xfId="0" applyFont="1" applyFill="1" applyBorder="1" applyAlignment="1">
      <alignment horizontal="center" vertical="top"/>
    </xf>
    <xf numFmtId="0" fontId="35" fillId="0" borderId="0" xfId="0" applyFont="1" applyBorder="1" applyAlignment="1">
      <alignment horizontal="center"/>
    </xf>
    <xf numFmtId="0" fontId="39" fillId="4" borderId="0" xfId="0" applyFont="1" applyFill="1" applyBorder="1" applyAlignment="1">
      <alignment vertical="top" wrapText="1"/>
    </xf>
    <xf numFmtId="0" fontId="5" fillId="0" borderId="34" xfId="0" applyNumberFormat="1" applyFont="1" applyBorder="1" applyAlignment="1"/>
    <xf numFmtId="0" fontId="16" fillId="0" borderId="47" xfId="0" applyNumberFormat="1" applyFont="1" applyBorder="1" applyAlignment="1">
      <alignment horizontal="right"/>
    </xf>
    <xf numFmtId="0" fontId="16" fillId="0" borderId="48" xfId="0" applyNumberFormat="1" applyFont="1" applyBorder="1" applyAlignment="1">
      <alignment horizontal="right"/>
    </xf>
    <xf numFmtId="0" fontId="16" fillId="0" borderId="49" xfId="0" applyNumberFormat="1" applyFont="1" applyBorder="1" applyAlignment="1">
      <alignment horizontal="right"/>
    </xf>
    <xf numFmtId="0" fontId="16" fillId="0" borderId="34" xfId="0" applyNumberFormat="1" applyFont="1" applyBorder="1" applyAlignment="1">
      <alignment horizontal="left" indent="3"/>
    </xf>
    <xf numFmtId="37" fontId="16" fillId="0" borderId="6" xfId="0" applyNumberFormat="1" applyFont="1" applyBorder="1" applyAlignment="1"/>
    <xf numFmtId="37" fontId="16" fillId="0" borderId="2" xfId="0" applyNumberFormat="1" applyFont="1" applyBorder="1" applyAlignment="1"/>
    <xf numFmtId="5" fontId="16" fillId="0" borderId="2" xfId="0" applyNumberFormat="1" applyFont="1" applyBorder="1" applyAlignment="1"/>
    <xf numFmtId="5" fontId="16" fillId="0" borderId="37" xfId="0" applyNumberFormat="1" applyFont="1" applyBorder="1" applyAlignment="1"/>
    <xf numFmtId="5" fontId="16" fillId="0" borderId="3" xfId="0" applyNumberFormat="1" applyFont="1" applyBorder="1" applyAlignment="1"/>
    <xf numFmtId="37" fontId="5" fillId="0" borderId="3" xfId="0" applyNumberFormat="1" applyFont="1" applyBorder="1" applyAlignment="1"/>
    <xf numFmtId="37" fontId="5" fillId="0" borderId="34" xfId="0" applyNumberFormat="1" applyFont="1" applyBorder="1" applyAlignment="1"/>
    <xf numFmtId="37" fontId="5" fillId="0" borderId="37" xfId="0" applyNumberFormat="1" applyFont="1" applyBorder="1" applyAlignment="1"/>
    <xf numFmtId="37" fontId="5" fillId="0" borderId="17" xfId="0" applyNumberFormat="1" applyFont="1" applyBorder="1" applyAlignment="1"/>
    <xf numFmtId="5" fontId="5" fillId="0" borderId="2" xfId="0" applyNumberFormat="1" applyFont="1" applyBorder="1" applyAlignment="1"/>
    <xf numFmtId="5" fontId="5" fillId="0" borderId="3" xfId="0" applyNumberFormat="1" applyFont="1" applyBorder="1" applyAlignment="1"/>
    <xf numFmtId="165" fontId="5" fillId="0" borderId="0" xfId="0" applyNumberFormat="1" applyFont="1" applyAlignment="1">
      <alignment horizontal="centerContinuous"/>
    </xf>
    <xf numFmtId="0" fontId="16" fillId="0" borderId="0" xfId="0" applyNumberFormat="1" applyFont="1" applyBorder="1" applyAlignment="1">
      <alignment horizontal="left" indent="5"/>
    </xf>
    <xf numFmtId="37" fontId="16" fillId="0" borderId="0" xfId="0" applyNumberFormat="1" applyFont="1" applyBorder="1" applyAlignment="1"/>
    <xf numFmtId="5" fontId="16" fillId="0" borderId="0" xfId="0" applyNumberFormat="1" applyFont="1" applyBorder="1" applyAlignment="1"/>
    <xf numFmtId="3" fontId="6" fillId="2" borderId="0" xfId="0" applyNumberFormat="1" applyFont="1" applyFill="1" applyAlignment="1"/>
    <xf numFmtId="165" fontId="52" fillId="0" borderId="0" xfId="0" applyNumberFormat="1" applyFont="1" applyAlignment="1"/>
    <xf numFmtId="165" fontId="51" fillId="0" borderId="0" xfId="0" applyNumberFormat="1" applyFont="1" applyAlignment="1"/>
    <xf numFmtId="0" fontId="60" fillId="0" borderId="7" xfId="0" applyNumberFormat="1" applyFont="1" applyBorder="1" applyAlignment="1"/>
    <xf numFmtId="0" fontId="60" fillId="0" borderId="0" xfId="0" applyNumberFormat="1" applyFont="1" applyBorder="1" applyAlignment="1"/>
    <xf numFmtId="0" fontId="60" fillId="0" borderId="36" xfId="0" applyNumberFormat="1" applyFont="1" applyBorder="1" applyAlignment="1"/>
    <xf numFmtId="0" fontId="60" fillId="0" borderId="0" xfId="0" applyNumberFormat="1" applyFont="1" applyAlignment="1"/>
    <xf numFmtId="0" fontId="47" fillId="0" borderId="0" xfId="8" applyFont="1"/>
    <xf numFmtId="0" fontId="0" fillId="0" borderId="0" xfId="0" applyAlignment="1"/>
    <xf numFmtId="0" fontId="20" fillId="0" borderId="0" xfId="8"/>
    <xf numFmtId="0" fontId="16" fillId="0" borderId="0" xfId="8" applyFont="1"/>
    <xf numFmtId="0" fontId="8" fillId="0" borderId="0" xfId="8" applyFont="1"/>
    <xf numFmtId="0" fontId="8" fillId="0" borderId="0" xfId="8" applyFont="1" applyFill="1" applyAlignment="1">
      <alignment vertical="center"/>
    </xf>
    <xf numFmtId="0" fontId="22" fillId="0" borderId="0" xfId="8" applyFont="1" applyFill="1" applyBorder="1" applyAlignment="1">
      <alignment horizontal="centerContinuous"/>
    </xf>
    <xf numFmtId="0" fontId="8" fillId="0" borderId="7" xfId="8" applyFont="1" applyFill="1" applyBorder="1" applyAlignment="1">
      <alignment horizontal="center"/>
    </xf>
    <xf numFmtId="0" fontId="8" fillId="0" borderId="36" xfId="8" applyFont="1" applyFill="1" applyBorder="1" applyAlignment="1">
      <alignment horizontal="center"/>
    </xf>
    <xf numFmtId="0" fontId="8" fillId="0" borderId="0" xfId="8" applyFont="1" applyFill="1"/>
    <xf numFmtId="0" fontId="8" fillId="0" borderId="0" xfId="8" applyFont="1" applyFill="1" applyBorder="1" applyAlignment="1">
      <alignment horizontal="center"/>
    </xf>
    <xf numFmtId="0" fontId="8" fillId="0" borderId="6" xfId="8" applyFont="1" applyFill="1" applyBorder="1" applyAlignment="1">
      <alignment horizontal="center" wrapText="1"/>
    </xf>
    <xf numFmtId="0" fontId="8" fillId="0" borderId="3" xfId="8" applyFont="1" applyFill="1" applyBorder="1" applyAlignment="1">
      <alignment horizontal="center" wrapText="1"/>
    </xf>
    <xf numFmtId="0" fontId="64" fillId="0" borderId="0" xfId="8" applyFont="1" applyFill="1" applyBorder="1" applyAlignment="1">
      <alignment horizontal="center"/>
    </xf>
    <xf numFmtId="0" fontId="8" fillId="0" borderId="1" xfId="8" applyFont="1" applyBorder="1"/>
    <xf numFmtId="37" fontId="8" fillId="0" borderId="7" xfId="8" applyNumberFormat="1" applyFont="1" applyBorder="1"/>
    <xf numFmtId="37" fontId="8" fillId="0" borderId="36" xfId="8" applyNumberFormat="1" applyFont="1" applyBorder="1"/>
    <xf numFmtId="3" fontId="8" fillId="0" borderId="0" xfId="8" applyNumberFormat="1" applyFont="1"/>
    <xf numFmtId="37" fontId="8" fillId="0" borderId="0" xfId="8" applyNumberFormat="1" applyFont="1" applyBorder="1"/>
    <xf numFmtId="37" fontId="8" fillId="0" borderId="51" xfId="8" applyNumberFormat="1" applyFont="1" applyBorder="1"/>
    <xf numFmtId="0" fontId="8" fillId="0" borderId="0" xfId="8" applyFont="1" applyBorder="1"/>
    <xf numFmtId="0" fontId="22" fillId="0" borderId="5" xfId="8" applyFont="1" applyBorder="1"/>
    <xf numFmtId="37" fontId="8" fillId="0" borderId="36" xfId="3" applyNumberFormat="1" applyFont="1" applyBorder="1"/>
    <xf numFmtId="168" fontId="22" fillId="0" borderId="0" xfId="3" applyNumberFormat="1" applyFont="1" applyBorder="1"/>
    <xf numFmtId="0" fontId="8" fillId="0" borderId="5" xfId="8" applyFont="1" applyBorder="1"/>
    <xf numFmtId="3" fontId="8" fillId="0" borderId="7" xfId="1" applyNumberFormat="1" applyFont="1" applyBorder="1"/>
    <xf numFmtId="3" fontId="8" fillId="0" borderId="5" xfId="1" applyNumberFormat="1" applyFont="1" applyBorder="1"/>
    <xf numFmtId="167" fontId="8" fillId="0" borderId="0" xfId="1" applyNumberFormat="1" applyFont="1" applyBorder="1"/>
    <xf numFmtId="167" fontId="22" fillId="0" borderId="0" xfId="1" applyNumberFormat="1" applyFont="1" applyBorder="1"/>
    <xf numFmtId="0" fontId="65" fillId="0" borderId="0" xfId="8" applyFont="1"/>
    <xf numFmtId="170" fontId="8" fillId="0" borderId="0" xfId="8" applyNumberFormat="1" applyFont="1"/>
    <xf numFmtId="37" fontId="8" fillId="0" borderId="0" xfId="8" applyNumberFormat="1" applyFont="1"/>
    <xf numFmtId="37" fontId="8" fillId="0" borderId="36" xfId="8" applyNumberFormat="1" applyFont="1" applyBorder="1" applyAlignment="1"/>
    <xf numFmtId="37" fontId="22" fillId="0" borderId="34" xfId="1" applyNumberFormat="1" applyFont="1" applyBorder="1"/>
    <xf numFmtId="0" fontId="22" fillId="0" borderId="55" xfId="8" applyFont="1" applyBorder="1" applyAlignment="1">
      <alignment horizontal="left"/>
    </xf>
    <xf numFmtId="0" fontId="22" fillId="0" borderId="56" xfId="8" applyFont="1" applyBorder="1" applyAlignment="1">
      <alignment horizontal="left"/>
    </xf>
    <xf numFmtId="167" fontId="22" fillId="0" borderId="0" xfId="8" applyNumberFormat="1" applyFont="1" applyBorder="1" applyAlignment="1">
      <alignment horizontal="left"/>
    </xf>
    <xf numFmtId="168" fontId="22" fillId="0" borderId="0" xfId="3" applyNumberFormat="1" applyFont="1" applyBorder="1" applyAlignment="1">
      <alignment horizontal="left"/>
    </xf>
    <xf numFmtId="0" fontId="65" fillId="0" borderId="0" xfId="8" applyFont="1" applyAlignment="1">
      <alignment horizontal="left"/>
    </xf>
    <xf numFmtId="0" fontId="65" fillId="0" borderId="0" xfId="8" applyFont="1" applyBorder="1" applyAlignment="1">
      <alignment horizontal="left"/>
    </xf>
    <xf numFmtId="0" fontId="22" fillId="0" borderId="0" xfId="8" applyFont="1" applyBorder="1" applyAlignment="1">
      <alignment horizontal="left"/>
    </xf>
    <xf numFmtId="0" fontId="15" fillId="0" borderId="0" xfId="8" applyFont="1" applyFill="1"/>
    <xf numFmtId="0" fontId="14" fillId="0" borderId="0" xfId="0" applyFont="1" applyFill="1" applyBorder="1" applyAlignment="1">
      <alignment wrapText="1"/>
    </xf>
    <xf numFmtId="0" fontId="14" fillId="5" borderId="0" xfId="0" applyFont="1" applyFill="1" applyBorder="1" applyAlignment="1">
      <alignment vertical="top" wrapText="1"/>
    </xf>
    <xf numFmtId="0" fontId="14" fillId="5" borderId="0" xfId="0" applyFont="1" applyFill="1" applyBorder="1" applyAlignment="1"/>
    <xf numFmtId="0" fontId="15" fillId="5" borderId="0" xfId="8" applyFont="1" applyFill="1"/>
    <xf numFmtId="0" fontId="69" fillId="0" borderId="0" xfId="0" applyFont="1"/>
    <xf numFmtId="37" fontId="6" fillId="2" borderId="17" xfId="0" applyNumberFormat="1" applyFont="1" applyFill="1" applyBorder="1" applyAlignment="1"/>
    <xf numFmtId="37" fontId="6" fillId="2" borderId="12" xfId="0" applyNumberFormat="1" applyFont="1" applyFill="1" applyBorder="1" applyAlignment="1"/>
    <xf numFmtId="0" fontId="21" fillId="4" borderId="0" xfId="0" applyFont="1" applyFill="1" applyBorder="1" applyAlignment="1">
      <alignment horizontal="center" vertical="top"/>
    </xf>
    <xf numFmtId="3" fontId="14" fillId="0" borderId="0" xfId="0" applyNumberFormat="1" applyFont="1" applyAlignment="1"/>
    <xf numFmtId="165" fontId="14" fillId="0" borderId="0" xfId="0" applyNumberFormat="1" applyFont="1" applyAlignment="1"/>
    <xf numFmtId="3" fontId="28" fillId="0" borderId="0" xfId="0" applyNumberFormat="1" applyFont="1" applyAlignment="1"/>
    <xf numFmtId="165" fontId="14" fillId="0" borderId="0" xfId="0" applyNumberFormat="1" applyFont="1" applyFill="1" applyAlignment="1"/>
    <xf numFmtId="0" fontId="14" fillId="4" borderId="0" xfId="0" applyFont="1" applyFill="1" applyBorder="1" applyAlignment="1">
      <alignment wrapText="1"/>
    </xf>
    <xf numFmtId="0" fontId="14" fillId="4" borderId="0" xfId="0" applyFont="1" applyFill="1" applyBorder="1" applyAlignment="1"/>
    <xf numFmtId="0" fontId="21" fillId="4" borderId="0" xfId="0" applyFont="1" applyFill="1" applyBorder="1" applyAlignment="1">
      <alignment horizontal="center"/>
    </xf>
    <xf numFmtId="165" fontId="14" fillId="0" borderId="0" xfId="0" applyNumberFormat="1" applyFont="1"/>
    <xf numFmtId="0" fontId="0" fillId="0" borderId="0" xfId="0" applyBorder="1" applyAlignment="1">
      <alignment vertical="top" wrapText="1"/>
    </xf>
    <xf numFmtId="0" fontId="14" fillId="4" borderId="0" xfId="0" applyFont="1" applyFill="1" applyBorder="1" applyAlignment="1">
      <alignment wrapText="1"/>
    </xf>
    <xf numFmtId="0" fontId="21" fillId="4" borderId="0" xfId="0" applyFont="1" applyFill="1" applyBorder="1" applyAlignment="1">
      <alignment horizontal="center"/>
    </xf>
    <xf numFmtId="3" fontId="6" fillId="2" borderId="0" xfId="0" applyNumberFormat="1" applyFont="1" applyFill="1" applyAlignment="1">
      <alignment horizontal="center"/>
    </xf>
    <xf numFmtId="37" fontId="5" fillId="0" borderId="38" xfId="0" applyNumberFormat="1" applyFont="1" applyBorder="1" applyAlignment="1"/>
    <xf numFmtId="5" fontId="5" fillId="0" borderId="4" xfId="0" applyNumberFormat="1" applyFont="1" applyBorder="1" applyAlignment="1"/>
    <xf numFmtId="0" fontId="16" fillId="0" borderId="63" xfId="0" applyNumberFormat="1" applyFont="1" applyBorder="1" applyAlignment="1">
      <alignment horizontal="center"/>
    </xf>
    <xf numFmtId="0" fontId="16" fillId="0" borderId="48" xfId="0" applyNumberFormat="1" applyFont="1" applyBorder="1" applyAlignment="1">
      <alignment horizontal="center"/>
    </xf>
    <xf numFmtId="37" fontId="16" fillId="0" borderId="34" xfId="0" applyNumberFormat="1" applyFont="1" applyBorder="1" applyAlignment="1"/>
    <xf numFmtId="37" fontId="16" fillId="0" borderId="37" xfId="0" applyNumberFormat="1" applyFont="1" applyBorder="1" applyAlignment="1"/>
    <xf numFmtId="0" fontId="25" fillId="2" borderId="45" xfId="0" applyNumberFormat="1" applyFont="1" applyFill="1" applyBorder="1" applyAlignment="1">
      <alignment horizontal="center"/>
    </xf>
    <xf numFmtId="37" fontId="24" fillId="2" borderId="19" xfId="0" applyNumberFormat="1" applyFont="1" applyFill="1" applyBorder="1" applyAlignment="1">
      <alignment horizontal="center"/>
    </xf>
    <xf numFmtId="37" fontId="24" fillId="2" borderId="24" xfId="0" applyNumberFormat="1" applyFont="1" applyFill="1" applyBorder="1" applyAlignment="1">
      <alignment horizontal="center"/>
    </xf>
    <xf numFmtId="37" fontId="24" fillId="2" borderId="25" xfId="0" applyNumberFormat="1" applyFont="1" applyFill="1" applyBorder="1" applyAlignment="1">
      <alignment horizontal="center"/>
    </xf>
    <xf numFmtId="37" fontId="24" fillId="2" borderId="30" xfId="0" applyNumberFormat="1" applyFont="1" applyFill="1" applyBorder="1" applyAlignment="1">
      <alignment horizontal="center"/>
    </xf>
    <xf numFmtId="37" fontId="24" fillId="2" borderId="32" xfId="0" applyNumberFormat="1" applyFont="1" applyFill="1" applyBorder="1" applyAlignment="1">
      <alignment horizontal="center"/>
    </xf>
    <xf numFmtId="37" fontId="24" fillId="2" borderId="43" xfId="0" applyNumberFormat="1" applyFont="1" applyFill="1" applyBorder="1" applyAlignment="1">
      <alignment horizontal="center"/>
    </xf>
    <xf numFmtId="3" fontId="4" fillId="2" borderId="0" xfId="0" applyNumberFormat="1" applyFont="1" applyFill="1" applyBorder="1" applyAlignment="1">
      <alignment horizontal="center"/>
    </xf>
    <xf numFmtId="37" fontId="24" fillId="2" borderId="21" xfId="0" applyNumberFormat="1" applyFont="1" applyFill="1" applyBorder="1" applyAlignment="1">
      <alignment horizontal="center"/>
    </xf>
    <xf numFmtId="37" fontId="24" fillId="2" borderId="36" xfId="0" applyNumberFormat="1" applyFont="1" applyFill="1" applyBorder="1" applyAlignment="1">
      <alignment horizontal="center"/>
    </xf>
    <xf numFmtId="37" fontId="24" fillId="2" borderId="20" xfId="0" applyNumberFormat="1" applyFont="1" applyFill="1" applyBorder="1" applyAlignment="1">
      <alignment horizontal="center"/>
    </xf>
    <xf numFmtId="37" fontId="24" fillId="2" borderId="26" xfId="0" applyNumberFormat="1" applyFont="1" applyFill="1" applyBorder="1" applyAlignment="1">
      <alignment horizontal="center"/>
    </xf>
    <xf numFmtId="37" fontId="24" fillId="2" borderId="0" xfId="0" applyNumberFormat="1" applyFont="1" applyFill="1" applyBorder="1" applyAlignment="1">
      <alignment horizontal="center"/>
    </xf>
    <xf numFmtId="0" fontId="23" fillId="0" borderId="0" xfId="0" applyFont="1" applyFill="1" applyAlignment="1">
      <alignment horizontal="center"/>
    </xf>
    <xf numFmtId="37" fontId="24" fillId="2" borderId="23" xfId="0" applyNumberFormat="1" applyFont="1" applyFill="1" applyBorder="1" applyAlignment="1">
      <alignment horizontal="center"/>
    </xf>
    <xf numFmtId="37" fontId="24" fillId="2" borderId="28" xfId="0" applyNumberFormat="1" applyFont="1" applyFill="1" applyBorder="1" applyAlignment="1">
      <alignment horizontal="center"/>
    </xf>
    <xf numFmtId="37" fontId="24" fillId="2" borderId="29" xfId="0" applyNumberFormat="1" applyFont="1" applyFill="1" applyBorder="1" applyAlignment="1">
      <alignment horizontal="center"/>
    </xf>
    <xf numFmtId="37" fontId="24" fillId="2" borderId="33" xfId="0" applyNumberFormat="1" applyFont="1" applyFill="1" applyBorder="1" applyAlignment="1">
      <alignment horizontal="center"/>
    </xf>
    <xf numFmtId="3" fontId="2" fillId="0" borderId="0" xfId="0" applyNumberFormat="1" applyFont="1" applyAlignment="1"/>
    <xf numFmtId="0" fontId="22" fillId="0" borderId="0" xfId="7" applyFont="1" applyBorder="1"/>
    <xf numFmtId="0" fontId="15" fillId="0" borderId="0" xfId="7" applyFont="1" applyAlignment="1">
      <alignment horizontal="left" vertical="top" wrapText="1"/>
    </xf>
    <xf numFmtId="0" fontId="15" fillId="0" borderId="0" xfId="8" applyFont="1" applyAlignment="1">
      <alignment horizontal="left" vertical="top" wrapText="1"/>
    </xf>
    <xf numFmtId="0" fontId="15" fillId="0" borderId="0" xfId="8" applyFont="1" applyAlignment="1">
      <alignment vertical="top" wrapText="1"/>
    </xf>
    <xf numFmtId="0" fontId="0" fillId="0" borderId="52" xfId="0" applyNumberFormat="1" applyBorder="1" applyAlignment="1">
      <alignment horizontal="left" indent="4"/>
    </xf>
    <xf numFmtId="0" fontId="14" fillId="4" borderId="0" xfId="0" applyFont="1" applyFill="1" applyBorder="1" applyAlignment="1">
      <alignment wrapText="1"/>
    </xf>
    <xf numFmtId="37" fontId="5" fillId="0" borderId="5" xfId="0" applyNumberFormat="1" applyFont="1" applyBorder="1" applyAlignment="1"/>
    <xf numFmtId="0" fontId="2" fillId="0" borderId="12" xfId="0" applyNumberFormat="1" applyFont="1" applyBorder="1" applyAlignment="1">
      <alignment horizontal="left" indent="4"/>
    </xf>
    <xf numFmtId="0" fontId="35" fillId="0" borderId="0" xfId="0" applyFont="1" applyBorder="1" applyAlignment="1">
      <alignment vertical="top" wrapText="1"/>
    </xf>
    <xf numFmtId="0" fontId="28" fillId="0" borderId="0" xfId="0" applyFont="1" applyAlignment="1">
      <alignment wrapText="1"/>
    </xf>
    <xf numFmtId="0" fontId="6" fillId="2" borderId="85" xfId="0" applyNumberFormat="1" applyFont="1" applyFill="1" applyBorder="1" applyAlignment="1">
      <alignment horizontal="left"/>
    </xf>
    <xf numFmtId="0" fontId="6" fillId="2" borderId="89" xfId="0" applyNumberFormat="1" applyFont="1" applyFill="1" applyBorder="1" applyAlignment="1">
      <alignment horizontal="left"/>
    </xf>
    <xf numFmtId="165" fontId="2" fillId="0" borderId="0" xfId="0" applyNumberFormat="1" applyFont="1"/>
    <xf numFmtId="165" fontId="51" fillId="0" borderId="0" xfId="0" applyNumberFormat="1" applyFont="1"/>
    <xf numFmtId="0" fontId="2" fillId="0" borderId="0" xfId="0" applyFont="1"/>
    <xf numFmtId="165" fontId="2" fillId="4" borderId="0" xfId="0" applyNumberFormat="1" applyFont="1" applyFill="1" applyAlignment="1"/>
    <xf numFmtId="0" fontId="2" fillId="0" borderId="0" xfId="0" applyFont="1" applyAlignment="1"/>
    <xf numFmtId="165" fontId="2" fillId="4" borderId="0" xfId="0" applyNumberFormat="1" applyFont="1" applyFill="1"/>
    <xf numFmtId="0" fontId="25" fillId="2" borderId="94" xfId="0" applyNumberFormat="1" applyFont="1" applyFill="1" applyBorder="1" applyAlignment="1">
      <alignment horizontal="right"/>
    </xf>
    <xf numFmtId="5" fontId="24" fillId="2" borderId="96" xfId="0" applyNumberFormat="1" applyFont="1" applyFill="1" applyBorder="1" applyAlignment="1"/>
    <xf numFmtId="5" fontId="25" fillId="2" borderId="97" xfId="0" applyNumberFormat="1" applyFont="1" applyFill="1" applyBorder="1" applyAlignment="1"/>
    <xf numFmtId="5" fontId="24" fillId="2" borderId="98" xfId="0" applyNumberFormat="1" applyFont="1" applyFill="1" applyBorder="1" applyAlignment="1"/>
    <xf numFmtId="5" fontId="24" fillId="2" borderId="99" xfId="0" applyNumberFormat="1" applyFont="1" applyFill="1" applyBorder="1" applyAlignment="1"/>
    <xf numFmtId="0" fontId="22" fillId="0" borderId="5" xfId="8" applyFont="1" applyBorder="1" applyAlignment="1">
      <alignment vertical="top" wrapText="1"/>
    </xf>
    <xf numFmtId="0" fontId="8" fillId="0" borderId="5" xfId="0" applyFont="1" applyBorder="1" applyAlignment="1">
      <alignment vertical="top" wrapText="1"/>
    </xf>
    <xf numFmtId="0" fontId="8" fillId="0" borderId="5" xfId="0" applyFont="1" applyBorder="1" applyAlignment="1">
      <alignment vertical="top"/>
    </xf>
    <xf numFmtId="0" fontId="22" fillId="0" borderId="4" xfId="8" applyFont="1" applyBorder="1" applyAlignment="1">
      <alignment vertical="top"/>
    </xf>
    <xf numFmtId="0" fontId="8" fillId="0" borderId="5" xfId="8" applyFont="1" applyBorder="1" applyAlignment="1">
      <alignment vertical="top"/>
    </xf>
    <xf numFmtId="37" fontId="8" fillId="0" borderId="7" xfId="1" applyNumberFormat="1" applyFont="1" applyBorder="1"/>
    <xf numFmtId="37" fontId="8" fillId="0" borderId="36" xfId="1" applyNumberFormat="1" applyFont="1" applyBorder="1"/>
    <xf numFmtId="37" fontId="8" fillId="0" borderId="0" xfId="1" applyNumberFormat="1" applyFont="1" applyBorder="1"/>
    <xf numFmtId="37" fontId="22" fillId="0" borderId="17" xfId="1" applyNumberFormat="1" applyFont="1" applyBorder="1"/>
    <xf numFmtId="3" fontId="22" fillId="0" borderId="51" xfId="1" applyNumberFormat="1" applyFont="1" applyBorder="1"/>
    <xf numFmtId="3" fontId="22" fillId="0" borderId="1" xfId="1" applyNumberFormat="1" applyFont="1" applyBorder="1"/>
    <xf numFmtId="37" fontId="22" fillId="0" borderId="51" xfId="1" applyNumberFormat="1" applyFont="1" applyBorder="1"/>
    <xf numFmtId="37" fontId="22" fillId="0" borderId="1" xfId="1" applyNumberFormat="1" applyFont="1" applyBorder="1"/>
    <xf numFmtId="0" fontId="0" fillId="0" borderId="0" xfId="0"/>
    <xf numFmtId="0" fontId="50" fillId="5" borderId="0" xfId="0" applyFont="1" applyFill="1"/>
    <xf numFmtId="0" fontId="28" fillId="5" borderId="0" xfId="0" applyFont="1" applyFill="1"/>
    <xf numFmtId="0" fontId="29" fillId="5" borderId="0" xfId="0" applyFont="1" applyFill="1" applyBorder="1" applyAlignment="1">
      <alignment horizontal="center"/>
    </xf>
    <xf numFmtId="0" fontId="0" fillId="5" borderId="0" xfId="0" applyFill="1" applyAlignment="1">
      <alignment vertical="top"/>
    </xf>
    <xf numFmtId="4" fontId="2" fillId="0" borderId="13" xfId="0" applyNumberFormat="1" applyFont="1" applyBorder="1" applyAlignment="1"/>
    <xf numFmtId="171" fontId="5" fillId="0" borderId="0" xfId="0" applyNumberFormat="1" applyFont="1"/>
    <xf numFmtId="3" fontId="52" fillId="0" borderId="0" xfId="0" applyNumberFormat="1" applyFont="1" applyFill="1" applyAlignment="1"/>
    <xf numFmtId="3" fontId="5" fillId="0" borderId="0" xfId="0" applyNumberFormat="1" applyFont="1" applyFill="1" applyAlignment="1"/>
    <xf numFmtId="0" fontId="8" fillId="0" borderId="0" xfId="8" applyFont="1" applyAlignment="1">
      <alignment horizontal="center"/>
    </xf>
    <xf numFmtId="0" fontId="0" fillId="0" borderId="0" xfId="0" applyBorder="1"/>
    <xf numFmtId="1" fontId="16" fillId="0" borderId="15" xfId="0" applyNumberFormat="1" applyFont="1" applyFill="1" applyBorder="1" applyAlignment="1">
      <alignment horizontal="right"/>
    </xf>
    <xf numFmtId="37" fontId="5" fillId="0" borderId="15" xfId="0" applyNumberFormat="1" applyFont="1" applyFill="1" applyBorder="1" applyAlignment="1">
      <alignment horizontal="right"/>
    </xf>
    <xf numFmtId="1" fontId="5" fillId="0" borderId="15" xfId="0" applyNumberFormat="1" applyFont="1" applyFill="1" applyBorder="1" applyAlignment="1">
      <alignment horizontal="right"/>
    </xf>
    <xf numFmtId="37" fontId="16" fillId="0" borderId="16" xfId="0" applyNumberFormat="1" applyFont="1" applyFill="1" applyBorder="1" applyAlignment="1">
      <alignment horizontal="right"/>
    </xf>
    <xf numFmtId="0" fontId="5" fillId="0" borderId="6" xfId="0" applyNumberFormat="1" applyFont="1" applyFill="1" applyBorder="1" applyAlignment="1"/>
    <xf numFmtId="0" fontId="16" fillId="0" borderId="2" xfId="0" applyNumberFormat="1" applyFont="1" applyFill="1" applyBorder="1" applyAlignment="1"/>
    <xf numFmtId="37" fontId="16" fillId="0" borderId="2" xfId="0" applyNumberFormat="1" applyFont="1" applyFill="1" applyBorder="1" applyAlignment="1">
      <alignment horizontal="center"/>
    </xf>
    <xf numFmtId="164" fontId="16" fillId="0" borderId="2" xfId="0" applyNumberFormat="1" applyFont="1" applyFill="1" applyBorder="1" applyAlignment="1"/>
    <xf numFmtId="164" fontId="16" fillId="0" borderId="3" xfId="0" applyNumberFormat="1" applyFont="1" applyFill="1" applyBorder="1" applyAlignment="1"/>
    <xf numFmtId="37" fontId="5" fillId="0" borderId="7" xfId="0" applyNumberFormat="1" applyFont="1" applyFill="1" applyBorder="1" applyAlignment="1">
      <alignment horizontal="center"/>
    </xf>
    <xf numFmtId="37" fontId="5" fillId="0" borderId="7" xfId="0" applyNumberFormat="1" applyFont="1" applyFill="1" applyBorder="1" applyAlignment="1"/>
    <xf numFmtId="37" fontId="5" fillId="0" borderId="0" xfId="0" applyNumberFormat="1" applyFont="1" applyFill="1" applyBorder="1" applyAlignment="1"/>
    <xf numFmtId="37" fontId="5" fillId="0" borderId="36" xfId="0" applyNumberFormat="1" applyFont="1" applyFill="1" applyBorder="1" applyAlignment="1"/>
    <xf numFmtId="37" fontId="5" fillId="0" borderId="6" xfId="0" applyNumberFormat="1" applyFont="1" applyFill="1" applyBorder="1" applyAlignment="1">
      <alignment horizontal="center"/>
    </xf>
    <xf numFmtId="37" fontId="5" fillId="0" borderId="2" xfId="0" applyNumberFormat="1" applyFont="1" applyFill="1" applyBorder="1" applyAlignment="1">
      <alignment horizontal="center"/>
    </xf>
    <xf numFmtId="3" fontId="5" fillId="0" borderId="2" xfId="0" applyNumberFormat="1" applyFont="1" applyFill="1" applyBorder="1" applyAlignment="1"/>
    <xf numFmtId="37" fontId="5" fillId="0" borderId="6" xfId="0" applyNumberFormat="1" applyFont="1" applyFill="1" applyBorder="1" applyAlignment="1"/>
    <xf numFmtId="37" fontId="5" fillId="0" borderId="2" xfId="0" applyNumberFormat="1" applyFont="1" applyFill="1" applyBorder="1" applyAlignment="1"/>
    <xf numFmtId="37" fontId="5" fillId="0" borderId="3" xfId="0" applyNumberFormat="1" applyFont="1" applyFill="1" applyBorder="1" applyAlignment="1"/>
    <xf numFmtId="0" fontId="57" fillId="0" borderId="0" xfId="0" applyFont="1" applyAlignment="1"/>
    <xf numFmtId="0" fontId="57" fillId="0" borderId="0" xfId="0" applyFont="1" applyBorder="1" applyAlignment="1"/>
    <xf numFmtId="0" fontId="50" fillId="0" borderId="0" xfId="7" applyFont="1" applyBorder="1"/>
    <xf numFmtId="0" fontId="29" fillId="0" borderId="0" xfId="0" applyFont="1" applyBorder="1" applyAlignment="1">
      <alignment horizontal="center" vertical="top" wrapText="1"/>
    </xf>
    <xf numFmtId="0" fontId="29" fillId="0" borderId="0" xfId="0" applyFont="1" applyFill="1" applyBorder="1" applyAlignment="1">
      <alignment horizontal="center" vertical="top" wrapText="1"/>
    </xf>
    <xf numFmtId="3" fontId="6" fillId="2" borderId="0" xfId="0" applyNumberFormat="1" applyFont="1" applyFill="1" applyBorder="1" applyAlignment="1"/>
    <xf numFmtId="3" fontId="49" fillId="2" borderId="0" xfId="0" applyNumberFormat="1" applyFont="1" applyFill="1" applyBorder="1" applyAlignment="1"/>
    <xf numFmtId="0" fontId="28" fillId="0" borderId="0" xfId="0" applyFont="1" applyBorder="1"/>
    <xf numFmtId="0" fontId="23" fillId="0" borderId="0" xfId="0" applyFont="1" applyFill="1" applyBorder="1" applyAlignment="1">
      <alignment horizontal="centerContinuous"/>
    </xf>
    <xf numFmtId="0" fontId="25" fillId="2" borderId="106" xfId="0" applyNumberFormat="1" applyFont="1" applyFill="1" applyBorder="1" applyAlignment="1">
      <alignment horizontal="right"/>
    </xf>
    <xf numFmtId="0" fontId="25" fillId="2" borderId="107" xfId="0" applyNumberFormat="1" applyFont="1" applyFill="1" applyBorder="1" applyAlignment="1">
      <alignment horizontal="center"/>
    </xf>
    <xf numFmtId="37" fontId="24" fillId="2" borderId="81" xfId="0" applyNumberFormat="1" applyFont="1" applyFill="1" applyBorder="1" applyAlignment="1"/>
    <xf numFmtId="37" fontId="24" fillId="2" borderId="108" xfId="0" applyNumberFormat="1" applyFont="1" applyFill="1" applyBorder="1" applyAlignment="1"/>
    <xf numFmtId="37" fontId="24" fillId="2" borderId="7" xfId="0" applyNumberFormat="1" applyFont="1" applyFill="1" applyBorder="1" applyAlignment="1"/>
    <xf numFmtId="0" fontId="14" fillId="0" borderId="0" xfId="0" applyFont="1" applyFill="1" applyAlignment="1"/>
    <xf numFmtId="0" fontId="14" fillId="0" borderId="0" xfId="0" applyFont="1" applyAlignment="1"/>
    <xf numFmtId="3" fontId="2" fillId="0" borderId="0" xfId="7" applyNumberFormat="1" applyFont="1" applyAlignment="1">
      <alignment horizontal="center"/>
    </xf>
    <xf numFmtId="0" fontId="2" fillId="0" borderId="0" xfId="7" applyFont="1" applyAlignment="1">
      <alignment horizontal="center"/>
    </xf>
    <xf numFmtId="0" fontId="16" fillId="0" borderId="0" xfId="7" applyFont="1" applyAlignment="1">
      <alignment horizontal="center"/>
    </xf>
    <xf numFmtId="0" fontId="22" fillId="0" borderId="0" xfId="7" applyFont="1" applyBorder="1" applyAlignment="1">
      <alignment horizontal="center"/>
    </xf>
    <xf numFmtId="0" fontId="8" fillId="0" borderId="0" xfId="7" applyFont="1" applyBorder="1"/>
    <xf numFmtId="0" fontId="8" fillId="0" borderId="112" xfId="7" applyFont="1" applyBorder="1"/>
    <xf numFmtId="37" fontId="5" fillId="0" borderId="113" xfId="0" applyNumberFormat="1" applyFont="1" applyBorder="1"/>
    <xf numFmtId="0" fontId="8" fillId="0" borderId="111" xfId="7" applyFont="1" applyBorder="1"/>
    <xf numFmtId="37" fontId="5" fillId="0" borderId="114" xfId="0" applyNumberFormat="1" applyFont="1" applyBorder="1"/>
    <xf numFmtId="0" fontId="22" fillId="0" borderId="115" xfId="7" applyFont="1" applyBorder="1" applyAlignment="1">
      <alignment horizontal="left"/>
    </xf>
    <xf numFmtId="5" fontId="22" fillId="0" borderId="116" xfId="7" applyNumberFormat="1" applyFont="1" applyBorder="1"/>
    <xf numFmtId="0" fontId="8" fillId="0" borderId="115" xfId="7" applyFont="1" applyBorder="1"/>
    <xf numFmtId="0" fontId="8" fillId="0" borderId="116" xfId="7" applyFont="1" applyBorder="1"/>
    <xf numFmtId="0" fontId="8" fillId="0" borderId="118" xfId="7" applyFont="1" applyBorder="1"/>
    <xf numFmtId="0" fontId="8" fillId="0" borderId="119" xfId="7" applyFont="1" applyBorder="1"/>
    <xf numFmtId="0" fontId="22" fillId="0" borderId="120" xfId="7" applyFont="1" applyBorder="1"/>
    <xf numFmtId="0" fontId="20" fillId="0" borderId="54" xfId="7" applyBorder="1"/>
    <xf numFmtId="37" fontId="22" fillId="0" borderId="46" xfId="7" applyNumberFormat="1" applyFont="1" applyBorder="1"/>
    <xf numFmtId="37" fontId="22" fillId="0" borderId="54" xfId="7" applyNumberFormat="1" applyFont="1" applyBorder="1"/>
    <xf numFmtId="5" fontId="22" fillId="0" borderId="54" xfId="7" applyNumberFormat="1" applyFont="1" applyBorder="1"/>
    <xf numFmtId="5" fontId="22" fillId="0" borderId="121" xfId="7" applyNumberFormat="1" applyFont="1" applyBorder="1"/>
    <xf numFmtId="0" fontId="22" fillId="0" borderId="48" xfId="7" applyFont="1" applyBorder="1" applyAlignment="1">
      <alignment horizontal="center"/>
    </xf>
    <xf numFmtId="0" fontId="22" fillId="0" borderId="49" xfId="7" applyFont="1" applyBorder="1" applyAlignment="1">
      <alignment horizontal="center"/>
    </xf>
    <xf numFmtId="0" fontId="8" fillId="0" borderId="124" xfId="7" applyFont="1" applyBorder="1"/>
    <xf numFmtId="0" fontId="20" fillId="0" borderId="8" xfId="7" applyBorder="1"/>
    <xf numFmtId="0" fontId="22" fillId="0" borderId="125" xfId="7" applyFont="1" applyBorder="1" applyAlignment="1">
      <alignment horizontal="left"/>
    </xf>
    <xf numFmtId="0" fontId="22" fillId="0" borderId="84" xfId="7" applyFont="1" applyBorder="1" applyAlignment="1">
      <alignment horizontal="center"/>
    </xf>
    <xf numFmtId="3" fontId="16" fillId="0" borderId="0" xfId="0" applyNumberFormat="1" applyFont="1" applyAlignment="1"/>
    <xf numFmtId="0" fontId="20" fillId="0" borderId="48" xfId="8" applyBorder="1"/>
    <xf numFmtId="37" fontId="8" fillId="0" borderId="7" xfId="8" applyNumberFormat="1" applyFont="1" applyBorder="1" applyAlignment="1">
      <alignment horizontal="center"/>
    </xf>
    <xf numFmtId="37" fontId="22" fillId="0" borderId="34" xfId="1" applyNumberFormat="1" applyFont="1" applyBorder="1" applyAlignment="1">
      <alignment horizontal="center"/>
    </xf>
    <xf numFmtId="37" fontId="22" fillId="0" borderId="57" xfId="8" applyNumberFormat="1" applyFont="1" applyBorder="1" applyAlignment="1">
      <alignment horizontal="center"/>
    </xf>
    <xf numFmtId="37" fontId="8" fillId="0" borderId="6" xfId="8" applyNumberFormat="1" applyFont="1" applyBorder="1" applyAlignment="1">
      <alignment horizontal="center"/>
    </xf>
    <xf numFmtId="0" fontId="8" fillId="0" borderId="0" xfId="8" applyNumberFormat="1" applyFont="1" applyAlignment="1">
      <alignment horizontal="center"/>
    </xf>
    <xf numFmtId="37" fontId="8" fillId="0" borderId="54" xfId="8" applyNumberFormat="1" applyFont="1" applyBorder="1" applyAlignment="1">
      <alignment horizontal="center"/>
    </xf>
    <xf numFmtId="37" fontId="24" fillId="2" borderId="126" xfId="0" applyNumberFormat="1" applyFont="1" applyFill="1" applyBorder="1" applyAlignment="1">
      <alignment horizontal="center"/>
    </xf>
    <xf numFmtId="37" fontId="24" fillId="2" borderId="127" xfId="0" applyNumberFormat="1" applyFont="1" applyFill="1" applyBorder="1" applyAlignment="1"/>
    <xf numFmtId="37" fontId="24" fillId="2" borderId="128" xfId="0" applyNumberFormat="1" applyFont="1" applyFill="1" applyBorder="1" applyAlignment="1">
      <alignment horizontal="center"/>
    </xf>
    <xf numFmtId="37" fontId="24" fillId="2" borderId="127" xfId="0" applyNumberFormat="1" applyFont="1" applyFill="1" applyBorder="1" applyAlignment="1">
      <alignment horizontal="center"/>
    </xf>
    <xf numFmtId="37" fontId="24" fillId="2" borderId="129" xfId="0" applyNumberFormat="1" applyFont="1" applyFill="1" applyBorder="1" applyAlignment="1"/>
    <xf numFmtId="37" fontId="24" fillId="2" borderId="130" xfId="0" applyNumberFormat="1" applyFont="1" applyFill="1" applyBorder="1" applyAlignment="1">
      <alignment horizontal="center"/>
    </xf>
    <xf numFmtId="0" fontId="70" fillId="2" borderId="131" xfId="0" applyNumberFormat="1" applyFont="1" applyFill="1" applyBorder="1" applyAlignment="1">
      <alignment horizontal="left"/>
    </xf>
    <xf numFmtId="0" fontId="70" fillId="2" borderId="117" xfId="0" applyNumberFormat="1" applyFont="1" applyFill="1" applyBorder="1" applyAlignment="1">
      <alignment horizontal="left"/>
    </xf>
    <xf numFmtId="5" fontId="25" fillId="2" borderId="132" xfId="0" applyNumberFormat="1" applyFont="1" applyFill="1" applyBorder="1" applyAlignment="1">
      <alignment horizontal="center"/>
    </xf>
    <xf numFmtId="170" fontId="25" fillId="2" borderId="45" xfId="0" applyNumberFormat="1" applyFont="1" applyFill="1" applyBorder="1" applyAlignment="1"/>
    <xf numFmtId="5" fontId="25" fillId="2" borderId="45" xfId="0" applyNumberFormat="1" applyFont="1" applyFill="1" applyBorder="1" applyAlignment="1">
      <alignment horizontal="center"/>
    </xf>
    <xf numFmtId="37" fontId="25" fillId="2" borderId="106" xfId="0" applyNumberFormat="1" applyFont="1" applyFill="1" applyBorder="1" applyAlignment="1"/>
    <xf numFmtId="5" fontId="25" fillId="2" borderId="133" xfId="0" applyNumberFormat="1" applyFont="1" applyFill="1" applyBorder="1" applyAlignment="1">
      <alignment horizontal="center"/>
    </xf>
    <xf numFmtId="0" fontId="27" fillId="0" borderId="0" xfId="0" applyNumberFormat="1" applyFont="1" applyFill="1" applyBorder="1" applyAlignment="1">
      <alignment horizontal="left" indent="2"/>
    </xf>
    <xf numFmtId="37" fontId="27" fillId="0" borderId="0" xfId="0" applyNumberFormat="1" applyFont="1" applyFill="1" applyBorder="1" applyAlignment="1"/>
    <xf numFmtId="0" fontId="6" fillId="2" borderId="134" xfId="0" applyNumberFormat="1" applyFont="1" applyFill="1" applyBorder="1" applyAlignment="1">
      <alignment horizontal="left" indent="1"/>
    </xf>
    <xf numFmtId="37" fontId="6" fillId="2" borderId="50" xfId="0" applyNumberFormat="1" applyFont="1" applyFill="1" applyBorder="1" applyAlignment="1"/>
    <xf numFmtId="5" fontId="6" fillId="2" borderId="59" xfId="0" applyNumberFormat="1" applyFont="1" applyFill="1" applyBorder="1" applyAlignment="1"/>
    <xf numFmtId="5" fontId="6" fillId="2" borderId="95" xfId="0" applyNumberFormat="1" applyFont="1" applyFill="1" applyBorder="1" applyAlignment="1"/>
    <xf numFmtId="0" fontId="6" fillId="2" borderId="118" xfId="0" applyNumberFormat="1" applyFont="1" applyFill="1" applyBorder="1" applyAlignment="1">
      <alignment horizontal="left" indent="1"/>
    </xf>
    <xf numFmtId="37" fontId="6" fillId="2" borderId="113" xfId="0" applyNumberFormat="1" applyFont="1" applyFill="1" applyBorder="1" applyAlignment="1"/>
    <xf numFmtId="0" fontId="7" fillId="2" borderId="118" xfId="0" applyNumberFormat="1" applyFont="1" applyFill="1" applyBorder="1" applyAlignment="1">
      <alignment horizontal="left" indent="2"/>
    </xf>
    <xf numFmtId="0" fontId="6" fillId="2" borderId="135" xfId="0" applyNumberFormat="1" applyFont="1" applyFill="1" applyBorder="1" applyAlignment="1">
      <alignment horizontal="left" indent="1"/>
    </xf>
    <xf numFmtId="0" fontId="6" fillId="2" borderId="136" xfId="0" applyNumberFormat="1" applyFont="1" applyFill="1" applyBorder="1" applyAlignment="1">
      <alignment horizontal="left" indent="2"/>
    </xf>
    <xf numFmtId="37" fontId="6" fillId="2" borderId="97" xfId="0" applyNumberFormat="1" applyFont="1" applyFill="1" applyBorder="1" applyAlignment="1"/>
    <xf numFmtId="0" fontId="6" fillId="2" borderId="118" xfId="0" applyNumberFormat="1" applyFont="1" applyFill="1" applyBorder="1" applyAlignment="1">
      <alignment horizontal="left" indent="2"/>
    </xf>
    <xf numFmtId="0" fontId="27" fillId="2" borderId="118" xfId="0" applyNumberFormat="1" applyFont="1" applyFill="1" applyBorder="1" applyAlignment="1">
      <alignment horizontal="left" indent="3"/>
    </xf>
    <xf numFmtId="5" fontId="27" fillId="2" borderId="113" xfId="0" applyNumberFormat="1" applyFont="1" applyFill="1" applyBorder="1" applyAlignment="1"/>
    <xf numFmtId="0" fontId="6" fillId="0" borderId="118" xfId="0" applyNumberFormat="1" applyFont="1" applyFill="1" applyBorder="1" applyAlignment="1">
      <alignment horizontal="left" indent="2"/>
    </xf>
    <xf numFmtId="37" fontId="6" fillId="0" borderId="113" xfId="0" applyNumberFormat="1" applyFont="1" applyFill="1" applyBorder="1" applyAlignment="1"/>
    <xf numFmtId="0" fontId="27" fillId="0" borderId="137" xfId="0" applyNumberFormat="1" applyFont="1" applyFill="1" applyBorder="1" applyAlignment="1">
      <alignment horizontal="left" indent="2"/>
    </xf>
    <xf numFmtId="37" fontId="27" fillId="0" borderId="35" xfId="0" applyNumberFormat="1" applyFont="1" applyFill="1" applyBorder="1" applyAlignment="1"/>
    <xf numFmtId="37" fontId="27" fillId="0" borderId="41" xfId="0" applyNumberFormat="1" applyFont="1" applyFill="1" applyBorder="1" applyAlignment="1"/>
    <xf numFmtId="37" fontId="27" fillId="0" borderId="99" xfId="0" applyNumberFormat="1" applyFont="1" applyFill="1" applyBorder="1" applyAlignment="1"/>
    <xf numFmtId="5" fontId="22" fillId="0" borderId="58" xfId="3" applyNumberFormat="1" applyFont="1" applyBorder="1" applyAlignment="1">
      <alignment horizontal="right"/>
    </xf>
    <xf numFmtId="37" fontId="8" fillId="0" borderId="36" xfId="8" applyNumberFormat="1" applyFont="1" applyBorder="1" applyAlignment="1">
      <alignment horizontal="right"/>
    </xf>
    <xf numFmtId="37" fontId="22" fillId="0" borderId="17" xfId="1" applyNumberFormat="1" applyFont="1" applyBorder="1" applyAlignment="1">
      <alignment horizontal="right"/>
    </xf>
    <xf numFmtId="0" fontId="8" fillId="0" borderId="0" xfId="8" applyFont="1" applyAlignment="1">
      <alignment horizontal="right"/>
    </xf>
    <xf numFmtId="0" fontId="8" fillId="0" borderId="0" xfId="8" applyNumberFormat="1" applyFont="1" applyAlignment="1">
      <alignment horizontal="right"/>
    </xf>
    <xf numFmtId="0" fontId="2" fillId="0" borderId="70" xfId="0" applyNumberFormat="1" applyFont="1" applyBorder="1" applyAlignment="1">
      <alignment horizontal="left" wrapText="1"/>
    </xf>
    <xf numFmtId="37" fontId="5" fillId="0" borderId="7" xfId="0" applyNumberFormat="1" applyFont="1" applyBorder="1" applyAlignment="1"/>
    <xf numFmtId="37" fontId="5" fillId="0" borderId="0" xfId="0" applyNumberFormat="1" applyFont="1" applyBorder="1" applyAlignment="1"/>
    <xf numFmtId="37" fontId="5" fillId="0" borderId="36" xfId="0" applyNumberFormat="1" applyFont="1" applyBorder="1" applyAlignment="1"/>
    <xf numFmtId="5" fontId="16" fillId="0" borderId="38" xfId="0" applyNumberFormat="1" applyFont="1" applyBorder="1" applyAlignment="1"/>
    <xf numFmtId="5" fontId="16" fillId="0" borderId="17" xfId="0" applyNumberFormat="1" applyFont="1" applyBorder="1" applyAlignment="1"/>
    <xf numFmtId="0" fontId="25" fillId="2" borderId="45" xfId="0" applyNumberFormat="1" applyFont="1" applyFill="1" applyBorder="1" applyAlignment="1">
      <alignment horizontal="right"/>
    </xf>
    <xf numFmtId="37" fontId="24" fillId="2" borderId="138" xfId="0" applyNumberFormat="1" applyFont="1" applyFill="1" applyBorder="1" applyAlignment="1"/>
    <xf numFmtId="0" fontId="70" fillId="2" borderId="141" xfId="0" applyNumberFormat="1" applyFont="1" applyFill="1" applyBorder="1" applyAlignment="1">
      <alignment horizontal="left"/>
    </xf>
    <xf numFmtId="0" fontId="70" fillId="2" borderId="142" xfId="0" applyNumberFormat="1" applyFont="1" applyFill="1" applyBorder="1" applyAlignment="1">
      <alignment horizontal="left"/>
    </xf>
    <xf numFmtId="0" fontId="70" fillId="2" borderId="143" xfId="0" applyNumberFormat="1" applyFont="1" applyFill="1" applyBorder="1" applyAlignment="1">
      <alignment horizontal="left"/>
    </xf>
    <xf numFmtId="0" fontId="70" fillId="2" borderId="144" xfId="0" applyNumberFormat="1" applyFont="1" applyFill="1" applyBorder="1" applyAlignment="1">
      <alignment horizontal="left"/>
    </xf>
    <xf numFmtId="0" fontId="33" fillId="2" borderId="122" xfId="0" applyNumberFormat="1" applyFont="1" applyFill="1" applyBorder="1" applyAlignment="1">
      <alignment horizontal="left"/>
    </xf>
    <xf numFmtId="0" fontId="8" fillId="0" borderId="0" xfId="8" applyFont="1" applyAlignment="1">
      <alignment horizontal="center"/>
    </xf>
    <xf numFmtId="0" fontId="5" fillId="0" borderId="0" xfId="0" applyNumberFormat="1" applyFont="1" applyBorder="1" applyAlignment="1">
      <alignment horizontal="center"/>
    </xf>
    <xf numFmtId="164" fontId="16" fillId="0" borderId="40" xfId="0" applyNumberFormat="1" applyFont="1" applyFill="1" applyBorder="1" applyAlignment="1">
      <alignment horizontal="right"/>
    </xf>
    <xf numFmtId="3" fontId="5" fillId="0" borderId="40" xfId="0" applyNumberFormat="1" applyFont="1" applyFill="1" applyBorder="1" applyAlignment="1">
      <alignment horizontal="right"/>
    </xf>
    <xf numFmtId="37" fontId="5" fillId="0" borderId="8" xfId="0" applyNumberFormat="1" applyFont="1" applyBorder="1" applyAlignment="1">
      <alignment horizontal="right"/>
    </xf>
    <xf numFmtId="37" fontId="5" fillId="0" borderId="11" xfId="0" applyNumberFormat="1" applyFont="1" applyBorder="1" applyAlignment="1">
      <alignment horizontal="right"/>
    </xf>
    <xf numFmtId="1" fontId="2" fillId="0" borderId="15" xfId="0" applyNumberFormat="1" applyFont="1" applyFill="1" applyBorder="1" applyAlignment="1">
      <alignment horizontal="right"/>
    </xf>
    <xf numFmtId="37" fontId="8" fillId="0" borderId="3" xfId="8" applyNumberFormat="1" applyFont="1" applyBorder="1" applyAlignment="1">
      <alignment horizontal="right"/>
    </xf>
    <xf numFmtId="37" fontId="8" fillId="0" borderId="17" xfId="8" applyNumberFormat="1" applyFont="1" applyBorder="1" applyAlignment="1">
      <alignment horizontal="right"/>
    </xf>
    <xf numFmtId="37" fontId="8" fillId="0" borderId="0" xfId="8" applyNumberFormat="1" applyFont="1" applyBorder="1" applyAlignment="1">
      <alignment horizontal="center"/>
    </xf>
    <xf numFmtId="5" fontId="22" fillId="0" borderId="0" xfId="3" applyNumberFormat="1" applyFont="1" applyBorder="1" applyAlignment="1">
      <alignment horizontal="right"/>
    </xf>
    <xf numFmtId="37" fontId="8" fillId="0" borderId="58" xfId="8" applyNumberFormat="1" applyFont="1" applyBorder="1" applyAlignment="1">
      <alignment horizontal="right"/>
    </xf>
    <xf numFmtId="37" fontId="22" fillId="0" borderId="17" xfId="8" applyNumberFormat="1" applyFont="1" applyBorder="1" applyAlignment="1">
      <alignment horizontal="right"/>
    </xf>
    <xf numFmtId="0" fontId="22" fillId="0" borderId="17" xfId="8" applyFont="1" applyBorder="1" applyAlignment="1"/>
    <xf numFmtId="37" fontId="22" fillId="0" borderId="62" xfId="8" applyNumberFormat="1" applyFont="1" applyBorder="1" applyAlignment="1">
      <alignment horizontal="right"/>
    </xf>
    <xf numFmtId="37" fontId="22" fillId="0" borderId="3" xfId="8" applyNumberFormat="1" applyFont="1" applyBorder="1" applyAlignment="1">
      <alignment horizontal="right"/>
    </xf>
    <xf numFmtId="0" fontId="72" fillId="0" borderId="0" xfId="8" applyFont="1"/>
    <xf numFmtId="1" fontId="29" fillId="0" borderId="0" xfId="0" applyNumberFormat="1" applyFont="1" applyBorder="1" applyAlignment="1">
      <alignment horizontal="right" vertical="top" wrapText="1"/>
    </xf>
    <xf numFmtId="0" fontId="35" fillId="0" borderId="0" xfId="0" applyFont="1" applyBorder="1" applyAlignment="1">
      <alignment horizontal="right" vertical="top" wrapText="1"/>
    </xf>
    <xf numFmtId="0" fontId="62" fillId="0" borderId="0" xfId="0" applyFont="1" applyBorder="1" applyAlignment="1">
      <alignment horizontal="right"/>
    </xf>
    <xf numFmtId="0" fontId="29" fillId="0" borderId="0" xfId="0" applyFont="1" applyBorder="1" applyAlignment="1">
      <alignment horizontal="right" vertical="top"/>
    </xf>
    <xf numFmtId="0" fontId="29" fillId="0" borderId="0" xfId="0" applyFont="1" applyAlignment="1">
      <alignment horizontal="center"/>
    </xf>
    <xf numFmtId="0" fontId="16" fillId="0" borderId="4" xfId="0" applyNumberFormat="1" applyFont="1" applyBorder="1" applyAlignment="1">
      <alignment horizontal="left" indent="3"/>
    </xf>
    <xf numFmtId="0" fontId="5" fillId="0" borderId="38" xfId="0" applyNumberFormat="1" applyFont="1" applyBorder="1" applyAlignment="1"/>
    <xf numFmtId="165" fontId="3" fillId="0" borderId="4" xfId="0" applyNumberFormat="1" applyFont="1" applyBorder="1" applyAlignment="1"/>
    <xf numFmtId="165" fontId="1" fillId="0" borderId="6" xfId="0" applyNumberFormat="1" applyFont="1" applyBorder="1" applyAlignment="1"/>
    <xf numFmtId="165" fontId="1" fillId="0" borderId="2" xfId="0" applyNumberFormat="1" applyFont="1" applyBorder="1" applyAlignment="1"/>
    <xf numFmtId="165" fontId="1" fillId="0" borderId="3" xfId="0" applyNumberFormat="1" applyFont="1" applyBorder="1" applyAlignment="1"/>
    <xf numFmtId="0" fontId="16" fillId="0" borderId="6" xfId="0" applyNumberFormat="1" applyFont="1" applyBorder="1" applyAlignment="1">
      <alignment horizontal="right"/>
    </xf>
    <xf numFmtId="0" fontId="16" fillId="0" borderId="2" xfId="0" applyNumberFormat="1" applyFont="1" applyBorder="1" applyAlignment="1">
      <alignment horizontal="right"/>
    </xf>
    <xf numFmtId="0" fontId="16" fillId="0" borderId="3" xfId="0" applyNumberFormat="1" applyFont="1" applyBorder="1" applyAlignment="1">
      <alignment horizontal="right"/>
    </xf>
    <xf numFmtId="0" fontId="16" fillId="0" borderId="3" xfId="0" applyNumberFormat="1" applyFont="1" applyBorder="1" applyAlignment="1">
      <alignment horizontal="center"/>
    </xf>
    <xf numFmtId="0" fontId="2" fillId="0" borderId="38" xfId="0" applyNumberFormat="1" applyFont="1" applyBorder="1" applyAlignment="1">
      <alignment horizontal="left" wrapText="1"/>
    </xf>
    <xf numFmtId="0" fontId="6" fillId="2" borderId="146" xfId="0" applyNumberFormat="1" applyFont="1" applyFill="1" applyBorder="1" applyAlignment="1">
      <alignment horizontal="left"/>
    </xf>
    <xf numFmtId="37" fontId="6" fillId="2" borderId="86" xfId="0" applyNumberFormat="1" applyFont="1" applyFill="1" applyBorder="1" applyAlignment="1">
      <alignment horizontal="right"/>
    </xf>
    <xf numFmtId="37" fontId="6" fillId="2" borderId="87" xfId="0" applyNumberFormat="1" applyFont="1" applyFill="1" applyBorder="1" applyAlignment="1">
      <alignment horizontal="right"/>
    </xf>
    <xf numFmtId="37" fontId="6" fillId="2" borderId="147" xfId="0" applyNumberFormat="1" applyFont="1" applyFill="1" applyBorder="1" applyAlignment="1">
      <alignment horizontal="right"/>
    </xf>
    <xf numFmtId="37" fontId="6" fillId="2" borderId="148" xfId="0" applyNumberFormat="1" applyFont="1" applyFill="1" applyBorder="1" applyAlignment="1">
      <alignment horizontal="right"/>
    </xf>
    <xf numFmtId="37" fontId="8" fillId="0" borderId="39" xfId="0" applyNumberFormat="1" applyFont="1" applyBorder="1" applyAlignment="1">
      <alignment horizontal="right"/>
    </xf>
    <xf numFmtId="37" fontId="8" fillId="0" borderId="9" xfId="0" applyNumberFormat="1" applyFont="1" applyBorder="1" applyAlignment="1">
      <alignment horizontal="right"/>
    </xf>
    <xf numFmtId="37" fontId="6" fillId="2" borderId="9" xfId="0" applyNumberFormat="1" applyFont="1" applyFill="1" applyBorder="1" applyAlignment="1">
      <alignment horizontal="right"/>
    </xf>
    <xf numFmtId="37" fontId="6" fillId="2" borderId="39" xfId="0" applyNumberFormat="1" applyFont="1" applyFill="1" applyBorder="1" applyAlignment="1">
      <alignment horizontal="right"/>
    </xf>
    <xf numFmtId="37" fontId="6" fillId="2" borderId="149" xfId="0" applyNumberFormat="1" applyFont="1" applyFill="1" applyBorder="1" applyAlignment="1">
      <alignment horizontal="right"/>
    </xf>
    <xf numFmtId="37" fontId="6" fillId="2" borderId="157" xfId="0" applyNumberFormat="1" applyFont="1" applyFill="1" applyBorder="1" applyAlignment="1">
      <alignment horizontal="right"/>
    </xf>
    <xf numFmtId="0" fontId="6" fillId="2" borderId="158" xfId="0" applyNumberFormat="1" applyFont="1" applyFill="1" applyBorder="1" applyAlignment="1">
      <alignment horizontal="left"/>
    </xf>
    <xf numFmtId="37" fontId="6" fillId="2" borderId="159" xfId="0" applyNumberFormat="1" applyFont="1" applyFill="1" applyBorder="1" applyAlignment="1">
      <alignment horizontal="right"/>
    </xf>
    <xf numFmtId="37" fontId="8" fillId="0" borderId="5" xfId="0" applyNumberFormat="1" applyFont="1" applyBorder="1" applyAlignment="1">
      <alignment horizontal="right"/>
    </xf>
    <xf numFmtId="37" fontId="8" fillId="0" borderId="0" xfId="0" applyNumberFormat="1" applyFont="1" applyBorder="1" applyAlignment="1">
      <alignment horizontal="right"/>
    </xf>
    <xf numFmtId="37" fontId="6" fillId="2" borderId="5" xfId="0" applyNumberFormat="1" applyFont="1" applyFill="1" applyBorder="1" applyAlignment="1">
      <alignment horizontal="right"/>
    </xf>
    <xf numFmtId="37" fontId="6" fillId="2" borderId="0" xfId="0" applyNumberFormat="1" applyFont="1" applyFill="1" applyBorder="1" applyAlignment="1">
      <alignment horizontal="right"/>
    </xf>
    <xf numFmtId="37" fontId="6" fillId="2" borderId="160" xfId="0" applyNumberFormat="1" applyFont="1" applyFill="1" applyBorder="1" applyAlignment="1">
      <alignment horizontal="right"/>
    </xf>
    <xf numFmtId="37" fontId="8" fillId="0" borderId="90" xfId="0" applyNumberFormat="1" applyFont="1" applyBorder="1" applyAlignment="1">
      <alignment horizontal="right"/>
    </xf>
    <xf numFmtId="37" fontId="8" fillId="0" borderId="83" xfId="0" applyNumberFormat="1" applyFont="1" applyBorder="1" applyAlignment="1">
      <alignment horizontal="right"/>
    </xf>
    <xf numFmtId="37" fontId="6" fillId="2" borderId="90" xfId="0" applyNumberFormat="1" applyFont="1" applyFill="1" applyBorder="1" applyAlignment="1">
      <alignment horizontal="right"/>
    </xf>
    <xf numFmtId="37" fontId="6" fillId="2" borderId="88" xfId="0" applyNumberFormat="1" applyFont="1" applyFill="1" applyBorder="1" applyAlignment="1">
      <alignment horizontal="right"/>
    </xf>
    <xf numFmtId="37" fontId="27" fillId="2" borderId="161" xfId="0" applyNumberFormat="1" applyFont="1" applyFill="1" applyBorder="1" applyAlignment="1">
      <alignment horizontal="right"/>
    </xf>
    <xf numFmtId="165" fontId="73" fillId="0" borderId="0" xfId="0" applyNumberFormat="1" applyFont="1"/>
    <xf numFmtId="165" fontId="13" fillId="0" borderId="0" xfId="0" applyNumberFormat="1" applyFont="1" applyBorder="1"/>
    <xf numFmtId="0" fontId="27" fillId="2" borderId="156" xfId="0" applyNumberFormat="1" applyFont="1" applyFill="1" applyBorder="1" applyAlignment="1">
      <alignment horizontal="left" indent="5"/>
    </xf>
    <xf numFmtId="37" fontId="27" fillId="2" borderId="149" xfId="0" applyNumberFormat="1" applyFont="1" applyFill="1" applyBorder="1" applyAlignment="1">
      <alignment horizontal="right"/>
    </xf>
    <xf numFmtId="37" fontId="27" fillId="2" borderId="150" xfId="0" applyNumberFormat="1" applyFont="1" applyFill="1" applyBorder="1" applyAlignment="1">
      <alignment horizontal="right"/>
    </xf>
    <xf numFmtId="0" fontId="27" fillId="2" borderId="145" xfId="0" applyNumberFormat="1" applyFont="1" applyFill="1" applyBorder="1" applyAlignment="1">
      <alignment horizontal="left" indent="5"/>
    </xf>
    <xf numFmtId="37" fontId="22" fillId="0" borderId="4" xfId="0" applyNumberFormat="1" applyFont="1" applyBorder="1" applyAlignment="1">
      <alignment horizontal="right"/>
    </xf>
    <xf numFmtId="37" fontId="22" fillId="0" borderId="2" xfId="0" applyNumberFormat="1" applyFont="1" applyBorder="1" applyAlignment="1">
      <alignment horizontal="right"/>
    </xf>
    <xf numFmtId="37" fontId="16" fillId="0" borderId="15" xfId="0" applyNumberFormat="1" applyFont="1" applyFill="1" applyBorder="1" applyAlignment="1">
      <alignment horizontal="right"/>
    </xf>
    <xf numFmtId="0" fontId="5" fillId="0" borderId="7" xfId="0" applyNumberFormat="1" applyFont="1" applyBorder="1" applyAlignment="1">
      <alignment horizontal="right"/>
    </xf>
    <xf numFmtId="0" fontId="5" fillId="0" borderId="0" xfId="0" applyNumberFormat="1" applyFont="1" applyBorder="1" applyAlignment="1">
      <alignment horizontal="right"/>
    </xf>
    <xf numFmtId="37" fontId="16" fillId="0" borderId="6" xfId="0" applyNumberFormat="1" applyFont="1" applyFill="1" applyBorder="1" applyAlignment="1">
      <alignment horizontal="center"/>
    </xf>
    <xf numFmtId="37" fontId="16" fillId="0" borderId="34" xfId="0" applyNumberFormat="1" applyFont="1" applyFill="1" applyBorder="1" applyAlignment="1">
      <alignment horizontal="center"/>
    </xf>
    <xf numFmtId="37" fontId="16" fillId="0" borderId="37" xfId="0" applyNumberFormat="1" applyFont="1" applyFill="1" applyBorder="1" applyAlignment="1">
      <alignment horizontal="center"/>
    </xf>
    <xf numFmtId="37" fontId="5" fillId="0" borderId="34" xfId="0" applyNumberFormat="1" applyFont="1" applyBorder="1" applyAlignment="1">
      <alignment horizontal="center"/>
    </xf>
    <xf numFmtId="37" fontId="5" fillId="0" borderId="37" xfId="0" applyNumberFormat="1" applyFont="1" applyBorder="1" applyAlignment="1">
      <alignment horizontal="center"/>
    </xf>
    <xf numFmtId="0" fontId="5" fillId="0" borderId="7" xfId="0" applyNumberFormat="1" applyFont="1" applyFill="1" applyBorder="1" applyAlignment="1"/>
    <xf numFmtId="42" fontId="16" fillId="0" borderId="2" xfId="0" applyNumberFormat="1" applyFont="1" applyBorder="1" applyAlignment="1"/>
    <xf numFmtId="37" fontId="5" fillId="0" borderId="0" xfId="0" applyNumberFormat="1" applyFont="1" applyFill="1" applyBorder="1" applyAlignment="1">
      <alignment horizontal="center"/>
    </xf>
    <xf numFmtId="3" fontId="5" fillId="0" borderId="0" xfId="0" applyNumberFormat="1" applyFont="1" applyFill="1" applyBorder="1" applyAlignment="1"/>
    <xf numFmtId="0" fontId="35" fillId="0" borderId="0" xfId="0" applyFont="1" applyBorder="1" applyAlignment="1">
      <alignment vertical="top" wrapText="1"/>
    </xf>
    <xf numFmtId="0" fontId="14" fillId="0" borderId="0" xfId="0" applyFont="1" applyBorder="1" applyAlignment="1">
      <alignment vertical="top" wrapText="1"/>
    </xf>
    <xf numFmtId="0" fontId="5" fillId="0" borderId="51" xfId="0" applyNumberFormat="1" applyFont="1" applyBorder="1" applyAlignment="1">
      <alignment horizontal="center"/>
    </xf>
    <xf numFmtId="0" fontId="5" fillId="0" borderId="69" xfId="0" applyNumberFormat="1" applyFont="1" applyBorder="1" applyAlignment="1">
      <alignment horizontal="center"/>
    </xf>
    <xf numFmtId="0" fontId="5" fillId="0" borderId="62" xfId="0" applyNumberFormat="1" applyFont="1" applyBorder="1" applyAlignment="1">
      <alignment horizontal="right"/>
    </xf>
    <xf numFmtId="0" fontId="67" fillId="0" borderId="0" xfId="0" applyFont="1" applyFill="1" applyBorder="1" applyAlignment="1">
      <alignment horizontal="center" vertical="top"/>
    </xf>
    <xf numFmtId="0" fontId="2" fillId="0" borderId="0" xfId="0" applyFont="1" applyFill="1" applyBorder="1" applyAlignment="1">
      <alignment vertical="top" wrapText="1"/>
    </xf>
    <xf numFmtId="0" fontId="46" fillId="0" borderId="0" xfId="0" applyFont="1" applyBorder="1" applyAlignment="1"/>
    <xf numFmtId="0" fontId="56" fillId="0" borderId="0" xfId="0" applyFont="1" applyBorder="1" applyAlignment="1"/>
    <xf numFmtId="0" fontId="5" fillId="0" borderId="2" xfId="0" applyNumberFormat="1" applyFont="1" applyBorder="1" applyAlignment="1">
      <alignment horizontal="left"/>
    </xf>
    <xf numFmtId="0" fontId="5" fillId="0" borderId="3" xfId="0" applyNumberFormat="1" applyFont="1" applyBorder="1" applyAlignment="1">
      <alignment horizontal="left"/>
    </xf>
    <xf numFmtId="165" fontId="2" fillId="0" borderId="0" xfId="0" applyNumberFormat="1" applyFont="1" applyAlignment="1">
      <alignment horizontal="left" wrapText="1"/>
    </xf>
    <xf numFmtId="165" fontId="5" fillId="0" borderId="0" xfId="0" applyNumberFormat="1" applyFont="1" applyAlignment="1">
      <alignment horizontal="left" wrapText="1"/>
    </xf>
    <xf numFmtId="3" fontId="2" fillId="0" borderId="0" xfId="0" applyNumberFormat="1" applyFont="1" applyAlignment="1">
      <alignment horizontal="left" vertical="top" wrapText="1"/>
    </xf>
    <xf numFmtId="165" fontId="2" fillId="0" borderId="0" xfId="0" applyNumberFormat="1" applyFont="1" applyAlignment="1">
      <alignment horizontal="left" vertical="top" wrapText="1"/>
    </xf>
    <xf numFmtId="165" fontId="5" fillId="0" borderId="0" xfId="0" applyNumberFormat="1" applyFont="1" applyAlignment="1">
      <alignment horizontal="left" vertical="top" wrapText="1"/>
    </xf>
    <xf numFmtId="0" fontId="5" fillId="0" borderId="2" xfId="0" applyNumberFormat="1" applyFont="1" applyFill="1" applyBorder="1" applyAlignment="1">
      <alignment horizontal="left"/>
    </xf>
    <xf numFmtId="0" fontId="5" fillId="0" borderId="3" xfId="0" applyNumberFormat="1" applyFont="1" applyFill="1" applyBorder="1" applyAlignment="1">
      <alignment horizontal="left"/>
    </xf>
    <xf numFmtId="0" fontId="5" fillId="0" borderId="12" xfId="0" applyNumberFormat="1" applyFont="1" applyFill="1" applyBorder="1" applyAlignment="1">
      <alignment horizontal="left" indent="4"/>
    </xf>
    <xf numFmtId="0" fontId="0" fillId="0" borderId="52" xfId="0" applyNumberFormat="1" applyFill="1" applyBorder="1" applyAlignment="1">
      <alignment horizontal="left" indent="4"/>
    </xf>
    <xf numFmtId="0" fontId="5" fillId="0" borderId="12" xfId="0" applyNumberFormat="1" applyFont="1" applyBorder="1" applyAlignment="1"/>
    <xf numFmtId="0" fontId="0" fillId="0" borderId="52" xfId="0" applyNumberFormat="1" applyBorder="1" applyAlignment="1"/>
    <xf numFmtId="0" fontId="2" fillId="0" borderId="12" xfId="0" applyNumberFormat="1" applyFont="1" applyBorder="1" applyAlignment="1">
      <alignment horizontal="left" indent="2"/>
    </xf>
    <xf numFmtId="0" fontId="0" fillId="0" borderId="52" xfId="0" applyNumberFormat="1" applyBorder="1" applyAlignment="1">
      <alignment horizontal="left" indent="2"/>
    </xf>
    <xf numFmtId="0" fontId="2" fillId="0" borderId="12" xfId="0" applyNumberFormat="1" applyFont="1" applyFill="1" applyBorder="1" applyAlignment="1">
      <alignment horizontal="left" indent="4"/>
    </xf>
    <xf numFmtId="0" fontId="0" fillId="0" borderId="52" xfId="0" applyNumberFormat="1" applyBorder="1" applyAlignment="1">
      <alignment horizontal="left" indent="4"/>
    </xf>
    <xf numFmtId="0" fontId="2" fillId="0" borderId="34" xfId="0" applyNumberFormat="1" applyFont="1" applyBorder="1" applyAlignment="1"/>
    <xf numFmtId="0" fontId="0" fillId="0" borderId="37" xfId="0" applyNumberFormat="1" applyBorder="1" applyAlignment="1"/>
    <xf numFmtId="0" fontId="2" fillId="0" borderId="51" xfId="0" applyNumberFormat="1" applyFont="1" applyBorder="1" applyAlignment="1">
      <alignment horizontal="center" vertical="center" wrapText="1"/>
    </xf>
    <xf numFmtId="0" fontId="56" fillId="0" borderId="69" xfId="0" applyNumberFormat="1" applyFont="1" applyBorder="1" applyAlignment="1">
      <alignment vertical="center"/>
    </xf>
    <xf numFmtId="0" fontId="56" fillId="0" borderId="62" xfId="0" applyNumberFormat="1" applyFont="1" applyBorder="1" applyAlignment="1">
      <alignment vertical="center"/>
    </xf>
    <xf numFmtId="0" fontId="56" fillId="0" borderId="6" xfId="0" applyNumberFormat="1" applyFont="1" applyBorder="1" applyAlignment="1">
      <alignment vertical="center"/>
    </xf>
    <xf numFmtId="0" fontId="56" fillId="0" borderId="2" xfId="0" applyNumberFormat="1" applyFont="1" applyBorder="1" applyAlignment="1">
      <alignment vertical="center"/>
    </xf>
    <xf numFmtId="0" fontId="56" fillId="0" borderId="3" xfId="0" applyNumberFormat="1" applyFont="1" applyBorder="1" applyAlignment="1">
      <alignment vertical="center"/>
    </xf>
    <xf numFmtId="0" fontId="56" fillId="0" borderId="69" xfId="0" applyNumberFormat="1" applyFont="1" applyBorder="1" applyAlignment="1">
      <alignment horizontal="center" vertical="center" wrapText="1"/>
    </xf>
    <xf numFmtId="0" fontId="56" fillId="0" borderId="62" xfId="0" applyNumberFormat="1" applyFont="1" applyBorder="1" applyAlignment="1">
      <alignment horizontal="center" vertical="center" wrapText="1"/>
    </xf>
    <xf numFmtId="0" fontId="56" fillId="0" borderId="6" xfId="0" applyNumberFormat="1" applyFont="1" applyBorder="1" applyAlignment="1">
      <alignment horizontal="center" vertical="center" wrapText="1"/>
    </xf>
    <xf numFmtId="0" fontId="56" fillId="0" borderId="2" xfId="0" applyNumberFormat="1" applyFont="1" applyBorder="1" applyAlignment="1">
      <alignment horizontal="center" vertical="center" wrapText="1"/>
    </xf>
    <xf numFmtId="0" fontId="56" fillId="0" borderId="3" xfId="0" applyNumberFormat="1" applyFont="1" applyBorder="1" applyAlignment="1">
      <alignment horizontal="center" vertical="center" wrapText="1"/>
    </xf>
    <xf numFmtId="0" fontId="56" fillId="0" borderId="69" xfId="0" applyNumberFormat="1" applyFont="1" applyBorder="1" applyAlignment="1">
      <alignment vertical="center" wrapText="1"/>
    </xf>
    <xf numFmtId="0" fontId="56" fillId="0" borderId="6" xfId="0" applyNumberFormat="1" applyFont="1" applyBorder="1" applyAlignment="1">
      <alignment vertical="center" wrapText="1"/>
    </xf>
    <xf numFmtId="0" fontId="56" fillId="0" borderId="2" xfId="0" applyNumberFormat="1" applyFont="1" applyBorder="1" applyAlignment="1">
      <alignment vertical="center" wrapText="1"/>
    </xf>
    <xf numFmtId="0" fontId="16" fillId="0" borderId="51" xfId="0" applyNumberFormat="1" applyFont="1" applyBorder="1" applyAlignment="1"/>
    <xf numFmtId="0" fontId="56" fillId="0" borderId="69" xfId="0" applyNumberFormat="1" applyFont="1" applyBorder="1" applyAlignment="1"/>
    <xf numFmtId="0" fontId="56" fillId="0" borderId="7" xfId="0" applyNumberFormat="1" applyFont="1" applyBorder="1" applyAlignment="1"/>
    <xf numFmtId="0" fontId="56" fillId="0" borderId="0" xfId="0" applyNumberFormat="1" applyFont="1" applyBorder="1" applyAlignment="1"/>
    <xf numFmtId="0" fontId="2" fillId="0" borderId="12" xfId="0" applyNumberFormat="1" applyFont="1" applyBorder="1" applyAlignment="1">
      <alignment horizontal="left" indent="4"/>
    </xf>
    <xf numFmtId="0" fontId="5" fillId="0" borderId="52" xfId="0" applyNumberFormat="1" applyFont="1" applyBorder="1" applyAlignment="1">
      <alignment horizontal="left" indent="4"/>
    </xf>
    <xf numFmtId="0" fontId="5" fillId="0" borderId="61" xfId="0" applyNumberFormat="1" applyFont="1" applyBorder="1" applyAlignment="1">
      <alignment horizontal="left" indent="4"/>
    </xf>
    <xf numFmtId="0" fontId="30" fillId="0" borderId="0" xfId="0" applyNumberFormat="1" applyFont="1" applyAlignment="1">
      <alignment horizontal="center"/>
    </xf>
    <xf numFmtId="0" fontId="0" fillId="0" borderId="0" xfId="0" applyNumberFormat="1" applyAlignment="1">
      <alignment horizontal="center"/>
    </xf>
    <xf numFmtId="0" fontId="31" fillId="0" borderId="0" xfId="0" applyNumberFormat="1" applyFont="1" applyAlignment="1">
      <alignment horizontal="center"/>
    </xf>
    <xf numFmtId="0" fontId="0" fillId="0" borderId="0" xfId="0"/>
    <xf numFmtId="0" fontId="0" fillId="0" borderId="0" xfId="0" applyNumberFormat="1" applyBorder="1" applyAlignment="1">
      <alignment horizontal="center"/>
    </xf>
    <xf numFmtId="0" fontId="5" fillId="0" borderId="0" xfId="0" applyNumberFormat="1" applyFont="1" applyFill="1" applyBorder="1" applyAlignment="1">
      <alignment horizontal="center"/>
    </xf>
    <xf numFmtId="0" fontId="5" fillId="0" borderId="36" xfId="0" applyNumberFormat="1" applyFont="1" applyFill="1" applyBorder="1" applyAlignment="1">
      <alignment horizontal="center"/>
    </xf>
    <xf numFmtId="0" fontId="2" fillId="0" borderId="34" xfId="0" applyNumberFormat="1" applyFont="1" applyBorder="1" applyAlignment="1">
      <alignment horizontal="left" wrapText="1"/>
    </xf>
    <xf numFmtId="0" fontId="5" fillId="0" borderId="37" xfId="0" applyNumberFormat="1" applyFont="1" applyBorder="1" applyAlignment="1">
      <alignment horizontal="left" wrapText="1"/>
    </xf>
    <xf numFmtId="0" fontId="5" fillId="0" borderId="17" xfId="0" applyNumberFormat="1" applyFont="1" applyBorder="1" applyAlignment="1">
      <alignment horizontal="left" wrapText="1"/>
    </xf>
    <xf numFmtId="0" fontId="16" fillId="0" borderId="34" xfId="0" applyNumberFormat="1" applyFont="1" applyBorder="1" applyAlignment="1"/>
    <xf numFmtId="0" fontId="5" fillId="0" borderId="12" xfId="0" applyNumberFormat="1" applyFont="1" applyBorder="1" applyAlignment="1">
      <alignment horizontal="left" indent="2"/>
    </xf>
    <xf numFmtId="0" fontId="2" fillId="0" borderId="44" xfId="0" applyNumberFormat="1" applyFont="1" applyFill="1" applyBorder="1" applyAlignment="1"/>
    <xf numFmtId="0" fontId="2" fillId="0" borderId="66" xfId="0" applyNumberFormat="1" applyFont="1" applyFill="1" applyBorder="1" applyAlignment="1"/>
    <xf numFmtId="0" fontId="2" fillId="0" borderId="101" xfId="0" applyNumberFormat="1" applyFont="1" applyFill="1" applyBorder="1" applyAlignment="1"/>
    <xf numFmtId="165" fontId="16" fillId="0" borderId="1" xfId="0" applyNumberFormat="1" applyFont="1" applyBorder="1" applyAlignment="1">
      <alignment horizontal="center" wrapText="1"/>
    </xf>
    <xf numFmtId="0" fontId="0" fillId="0" borderId="63" xfId="0" applyBorder="1" applyAlignment="1">
      <alignment horizontal="center" wrapText="1"/>
    </xf>
    <xf numFmtId="0" fontId="16" fillId="0" borderId="44" xfId="0" applyNumberFormat="1" applyFont="1" applyFill="1" applyBorder="1" applyAlignment="1"/>
    <xf numFmtId="0" fontId="16" fillId="0" borderId="66" xfId="0" applyNumberFormat="1" applyFont="1" applyFill="1" applyBorder="1" applyAlignment="1"/>
    <xf numFmtId="0" fontId="16" fillId="0" borderId="101" xfId="0" applyNumberFormat="1" applyFont="1" applyFill="1" applyBorder="1" applyAlignment="1"/>
    <xf numFmtId="0" fontId="2" fillId="0" borderId="13" xfId="0" applyNumberFormat="1" applyFont="1" applyBorder="1" applyAlignment="1">
      <alignment horizontal="left" indent="4"/>
    </xf>
    <xf numFmtId="0" fontId="0" fillId="0" borderId="10" xfId="0" applyNumberFormat="1" applyBorder="1" applyAlignment="1">
      <alignment horizontal="left" indent="4"/>
    </xf>
    <xf numFmtId="0" fontId="5" fillId="0" borderId="13" xfId="0" applyNumberFormat="1" applyFont="1" applyBorder="1" applyAlignment="1">
      <alignment horizontal="left" indent="4"/>
    </xf>
    <xf numFmtId="0" fontId="16" fillId="0" borderId="12" xfId="0" applyNumberFormat="1" applyFont="1" applyBorder="1" applyAlignment="1">
      <alignment horizontal="left"/>
    </xf>
    <xf numFmtId="0" fontId="16" fillId="0" borderId="52" xfId="0" applyNumberFormat="1" applyFont="1" applyBorder="1" applyAlignment="1">
      <alignment horizontal="left"/>
    </xf>
    <xf numFmtId="0" fontId="16" fillId="0" borderId="61" xfId="0" applyNumberFormat="1" applyFont="1" applyBorder="1" applyAlignment="1">
      <alignment horizontal="left"/>
    </xf>
    <xf numFmtId="0" fontId="16" fillId="0" borderId="67" xfId="0" applyNumberFormat="1" applyFont="1" applyFill="1" applyBorder="1" applyAlignment="1">
      <alignment horizontal="left" indent="2"/>
    </xf>
    <xf numFmtId="0" fontId="16" fillId="0" borderId="68" xfId="0" applyNumberFormat="1" applyFont="1" applyFill="1" applyBorder="1" applyAlignment="1">
      <alignment horizontal="left" indent="2"/>
    </xf>
    <xf numFmtId="0" fontId="16" fillId="0" borderId="100" xfId="0" applyNumberFormat="1" applyFont="1" applyFill="1" applyBorder="1" applyAlignment="1">
      <alignment horizontal="left" indent="2"/>
    </xf>
    <xf numFmtId="0" fontId="16" fillId="0" borderId="102" xfId="0" applyNumberFormat="1" applyFont="1" applyFill="1" applyBorder="1" applyAlignment="1"/>
    <xf numFmtId="0" fontId="16" fillId="0" borderId="103" xfId="0" applyNumberFormat="1" applyFont="1" applyFill="1" applyBorder="1" applyAlignment="1"/>
    <xf numFmtId="0" fontId="16" fillId="0" borderId="104" xfId="0" applyNumberFormat="1" applyFont="1" applyFill="1" applyBorder="1" applyAlignment="1"/>
    <xf numFmtId="0" fontId="17" fillId="0" borderId="0" xfId="0" applyNumberFormat="1" applyFont="1" applyAlignment="1"/>
    <xf numFmtId="0" fontId="58" fillId="0" borderId="0" xfId="0" applyNumberFormat="1" applyFont="1" applyAlignment="1"/>
    <xf numFmtId="3" fontId="5" fillId="0" borderId="0" xfId="0" applyNumberFormat="1" applyFont="1" applyAlignment="1">
      <alignment horizontal="center"/>
    </xf>
    <xf numFmtId="3" fontId="8" fillId="0" borderId="0" xfId="0" applyNumberFormat="1" applyFont="1" applyAlignment="1">
      <alignment horizontal="center"/>
    </xf>
    <xf numFmtId="3" fontId="31" fillId="0" borderId="0" xfId="0" applyNumberFormat="1" applyFont="1" applyAlignment="1">
      <alignment horizontal="center"/>
    </xf>
    <xf numFmtId="165" fontId="16" fillId="0" borderId="1" xfId="0" applyNumberFormat="1" applyFont="1" applyBorder="1" applyAlignment="1">
      <alignment horizontal="right"/>
    </xf>
    <xf numFmtId="0" fontId="0" fillId="0" borderId="63" xfId="0" applyBorder="1" applyAlignment="1"/>
    <xf numFmtId="165" fontId="16" fillId="0" borderId="1" xfId="0" applyNumberFormat="1" applyFont="1" applyBorder="1" applyAlignment="1">
      <alignment horizontal="center"/>
    </xf>
    <xf numFmtId="165" fontId="16" fillId="0" borderId="34" xfId="0" applyNumberFormat="1" applyFont="1" applyBorder="1" applyAlignment="1">
      <alignment horizontal="center"/>
    </xf>
    <xf numFmtId="165" fontId="16" fillId="0" borderId="37" xfId="0" applyNumberFormat="1" applyFont="1" applyBorder="1" applyAlignment="1">
      <alignment horizontal="center"/>
    </xf>
    <xf numFmtId="165" fontId="16" fillId="0" borderId="17" xfId="0" applyNumberFormat="1" applyFont="1" applyBorder="1" applyAlignment="1">
      <alignment horizontal="center"/>
    </xf>
    <xf numFmtId="3" fontId="8" fillId="0" borderId="36" xfId="0" applyNumberFormat="1" applyFont="1" applyBorder="1" applyAlignment="1">
      <alignment horizontal="center"/>
    </xf>
    <xf numFmtId="3" fontId="8" fillId="0" borderId="48" xfId="0" applyNumberFormat="1" applyFont="1" applyBorder="1" applyAlignment="1">
      <alignment horizontal="center"/>
    </xf>
    <xf numFmtId="3" fontId="8" fillId="0" borderId="49" xfId="0" applyNumberFormat="1" applyFont="1" applyBorder="1" applyAlignment="1">
      <alignment horizontal="center"/>
    </xf>
    <xf numFmtId="0" fontId="14" fillId="4" borderId="0" xfId="0" applyFont="1" applyFill="1" applyBorder="1" applyAlignment="1">
      <alignment vertical="top" wrapText="1"/>
    </xf>
    <xf numFmtId="0" fontId="0" fillId="4" borderId="0" xfId="0" applyFill="1" applyBorder="1" applyAlignment="1"/>
    <xf numFmtId="0" fontId="14" fillId="4" borderId="0" xfId="7" applyFont="1" applyFill="1" applyAlignment="1">
      <alignment horizontal="left" wrapText="1"/>
    </xf>
    <xf numFmtId="0" fontId="0" fillId="4" borderId="0" xfId="0" applyFill="1" applyAlignment="1"/>
    <xf numFmtId="0" fontId="14" fillId="4" borderId="0" xfId="7" applyFont="1" applyFill="1" applyAlignment="1">
      <alignment horizontal="left"/>
    </xf>
    <xf numFmtId="0" fontId="22" fillId="0" borderId="109" xfId="7" applyFont="1" applyBorder="1" applyAlignment="1">
      <alignment wrapText="1"/>
    </xf>
    <xf numFmtId="0" fontId="0" fillId="0" borderId="122" xfId="0" applyBorder="1" applyAlignment="1">
      <alignment wrapText="1"/>
    </xf>
    <xf numFmtId="0" fontId="22" fillId="0" borderId="72" xfId="7" applyFont="1" applyBorder="1" applyAlignment="1">
      <alignment horizontal="center" wrapText="1"/>
    </xf>
    <xf numFmtId="0" fontId="0" fillId="0" borderId="73" xfId="0" applyBorder="1" applyAlignment="1">
      <alignment horizontal="center" wrapText="1"/>
    </xf>
    <xf numFmtId="0" fontId="0" fillId="0" borderId="74" xfId="0" applyBorder="1" applyAlignment="1">
      <alignment horizontal="center" wrapText="1"/>
    </xf>
    <xf numFmtId="0" fontId="22" fillId="0" borderId="82" xfId="7" applyFont="1" applyBorder="1" applyAlignment="1">
      <alignment horizontal="center" wrapText="1"/>
    </xf>
    <xf numFmtId="0" fontId="22" fillId="0" borderId="109" xfId="7" applyFont="1" applyBorder="1" applyAlignment="1"/>
    <xf numFmtId="0" fontId="0" fillId="0" borderId="122" xfId="0" applyBorder="1" applyAlignment="1"/>
    <xf numFmtId="0" fontId="15" fillId="0" borderId="0" xfId="7" applyFont="1" applyAlignment="1">
      <alignment horizontal="left" vertical="top" wrapText="1"/>
    </xf>
    <xf numFmtId="0" fontId="20" fillId="0" borderId="0" xfId="7" applyAlignment="1">
      <alignment horizontal="left" vertical="top" wrapText="1"/>
    </xf>
    <xf numFmtId="0" fontId="15" fillId="0" borderId="0" xfId="7" applyFont="1" applyAlignment="1">
      <alignment horizontal="center"/>
    </xf>
    <xf numFmtId="0" fontId="20" fillId="0" borderId="0" xfId="7" applyBorder="1" applyAlignment="1">
      <alignment horizontal="center"/>
    </xf>
    <xf numFmtId="0" fontId="22" fillId="0" borderId="110" xfId="7" applyFont="1" applyBorder="1" applyAlignment="1">
      <alignment horizontal="center" wrapText="1"/>
    </xf>
    <xf numFmtId="0" fontId="0" fillId="0" borderId="123" xfId="0" applyBorder="1" applyAlignment="1">
      <alignment horizontal="center" wrapText="1"/>
    </xf>
    <xf numFmtId="3" fontId="17" fillId="0" borderId="0" xfId="0" applyNumberFormat="1" applyFont="1" applyAlignment="1">
      <alignment horizontal="center"/>
    </xf>
    <xf numFmtId="0" fontId="20" fillId="0" borderId="0" xfId="7" applyAlignment="1">
      <alignment horizontal="center"/>
    </xf>
    <xf numFmtId="0" fontId="17" fillId="0" borderId="0" xfId="8" applyFont="1" applyAlignment="1"/>
    <xf numFmtId="0" fontId="63" fillId="0" borderId="0" xfId="0" applyFont="1" applyBorder="1" applyAlignment="1"/>
    <xf numFmtId="0" fontId="16" fillId="0" borderId="0" xfId="8" applyFont="1" applyAlignment="1">
      <alignment horizontal="center"/>
    </xf>
    <xf numFmtId="0" fontId="0" fillId="0" borderId="0" xfId="0" applyBorder="1" applyAlignment="1">
      <alignment horizontal="center"/>
    </xf>
    <xf numFmtId="3" fontId="16" fillId="0" borderId="0" xfId="8" applyNumberFormat="1" applyFont="1" applyAlignment="1">
      <alignment horizontal="center"/>
    </xf>
    <xf numFmtId="0" fontId="8" fillId="0" borderId="0" xfId="8" applyFont="1" applyAlignment="1">
      <alignment horizontal="center"/>
    </xf>
    <xf numFmtId="0" fontId="61" fillId="0" borderId="70" xfId="8" applyFont="1" applyFill="1" applyBorder="1" applyAlignment="1">
      <alignment horizontal="center" vertical="center" wrapText="1"/>
    </xf>
    <xf numFmtId="0" fontId="0" fillId="0" borderId="71" xfId="0"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66" fillId="0" borderId="0" xfId="0" applyFont="1"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wrapText="1"/>
    </xf>
    <xf numFmtId="0" fontId="22" fillId="0" borderId="34" xfId="8" applyFont="1" applyFill="1" applyBorder="1" applyAlignment="1">
      <alignment horizontal="center"/>
    </xf>
    <xf numFmtId="0" fontId="0" fillId="0" borderId="17" xfId="0" applyBorder="1" applyAlignment="1">
      <alignment horizontal="center"/>
    </xf>
    <xf numFmtId="0" fontId="22" fillId="0" borderId="1" xfId="8" applyFont="1" applyFill="1" applyBorder="1" applyAlignment="1"/>
    <xf numFmtId="0" fontId="8" fillId="0" borderId="4" xfId="8" applyFont="1" applyFill="1" applyBorder="1" applyAlignment="1"/>
    <xf numFmtId="0" fontId="0" fillId="0" borderId="6" xfId="0" applyBorder="1" applyAlignment="1">
      <alignment horizontal="center" vertical="center" wrapText="1"/>
    </xf>
    <xf numFmtId="0" fontId="0" fillId="0" borderId="3" xfId="0" applyBorder="1" applyAlignment="1">
      <alignment horizontal="center" vertical="center" wrapText="1"/>
    </xf>
    <xf numFmtId="1" fontId="22" fillId="0" borderId="70" xfId="8" applyNumberFormat="1" applyFont="1" applyFill="1" applyBorder="1" applyAlignment="1">
      <alignment horizontal="center" vertical="center" wrapText="1"/>
    </xf>
    <xf numFmtId="1" fontId="22" fillId="0" borderId="72" xfId="8" applyNumberFormat="1" applyFont="1" applyFill="1" applyBorder="1" applyAlignment="1">
      <alignment horizontal="center" vertical="center" wrapText="1"/>
    </xf>
    <xf numFmtId="0" fontId="0" fillId="0" borderId="73" xfId="0" applyBorder="1" applyAlignment="1">
      <alignment horizontal="center" vertical="center" wrapText="1"/>
    </xf>
    <xf numFmtId="0" fontId="0" fillId="0" borderId="74" xfId="0" applyBorder="1" applyAlignment="1">
      <alignment horizontal="center" vertical="center" wrapText="1"/>
    </xf>
    <xf numFmtId="0" fontId="22" fillId="0" borderId="6" xfId="8" applyFont="1" applyFill="1" applyBorder="1" applyAlignment="1">
      <alignment horizontal="center"/>
    </xf>
    <xf numFmtId="0" fontId="22" fillId="0" borderId="3" xfId="8" applyFont="1" applyFill="1" applyBorder="1" applyAlignment="1">
      <alignment horizontal="center"/>
    </xf>
    <xf numFmtId="0" fontId="15" fillId="5" borderId="0" xfId="0" applyFont="1" applyFill="1" applyBorder="1" applyAlignment="1"/>
    <xf numFmtId="0" fontId="0" fillId="5" borderId="0" xfId="0" applyFill="1" applyBorder="1" applyAlignment="1"/>
    <xf numFmtId="0" fontId="15" fillId="5" borderId="0" xfId="0" applyFont="1" applyFill="1" applyBorder="1" applyAlignment="1">
      <alignment vertical="top" wrapText="1"/>
    </xf>
    <xf numFmtId="0" fontId="0" fillId="5" borderId="0" xfId="0" applyFill="1" applyBorder="1" applyAlignment="1">
      <alignment vertical="top" wrapText="1"/>
    </xf>
    <xf numFmtId="0" fontId="15" fillId="0" borderId="0" xfId="0" applyFont="1" applyAlignment="1">
      <alignment horizontal="left" wrapText="1"/>
    </xf>
    <xf numFmtId="0" fontId="35" fillId="0" borderId="0" xfId="0" applyFont="1" applyBorder="1" applyAlignment="1">
      <alignment vertical="top" wrapText="1"/>
    </xf>
    <xf numFmtId="0" fontId="14" fillId="0" borderId="0" xfId="0" applyFont="1" applyBorder="1" applyAlignment="1">
      <alignment vertical="top" wrapText="1"/>
    </xf>
    <xf numFmtId="0" fontId="35" fillId="0" borderId="0" xfId="0" applyFont="1" applyFill="1" applyBorder="1" applyAlignment="1">
      <alignment vertical="top" wrapText="1"/>
    </xf>
    <xf numFmtId="0" fontId="41" fillId="0" borderId="0" xfId="0" applyFont="1" applyBorder="1" applyAlignment="1">
      <alignment vertical="top" wrapText="1"/>
    </xf>
    <xf numFmtId="0" fontId="0" fillId="0" borderId="0" xfId="0" applyBorder="1" applyAlignment="1">
      <alignment vertical="top" wrapText="1"/>
    </xf>
    <xf numFmtId="0" fontId="35" fillId="0" borderId="0" xfId="0" applyFont="1" applyBorder="1" applyAlignment="1">
      <alignment horizontal="left" vertical="top" wrapText="1"/>
    </xf>
    <xf numFmtId="0" fontId="15" fillId="4" borderId="0" xfId="0" applyFont="1" applyFill="1" applyBorder="1" applyAlignment="1">
      <alignment vertical="top" wrapText="1"/>
    </xf>
    <xf numFmtId="0" fontId="35" fillId="0" borderId="0" xfId="0" applyFont="1" applyBorder="1" applyAlignment="1">
      <alignment horizontal="center" vertical="top"/>
    </xf>
    <xf numFmtId="0" fontId="0" fillId="0" borderId="0" xfId="0" applyBorder="1" applyAlignment="1">
      <alignment horizontal="center" vertical="top"/>
    </xf>
    <xf numFmtId="0" fontId="17" fillId="0" borderId="0" xfId="8" applyFont="1" applyAlignment="1">
      <alignment horizontal="left"/>
    </xf>
    <xf numFmtId="0" fontId="0" fillId="0" borderId="0" xfId="0" applyBorder="1" applyAlignment="1">
      <alignment horizontal="left"/>
    </xf>
    <xf numFmtId="0" fontId="35" fillId="0" borderId="0" xfId="0" applyFont="1" applyBorder="1" applyAlignment="1">
      <alignment horizontal="center"/>
    </xf>
    <xf numFmtId="0" fontId="5" fillId="0" borderId="0" xfId="8" applyFont="1" applyAlignment="1">
      <alignment horizontal="center"/>
    </xf>
    <xf numFmtId="0" fontId="5" fillId="0" borderId="0" xfId="8" applyFont="1" applyBorder="1" applyAlignment="1">
      <alignment horizontal="center"/>
    </xf>
    <xf numFmtId="0" fontId="29" fillId="0" borderId="0" xfId="8" applyFont="1" applyBorder="1" applyAlignment="1">
      <alignment horizontal="center"/>
    </xf>
    <xf numFmtId="0" fontId="29" fillId="0" borderId="0" xfId="0" applyFont="1" applyFill="1" applyBorder="1" applyAlignment="1">
      <alignment vertical="top" wrapText="1"/>
    </xf>
    <xf numFmtId="165" fontId="13" fillId="0" borderId="0" xfId="0" applyNumberFormat="1" applyFont="1" applyAlignment="1">
      <alignment wrapText="1"/>
    </xf>
    <xf numFmtId="0" fontId="14" fillId="0" borderId="0" xfId="0" applyFont="1" applyAlignment="1">
      <alignment wrapText="1"/>
    </xf>
    <xf numFmtId="0" fontId="16" fillId="0" borderId="51" xfId="0" applyNumberFormat="1" applyFont="1" applyBorder="1" applyAlignment="1">
      <alignment horizontal="center" vertical="center" wrapText="1"/>
    </xf>
    <xf numFmtId="0" fontId="5" fillId="0" borderId="69"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7" xfId="0" applyNumberFormat="1" applyFont="1" applyBorder="1" applyAlignment="1">
      <alignment horizontal="center" vertical="center" wrapText="1"/>
    </xf>
    <xf numFmtId="0" fontId="5" fillId="0" borderId="0" xfId="0" applyNumberFormat="1" applyFont="1" applyBorder="1" applyAlignment="1">
      <alignment horizontal="center" vertical="center" wrapText="1"/>
    </xf>
    <xf numFmtId="0" fontId="5" fillId="0" borderId="36" xfId="0" applyNumberFormat="1" applyFont="1" applyBorder="1" applyAlignment="1">
      <alignment horizontal="center" vertical="center" wrapText="1"/>
    </xf>
    <xf numFmtId="0" fontId="14" fillId="4" borderId="0" xfId="0" applyFont="1" applyFill="1" applyBorder="1" applyAlignment="1">
      <alignment wrapText="1"/>
    </xf>
    <xf numFmtId="0" fontId="14" fillId="0" borderId="0" xfId="0" applyFont="1" applyBorder="1" applyAlignment="1">
      <alignment wrapText="1"/>
    </xf>
    <xf numFmtId="165" fontId="21" fillId="4" borderId="0" xfId="0" applyNumberFormat="1" applyFont="1" applyFill="1" applyAlignment="1">
      <alignment horizontal="center" wrapText="1"/>
    </xf>
    <xf numFmtId="165" fontId="14" fillId="4" borderId="0" xfId="0" applyNumberFormat="1" applyFont="1" applyFill="1" applyAlignment="1">
      <alignment wrapText="1"/>
    </xf>
    <xf numFmtId="0" fontId="16" fillId="0" borderId="1" xfId="0" applyNumberFormat="1" applyFont="1" applyBorder="1" applyAlignment="1">
      <alignment horizontal="center" vertical="center" wrapText="1"/>
    </xf>
    <xf numFmtId="0" fontId="16" fillId="0" borderId="5" xfId="0" applyNumberFormat="1" applyFont="1" applyBorder="1" applyAlignment="1">
      <alignment horizontal="center" vertical="center" wrapText="1"/>
    </xf>
    <xf numFmtId="0" fontId="16" fillId="0" borderId="51" xfId="0" applyNumberFormat="1" applyFont="1" applyBorder="1" applyAlignment="1">
      <alignment horizontal="center" vertical="center"/>
    </xf>
    <xf numFmtId="0" fontId="5" fillId="0" borderId="69" xfId="0" applyNumberFormat="1" applyFont="1" applyBorder="1" applyAlignment="1">
      <alignment horizontal="center" vertical="center"/>
    </xf>
    <xf numFmtId="0" fontId="5" fillId="0" borderId="62" xfId="0" applyNumberFormat="1" applyFont="1" applyBorder="1" applyAlignment="1">
      <alignment horizontal="center" vertical="center"/>
    </xf>
    <xf numFmtId="0" fontId="5" fillId="0" borderId="7"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36" xfId="0" applyNumberFormat="1" applyFont="1" applyBorder="1" applyAlignment="1">
      <alignment horizontal="center" vertical="center"/>
    </xf>
    <xf numFmtId="0" fontId="16" fillId="0" borderId="51" xfId="0" applyNumberFormat="1" applyFont="1" applyBorder="1" applyAlignment="1">
      <alignment horizontal="center"/>
    </xf>
    <xf numFmtId="0" fontId="16" fillId="0" borderId="7" xfId="0" applyNumberFormat="1" applyFont="1" applyBorder="1" applyAlignment="1">
      <alignment horizontal="center"/>
    </xf>
    <xf numFmtId="0" fontId="16" fillId="0" borderId="47" xfId="0" applyNumberFormat="1" applyFont="1" applyBorder="1" applyAlignment="1">
      <alignment horizontal="center"/>
    </xf>
    <xf numFmtId="165" fontId="13" fillId="4" borderId="0" xfId="0" applyNumberFormat="1" applyFont="1" applyFill="1" applyAlignment="1">
      <alignment horizontal="center" wrapText="1"/>
    </xf>
    <xf numFmtId="165" fontId="5" fillId="0" borderId="0" xfId="0" applyNumberFormat="1" applyFont="1" applyAlignment="1">
      <alignment horizontal="center"/>
    </xf>
    <xf numFmtId="165" fontId="5" fillId="0" borderId="2" xfId="0" applyNumberFormat="1" applyFont="1" applyBorder="1" applyAlignment="1">
      <alignment horizontal="center"/>
    </xf>
    <xf numFmtId="165" fontId="8" fillId="0" borderId="0" xfId="0" applyNumberFormat="1" applyFont="1" applyAlignment="1">
      <alignment horizontal="center"/>
    </xf>
    <xf numFmtId="0" fontId="5" fillId="0" borderId="0" xfId="0" applyFont="1" applyBorder="1" applyAlignment="1">
      <alignment horizontal="center"/>
    </xf>
    <xf numFmtId="3" fontId="17" fillId="0" borderId="0" xfId="0" applyNumberFormat="1" applyFont="1" applyAlignment="1"/>
    <xf numFmtId="0" fontId="58" fillId="0" borderId="0" xfId="0" applyFont="1" applyAlignment="1"/>
    <xf numFmtId="165" fontId="9" fillId="0" borderId="0" xfId="0" applyNumberFormat="1" applyFont="1" applyAlignment="1">
      <alignment horizontal="center"/>
    </xf>
    <xf numFmtId="0" fontId="5" fillId="0" borderId="0" xfId="0" applyFont="1" applyAlignment="1">
      <alignment horizontal="center"/>
    </xf>
    <xf numFmtId="165" fontId="11" fillId="0" borderId="0" xfId="0" applyNumberFormat="1" applyFont="1" applyAlignment="1">
      <alignment horizontal="center"/>
    </xf>
    <xf numFmtId="0" fontId="16" fillId="0" borderId="69" xfId="0" applyNumberFormat="1" applyFont="1" applyBorder="1" applyAlignment="1">
      <alignment horizontal="center" vertical="center"/>
    </xf>
    <xf numFmtId="0" fontId="16" fillId="0" borderId="69" xfId="0" applyNumberFormat="1" applyFont="1" applyBorder="1" applyAlignment="1">
      <alignment horizontal="center" vertical="center" wrapText="1"/>
    </xf>
    <xf numFmtId="0" fontId="16" fillId="0" borderId="62" xfId="0" applyNumberFormat="1" applyFont="1" applyBorder="1" applyAlignment="1">
      <alignment horizontal="center" vertical="center" wrapText="1"/>
    </xf>
    <xf numFmtId="0" fontId="16" fillId="0" borderId="36" xfId="0" applyNumberFormat="1" applyFont="1" applyBorder="1" applyAlignment="1">
      <alignment horizontal="center" vertical="center" wrapText="1"/>
    </xf>
    <xf numFmtId="0" fontId="16" fillId="0" borderId="1" xfId="0" applyNumberFormat="1" applyFont="1" applyBorder="1" applyAlignment="1">
      <alignment horizontal="center"/>
    </xf>
    <xf numFmtId="0" fontId="16" fillId="0" borderId="5" xfId="0" applyNumberFormat="1" applyFont="1" applyBorder="1" applyAlignment="1">
      <alignment horizontal="center"/>
    </xf>
    <xf numFmtId="0" fontId="16" fillId="0" borderId="4" xfId="0" applyNumberFormat="1" applyFont="1" applyBorder="1" applyAlignment="1">
      <alignment horizontal="center"/>
    </xf>
    <xf numFmtId="0" fontId="2" fillId="0" borderId="0" xfId="0" applyNumberFormat="1" applyFont="1" applyAlignment="1"/>
    <xf numFmtId="0" fontId="9" fillId="0" borderId="0" xfId="0" applyNumberFormat="1" applyFont="1" applyAlignment="1">
      <alignment horizontal="center"/>
    </xf>
    <xf numFmtId="0" fontId="5" fillId="0" borderId="0" xfId="0" applyNumberFormat="1" applyFont="1" applyAlignment="1">
      <alignment horizontal="center"/>
    </xf>
    <xf numFmtId="0" fontId="11" fillId="0" borderId="0" xfId="0" applyNumberFormat="1" applyFont="1" applyAlignment="1">
      <alignment horizontal="center"/>
    </xf>
    <xf numFmtId="0" fontId="5" fillId="0" borderId="0" xfId="0" applyNumberFormat="1" applyFont="1" applyBorder="1" applyAlignment="1">
      <alignment horizontal="center"/>
    </xf>
    <xf numFmtId="0" fontId="8" fillId="0" borderId="0" xfId="0" applyNumberFormat="1" applyFont="1" applyAlignment="1">
      <alignment horizontal="center"/>
    </xf>
    <xf numFmtId="0" fontId="5" fillId="0" borderId="69" xfId="0" applyNumberFormat="1" applyFont="1" applyBorder="1" applyAlignment="1"/>
    <xf numFmtId="0" fontId="5" fillId="0" borderId="47" xfId="0" applyNumberFormat="1" applyFont="1" applyBorder="1" applyAlignment="1"/>
    <xf numFmtId="0" fontId="5" fillId="0" borderId="48" xfId="0" applyNumberFormat="1" applyFont="1" applyBorder="1" applyAlignment="1"/>
    <xf numFmtId="0" fontId="16" fillId="0" borderId="34" xfId="0" applyNumberFormat="1" applyFont="1" applyBorder="1" applyAlignment="1">
      <alignment horizontal="center"/>
    </xf>
    <xf numFmtId="0" fontId="5" fillId="0" borderId="37" xfId="0" applyNumberFormat="1" applyFont="1" applyBorder="1" applyAlignment="1">
      <alignment horizontal="center"/>
    </xf>
    <xf numFmtId="0" fontId="5" fillId="0" borderId="17" xfId="0" applyNumberFormat="1" applyFont="1" applyBorder="1" applyAlignment="1">
      <alignment horizontal="center"/>
    </xf>
    <xf numFmtId="0" fontId="5" fillId="0" borderId="51" xfId="0" applyNumberFormat="1" applyFont="1" applyBorder="1" applyAlignment="1">
      <alignment horizontal="center"/>
    </xf>
    <xf numFmtId="0" fontId="5" fillId="0" borderId="62" xfId="0" applyNumberFormat="1" applyFont="1" applyBorder="1" applyAlignment="1">
      <alignment horizontal="center"/>
    </xf>
    <xf numFmtId="165" fontId="49" fillId="0" borderId="0" xfId="0" applyNumberFormat="1" applyFont="1" applyAlignment="1">
      <alignment horizontal="left"/>
    </xf>
    <xf numFmtId="0" fontId="16" fillId="0" borderId="6" xfId="0" applyNumberFormat="1" applyFont="1" applyBorder="1" applyAlignment="1">
      <alignment horizontal="left" indent="5"/>
    </xf>
    <xf numFmtId="0" fontId="16" fillId="0" borderId="3" xfId="0" applyNumberFormat="1" applyFont="1" applyBorder="1" applyAlignment="1">
      <alignment horizontal="left" indent="5"/>
    </xf>
    <xf numFmtId="0" fontId="2" fillId="0" borderId="50" xfId="0" applyNumberFormat="1" applyFont="1" applyBorder="1" applyAlignment="1">
      <alignment horizontal="left"/>
    </xf>
    <xf numFmtId="0" fontId="5" fillId="0" borderId="60" xfId="0" applyNumberFormat="1" applyFont="1" applyBorder="1" applyAlignment="1">
      <alignment horizontal="left"/>
    </xf>
    <xf numFmtId="165" fontId="45" fillId="0" borderId="0" xfId="0" applyNumberFormat="1" applyFont="1" applyAlignment="1">
      <alignment horizontal="center"/>
    </xf>
    <xf numFmtId="0" fontId="45" fillId="0" borderId="0" xfId="0" applyFont="1" applyBorder="1" applyAlignment="1">
      <alignment horizontal="center"/>
    </xf>
    <xf numFmtId="165" fontId="26" fillId="4" borderId="0" xfId="0" applyNumberFormat="1" applyFont="1" applyFill="1" applyAlignment="1">
      <alignment vertical="top" wrapText="1"/>
    </xf>
    <xf numFmtId="165" fontId="39" fillId="4" borderId="0" xfId="0" applyNumberFormat="1" applyFont="1" applyFill="1" applyAlignment="1">
      <alignment vertical="top" wrapText="1"/>
    </xf>
    <xf numFmtId="165" fontId="39" fillId="4" borderId="0" xfId="0" applyNumberFormat="1" applyFont="1" applyFill="1" applyBorder="1" applyAlignment="1">
      <alignment vertical="top" wrapText="1"/>
    </xf>
    <xf numFmtId="0" fontId="26" fillId="4" borderId="0" xfId="0" applyFont="1" applyFill="1" applyBorder="1" applyAlignment="1">
      <alignment wrapText="1"/>
    </xf>
    <xf numFmtId="0" fontId="39" fillId="4" borderId="0" xfId="0" applyFont="1" applyFill="1" applyBorder="1" applyAlignment="1">
      <alignment wrapText="1"/>
    </xf>
    <xf numFmtId="0" fontId="26" fillId="4" borderId="0" xfId="0" applyFont="1" applyFill="1" applyBorder="1" applyAlignment="1">
      <alignment vertical="top" wrapText="1"/>
    </xf>
    <xf numFmtId="0" fontId="39" fillId="4" borderId="0" xfId="0" applyFont="1" applyFill="1" applyBorder="1" applyAlignment="1">
      <alignment vertical="top" wrapText="1"/>
    </xf>
    <xf numFmtId="165" fontId="44" fillId="0" borderId="69" xfId="0" applyNumberFormat="1" applyFont="1" applyBorder="1" applyAlignment="1">
      <alignment horizontal="center"/>
    </xf>
    <xf numFmtId="0" fontId="5" fillId="0" borderId="0" xfId="0" applyNumberFormat="1" applyFont="1" applyBorder="1" applyAlignment="1"/>
    <xf numFmtId="0" fontId="11" fillId="0" borderId="0" xfId="0" applyNumberFormat="1" applyFont="1" applyBorder="1" applyAlignment="1">
      <alignment horizontal="center"/>
    </xf>
    <xf numFmtId="3" fontId="17" fillId="0" borderId="0" xfId="0" applyNumberFormat="1" applyFont="1" applyBorder="1" applyAlignment="1">
      <alignment horizontal="center"/>
    </xf>
    <xf numFmtId="0" fontId="27" fillId="2" borderId="75" xfId="0" applyNumberFormat="1" applyFont="1" applyFill="1" applyBorder="1" applyAlignment="1">
      <alignment horizontal="center" wrapText="1"/>
    </xf>
    <xf numFmtId="0" fontId="8" fillId="0" borderId="14" xfId="0" applyNumberFormat="1" applyFont="1" applyBorder="1" applyAlignment="1">
      <alignment horizontal="center" wrapText="1"/>
    </xf>
    <xf numFmtId="165" fontId="5" fillId="0" borderId="0" xfId="0" applyNumberFormat="1" applyFont="1" applyBorder="1" applyAlignment="1">
      <alignment horizontal="center"/>
    </xf>
    <xf numFmtId="165" fontId="6" fillId="2" borderId="0" xfId="0" applyNumberFormat="1" applyFont="1" applyFill="1" applyBorder="1" applyAlignment="1">
      <alignment horizontal="center"/>
    </xf>
    <xf numFmtId="0" fontId="27" fillId="2" borderId="91" xfId="0" applyNumberFormat="1" applyFont="1" applyFill="1" applyBorder="1" applyAlignment="1">
      <alignment horizontal="center" wrapText="1"/>
    </xf>
    <xf numFmtId="0" fontId="8" fillId="0" borderId="92" xfId="0" applyNumberFormat="1" applyFont="1" applyBorder="1" applyAlignment="1">
      <alignment horizontal="center" wrapText="1"/>
    </xf>
    <xf numFmtId="0" fontId="27" fillId="2" borderId="76" xfId="0" applyNumberFormat="1" applyFont="1" applyFill="1" applyBorder="1" applyAlignment="1">
      <alignment horizontal="center" wrapText="1"/>
    </xf>
    <xf numFmtId="0" fontId="27" fillId="2" borderId="77" xfId="0" applyNumberFormat="1" applyFont="1" applyFill="1" applyBorder="1" applyAlignment="1">
      <alignment horizontal="center" wrapText="1"/>
    </xf>
    <xf numFmtId="0" fontId="27" fillId="2" borderId="153" xfId="0" applyNumberFormat="1" applyFont="1" applyFill="1" applyBorder="1" applyAlignment="1">
      <alignment horizontal="center" vertical="center"/>
    </xf>
    <xf numFmtId="0" fontId="27" fillId="2" borderId="154" xfId="0" applyNumberFormat="1" applyFont="1" applyFill="1" applyBorder="1" applyAlignment="1">
      <alignment horizontal="center" vertical="center"/>
    </xf>
    <xf numFmtId="0" fontId="27" fillId="2" borderId="155" xfId="0" applyNumberFormat="1" applyFont="1" applyFill="1" applyBorder="1" applyAlignment="1">
      <alignment horizontal="center" vertical="center"/>
    </xf>
    <xf numFmtId="0" fontId="27" fillId="2" borderId="151" xfId="0" applyNumberFormat="1" applyFont="1" applyFill="1" applyBorder="1" applyAlignment="1">
      <alignment horizontal="center" vertical="center" wrapText="1"/>
    </xf>
    <xf numFmtId="0" fontId="8" fillId="0" borderId="152" xfId="0" applyNumberFormat="1" applyFont="1" applyBorder="1" applyAlignment="1">
      <alignment horizontal="center" vertical="center" wrapText="1"/>
    </xf>
    <xf numFmtId="0" fontId="8" fillId="0" borderId="78" xfId="0" applyNumberFormat="1" applyFont="1" applyBorder="1" applyAlignment="1">
      <alignment horizontal="center" wrapText="1"/>
    </xf>
    <xf numFmtId="0" fontId="27" fillId="2" borderId="79" xfId="0" applyNumberFormat="1" applyFont="1" applyFill="1" applyBorder="1" applyAlignment="1">
      <alignment horizontal="center" wrapText="1"/>
    </xf>
    <xf numFmtId="0" fontId="8" fillId="0" borderId="80" xfId="0" applyNumberFormat="1" applyFont="1" applyBorder="1" applyAlignment="1">
      <alignment horizontal="center" wrapText="1"/>
    </xf>
    <xf numFmtId="0" fontId="27" fillId="2" borderId="51" xfId="0" applyNumberFormat="1" applyFont="1" applyFill="1" applyBorder="1" applyAlignment="1">
      <alignment horizontal="center" wrapText="1"/>
    </xf>
    <xf numFmtId="0" fontId="8" fillId="0" borderId="7" xfId="0" applyNumberFormat="1" applyFont="1" applyBorder="1" applyAlignment="1">
      <alignment wrapText="1"/>
    </xf>
    <xf numFmtId="0" fontId="8" fillId="0" borderId="64" xfId="0" applyNumberFormat="1" applyFont="1" applyBorder="1" applyAlignment="1">
      <alignment wrapText="1"/>
    </xf>
    <xf numFmtId="3" fontId="6" fillId="2" borderId="0" xfId="0" applyNumberFormat="1" applyFont="1" applyFill="1" applyAlignment="1">
      <alignment horizontal="center"/>
    </xf>
    <xf numFmtId="0" fontId="2" fillId="0" borderId="0" xfId="0" applyNumberFormat="1" applyFont="1" applyAlignment="1">
      <alignment horizontal="center"/>
    </xf>
    <xf numFmtId="0" fontId="21" fillId="4" borderId="0" xfId="0" applyFont="1" applyFill="1" applyBorder="1" applyAlignment="1">
      <alignment horizontal="center"/>
    </xf>
    <xf numFmtId="0" fontId="14" fillId="4" borderId="0" xfId="0" applyFont="1" applyFill="1" applyBorder="1" applyAlignment="1">
      <alignment horizontal="left" vertical="top" wrapText="1"/>
    </xf>
    <xf numFmtId="0" fontId="32" fillId="2" borderId="51" xfId="0" applyNumberFormat="1" applyFont="1" applyFill="1" applyBorder="1" applyAlignment="1">
      <alignment horizontal="center" wrapText="1"/>
    </xf>
    <xf numFmtId="0" fontId="23" fillId="0" borderId="62" xfId="0" applyNumberFormat="1" applyFont="1" applyBorder="1" applyAlignment="1">
      <alignment wrapText="1"/>
    </xf>
    <xf numFmtId="0" fontId="23" fillId="0" borderId="64" xfId="0" applyNumberFormat="1" applyFont="1" applyBorder="1" applyAlignment="1">
      <alignment wrapText="1"/>
    </xf>
    <xf numFmtId="0" fontId="23" fillId="0" borderId="105" xfId="0" applyNumberFormat="1" applyFont="1" applyBorder="1" applyAlignment="1">
      <alignment wrapText="1"/>
    </xf>
    <xf numFmtId="3" fontId="6" fillId="2" borderId="65" xfId="0" applyNumberFormat="1" applyFont="1" applyFill="1" applyBorder="1" applyAlignment="1">
      <alignment horizontal="center"/>
    </xf>
    <xf numFmtId="3" fontId="6" fillId="2" borderId="0" xfId="0" applyNumberFormat="1" applyFont="1" applyFill="1" applyBorder="1" applyAlignment="1">
      <alignment horizontal="center"/>
    </xf>
    <xf numFmtId="3" fontId="48" fillId="2" borderId="0" xfId="0" applyNumberFormat="1" applyFont="1" applyFill="1" applyBorder="1" applyAlignment="1">
      <alignment horizontal="center"/>
    </xf>
    <xf numFmtId="0" fontId="44" fillId="0" borderId="0" xfId="0" applyFont="1" applyBorder="1" applyAlignment="1">
      <alignment horizontal="center"/>
    </xf>
    <xf numFmtId="0" fontId="25" fillId="2" borderId="76" xfId="0" applyNumberFormat="1" applyFont="1" applyFill="1" applyBorder="1" applyAlignment="1">
      <alignment wrapText="1"/>
    </xf>
    <xf numFmtId="0" fontId="5" fillId="0" borderId="139" xfId="0" applyNumberFormat="1" applyFont="1" applyBorder="1" applyAlignment="1">
      <alignment wrapText="1"/>
    </xf>
    <xf numFmtId="0" fontId="5" fillId="0" borderId="140" xfId="0" applyNumberFormat="1" applyFont="1" applyBorder="1" applyAlignment="1">
      <alignment wrapText="1"/>
    </xf>
    <xf numFmtId="0" fontId="32" fillId="2" borderId="81" xfId="0" applyNumberFormat="1" applyFont="1" applyFill="1" applyBorder="1" applyAlignment="1">
      <alignment horizontal="center" wrapText="1"/>
    </xf>
    <xf numFmtId="0" fontId="0" fillId="0" borderId="26" xfId="0" applyBorder="1"/>
    <xf numFmtId="0" fontId="0" fillId="0" borderId="25" xfId="0" applyBorder="1"/>
    <xf numFmtId="0" fontId="32" fillId="2" borderId="0" xfId="0" applyNumberFormat="1" applyFont="1" applyFill="1" applyAlignment="1">
      <alignment horizontal="center" wrapText="1"/>
    </xf>
    <xf numFmtId="0" fontId="32" fillId="2" borderId="65" xfId="0" applyNumberFormat="1" applyFont="1" applyFill="1" applyBorder="1" applyAlignment="1">
      <alignment horizontal="center" wrapText="1"/>
    </xf>
    <xf numFmtId="0" fontId="23" fillId="0" borderId="65" xfId="0" applyNumberFormat="1" applyFont="1" applyBorder="1" applyAlignment="1">
      <alignment horizontal="center" wrapText="1"/>
    </xf>
    <xf numFmtId="0" fontId="32" fillId="2" borderId="0" xfId="0" applyNumberFormat="1" applyFont="1" applyFill="1" applyAlignment="1">
      <alignment horizontal="center"/>
    </xf>
    <xf numFmtId="0" fontId="32" fillId="2" borderId="30" xfId="0" applyNumberFormat="1" applyFont="1" applyFill="1" applyBorder="1" applyAlignment="1">
      <alignment horizontal="center"/>
    </xf>
    <xf numFmtId="0" fontId="33" fillId="2" borderId="0" xfId="0" applyNumberFormat="1" applyFont="1" applyFill="1" applyAlignment="1">
      <alignment horizontal="center"/>
    </xf>
    <xf numFmtId="165" fontId="14" fillId="4" borderId="0" xfId="0" applyNumberFormat="1" applyFont="1" applyFill="1" applyAlignment="1">
      <alignment vertical="top" wrapText="1"/>
    </xf>
    <xf numFmtId="165" fontId="14" fillId="4" borderId="0" xfId="0" applyNumberFormat="1" applyFont="1" applyFill="1" applyBorder="1" applyAlignment="1">
      <alignment vertical="top" wrapText="1"/>
    </xf>
    <xf numFmtId="0" fontId="33" fillId="2" borderId="0" xfId="0" applyNumberFormat="1" applyFont="1" applyFill="1" applyAlignment="1"/>
    <xf numFmtId="0" fontId="5" fillId="0" borderId="0" xfId="0" applyNumberFormat="1" applyFont="1" applyAlignment="1"/>
    <xf numFmtId="165" fontId="32" fillId="2" borderId="0" xfId="0" applyNumberFormat="1" applyFont="1" applyFill="1" applyAlignment="1">
      <alignment horizontal="center"/>
    </xf>
    <xf numFmtId="165" fontId="6" fillId="2" borderId="0" xfId="0" applyNumberFormat="1" applyFont="1" applyFill="1" applyAlignment="1">
      <alignment horizontal="center"/>
    </xf>
    <xf numFmtId="0" fontId="25" fillId="2" borderId="70" xfId="0" applyNumberFormat="1" applyFont="1" applyFill="1" applyBorder="1" applyAlignment="1">
      <alignment horizontal="center" vertical="center" wrapText="1"/>
    </xf>
    <xf numFmtId="0" fontId="5" fillId="0" borderId="71"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93" xfId="0" applyNumberFormat="1" applyFont="1" applyBorder="1" applyAlignment="1">
      <alignment horizontal="center" vertical="center" wrapText="1"/>
    </xf>
    <xf numFmtId="0" fontId="5" fillId="0" borderId="33" xfId="0" applyNumberFormat="1" applyFont="1" applyBorder="1" applyAlignment="1">
      <alignment horizontal="center" vertical="center" wrapText="1"/>
    </xf>
    <xf numFmtId="0" fontId="25" fillId="2" borderId="82" xfId="0" applyNumberFormat="1" applyFont="1" applyFill="1" applyBorder="1" applyAlignment="1">
      <alignment wrapText="1"/>
    </xf>
    <xf numFmtId="0" fontId="5" fillId="0" borderId="5" xfId="0" applyNumberFormat="1" applyFont="1" applyBorder="1" applyAlignment="1">
      <alignment wrapText="1"/>
    </xf>
    <xf numFmtId="0" fontId="5" fillId="0" borderId="63" xfId="0" applyNumberFormat="1" applyFont="1" applyBorder="1" applyAlignment="1">
      <alignment wrapText="1"/>
    </xf>
    <xf numFmtId="165" fontId="46" fillId="2" borderId="0" xfId="0" applyNumberFormat="1" applyFont="1" applyFill="1" applyAlignment="1">
      <alignment horizontal="center"/>
    </xf>
    <xf numFmtId="165" fontId="6" fillId="2" borderId="48" xfId="0" applyNumberFormat="1" applyFont="1" applyFill="1" applyBorder="1" applyAlignment="1">
      <alignment horizontal="center"/>
    </xf>
    <xf numFmtId="0" fontId="34" fillId="2" borderId="0" xfId="0" applyNumberFormat="1" applyFont="1" applyFill="1" applyAlignment="1">
      <alignment horizontal="center"/>
    </xf>
    <xf numFmtId="0" fontId="0" fillId="0" borderId="0" xfId="0" applyNumberFormat="1" applyBorder="1" applyAlignment="1"/>
    <xf numFmtId="3" fontId="17" fillId="0" borderId="0" xfId="0" applyNumberFormat="1" applyFont="1" applyBorder="1" applyAlignment="1"/>
    <xf numFmtId="0" fontId="0" fillId="0" borderId="0" xfId="0" applyBorder="1" applyAlignment="1"/>
    <xf numFmtId="0" fontId="9" fillId="0" borderId="0" xfId="0" applyNumberFormat="1" applyFont="1" applyBorder="1" applyAlignment="1">
      <alignment horizontal="center"/>
    </xf>
    <xf numFmtId="0" fontId="2" fillId="4" borderId="0" xfId="0" applyFont="1" applyFill="1" applyBorder="1" applyAlignment="1">
      <alignment vertical="top" wrapText="1"/>
    </xf>
    <xf numFmtId="0" fontId="2" fillId="4" borderId="0" xfId="0" applyFont="1" applyFill="1" applyBorder="1" applyAlignment="1">
      <alignment wrapText="1"/>
    </xf>
    <xf numFmtId="0" fontId="2" fillId="4" borderId="0" xfId="0" applyFont="1" applyFill="1" applyBorder="1" applyAlignment="1">
      <alignment horizontal="left" wrapText="1"/>
    </xf>
    <xf numFmtId="0" fontId="2" fillId="4" borderId="0" xfId="0" applyNumberFormat="1" applyFont="1" applyFill="1" applyBorder="1" applyAlignment="1">
      <alignment horizontal="left" wrapText="1"/>
    </xf>
    <xf numFmtId="165" fontId="71" fillId="4" borderId="0" xfId="0" applyNumberFormat="1" applyFont="1" applyFill="1" applyBorder="1" applyAlignment="1">
      <alignment horizontal="center"/>
    </xf>
    <xf numFmtId="165" fontId="2" fillId="4" borderId="0" xfId="0" applyNumberFormat="1" applyFont="1" applyFill="1" applyAlignment="1">
      <alignment wrapText="1"/>
    </xf>
    <xf numFmtId="165" fontId="2" fillId="4" borderId="0" xfId="0" applyNumberFormat="1" applyFont="1" applyFill="1" applyBorder="1" applyAlignment="1">
      <alignment wrapText="1"/>
    </xf>
    <xf numFmtId="165" fontId="45" fillId="0" borderId="0" xfId="0" applyNumberFormat="1" applyFont="1" applyBorder="1" applyAlignment="1">
      <alignment horizontal="center"/>
    </xf>
    <xf numFmtId="0" fontId="67" fillId="4" borderId="0" xfId="0" applyFont="1" applyFill="1" applyBorder="1" applyAlignment="1">
      <alignment horizontal="left" wrapText="1"/>
    </xf>
    <xf numFmtId="0" fontId="2" fillId="4" borderId="0" xfId="0" applyNumberFormat="1" applyFont="1" applyFill="1" applyAlignment="1">
      <alignment horizontal="left" wrapText="1"/>
    </xf>
    <xf numFmtId="0" fontId="6" fillId="2" borderId="51" xfId="0" applyNumberFormat="1" applyFont="1" applyFill="1" applyBorder="1" applyAlignment="1"/>
    <xf numFmtId="0" fontId="0" fillId="0" borderId="47" xfId="0" applyNumberFormat="1" applyBorder="1" applyAlignment="1"/>
    <xf numFmtId="0" fontId="8" fillId="0" borderId="0" xfId="0" applyNumberFormat="1" applyFont="1" applyBorder="1" applyAlignment="1">
      <alignment horizontal="center"/>
    </xf>
    <xf numFmtId="0" fontId="27" fillId="2" borderId="34" xfId="0" applyNumberFormat="1" applyFont="1" applyFill="1" applyBorder="1" applyAlignment="1">
      <alignment horizontal="center" vertical="center" wrapText="1"/>
    </xf>
    <xf numFmtId="0" fontId="0" fillId="0" borderId="37" xfId="0" applyNumberFormat="1" applyBorder="1" applyAlignment="1">
      <alignment horizontal="center" vertical="center" wrapText="1"/>
    </xf>
    <xf numFmtId="0" fontId="27" fillId="2" borderId="34" xfId="0" applyNumberFormat="1" applyFont="1" applyFill="1" applyBorder="1" applyAlignment="1">
      <alignment horizontal="center" vertical="center"/>
    </xf>
    <xf numFmtId="0" fontId="0" fillId="0" borderId="17" xfId="0" applyNumberFormat="1" applyBorder="1" applyAlignment="1">
      <alignment horizontal="center" vertical="center"/>
    </xf>
    <xf numFmtId="0" fontId="27" fillId="2" borderId="17" xfId="0" applyNumberFormat="1" applyFont="1" applyFill="1" applyBorder="1" applyAlignment="1">
      <alignment horizontal="center" vertical="center"/>
    </xf>
    <xf numFmtId="0" fontId="22" fillId="0" borderId="34" xfId="0" applyNumberFormat="1" applyFont="1" applyBorder="1" applyAlignment="1">
      <alignment horizontal="center" vertical="center" wrapText="1"/>
    </xf>
    <xf numFmtId="0" fontId="22" fillId="0" borderId="17" xfId="0" applyNumberFormat="1" applyFont="1" applyBorder="1" applyAlignment="1">
      <alignment horizontal="center" vertical="center" wrapText="1"/>
    </xf>
    <xf numFmtId="3" fontId="14" fillId="0" borderId="0" xfId="0" applyNumberFormat="1" applyFont="1" applyFill="1" applyAlignment="1"/>
    <xf numFmtId="3" fontId="28" fillId="0" borderId="0" xfId="0" applyNumberFormat="1" applyFont="1" applyFill="1" applyAlignment="1"/>
    <xf numFmtId="0" fontId="13" fillId="0" borderId="0" xfId="0" applyFont="1" applyFill="1" applyAlignment="1">
      <alignment vertical="top" wrapText="1"/>
    </xf>
    <xf numFmtId="3" fontId="51" fillId="0" borderId="0" xfId="0" applyNumberFormat="1" applyFont="1" applyFill="1" applyAlignment="1"/>
  </cellXfs>
  <cellStyles count="9">
    <cellStyle name="Comma" xfId="1" builtinId="3"/>
    <cellStyle name="Comma 2" xfId="2"/>
    <cellStyle name="Currency" xfId="3" builtinId="4"/>
    <cellStyle name="Currency 2" xfId="4"/>
    <cellStyle name="Normal" xfId="0" builtinId="0"/>
    <cellStyle name="Normal 2" xfId="5"/>
    <cellStyle name="Normal 3" xfId="6"/>
    <cellStyle name="Normal_Improve by DU" xfId="7"/>
    <cellStyle name="Normal_Rsrcs_X_ DOJ Goal  Obj" xfId="8"/>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B2B2B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38100</xdr:rowOff>
    </xdr:from>
    <xdr:to>
      <xdr:col>11</xdr:col>
      <xdr:colOff>609600</xdr:colOff>
      <xdr:row>32</xdr:row>
      <xdr:rowOff>25400</xdr:rowOff>
    </xdr:to>
    <xdr:pic>
      <xdr:nvPicPr>
        <xdr:cNvPr id="4"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292100"/>
          <a:ext cx="8991600" cy="671830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NT\Profiles\debjones\Temporary%20Internet%20Files\OLKD\2006%20Perf%20Budget%20Cong%20Submission%20Exhibits%20Template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Budget_Staff\napostolides\FY06%20Formulation\05%20OMB%20Budget%20-%20char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ONS"/>
      <sheetName val="Org Chart"/>
      <sheetName val="Approp Lang"/>
      <sheetName val="Sum of Req"/>
      <sheetName val="Increases Offsets"/>
      <sheetName val="Strat Goal &amp; Obj"/>
      <sheetName val="ATB Justification"/>
      <sheetName val="2004 XWalk"/>
      <sheetName val="2005 XWalk"/>
      <sheetName val="Reimb Resources"/>
      <sheetName val="Perm Positions"/>
      <sheetName val="Summ Atty Agt"/>
      <sheetName val="Financial Analysis"/>
      <sheetName val="Sum by Grade"/>
      <sheetName val="Sum by OC"/>
      <sheetName val="Cong Reports"/>
      <sheetName val="PAR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umReq"/>
      <sheetName val="ATB Narr"/>
      <sheetName val="2003 XWalk"/>
      <sheetName val="2004 XWalk"/>
      <sheetName val="Perm Positions"/>
      <sheetName val="Positions by Category"/>
      <sheetName val="Sum by Grade"/>
      <sheetName val="Sum by OC"/>
    </sheetNames>
    <sheetDataSet>
      <sheetData sheetId="0"/>
      <sheetData sheetId="1" refreshError="1"/>
      <sheetData sheetId="2" refreshError="1"/>
      <sheetData sheetId="3" refreshError="1"/>
      <sheetData sheetId="4" refreshError="1"/>
      <sheetData sheetId="5"/>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sheetPr codeName="Sheet3">
    <pageSetUpPr fitToPage="1"/>
  </sheetPr>
  <dimension ref="A1:N256"/>
  <sheetViews>
    <sheetView tabSelected="1" zoomScaleNormal="100" zoomScaleSheetLayoutView="75" workbookViewId="0">
      <selection activeCell="F43" sqref="F43"/>
    </sheetView>
  </sheetViews>
  <sheetFormatPr defaultRowHeight="15"/>
  <cols>
    <col min="14" max="14" width="1.5546875" style="69" customWidth="1"/>
  </cols>
  <sheetData>
    <row r="1" spans="1:14" ht="20.25">
      <c r="A1" s="120" t="s">
        <v>159</v>
      </c>
      <c r="N1" s="69" t="s">
        <v>0</v>
      </c>
    </row>
    <row r="2" spans="1:14">
      <c r="N2" s="69" t="s">
        <v>0</v>
      </c>
    </row>
    <row r="3" spans="1:14">
      <c r="N3" s="69" t="s">
        <v>0</v>
      </c>
    </row>
    <row r="4" spans="1:14">
      <c r="N4" s="69" t="s">
        <v>0</v>
      </c>
    </row>
    <row r="5" spans="1:14" ht="15.75">
      <c r="B5" s="131"/>
      <c r="N5" s="69" t="s">
        <v>0</v>
      </c>
    </row>
    <row r="6" spans="1:14">
      <c r="N6" s="69" t="s">
        <v>0</v>
      </c>
    </row>
    <row r="7" spans="1:14">
      <c r="N7" s="69" t="s">
        <v>0</v>
      </c>
    </row>
    <row r="8" spans="1:14">
      <c r="N8" s="69" t="s">
        <v>0</v>
      </c>
    </row>
    <row r="9" spans="1:14">
      <c r="N9" s="69" t="s">
        <v>0</v>
      </c>
    </row>
    <row r="10" spans="1:14">
      <c r="N10" s="69" t="s">
        <v>0</v>
      </c>
    </row>
    <row r="11" spans="1:14">
      <c r="N11" s="69" t="s">
        <v>0</v>
      </c>
    </row>
    <row r="12" spans="1:14">
      <c r="N12" s="69" t="s">
        <v>0</v>
      </c>
    </row>
    <row r="13" spans="1:14">
      <c r="N13" s="69" t="s">
        <v>0</v>
      </c>
    </row>
    <row r="14" spans="1:14">
      <c r="N14" s="69" t="s">
        <v>0</v>
      </c>
    </row>
    <row r="15" spans="1:14">
      <c r="N15" s="69" t="s">
        <v>0</v>
      </c>
    </row>
    <row r="16" spans="1:14">
      <c r="N16" s="69" t="s">
        <v>0</v>
      </c>
    </row>
    <row r="17" spans="1:14">
      <c r="N17" s="69" t="s">
        <v>0</v>
      </c>
    </row>
    <row r="18" spans="1:14">
      <c r="N18" s="69" t="s">
        <v>0</v>
      </c>
    </row>
    <row r="19" spans="1:14">
      <c r="N19" s="69" t="s">
        <v>0</v>
      </c>
    </row>
    <row r="20" spans="1:14">
      <c r="N20" s="69" t="s">
        <v>0</v>
      </c>
    </row>
    <row r="21" spans="1:14">
      <c r="N21" s="69" t="s">
        <v>0</v>
      </c>
    </row>
    <row r="22" spans="1:14">
      <c r="N22" s="69" t="s">
        <v>0</v>
      </c>
    </row>
    <row r="23" spans="1:14">
      <c r="N23" s="69" t="s">
        <v>0</v>
      </c>
    </row>
    <row r="24" spans="1:14">
      <c r="N24" s="69" t="s">
        <v>0</v>
      </c>
    </row>
    <row r="25" spans="1:14">
      <c r="N25" s="69" t="s">
        <v>0</v>
      </c>
    </row>
    <row r="26" spans="1:14">
      <c r="N26" s="69" t="s">
        <v>0</v>
      </c>
    </row>
    <row r="27" spans="1:14">
      <c r="N27" s="69" t="s">
        <v>0</v>
      </c>
    </row>
    <row r="28" spans="1:14">
      <c r="N28" s="69" t="s">
        <v>0</v>
      </c>
    </row>
    <row r="29" spans="1:14">
      <c r="A29" s="534"/>
      <c r="B29" s="535"/>
      <c r="C29" s="535"/>
      <c r="D29" s="535"/>
      <c r="E29" s="535"/>
      <c r="F29" s="535"/>
      <c r="G29" s="535"/>
      <c r="H29" s="535"/>
      <c r="I29" s="535"/>
      <c r="J29" s="535"/>
      <c r="K29" s="535"/>
      <c r="L29" s="535"/>
      <c r="M29" s="535"/>
      <c r="N29" s="69" t="s">
        <v>19</v>
      </c>
    </row>
    <row r="31" spans="1:14" ht="21" customHeight="1">
      <c r="A31" s="532"/>
      <c r="B31" s="532"/>
      <c r="C31" s="532"/>
      <c r="D31" s="532"/>
      <c r="E31" s="532"/>
      <c r="F31" s="532"/>
      <c r="G31" s="532"/>
      <c r="H31" s="532"/>
      <c r="I31" s="532"/>
      <c r="J31" s="532"/>
      <c r="K31" s="362"/>
    </row>
    <row r="32" spans="1:14" ht="72.75" customHeight="1">
      <c r="A32" s="533"/>
      <c r="B32" s="533"/>
      <c r="C32" s="533"/>
      <c r="D32" s="533"/>
      <c r="E32" s="533"/>
      <c r="F32" s="533"/>
      <c r="G32" s="533"/>
      <c r="H32" s="533"/>
      <c r="I32" s="533"/>
      <c r="J32" s="533"/>
      <c r="K32" s="54"/>
    </row>
    <row r="200" spans="1:1">
      <c r="A200" t="s">
        <v>98</v>
      </c>
    </row>
    <row r="256" spans="1:1" ht="15.75">
      <c r="A256" s="127" t="s">
        <v>100</v>
      </c>
    </row>
  </sheetData>
  <customSheetViews>
    <customSheetView guid="{3118AF25-8423-420A-806A-487665220C68}" scale="75" showPageBreaks="1" fitToPage="1" printArea="1" view="pageBreakPreview" topLeftCell="A10">
      <selection activeCell="I34" sqref="I34"/>
      <pageMargins left="0.75" right="0.75" top="1" bottom="1" header="0.5" footer="0.5"/>
      <printOptions horizontalCentered="1"/>
      <pageSetup scale="86" orientation="landscape" r:id="rId1"/>
      <headerFooter alignWithMargins="0">
        <oddFooter>&amp;C&amp;"Times New Roman,Regular"Exhibit A - Organizational Chart</oddFooter>
      </headerFooter>
    </customSheetView>
    <customSheetView guid="{56C0A34E-45B4-448B-85E5-70B3A8E63333}" scale="75" showPageBreaks="1" fitToPage="1" printArea="1" view="pageBreakPreview">
      <pageMargins left="0.75" right="0.75" top="1" bottom="1" header="0.5" footer="0.5"/>
      <printOptions horizontalCentered="1"/>
      <pageSetup scale="86" orientation="landscape" r:id="rId2"/>
      <headerFooter alignWithMargins="0">
        <oddFooter>&amp;C&amp;"Times New Roman,Regular"Exhibit A - Organizational Chart</oddFooter>
      </headerFooter>
    </customSheetView>
    <customSheetView guid="{4148B88B-8ED7-4FDE-9459-DEB244AD0552}" scale="75" showPageBreaks="1" fitToPage="1" printArea="1" view="pageBreakPreview">
      <pageMargins left="0.75" right="0.75" top="1" bottom="1" header="0.5" footer="0.5"/>
      <printOptions horizontalCentered="1"/>
      <pageSetup scale="86" orientation="landscape" r:id="rId3"/>
      <headerFooter alignWithMargins="0">
        <oddFooter>&amp;C&amp;"Times New Roman,Regular"Exhibit A - Organizational Chart</oddFooter>
      </headerFooter>
    </customSheetView>
    <customSheetView guid="{12C66D54-5067-4346-818B-6EAB1C8A9183}" scale="75" showPageBreaks="1" fitToPage="1" printArea="1" view="pageBreakPreview">
      <selection activeCell="I34" sqref="I34"/>
      <pageMargins left="0.75" right="0.75" top="1" bottom="1" header="0.5" footer="0.5"/>
      <printOptions horizontalCentered="1"/>
      <pageSetup scale="86" orientation="landscape" r:id="rId4"/>
      <headerFooter alignWithMargins="0">
        <oddFooter>&amp;C&amp;"Times New Roman,Regular"Exhibit A - Organizational Chart</oddFooter>
      </headerFooter>
    </customSheetView>
  </customSheetViews>
  <mergeCells count="3">
    <mergeCell ref="A31:J31"/>
    <mergeCell ref="A32:J32"/>
    <mergeCell ref="A29:M29"/>
  </mergeCells>
  <phoneticPr fontId="0" type="noConversion"/>
  <printOptions horizontalCentered="1"/>
  <pageMargins left="0.75" right="0.75" top="1" bottom="1" header="0.5" footer="0.5"/>
  <pageSetup scale="86" orientation="landscape" r:id="rId5"/>
  <headerFooter alignWithMargins="0">
    <oddFooter>&amp;C&amp;"Times New Roman,Regular"Exhibit A - Organizational Chart</oddFooter>
  </headerFooter>
  <drawing r:id="rId6"/>
</worksheet>
</file>

<file path=xl/worksheets/sheet2.xml><?xml version="1.0" encoding="utf-8"?>
<worksheet xmlns="http://schemas.openxmlformats.org/spreadsheetml/2006/main" xmlns:r="http://schemas.openxmlformats.org/officeDocument/2006/relationships">
  <sheetPr codeName="Sheet4">
    <pageSetUpPr fitToPage="1"/>
  </sheetPr>
  <dimension ref="A1:Z74"/>
  <sheetViews>
    <sheetView showGridLines="0" showOutlineSymbols="0" view="pageBreakPreview" zoomScaleNormal="100" zoomScaleSheetLayoutView="100" workbookViewId="0">
      <selection activeCell="A70" sqref="A70:XFD73"/>
    </sheetView>
  </sheetViews>
  <sheetFormatPr defaultColWidth="8.88671875" defaultRowHeight="15.75"/>
  <cols>
    <col min="1" max="2" width="2.5546875" style="4" customWidth="1"/>
    <col min="3" max="3" width="25" style="4" customWidth="1"/>
    <col min="4" max="4" width="6.88671875" style="7" customWidth="1"/>
    <col min="5" max="5" width="6.21875" style="7" customWidth="1"/>
    <col min="6" max="6" width="9.109375" style="7" customWidth="1"/>
    <col min="7" max="7" width="8.44140625" style="7" bestFit="1" customWidth="1"/>
    <col min="8" max="8" width="6.21875" style="7" customWidth="1"/>
    <col min="9" max="9" width="7.5546875" style="7" customWidth="1"/>
    <col min="10" max="10" width="6.21875" style="7" bestFit="1" customWidth="1"/>
    <col min="11" max="11" width="5.6640625" style="7" customWidth="1"/>
    <col min="12" max="12" width="8.33203125" style="7" customWidth="1"/>
    <col min="13" max="13" width="7" style="7" bestFit="1" customWidth="1"/>
    <col min="14" max="14" width="6.109375" style="7" customWidth="1"/>
    <col min="15" max="15" width="8" style="7" customWidth="1"/>
    <col min="16" max="17" width="5.6640625" style="7" customWidth="1"/>
    <col min="18" max="18" width="8.5546875" style="7" customWidth="1"/>
    <col min="19" max="19" width="6.109375" style="7" customWidth="1"/>
    <col min="20" max="20" width="5.6640625" style="7" customWidth="1"/>
    <col min="21" max="21" width="6.33203125" style="7" customWidth="1"/>
    <col min="22" max="22" width="9.5546875" style="7" customWidth="1"/>
    <col min="23" max="23" width="9.77734375" style="7" bestFit="1" customWidth="1"/>
    <col min="24" max="24" width="9.21875" style="7" customWidth="1"/>
    <col min="25" max="25" width="6.5546875" style="81" customWidth="1"/>
    <col min="26" max="26" width="7.6640625" style="4" customWidth="1"/>
    <col min="27" max="16384" width="8.88671875" style="4"/>
  </cols>
  <sheetData>
    <row r="1" spans="1:25" ht="20.25">
      <c r="A1" s="608" t="s">
        <v>160</v>
      </c>
      <c r="B1" s="609"/>
      <c r="C1" s="609"/>
      <c r="D1" s="609"/>
      <c r="E1" s="609"/>
      <c r="F1" s="609"/>
      <c r="G1" s="609"/>
      <c r="H1" s="609"/>
      <c r="I1" s="609"/>
      <c r="J1" s="609"/>
      <c r="K1" s="609"/>
      <c r="L1" s="609"/>
      <c r="M1" s="609"/>
      <c r="N1" s="609"/>
      <c r="O1" s="609"/>
      <c r="P1" s="609"/>
      <c r="Q1" s="609"/>
      <c r="R1" s="609"/>
      <c r="S1" s="609"/>
      <c r="T1" s="609"/>
      <c r="U1" s="609"/>
      <c r="V1" s="609"/>
      <c r="W1" s="609"/>
      <c r="X1" s="609"/>
      <c r="Y1" s="80" t="s">
        <v>0</v>
      </c>
    </row>
    <row r="2" spans="1:25">
      <c r="A2" s="610"/>
      <c r="B2" s="610"/>
      <c r="C2" s="610"/>
      <c r="D2" s="610"/>
      <c r="E2" s="610"/>
      <c r="F2" s="610"/>
      <c r="G2" s="610"/>
      <c r="H2" s="610"/>
      <c r="I2" s="610"/>
      <c r="J2" s="610"/>
      <c r="K2" s="610"/>
      <c r="L2" s="610"/>
      <c r="M2" s="610"/>
      <c r="N2" s="610"/>
      <c r="O2" s="610"/>
      <c r="P2" s="610"/>
      <c r="Q2" s="610"/>
      <c r="R2" s="610"/>
      <c r="S2" s="610"/>
      <c r="T2" s="610"/>
      <c r="U2" s="610"/>
      <c r="V2" s="610"/>
      <c r="W2" s="610"/>
      <c r="X2" s="610"/>
      <c r="Y2" s="80" t="s">
        <v>0</v>
      </c>
    </row>
    <row r="3" spans="1:25">
      <c r="A3" s="611"/>
      <c r="B3" s="611"/>
      <c r="C3" s="611"/>
      <c r="D3" s="611"/>
      <c r="E3" s="611"/>
      <c r="F3" s="611"/>
      <c r="G3" s="611"/>
      <c r="H3" s="611"/>
      <c r="I3" s="611"/>
      <c r="J3" s="611"/>
      <c r="K3" s="611"/>
      <c r="L3" s="611"/>
      <c r="M3" s="611"/>
      <c r="N3" s="611"/>
      <c r="O3" s="611"/>
      <c r="P3" s="611"/>
      <c r="Q3" s="611"/>
      <c r="R3" s="611"/>
      <c r="S3" s="611"/>
      <c r="T3" s="611"/>
      <c r="U3" s="611"/>
      <c r="V3" s="611"/>
      <c r="W3" s="611"/>
      <c r="X3" s="611"/>
      <c r="Y3" s="80" t="s">
        <v>0</v>
      </c>
    </row>
    <row r="4" spans="1:25" ht="22.5">
      <c r="A4" s="576" t="s">
        <v>126</v>
      </c>
      <c r="B4" s="577"/>
      <c r="C4" s="577"/>
      <c r="D4" s="577"/>
      <c r="E4" s="577"/>
      <c r="F4" s="577"/>
      <c r="G4" s="577"/>
      <c r="H4" s="577"/>
      <c r="I4" s="577"/>
      <c r="J4" s="577"/>
      <c r="K4" s="577"/>
      <c r="L4" s="577"/>
      <c r="M4" s="577"/>
      <c r="N4" s="577"/>
      <c r="O4" s="577"/>
      <c r="P4" s="577"/>
      <c r="Q4" s="577"/>
      <c r="R4" s="577"/>
      <c r="S4" s="577"/>
      <c r="T4" s="577"/>
      <c r="U4" s="577"/>
      <c r="V4" s="577"/>
      <c r="W4" s="577"/>
      <c r="X4" s="577"/>
      <c r="Y4" s="80" t="s">
        <v>0</v>
      </c>
    </row>
    <row r="5" spans="1:25" ht="23.25">
      <c r="A5" s="578" t="s">
        <v>209</v>
      </c>
      <c r="B5" s="580"/>
      <c r="C5" s="580"/>
      <c r="D5" s="580"/>
      <c r="E5" s="580"/>
      <c r="F5" s="580"/>
      <c r="G5" s="580"/>
      <c r="H5" s="580"/>
      <c r="I5" s="580"/>
      <c r="J5" s="580"/>
      <c r="K5" s="580"/>
      <c r="L5" s="580"/>
      <c r="M5" s="580"/>
      <c r="N5" s="580"/>
      <c r="O5" s="580"/>
      <c r="P5" s="580"/>
      <c r="Q5" s="580"/>
      <c r="R5" s="580"/>
      <c r="S5" s="580"/>
      <c r="T5" s="580"/>
      <c r="U5" s="580"/>
      <c r="V5" s="580"/>
      <c r="W5" s="580"/>
      <c r="X5" s="580"/>
      <c r="Y5" s="80" t="s">
        <v>0</v>
      </c>
    </row>
    <row r="6" spans="1:25" ht="23.25">
      <c r="A6" s="578" t="s">
        <v>119</v>
      </c>
      <c r="B6" s="577"/>
      <c r="C6" s="577"/>
      <c r="D6" s="577"/>
      <c r="E6" s="577"/>
      <c r="F6" s="577"/>
      <c r="G6" s="577"/>
      <c r="H6" s="577"/>
      <c r="I6" s="577"/>
      <c r="J6" s="577"/>
      <c r="K6" s="577"/>
      <c r="L6" s="577"/>
      <c r="M6" s="577"/>
      <c r="N6" s="577"/>
      <c r="O6" s="577"/>
      <c r="P6" s="577"/>
      <c r="Q6" s="577"/>
      <c r="R6" s="577"/>
      <c r="S6" s="577"/>
      <c r="T6" s="577"/>
      <c r="U6" s="577"/>
      <c r="V6" s="577"/>
      <c r="W6" s="577"/>
      <c r="X6" s="577"/>
      <c r="Y6" s="80" t="s">
        <v>0</v>
      </c>
    </row>
    <row r="7" spans="1:25" ht="23.25">
      <c r="A7" s="578" t="s">
        <v>118</v>
      </c>
      <c r="B7" s="580"/>
      <c r="C7" s="580"/>
      <c r="D7" s="580"/>
      <c r="E7" s="580"/>
      <c r="F7" s="580"/>
      <c r="G7" s="580"/>
      <c r="H7" s="580"/>
      <c r="I7" s="580"/>
      <c r="J7" s="580"/>
      <c r="K7" s="580"/>
      <c r="L7" s="580"/>
      <c r="M7" s="580"/>
      <c r="N7" s="580"/>
      <c r="O7" s="580"/>
      <c r="P7" s="580"/>
      <c r="Q7" s="580"/>
      <c r="R7" s="580"/>
      <c r="S7" s="580"/>
      <c r="T7" s="580"/>
      <c r="U7" s="580"/>
      <c r="V7" s="580"/>
      <c r="W7" s="580"/>
      <c r="X7" s="580"/>
      <c r="Y7" s="80" t="s">
        <v>0</v>
      </c>
    </row>
    <row r="8" spans="1:25" ht="23.25">
      <c r="A8" s="612"/>
      <c r="B8" s="612"/>
      <c r="C8" s="612"/>
      <c r="D8" s="612"/>
      <c r="E8" s="612"/>
      <c r="F8" s="612"/>
      <c r="G8" s="612"/>
      <c r="H8" s="612"/>
      <c r="I8" s="612"/>
      <c r="J8" s="612"/>
      <c r="K8" s="612"/>
      <c r="L8" s="612"/>
      <c r="M8" s="612"/>
      <c r="N8" s="612"/>
      <c r="O8" s="612"/>
      <c r="P8" s="612"/>
      <c r="Q8" s="612"/>
      <c r="R8" s="612"/>
      <c r="S8" s="612"/>
      <c r="T8" s="612"/>
      <c r="U8" s="612"/>
      <c r="V8" s="612"/>
      <c r="W8" s="612"/>
      <c r="X8" s="612"/>
      <c r="Y8" s="80" t="s">
        <v>0</v>
      </c>
    </row>
    <row r="9" spans="1:25" ht="23.25">
      <c r="A9" s="612"/>
      <c r="B9" s="612"/>
      <c r="C9" s="612"/>
      <c r="D9" s="612"/>
      <c r="E9" s="612"/>
      <c r="F9" s="612"/>
      <c r="G9" s="612"/>
      <c r="H9" s="612"/>
      <c r="I9" s="612"/>
      <c r="J9" s="612"/>
      <c r="K9" s="612"/>
      <c r="L9" s="612"/>
      <c r="M9" s="612"/>
      <c r="N9" s="612"/>
      <c r="O9" s="612"/>
      <c r="P9" s="612"/>
      <c r="Q9" s="612"/>
      <c r="R9" s="612"/>
      <c r="S9" s="612"/>
      <c r="T9" s="612"/>
      <c r="U9" s="612"/>
      <c r="V9" s="612"/>
      <c r="W9" s="612"/>
      <c r="X9" s="612"/>
      <c r="Y9" s="80" t="s">
        <v>0</v>
      </c>
    </row>
    <row r="10" spans="1:25" ht="23.25">
      <c r="A10" s="612"/>
      <c r="B10" s="612"/>
      <c r="C10" s="612"/>
      <c r="D10" s="612"/>
      <c r="E10" s="612"/>
      <c r="F10" s="612"/>
      <c r="G10" s="612"/>
      <c r="H10" s="612"/>
      <c r="I10" s="612"/>
      <c r="J10" s="612"/>
      <c r="K10" s="612"/>
      <c r="L10" s="612"/>
      <c r="M10" s="612"/>
      <c r="N10" s="612"/>
      <c r="O10" s="612"/>
      <c r="P10" s="612"/>
      <c r="Q10" s="612"/>
      <c r="R10" s="612"/>
      <c r="S10" s="612"/>
      <c r="T10" s="612"/>
      <c r="U10" s="612"/>
      <c r="V10" s="612"/>
      <c r="W10" s="612"/>
      <c r="X10" s="612"/>
      <c r="Y10" s="80" t="s">
        <v>0</v>
      </c>
    </row>
    <row r="11" spans="1:25">
      <c r="A11" s="611"/>
      <c r="B11" s="611"/>
      <c r="C11" s="611"/>
      <c r="D11" s="611"/>
      <c r="E11" s="611"/>
      <c r="F11" s="611"/>
      <c r="G11" s="611"/>
      <c r="H11" s="611"/>
      <c r="I11" s="611"/>
      <c r="J11" s="611"/>
      <c r="K11" s="611"/>
      <c r="L11" s="611"/>
      <c r="M11" s="611"/>
      <c r="N11" s="611"/>
      <c r="O11" s="611"/>
      <c r="P11" s="611"/>
      <c r="Q11" s="611"/>
      <c r="R11" s="611"/>
      <c r="S11" s="611"/>
      <c r="T11" s="611"/>
      <c r="U11" s="619"/>
      <c r="V11" s="616" t="s">
        <v>165</v>
      </c>
      <c r="W11" s="617"/>
      <c r="X11" s="618"/>
      <c r="Y11" s="80" t="s">
        <v>0</v>
      </c>
    </row>
    <row r="12" spans="1:25">
      <c r="A12" s="611"/>
      <c r="B12" s="611"/>
      <c r="C12" s="611"/>
      <c r="D12" s="611"/>
      <c r="E12" s="611"/>
      <c r="F12" s="611"/>
      <c r="G12" s="611"/>
      <c r="H12" s="611"/>
      <c r="I12" s="611"/>
      <c r="J12" s="611"/>
      <c r="K12" s="611"/>
      <c r="L12" s="611"/>
      <c r="M12" s="611"/>
      <c r="N12" s="611"/>
      <c r="O12" s="611"/>
      <c r="P12" s="611"/>
      <c r="Q12" s="611"/>
      <c r="R12" s="611"/>
      <c r="S12" s="611"/>
      <c r="T12" s="611"/>
      <c r="U12" s="619"/>
      <c r="V12" s="591" t="s">
        <v>16</v>
      </c>
      <c r="W12" s="615" t="s">
        <v>35</v>
      </c>
      <c r="X12" s="613" t="s">
        <v>136</v>
      </c>
      <c r="Y12" s="80" t="s">
        <v>0</v>
      </c>
    </row>
    <row r="13" spans="1:25" ht="16.5" thickBot="1">
      <c r="A13" s="620"/>
      <c r="B13" s="620"/>
      <c r="C13" s="620"/>
      <c r="D13" s="620"/>
      <c r="E13" s="620"/>
      <c r="F13" s="620"/>
      <c r="G13" s="620"/>
      <c r="H13" s="620"/>
      <c r="I13" s="620"/>
      <c r="J13" s="620"/>
      <c r="K13" s="620"/>
      <c r="L13" s="620"/>
      <c r="M13" s="620"/>
      <c r="N13" s="620"/>
      <c r="O13" s="620"/>
      <c r="P13" s="620"/>
      <c r="Q13" s="620"/>
      <c r="R13" s="620"/>
      <c r="S13" s="620"/>
      <c r="T13" s="620"/>
      <c r="U13" s="621"/>
      <c r="V13" s="592"/>
      <c r="W13" s="614"/>
      <c r="X13" s="614"/>
      <c r="Y13" s="80" t="s">
        <v>0</v>
      </c>
    </row>
    <row r="14" spans="1:25" s="326" customFormat="1">
      <c r="A14" s="605" t="s">
        <v>225</v>
      </c>
      <c r="B14" s="606"/>
      <c r="C14" s="606"/>
      <c r="D14" s="606"/>
      <c r="E14" s="606"/>
      <c r="F14" s="606"/>
      <c r="G14" s="606"/>
      <c r="H14" s="606"/>
      <c r="I14" s="606"/>
      <c r="J14" s="606"/>
      <c r="K14" s="606"/>
      <c r="L14" s="606"/>
      <c r="M14" s="606"/>
      <c r="N14" s="606"/>
      <c r="O14" s="606"/>
      <c r="P14" s="606"/>
      <c r="Q14" s="606"/>
      <c r="R14" s="606"/>
      <c r="S14" s="606"/>
      <c r="T14" s="606"/>
      <c r="U14" s="607"/>
      <c r="V14" s="329">
        <v>56</v>
      </c>
      <c r="W14" s="329">
        <v>56</v>
      </c>
      <c r="X14" s="453">
        <v>11456</v>
      </c>
      <c r="Y14" s="325" t="s">
        <v>0</v>
      </c>
    </row>
    <row r="15" spans="1:25" s="326" customFormat="1">
      <c r="A15" s="593" t="s">
        <v>187</v>
      </c>
      <c r="B15" s="594"/>
      <c r="C15" s="594"/>
      <c r="D15" s="594"/>
      <c r="E15" s="594"/>
      <c r="F15" s="594"/>
      <c r="G15" s="594"/>
      <c r="H15" s="594"/>
      <c r="I15" s="594"/>
      <c r="J15" s="594"/>
      <c r="K15" s="594"/>
      <c r="L15" s="594"/>
      <c r="M15" s="594"/>
      <c r="N15" s="594"/>
      <c r="O15" s="594"/>
      <c r="P15" s="594"/>
      <c r="Q15" s="594"/>
      <c r="R15" s="594"/>
      <c r="S15" s="594"/>
      <c r="T15" s="594"/>
      <c r="U15" s="595"/>
      <c r="V15" s="457">
        <v>56</v>
      </c>
      <c r="W15" s="457">
        <v>56</v>
      </c>
      <c r="X15" s="330">
        <v>11456</v>
      </c>
      <c r="Y15" s="325" t="s">
        <v>0</v>
      </c>
    </row>
    <row r="16" spans="1:25" s="326" customFormat="1" ht="18.75" customHeight="1">
      <c r="A16" s="588" t="s">
        <v>166</v>
      </c>
      <c r="B16" s="589"/>
      <c r="C16" s="589"/>
      <c r="D16" s="589"/>
      <c r="E16" s="589"/>
      <c r="F16" s="589"/>
      <c r="G16" s="589"/>
      <c r="H16" s="589"/>
      <c r="I16" s="589"/>
      <c r="J16" s="589"/>
      <c r="K16" s="589"/>
      <c r="L16" s="589"/>
      <c r="M16" s="589"/>
      <c r="N16" s="589"/>
      <c r="O16" s="589"/>
      <c r="P16" s="589"/>
      <c r="Q16" s="589"/>
      <c r="R16" s="589"/>
      <c r="S16" s="589"/>
      <c r="T16" s="589"/>
      <c r="U16" s="590"/>
      <c r="V16" s="331"/>
      <c r="W16" s="331"/>
      <c r="X16" s="454"/>
      <c r="Y16" s="325" t="s">
        <v>0</v>
      </c>
    </row>
    <row r="17" spans="1:26" s="326" customFormat="1">
      <c r="A17" s="602" t="s">
        <v>184</v>
      </c>
      <c r="B17" s="603"/>
      <c r="C17" s="603"/>
      <c r="D17" s="603"/>
      <c r="E17" s="603"/>
      <c r="F17" s="603"/>
      <c r="G17" s="603"/>
      <c r="H17" s="603"/>
      <c r="I17" s="603"/>
      <c r="J17" s="603"/>
      <c r="K17" s="603"/>
      <c r="L17" s="603"/>
      <c r="M17" s="603"/>
      <c r="N17" s="603"/>
      <c r="O17" s="603"/>
      <c r="P17" s="603"/>
      <c r="Q17" s="603"/>
      <c r="R17" s="603"/>
      <c r="S17" s="603"/>
      <c r="T17" s="603"/>
      <c r="U17" s="604"/>
      <c r="V17" s="329">
        <f>+V16+V15</f>
        <v>56</v>
      </c>
      <c r="W17" s="329">
        <f>+W16+W15</f>
        <v>56</v>
      </c>
      <c r="X17" s="332">
        <f>+X16+X15</f>
        <v>11456</v>
      </c>
      <c r="Y17" s="325" t="s">
        <v>0</v>
      </c>
    </row>
    <row r="18" spans="1:26">
      <c r="A18" s="547" t="s">
        <v>10</v>
      </c>
      <c r="B18" s="548"/>
      <c r="C18" s="548"/>
      <c r="D18" s="548"/>
      <c r="E18" s="548"/>
      <c r="F18" s="548"/>
      <c r="G18" s="548"/>
      <c r="H18" s="548"/>
      <c r="I18" s="548"/>
      <c r="J18" s="548"/>
      <c r="K18" s="548"/>
      <c r="L18" s="548"/>
      <c r="M18" s="548"/>
      <c r="N18" s="548"/>
      <c r="O18" s="548"/>
      <c r="P18" s="548"/>
      <c r="Q18" s="548"/>
      <c r="R18" s="548"/>
      <c r="S18" s="548"/>
      <c r="T18" s="548"/>
      <c r="U18" s="548"/>
      <c r="V18" s="455"/>
      <c r="W18" s="455"/>
      <c r="X18" s="456"/>
      <c r="Y18" s="80" t="s">
        <v>0</v>
      </c>
    </row>
    <row r="19" spans="1:26">
      <c r="A19" s="551" t="s">
        <v>222</v>
      </c>
      <c r="B19" s="552"/>
      <c r="C19" s="552"/>
      <c r="D19" s="552"/>
      <c r="E19" s="552"/>
      <c r="F19" s="552"/>
      <c r="G19" s="552"/>
      <c r="H19" s="552"/>
      <c r="I19" s="552"/>
      <c r="J19" s="552"/>
      <c r="K19" s="552"/>
      <c r="L19" s="552"/>
      <c r="M19" s="552"/>
      <c r="N19" s="552"/>
      <c r="O19" s="552"/>
      <c r="P19" s="552"/>
      <c r="Q19" s="552"/>
      <c r="R19" s="552"/>
      <c r="S19" s="552"/>
      <c r="T19" s="552"/>
      <c r="U19" s="552"/>
      <c r="V19" s="455">
        <v>0</v>
      </c>
      <c r="W19" s="455">
        <v>0</v>
      </c>
      <c r="X19" s="456">
        <v>24</v>
      </c>
      <c r="Y19" s="80" t="s">
        <v>0</v>
      </c>
    </row>
    <row r="20" spans="1:26">
      <c r="A20" s="549" t="s">
        <v>185</v>
      </c>
      <c r="B20" s="550"/>
      <c r="C20" s="550"/>
      <c r="D20" s="550"/>
      <c r="E20" s="550"/>
      <c r="F20" s="550"/>
      <c r="G20" s="550"/>
      <c r="H20" s="550"/>
      <c r="I20" s="550"/>
      <c r="J20" s="550"/>
      <c r="K20" s="550"/>
      <c r="L20" s="550"/>
      <c r="M20" s="550"/>
      <c r="N20" s="550"/>
      <c r="O20" s="550"/>
      <c r="P20" s="550"/>
      <c r="Q20" s="550"/>
      <c r="R20" s="550"/>
      <c r="S20" s="550"/>
      <c r="T20" s="550"/>
      <c r="U20" s="550"/>
      <c r="V20" s="455"/>
      <c r="W20" s="455"/>
      <c r="X20" s="456"/>
      <c r="Y20" s="80" t="s">
        <v>0</v>
      </c>
      <c r="Z20" s="281"/>
    </row>
    <row r="21" spans="1:26">
      <c r="A21" s="551" t="s">
        <v>109</v>
      </c>
      <c r="B21" s="552"/>
      <c r="C21" s="552"/>
      <c r="D21" s="552"/>
      <c r="E21" s="552"/>
      <c r="F21" s="552"/>
      <c r="G21" s="552"/>
      <c r="H21" s="552"/>
      <c r="I21" s="552"/>
      <c r="J21" s="552"/>
      <c r="K21" s="552"/>
      <c r="L21" s="552"/>
      <c r="M21" s="552"/>
      <c r="N21" s="552"/>
      <c r="O21" s="552"/>
      <c r="P21" s="552"/>
      <c r="Q21" s="552"/>
      <c r="R21" s="552"/>
      <c r="S21" s="552"/>
      <c r="T21" s="552"/>
      <c r="U21" s="552"/>
      <c r="V21" s="455">
        <v>0</v>
      </c>
      <c r="W21" s="457">
        <v>0</v>
      </c>
      <c r="X21" s="330">
        <v>98</v>
      </c>
      <c r="Y21" s="80" t="s">
        <v>0</v>
      </c>
      <c r="Z21" s="281"/>
    </row>
    <row r="22" spans="1:26">
      <c r="A22" s="598" t="s">
        <v>11</v>
      </c>
      <c r="B22" s="597"/>
      <c r="C22" s="597"/>
      <c r="D22" s="597"/>
      <c r="E22" s="597"/>
      <c r="F22" s="597"/>
      <c r="G22" s="597"/>
      <c r="H22" s="597"/>
      <c r="I22" s="597"/>
      <c r="J22" s="597"/>
      <c r="K22" s="597"/>
      <c r="L22" s="597"/>
      <c r="M22" s="597"/>
      <c r="N22" s="597"/>
      <c r="O22" s="597"/>
      <c r="P22" s="597"/>
      <c r="Q22" s="597"/>
      <c r="R22" s="597"/>
      <c r="S22" s="597"/>
      <c r="T22" s="597"/>
      <c r="U22" s="597"/>
      <c r="V22" s="457">
        <v>0</v>
      </c>
      <c r="W22" s="457">
        <v>0</v>
      </c>
      <c r="X22" s="330">
        <v>83</v>
      </c>
      <c r="Y22" s="80" t="s">
        <v>0</v>
      </c>
      <c r="Z22" s="281"/>
    </row>
    <row r="23" spans="1:26" s="326" customFormat="1">
      <c r="A23" s="545" t="s">
        <v>130</v>
      </c>
      <c r="B23" s="546"/>
      <c r="C23" s="546"/>
      <c r="D23" s="546"/>
      <c r="E23" s="546"/>
      <c r="F23" s="546"/>
      <c r="G23" s="546"/>
      <c r="H23" s="546"/>
      <c r="I23" s="546"/>
      <c r="J23" s="546"/>
      <c r="K23" s="546"/>
      <c r="L23" s="546"/>
      <c r="M23" s="546"/>
      <c r="N23" s="546"/>
      <c r="O23" s="546"/>
      <c r="P23" s="546"/>
      <c r="Q23" s="546"/>
      <c r="R23" s="546"/>
      <c r="S23" s="546"/>
      <c r="T23" s="546"/>
      <c r="U23" s="546"/>
      <c r="V23" s="457">
        <f>SUM(V21:V22)</f>
        <v>0</v>
      </c>
      <c r="W23" s="457">
        <f>SUM(W21:W22)</f>
        <v>0</v>
      </c>
      <c r="X23" s="330">
        <f>SUM(X21:X22)</f>
        <v>181</v>
      </c>
      <c r="Y23" s="325" t="s">
        <v>0</v>
      </c>
    </row>
    <row r="24" spans="1:26">
      <c r="A24" s="587" t="s">
        <v>29</v>
      </c>
      <c r="B24" s="550"/>
      <c r="C24" s="550"/>
      <c r="D24" s="550"/>
      <c r="E24" s="550"/>
      <c r="F24" s="550"/>
      <c r="G24" s="550"/>
      <c r="H24" s="550"/>
      <c r="I24" s="550"/>
      <c r="J24" s="550"/>
      <c r="K24" s="550"/>
      <c r="L24" s="550"/>
      <c r="M24" s="550"/>
      <c r="N24" s="550"/>
      <c r="O24" s="550"/>
      <c r="P24" s="550"/>
      <c r="Q24" s="550"/>
      <c r="R24" s="550"/>
      <c r="S24" s="550"/>
      <c r="T24" s="550"/>
      <c r="U24" s="550"/>
      <c r="V24" s="457">
        <f>+V23</f>
        <v>0</v>
      </c>
      <c r="W24" s="457">
        <f>+W23</f>
        <v>0</v>
      </c>
      <c r="X24" s="330">
        <f>+X23+X19</f>
        <v>205</v>
      </c>
      <c r="Y24" s="80" t="s">
        <v>0</v>
      </c>
    </row>
    <row r="25" spans="1:26">
      <c r="A25" s="587" t="s">
        <v>28</v>
      </c>
      <c r="B25" s="550"/>
      <c r="C25" s="550"/>
      <c r="D25" s="550"/>
      <c r="E25" s="550"/>
      <c r="F25" s="550"/>
      <c r="G25" s="550"/>
      <c r="H25" s="550"/>
      <c r="I25" s="550"/>
      <c r="J25" s="550"/>
      <c r="K25" s="550"/>
      <c r="L25" s="550"/>
      <c r="M25" s="550"/>
      <c r="N25" s="550"/>
      <c r="O25" s="550"/>
      <c r="P25" s="550"/>
      <c r="Q25" s="550"/>
      <c r="R25" s="550"/>
      <c r="S25" s="550"/>
      <c r="T25" s="550"/>
      <c r="U25" s="550"/>
      <c r="V25" s="457">
        <v>0</v>
      </c>
      <c r="W25" s="457">
        <v>0</v>
      </c>
      <c r="X25" s="330">
        <f>X24</f>
        <v>205</v>
      </c>
      <c r="Y25" s="80" t="s">
        <v>0</v>
      </c>
    </row>
    <row r="26" spans="1:26">
      <c r="A26" s="599" t="s">
        <v>167</v>
      </c>
      <c r="B26" s="600"/>
      <c r="C26" s="600"/>
      <c r="D26" s="600"/>
      <c r="E26" s="600"/>
      <c r="F26" s="600"/>
      <c r="G26" s="600"/>
      <c r="H26" s="600"/>
      <c r="I26" s="600"/>
      <c r="J26" s="600"/>
      <c r="K26" s="600"/>
      <c r="L26" s="600"/>
      <c r="M26" s="600"/>
      <c r="N26" s="600"/>
      <c r="O26" s="600"/>
      <c r="P26" s="600"/>
      <c r="Q26" s="600"/>
      <c r="R26" s="600"/>
      <c r="S26" s="600"/>
      <c r="T26" s="600"/>
      <c r="U26" s="601"/>
      <c r="V26" s="329">
        <f>+V25+V17</f>
        <v>56</v>
      </c>
      <c r="W26" s="329">
        <f>+W25+W17</f>
        <v>56</v>
      </c>
      <c r="X26" s="515">
        <f>+X25+X17</f>
        <v>11661</v>
      </c>
      <c r="Y26" s="80" t="s">
        <v>0</v>
      </c>
    </row>
    <row r="27" spans="1:26">
      <c r="A27" s="547" t="s">
        <v>88</v>
      </c>
      <c r="B27" s="548"/>
      <c r="C27" s="548"/>
      <c r="D27" s="548"/>
      <c r="E27" s="548"/>
      <c r="F27" s="548"/>
      <c r="G27" s="548"/>
      <c r="H27" s="548"/>
      <c r="I27" s="548"/>
      <c r="J27" s="548"/>
      <c r="K27" s="548"/>
      <c r="L27" s="548"/>
      <c r="M27" s="548"/>
      <c r="N27" s="548"/>
      <c r="O27" s="548"/>
      <c r="P27" s="548"/>
      <c r="Q27" s="548"/>
      <c r="R27" s="548"/>
      <c r="S27" s="548"/>
      <c r="T27" s="548"/>
      <c r="U27" s="548"/>
      <c r="V27" s="457"/>
      <c r="W27" s="457"/>
      <c r="X27" s="330"/>
      <c r="Y27" s="80" t="s">
        <v>0</v>
      </c>
    </row>
    <row r="28" spans="1:26">
      <c r="A28" s="549" t="s">
        <v>206</v>
      </c>
      <c r="B28" s="550"/>
      <c r="C28" s="550"/>
      <c r="D28" s="550"/>
      <c r="E28" s="550"/>
      <c r="F28" s="550"/>
      <c r="G28" s="550"/>
      <c r="H28" s="550"/>
      <c r="I28" s="550"/>
      <c r="J28" s="550"/>
      <c r="K28" s="550"/>
      <c r="L28" s="550"/>
      <c r="M28" s="550"/>
      <c r="N28" s="550"/>
      <c r="O28" s="550"/>
      <c r="P28" s="550"/>
      <c r="Q28" s="550"/>
      <c r="R28" s="550"/>
      <c r="S28" s="550"/>
      <c r="T28" s="550"/>
      <c r="U28" s="550"/>
      <c r="V28" s="457" t="s">
        <v>135</v>
      </c>
      <c r="W28" s="457"/>
      <c r="X28" s="330"/>
      <c r="Y28" s="80" t="s">
        <v>0</v>
      </c>
      <c r="Z28" s="281"/>
    </row>
    <row r="29" spans="1:26">
      <c r="A29" s="573" t="s">
        <v>207</v>
      </c>
      <c r="B29" s="574"/>
      <c r="C29" s="574"/>
      <c r="D29" s="574"/>
      <c r="E29" s="574"/>
      <c r="F29" s="574"/>
      <c r="G29" s="574"/>
      <c r="H29" s="574"/>
      <c r="I29" s="574"/>
      <c r="J29" s="574"/>
      <c r="K29" s="574"/>
      <c r="L29" s="574"/>
      <c r="M29" s="574"/>
      <c r="N29" s="574"/>
      <c r="O29" s="574"/>
      <c r="P29" s="574"/>
      <c r="Q29" s="574"/>
      <c r="R29" s="574"/>
      <c r="S29" s="574"/>
      <c r="T29" s="574"/>
      <c r="U29" s="575"/>
      <c r="V29" s="457">
        <v>5</v>
      </c>
      <c r="W29" s="457">
        <v>3</v>
      </c>
      <c r="X29" s="330">
        <v>391</v>
      </c>
      <c r="Y29" s="80" t="s">
        <v>0</v>
      </c>
    </row>
    <row r="30" spans="1:26">
      <c r="A30" s="596" t="s">
        <v>90</v>
      </c>
      <c r="B30" s="597"/>
      <c r="C30" s="597"/>
      <c r="D30" s="597"/>
      <c r="E30" s="597"/>
      <c r="F30" s="597"/>
      <c r="G30" s="597"/>
      <c r="H30" s="597"/>
      <c r="I30" s="597"/>
      <c r="J30" s="597"/>
      <c r="K30" s="597"/>
      <c r="L30" s="597"/>
      <c r="M30" s="597"/>
      <c r="N30" s="597"/>
      <c r="O30" s="597"/>
      <c r="P30" s="597"/>
      <c r="Q30" s="597"/>
      <c r="R30" s="597"/>
      <c r="S30" s="597"/>
      <c r="T30" s="597"/>
      <c r="U30" s="597"/>
      <c r="V30" s="457">
        <f>SUM(V29:V29)</f>
        <v>5</v>
      </c>
      <c r="W30" s="457">
        <f>SUM(W29:W29)</f>
        <v>3</v>
      </c>
      <c r="X30" s="330">
        <f>SUM(X29:X29)</f>
        <v>391</v>
      </c>
      <c r="Y30" s="80" t="s">
        <v>0</v>
      </c>
    </row>
    <row r="31" spans="1:26">
      <c r="A31" s="549" t="s">
        <v>220</v>
      </c>
      <c r="B31" s="550"/>
      <c r="C31" s="550"/>
      <c r="D31" s="550"/>
      <c r="E31" s="550"/>
      <c r="F31" s="550"/>
      <c r="G31" s="550"/>
      <c r="H31" s="550"/>
      <c r="I31" s="550"/>
      <c r="J31" s="550"/>
      <c r="K31" s="550"/>
      <c r="L31" s="550"/>
      <c r="M31" s="550"/>
      <c r="N31" s="550"/>
      <c r="O31" s="550"/>
      <c r="P31" s="550"/>
      <c r="Q31" s="550"/>
      <c r="R31" s="550"/>
      <c r="S31" s="550"/>
      <c r="T31" s="550"/>
      <c r="U31" s="550"/>
      <c r="V31" s="457"/>
      <c r="W31" s="457"/>
      <c r="X31" s="330"/>
      <c r="Y31" s="80" t="s">
        <v>0</v>
      </c>
    </row>
    <row r="32" spans="1:26">
      <c r="A32" s="573" t="s">
        <v>208</v>
      </c>
      <c r="B32" s="552"/>
      <c r="C32" s="552"/>
      <c r="D32" s="552"/>
      <c r="E32" s="552"/>
      <c r="F32" s="552"/>
      <c r="G32" s="552"/>
      <c r="H32" s="552"/>
      <c r="I32" s="552"/>
      <c r="J32" s="552"/>
      <c r="K32" s="552"/>
      <c r="L32" s="552"/>
      <c r="M32" s="552"/>
      <c r="N32" s="552"/>
      <c r="O32" s="552"/>
      <c r="P32" s="552"/>
      <c r="Q32" s="552"/>
      <c r="R32" s="552"/>
      <c r="S32" s="552"/>
      <c r="T32" s="552"/>
      <c r="U32" s="552"/>
      <c r="V32" s="457">
        <v>0</v>
      </c>
      <c r="W32" s="457">
        <v>0</v>
      </c>
      <c r="X32" s="330">
        <v>-16</v>
      </c>
      <c r="Y32" s="80" t="s">
        <v>0</v>
      </c>
    </row>
    <row r="33" spans="1:25">
      <c r="A33" s="289" t="s">
        <v>174</v>
      </c>
      <c r="B33" s="286"/>
      <c r="C33" s="286"/>
      <c r="D33" s="286"/>
      <c r="E33" s="286"/>
      <c r="F33" s="286"/>
      <c r="G33" s="286"/>
      <c r="H33" s="286"/>
      <c r="I33" s="286"/>
      <c r="J33" s="286"/>
      <c r="K33" s="286"/>
      <c r="L33" s="286"/>
      <c r="M33" s="286"/>
      <c r="N33" s="286"/>
      <c r="O33" s="286"/>
      <c r="P33" s="286"/>
      <c r="Q33" s="286"/>
      <c r="R33" s="286"/>
      <c r="S33" s="286"/>
      <c r="T33" s="286"/>
      <c r="U33" s="286"/>
      <c r="V33" s="457">
        <f>SUM(V32:V32)</f>
        <v>0</v>
      </c>
      <c r="W33" s="457">
        <f>SUM(W32:W32)</f>
        <v>0</v>
      </c>
      <c r="X33" s="330">
        <f>SUM(X32:X32)</f>
        <v>-16</v>
      </c>
      <c r="Y33" s="80"/>
    </row>
    <row r="34" spans="1:25" ht="18" customHeight="1">
      <c r="A34" s="587" t="s">
        <v>89</v>
      </c>
      <c r="B34" s="550"/>
      <c r="C34" s="550"/>
      <c r="D34" s="550"/>
      <c r="E34" s="550"/>
      <c r="F34" s="550"/>
      <c r="G34" s="550"/>
      <c r="H34" s="550"/>
      <c r="I34" s="550"/>
      <c r="J34" s="550"/>
      <c r="K34" s="550"/>
      <c r="L34" s="550"/>
      <c r="M34" s="550"/>
      <c r="N34" s="550"/>
      <c r="O34" s="550"/>
      <c r="P34" s="550"/>
      <c r="Q34" s="550"/>
      <c r="R34" s="550"/>
      <c r="S34" s="550"/>
      <c r="T34" s="550"/>
      <c r="U34" s="550"/>
      <c r="V34" s="457">
        <f>SUM(V30+V33)</f>
        <v>5</v>
      </c>
      <c r="W34" s="457">
        <f>SUM(W30+W33)</f>
        <v>3</v>
      </c>
      <c r="X34" s="330">
        <f>SUM(X30+X33)</f>
        <v>375</v>
      </c>
      <c r="Y34" s="80" t="s">
        <v>0</v>
      </c>
    </row>
    <row r="35" spans="1:25" ht="18" customHeight="1">
      <c r="A35" s="586" t="s">
        <v>168</v>
      </c>
      <c r="B35" s="554"/>
      <c r="C35" s="554"/>
      <c r="D35" s="554"/>
      <c r="E35" s="554"/>
      <c r="F35" s="554"/>
      <c r="G35" s="554"/>
      <c r="H35" s="554"/>
      <c r="I35" s="554"/>
      <c r="J35" s="554"/>
      <c r="K35" s="554"/>
      <c r="L35" s="554"/>
      <c r="M35" s="554"/>
      <c r="N35" s="554"/>
      <c r="O35" s="554"/>
      <c r="P35" s="554"/>
      <c r="Q35" s="554"/>
      <c r="R35" s="554"/>
      <c r="S35" s="554"/>
      <c r="T35" s="554"/>
      <c r="U35" s="554"/>
      <c r="V35" s="329">
        <f>V26+V34</f>
        <v>61</v>
      </c>
      <c r="W35" s="329">
        <f>W26+W34</f>
        <v>59</v>
      </c>
      <c r="X35" s="515">
        <f>X26+X34</f>
        <v>12036</v>
      </c>
      <c r="Y35" s="80" t="s">
        <v>0</v>
      </c>
    </row>
    <row r="36" spans="1:25" ht="18" customHeight="1">
      <c r="A36" s="553" t="s">
        <v>169</v>
      </c>
      <c r="B36" s="554"/>
      <c r="C36" s="554"/>
      <c r="D36" s="554"/>
      <c r="E36" s="554"/>
      <c r="F36" s="554"/>
      <c r="G36" s="554"/>
      <c r="H36" s="554"/>
      <c r="I36" s="554"/>
      <c r="J36" s="554"/>
      <c r="K36" s="554"/>
      <c r="L36" s="554"/>
      <c r="M36" s="554"/>
      <c r="N36" s="554"/>
      <c r="O36" s="554"/>
      <c r="P36" s="554"/>
      <c r="Q36" s="554"/>
      <c r="R36" s="554"/>
      <c r="S36" s="554"/>
      <c r="T36" s="554"/>
      <c r="U36" s="554"/>
      <c r="V36" s="457">
        <f>+V35-V14</f>
        <v>5</v>
      </c>
      <c r="W36" s="457">
        <f>+W35-W14</f>
        <v>3</v>
      </c>
      <c r="X36" s="330">
        <f>+X35-X17</f>
        <v>580</v>
      </c>
      <c r="Y36" s="80" t="s">
        <v>0</v>
      </c>
    </row>
    <row r="37" spans="1:25">
      <c r="Y37" s="80" t="s">
        <v>0</v>
      </c>
    </row>
    <row r="38" spans="1:25" ht="18" customHeight="1">
      <c r="A38" s="4" t="s">
        <v>230</v>
      </c>
      <c r="Y38" s="80" t="s">
        <v>0</v>
      </c>
    </row>
    <row r="39" spans="1:25" ht="18" customHeight="1">
      <c r="A39" s="4" t="s">
        <v>231</v>
      </c>
      <c r="Y39" s="80" t="s">
        <v>0</v>
      </c>
    </row>
    <row r="40" spans="1:25" ht="18" customHeight="1">
      <c r="Y40" s="80" t="s">
        <v>0</v>
      </c>
    </row>
    <row r="41" spans="1:25" ht="18" customHeight="1">
      <c r="Y41" s="80" t="s">
        <v>0</v>
      </c>
    </row>
    <row r="42" spans="1:25" ht="18" customHeight="1">
      <c r="Y42" s="80" t="s">
        <v>0</v>
      </c>
    </row>
    <row r="43" spans="1:25" ht="18" customHeight="1">
      <c r="Y43" s="80" t="s">
        <v>0</v>
      </c>
    </row>
    <row r="44" spans="1:25" ht="18" customHeight="1">
      <c r="Y44" s="80" t="s">
        <v>0</v>
      </c>
    </row>
    <row r="45" spans="1:25" ht="22.5">
      <c r="A45" s="576" t="s">
        <v>126</v>
      </c>
      <c r="B45" s="577"/>
      <c r="C45" s="577"/>
      <c r="D45" s="577"/>
      <c r="E45" s="577"/>
      <c r="F45" s="577"/>
      <c r="G45" s="577"/>
      <c r="H45" s="577"/>
      <c r="I45" s="577"/>
      <c r="J45" s="577"/>
      <c r="K45" s="577"/>
      <c r="L45" s="577"/>
      <c r="M45" s="577"/>
      <c r="N45" s="577"/>
      <c r="O45" s="577"/>
      <c r="P45" s="577"/>
      <c r="Q45" s="577"/>
      <c r="R45" s="577"/>
      <c r="S45" s="577"/>
      <c r="T45" s="577"/>
      <c r="U45" s="577"/>
      <c r="V45" s="577"/>
      <c r="W45" s="577"/>
      <c r="X45" s="577"/>
      <c r="Y45" s="80" t="s">
        <v>0</v>
      </c>
    </row>
    <row r="46" spans="1:25" ht="23.25">
      <c r="A46" s="578" t="str">
        <f>A5</f>
        <v>Community Relations Service</v>
      </c>
      <c r="B46" s="579"/>
      <c r="C46" s="579"/>
      <c r="D46" s="579"/>
      <c r="E46" s="579"/>
      <c r="F46" s="579"/>
      <c r="G46" s="579"/>
      <c r="H46" s="579"/>
      <c r="I46" s="579"/>
      <c r="J46" s="579"/>
      <c r="K46" s="579"/>
      <c r="L46" s="579"/>
      <c r="M46" s="579"/>
      <c r="N46" s="579"/>
      <c r="O46" s="579"/>
      <c r="P46" s="579"/>
      <c r="Q46" s="579"/>
      <c r="R46" s="579"/>
      <c r="S46" s="579"/>
      <c r="T46" s="579"/>
      <c r="U46" s="579"/>
      <c r="V46" s="579"/>
      <c r="W46" s="579"/>
      <c r="X46" s="579"/>
      <c r="Y46" s="80" t="s">
        <v>0</v>
      </c>
    </row>
    <row r="47" spans="1:25" ht="23.25">
      <c r="A47" s="578" t="s">
        <v>119</v>
      </c>
      <c r="B47" s="577"/>
      <c r="C47" s="577"/>
      <c r="D47" s="577"/>
      <c r="E47" s="577"/>
      <c r="F47" s="577"/>
      <c r="G47" s="577"/>
      <c r="H47" s="577"/>
      <c r="I47" s="577"/>
      <c r="J47" s="577"/>
      <c r="K47" s="577"/>
      <c r="L47" s="577"/>
      <c r="M47" s="577"/>
      <c r="N47" s="577"/>
      <c r="O47" s="577"/>
      <c r="P47" s="577"/>
      <c r="Q47" s="577"/>
      <c r="R47" s="577"/>
      <c r="S47" s="577"/>
      <c r="T47" s="577"/>
      <c r="U47" s="577"/>
      <c r="V47" s="577"/>
      <c r="W47" s="577"/>
      <c r="X47" s="577"/>
      <c r="Y47" s="80" t="s">
        <v>0</v>
      </c>
    </row>
    <row r="48" spans="1:25" ht="23.25">
      <c r="A48" s="578" t="s">
        <v>118</v>
      </c>
      <c r="B48" s="580"/>
      <c r="C48" s="580"/>
      <c r="D48" s="580"/>
      <c r="E48" s="580"/>
      <c r="F48" s="580"/>
      <c r="G48" s="580"/>
      <c r="H48" s="580"/>
      <c r="I48" s="580"/>
      <c r="J48" s="580"/>
      <c r="K48" s="580"/>
      <c r="L48" s="580"/>
      <c r="M48" s="580"/>
      <c r="N48" s="580"/>
      <c r="O48" s="580"/>
      <c r="P48" s="580"/>
      <c r="Q48" s="580"/>
      <c r="R48" s="580"/>
      <c r="S48" s="580"/>
      <c r="T48" s="580"/>
      <c r="U48" s="580"/>
      <c r="V48" s="580"/>
      <c r="W48" s="580"/>
      <c r="X48" s="580"/>
      <c r="Y48" s="80" t="s">
        <v>0</v>
      </c>
    </row>
    <row r="49" spans="1:25" ht="18" customHeight="1">
      <c r="Y49" s="80" t="s">
        <v>0</v>
      </c>
    </row>
    <row r="50" spans="1:25" ht="18" customHeight="1">
      <c r="Y50" s="80" t="s">
        <v>0</v>
      </c>
    </row>
    <row r="51" spans="1:25" ht="18" customHeight="1">
      <c r="Y51" s="80" t="s">
        <v>0</v>
      </c>
    </row>
    <row r="52" spans="1:25" ht="18" customHeight="1">
      <c r="Y52" s="80" t="s">
        <v>0</v>
      </c>
    </row>
    <row r="53" spans="1:25" ht="18" customHeight="1">
      <c r="A53" s="44"/>
      <c r="B53" s="44"/>
      <c r="C53" s="44"/>
      <c r="D53" s="45"/>
      <c r="E53" s="45"/>
      <c r="F53" s="45"/>
      <c r="G53" s="45"/>
      <c r="H53" s="45"/>
      <c r="I53" s="45"/>
      <c r="J53" s="45"/>
      <c r="K53" s="45"/>
      <c r="L53" s="45"/>
      <c r="M53" s="45"/>
      <c r="N53" s="45"/>
      <c r="O53" s="45"/>
      <c r="P53" s="45"/>
      <c r="Q53" s="45"/>
      <c r="R53" s="45"/>
      <c r="S53" s="45"/>
      <c r="T53" s="45"/>
      <c r="U53" s="45"/>
      <c r="V53" s="45"/>
      <c r="W53" s="45"/>
      <c r="X53" s="45"/>
      <c r="Y53" s="80" t="s">
        <v>0</v>
      </c>
    </row>
    <row r="54" spans="1:25" ht="22.5" customHeight="1">
      <c r="A54" s="569" t="s">
        <v>133</v>
      </c>
      <c r="B54" s="570"/>
      <c r="C54" s="570"/>
      <c r="D54" s="555" t="s">
        <v>229</v>
      </c>
      <c r="E54" s="561"/>
      <c r="F54" s="562"/>
      <c r="G54" s="555" t="s">
        <v>186</v>
      </c>
      <c r="H54" s="556"/>
      <c r="I54" s="557"/>
      <c r="J54" s="555" t="s">
        <v>170</v>
      </c>
      <c r="K54" s="561"/>
      <c r="L54" s="562"/>
      <c r="M54" s="555" t="s">
        <v>167</v>
      </c>
      <c r="N54" s="561"/>
      <c r="O54" s="562"/>
      <c r="P54" s="555" t="s">
        <v>171</v>
      </c>
      <c r="Q54" s="566"/>
      <c r="R54" s="566"/>
      <c r="S54" s="555" t="s">
        <v>172</v>
      </c>
      <c r="T54" s="561"/>
      <c r="U54" s="561"/>
      <c r="V54" s="555" t="s">
        <v>173</v>
      </c>
      <c r="W54" s="561"/>
      <c r="X54" s="562"/>
      <c r="Y54" s="80" t="s">
        <v>0</v>
      </c>
    </row>
    <row r="55" spans="1:25" ht="27.75" customHeight="1">
      <c r="A55" s="571"/>
      <c r="B55" s="572"/>
      <c r="C55" s="572"/>
      <c r="D55" s="563"/>
      <c r="E55" s="564"/>
      <c r="F55" s="565"/>
      <c r="G55" s="558"/>
      <c r="H55" s="559"/>
      <c r="I55" s="560"/>
      <c r="J55" s="563"/>
      <c r="K55" s="564"/>
      <c r="L55" s="565"/>
      <c r="M55" s="563"/>
      <c r="N55" s="564"/>
      <c r="O55" s="565"/>
      <c r="P55" s="567"/>
      <c r="Q55" s="568"/>
      <c r="R55" s="568"/>
      <c r="S55" s="563"/>
      <c r="T55" s="564"/>
      <c r="U55" s="564"/>
      <c r="V55" s="563"/>
      <c r="W55" s="564"/>
      <c r="X55" s="565"/>
      <c r="Y55" s="80" t="s">
        <v>0</v>
      </c>
    </row>
    <row r="56" spans="1:25">
      <c r="A56" s="571"/>
      <c r="B56" s="572"/>
      <c r="C56" s="572"/>
      <c r="D56" s="516" t="s">
        <v>134</v>
      </c>
      <c r="E56" s="452" t="s">
        <v>35</v>
      </c>
      <c r="F56" s="517" t="s">
        <v>136</v>
      </c>
      <c r="G56" s="516" t="s">
        <v>134</v>
      </c>
      <c r="H56" s="452" t="s">
        <v>35</v>
      </c>
      <c r="I56" s="517" t="s">
        <v>136</v>
      </c>
      <c r="J56" s="516" t="s">
        <v>134</v>
      </c>
      <c r="K56" s="452" t="s">
        <v>35</v>
      </c>
      <c r="L56" s="517" t="s">
        <v>136</v>
      </c>
      <c r="M56" s="516" t="s">
        <v>134</v>
      </c>
      <c r="N56" s="452" t="s">
        <v>35</v>
      </c>
      <c r="O56" s="517" t="s">
        <v>136</v>
      </c>
      <c r="P56" s="516" t="s">
        <v>134</v>
      </c>
      <c r="Q56" s="452" t="s">
        <v>35</v>
      </c>
      <c r="R56" s="517" t="s">
        <v>136</v>
      </c>
      <c r="S56" s="516" t="s">
        <v>134</v>
      </c>
      <c r="T56" s="452" t="s">
        <v>35</v>
      </c>
      <c r="U56" s="517" t="s">
        <v>136</v>
      </c>
      <c r="V56" s="529" t="s">
        <v>134</v>
      </c>
      <c r="W56" s="530" t="s">
        <v>35</v>
      </c>
      <c r="X56" s="531" t="s">
        <v>136</v>
      </c>
      <c r="Y56" s="80" t="s">
        <v>0</v>
      </c>
    </row>
    <row r="57" spans="1:25" ht="46.5" customHeight="1">
      <c r="A57" s="583" t="s">
        <v>221</v>
      </c>
      <c r="B57" s="584"/>
      <c r="C57" s="585"/>
      <c r="D57" s="519">
        <v>56</v>
      </c>
      <c r="E57" s="520">
        <v>56</v>
      </c>
      <c r="F57" s="180">
        <v>11456</v>
      </c>
      <c r="G57" s="521">
        <v>56</v>
      </c>
      <c r="H57" s="522">
        <v>56</v>
      </c>
      <c r="I57" s="180">
        <v>11456</v>
      </c>
      <c r="J57" s="521">
        <v>0</v>
      </c>
      <c r="K57" s="522">
        <v>0</v>
      </c>
      <c r="L57" s="180">
        <v>205</v>
      </c>
      <c r="M57" s="521">
        <v>56</v>
      </c>
      <c r="N57" s="522">
        <v>56</v>
      </c>
      <c r="O57" s="180">
        <v>11661</v>
      </c>
      <c r="P57" s="521">
        <v>5</v>
      </c>
      <c r="Q57" s="522">
        <v>3</v>
      </c>
      <c r="R57" s="180">
        <v>391</v>
      </c>
      <c r="S57" s="521">
        <v>0</v>
      </c>
      <c r="T57" s="522">
        <v>0</v>
      </c>
      <c r="U57" s="180">
        <v>-16</v>
      </c>
      <c r="V57" s="521">
        <f>P57+M57+S57</f>
        <v>61</v>
      </c>
      <c r="W57" s="522">
        <f>+N57+Q57+T57</f>
        <v>59</v>
      </c>
      <c r="X57" s="181">
        <f>R57+O57+U57</f>
        <v>12036</v>
      </c>
      <c r="Y57" s="80" t="s">
        <v>0</v>
      </c>
    </row>
    <row r="58" spans="1:25" s="326" customFormat="1">
      <c r="A58" s="333"/>
      <c r="B58" s="334"/>
      <c r="C58" s="334" t="s">
        <v>36</v>
      </c>
      <c r="D58" s="518">
        <f t="shared" ref="D58:X58" si="0">SUM(D57:D57)</f>
        <v>56</v>
      </c>
      <c r="E58" s="335">
        <f t="shared" si="0"/>
        <v>56</v>
      </c>
      <c r="F58" s="336">
        <f t="shared" si="0"/>
        <v>11456</v>
      </c>
      <c r="G58" s="518">
        <f t="shared" si="0"/>
        <v>56</v>
      </c>
      <c r="H58" s="335">
        <f t="shared" si="0"/>
        <v>56</v>
      </c>
      <c r="I58" s="336">
        <f t="shared" si="0"/>
        <v>11456</v>
      </c>
      <c r="J58" s="518">
        <f t="shared" si="0"/>
        <v>0</v>
      </c>
      <c r="K58" s="335">
        <f t="shared" si="0"/>
        <v>0</v>
      </c>
      <c r="L58" s="336">
        <f t="shared" si="0"/>
        <v>205</v>
      </c>
      <c r="M58" s="518">
        <f t="shared" si="0"/>
        <v>56</v>
      </c>
      <c r="N58" s="335">
        <f t="shared" si="0"/>
        <v>56</v>
      </c>
      <c r="O58" s="336">
        <f t="shared" si="0"/>
        <v>11661</v>
      </c>
      <c r="P58" s="518">
        <f t="shared" si="0"/>
        <v>5</v>
      </c>
      <c r="Q58" s="335">
        <f t="shared" si="0"/>
        <v>3</v>
      </c>
      <c r="R58" s="336">
        <f t="shared" si="0"/>
        <v>391</v>
      </c>
      <c r="S58" s="518">
        <f t="shared" si="0"/>
        <v>0</v>
      </c>
      <c r="T58" s="335">
        <f t="shared" si="0"/>
        <v>0</v>
      </c>
      <c r="U58" s="524">
        <f t="shared" si="0"/>
        <v>-16</v>
      </c>
      <c r="V58" s="518">
        <f t="shared" si="0"/>
        <v>61</v>
      </c>
      <c r="W58" s="335">
        <f t="shared" si="0"/>
        <v>59</v>
      </c>
      <c r="X58" s="337">
        <f t="shared" si="0"/>
        <v>12036</v>
      </c>
      <c r="Y58" s="325" t="s">
        <v>0</v>
      </c>
    </row>
    <row r="59" spans="1:25" s="326" customFormat="1" ht="17.25" customHeight="1">
      <c r="A59" s="523"/>
      <c r="B59" s="581"/>
      <c r="C59" s="582"/>
      <c r="D59" s="338"/>
      <c r="E59" s="525"/>
      <c r="F59" s="526"/>
      <c r="G59" s="339"/>
      <c r="H59" s="340"/>
      <c r="I59" s="340"/>
      <c r="J59" s="339"/>
      <c r="K59" s="340"/>
      <c r="L59" s="340"/>
      <c r="M59" s="339"/>
      <c r="N59" s="340"/>
      <c r="O59" s="340"/>
      <c r="P59" s="339"/>
      <c r="Q59" s="340"/>
      <c r="R59" s="340"/>
      <c r="S59" s="339"/>
      <c r="T59" s="340"/>
      <c r="U59" s="340"/>
      <c r="V59" s="339"/>
      <c r="W59" s="340"/>
      <c r="X59" s="341"/>
      <c r="Y59" s="325" t="s">
        <v>0</v>
      </c>
    </row>
    <row r="60" spans="1:25" s="326" customFormat="1" hidden="1">
      <c r="A60" s="333"/>
      <c r="B60" s="543" t="s">
        <v>123</v>
      </c>
      <c r="C60" s="544"/>
      <c r="D60" s="342"/>
      <c r="E60" s="343"/>
      <c r="F60" s="344"/>
      <c r="G60" s="345"/>
      <c r="H60" s="346"/>
      <c r="I60" s="346"/>
      <c r="J60" s="345"/>
      <c r="K60" s="346"/>
      <c r="L60" s="346"/>
      <c r="M60" s="345"/>
      <c r="N60" s="346"/>
      <c r="O60" s="346"/>
      <c r="P60" s="345"/>
      <c r="Q60" s="346"/>
      <c r="R60" s="346"/>
      <c r="S60" s="345"/>
      <c r="T60" s="346"/>
      <c r="U60" s="346"/>
      <c r="V60" s="345"/>
      <c r="W60" s="343">
        <f>Q60+N60+T60</f>
        <v>0</v>
      </c>
      <c r="X60" s="347"/>
      <c r="Y60" s="325" t="s">
        <v>0</v>
      </c>
    </row>
    <row r="61" spans="1:25" s="326" customFormat="1">
      <c r="A61" s="333"/>
      <c r="B61" s="543" t="s">
        <v>122</v>
      </c>
      <c r="C61" s="544"/>
      <c r="D61" s="342"/>
      <c r="E61" s="343">
        <f>+E58+E60</f>
        <v>56</v>
      </c>
      <c r="F61" s="344"/>
      <c r="G61" s="345"/>
      <c r="H61" s="343">
        <f>+H58+H60</f>
        <v>56</v>
      </c>
      <c r="I61" s="346"/>
      <c r="J61" s="345"/>
      <c r="K61" s="343">
        <f>+K58+K60</f>
        <v>0</v>
      </c>
      <c r="L61" s="346"/>
      <c r="M61" s="345"/>
      <c r="N61" s="343">
        <f>+N58+N60</f>
        <v>56</v>
      </c>
      <c r="O61" s="346"/>
      <c r="P61" s="345"/>
      <c r="Q61" s="343">
        <f>+Q58+Q60</f>
        <v>3</v>
      </c>
      <c r="R61" s="346"/>
      <c r="S61" s="345"/>
      <c r="T61" s="343">
        <f>+T58+T60</f>
        <v>0</v>
      </c>
      <c r="U61" s="346"/>
      <c r="V61" s="345"/>
      <c r="W61" s="343">
        <f>+W58+W60</f>
        <v>59</v>
      </c>
      <c r="X61" s="347"/>
      <c r="Y61" s="325" t="s">
        <v>0</v>
      </c>
    </row>
    <row r="62" spans="1:25">
      <c r="A62" s="147"/>
      <c r="B62" s="536" t="s">
        <v>121</v>
      </c>
      <c r="C62" s="537"/>
      <c r="D62" s="148"/>
      <c r="E62" s="149">
        <f>+E61</f>
        <v>56</v>
      </c>
      <c r="F62" s="133"/>
      <c r="G62" s="150"/>
      <c r="H62" s="149">
        <f>+H61</f>
        <v>56</v>
      </c>
      <c r="I62" s="151"/>
      <c r="J62" s="150"/>
      <c r="K62" s="149">
        <f>+K61</f>
        <v>0</v>
      </c>
      <c r="L62" s="151"/>
      <c r="M62" s="150"/>
      <c r="N62" s="149">
        <f>+N61</f>
        <v>56</v>
      </c>
      <c r="O62" s="151"/>
      <c r="P62" s="150"/>
      <c r="Q62" s="149">
        <f>+Q61</f>
        <v>3</v>
      </c>
      <c r="R62" s="151"/>
      <c r="S62" s="150"/>
      <c r="T62" s="149">
        <f>+T61</f>
        <v>0</v>
      </c>
      <c r="U62" s="151"/>
      <c r="V62" s="150"/>
      <c r="W62" s="149">
        <f>+W61</f>
        <v>59</v>
      </c>
      <c r="X62" s="178"/>
      <c r="Y62" s="80" t="s">
        <v>19</v>
      </c>
    </row>
    <row r="63" spans="1:25">
      <c r="C63" s="5"/>
    </row>
    <row r="64" spans="1:25" ht="119.25" customHeight="1">
      <c r="B64" s="540"/>
      <c r="C64" s="540"/>
      <c r="D64" s="538"/>
      <c r="E64" s="539"/>
      <c r="F64" s="539"/>
      <c r="G64" s="541"/>
      <c r="H64" s="542"/>
      <c r="I64" s="542"/>
      <c r="J64" s="541"/>
      <c r="K64" s="542"/>
      <c r="L64" s="542"/>
      <c r="M64" s="541"/>
      <c r="N64" s="542"/>
      <c r="O64" s="542"/>
      <c r="P64" s="541"/>
      <c r="Q64" s="542"/>
      <c r="R64" s="542"/>
      <c r="S64" s="541"/>
      <c r="T64" s="542"/>
      <c r="U64" s="542"/>
      <c r="V64" s="541"/>
      <c r="W64" s="542"/>
      <c r="X64" s="542"/>
    </row>
    <row r="65" spans="1:25" s="245" customFormat="1" ht="15">
      <c r="D65" s="246"/>
      <c r="E65" s="246"/>
      <c r="F65" s="246"/>
      <c r="G65" s="246"/>
      <c r="H65" s="246"/>
      <c r="I65" s="246"/>
      <c r="J65" s="246"/>
      <c r="K65" s="246"/>
      <c r="L65" s="246"/>
      <c r="M65" s="246"/>
      <c r="N65" s="246"/>
      <c r="O65" s="246"/>
      <c r="P65" s="246"/>
      <c r="Q65" s="246"/>
      <c r="R65" s="246"/>
      <c r="S65" s="246"/>
      <c r="T65" s="246"/>
      <c r="U65" s="246"/>
      <c r="V65" s="246"/>
      <c r="W65" s="246"/>
      <c r="X65" s="246"/>
      <c r="Y65" s="247"/>
    </row>
    <row r="66" spans="1:25" s="245" customFormat="1" ht="15">
      <c r="D66" s="246"/>
      <c r="E66" s="246"/>
      <c r="F66" s="246"/>
      <c r="G66" s="246"/>
      <c r="H66" s="246"/>
      <c r="I66" s="246"/>
      <c r="J66" s="246"/>
      <c r="K66" s="246"/>
      <c r="L66" s="246"/>
      <c r="M66" s="246"/>
      <c r="N66" s="246"/>
      <c r="O66" s="246"/>
      <c r="P66" s="246"/>
      <c r="Q66" s="246"/>
      <c r="R66" s="246"/>
      <c r="S66" s="246"/>
      <c r="T66" s="246"/>
      <c r="U66" s="246"/>
      <c r="V66" s="246"/>
      <c r="W66" s="246"/>
      <c r="X66" s="246"/>
      <c r="Y66" s="247"/>
    </row>
    <row r="67" spans="1:25" s="245" customFormat="1" ht="15">
      <c r="D67" s="246"/>
      <c r="E67" s="246"/>
      <c r="F67" s="246"/>
      <c r="G67" s="246"/>
      <c r="H67" s="246"/>
      <c r="I67" s="246"/>
      <c r="J67" s="246"/>
      <c r="K67" s="246"/>
      <c r="L67" s="246"/>
      <c r="M67" s="246"/>
      <c r="N67" s="246"/>
      <c r="O67" s="246"/>
      <c r="P67" s="246"/>
      <c r="Q67" s="246"/>
      <c r="R67" s="246"/>
      <c r="S67" s="246"/>
      <c r="T67" s="246"/>
      <c r="U67" s="246"/>
      <c r="V67" s="246"/>
      <c r="W67" s="246"/>
      <c r="X67" s="246"/>
      <c r="Y67" s="247"/>
    </row>
    <row r="68" spans="1:25" s="245" customFormat="1" ht="15">
      <c r="D68" s="246"/>
      <c r="E68" s="246"/>
      <c r="F68" s="246"/>
      <c r="G68" s="246"/>
      <c r="H68" s="246"/>
      <c r="I68" s="246"/>
      <c r="J68" s="246"/>
      <c r="K68" s="246"/>
      <c r="L68" s="246"/>
      <c r="M68" s="246"/>
      <c r="N68" s="246"/>
      <c r="O68" s="246"/>
      <c r="P68" s="246"/>
      <c r="Q68" s="246"/>
      <c r="R68" s="246"/>
      <c r="S68" s="246"/>
      <c r="T68" s="246"/>
      <c r="U68" s="246"/>
      <c r="V68" s="246"/>
      <c r="W68" s="246"/>
      <c r="X68" s="246"/>
      <c r="Y68" s="247"/>
    </row>
    <row r="69" spans="1:25" s="245" customFormat="1" ht="15">
      <c r="D69" s="246"/>
      <c r="E69" s="246"/>
      <c r="F69" s="246"/>
      <c r="G69" s="246"/>
      <c r="H69" s="246"/>
      <c r="I69" s="246"/>
      <c r="J69" s="246"/>
      <c r="K69" s="246"/>
      <c r="L69" s="246"/>
      <c r="M69" s="246"/>
      <c r="N69" s="246"/>
      <c r="O69" s="246"/>
      <c r="P69" s="246"/>
      <c r="Q69" s="246"/>
      <c r="R69" s="246"/>
      <c r="S69" s="246"/>
      <c r="T69" s="246"/>
      <c r="U69" s="246"/>
      <c r="V69" s="246"/>
      <c r="W69" s="246"/>
      <c r="X69" s="246"/>
      <c r="Y69" s="247"/>
    </row>
    <row r="70" spans="1:25" s="846" customFormat="1" ht="15">
      <c r="D70" s="248"/>
      <c r="E70" s="248"/>
      <c r="F70" s="248"/>
      <c r="G70" s="248"/>
      <c r="H70" s="248"/>
      <c r="I70" s="248"/>
      <c r="J70" s="248"/>
      <c r="K70" s="248"/>
      <c r="L70" s="248"/>
      <c r="M70" s="248"/>
      <c r="N70" s="248"/>
      <c r="O70" s="248"/>
      <c r="P70" s="248"/>
      <c r="Q70" s="248"/>
      <c r="R70" s="248"/>
      <c r="S70" s="248"/>
      <c r="T70" s="248"/>
      <c r="U70" s="248"/>
      <c r="V70" s="248"/>
      <c r="W70" s="248"/>
      <c r="X70" s="248"/>
      <c r="Y70" s="847"/>
    </row>
    <row r="71" spans="1:25" s="846" customFormat="1" ht="15">
      <c r="D71" s="248"/>
      <c r="E71" s="248"/>
      <c r="F71" s="248"/>
      <c r="G71" s="248"/>
      <c r="H71" s="248"/>
      <c r="I71" s="248"/>
      <c r="J71" s="248"/>
      <c r="K71" s="248"/>
      <c r="L71" s="248"/>
      <c r="M71" s="248"/>
      <c r="N71" s="248"/>
      <c r="O71" s="248"/>
      <c r="P71" s="248"/>
      <c r="Q71" s="248"/>
      <c r="R71" s="248"/>
      <c r="S71" s="248"/>
      <c r="T71" s="248"/>
      <c r="U71" s="248"/>
      <c r="V71" s="248"/>
      <c r="W71" s="248"/>
      <c r="X71" s="248"/>
      <c r="Y71" s="847"/>
    </row>
    <row r="72" spans="1:25" s="846" customFormat="1" ht="30" customHeight="1">
      <c r="A72" s="848"/>
      <c r="B72" s="848"/>
      <c r="C72" s="848"/>
      <c r="D72" s="848"/>
      <c r="E72" s="848"/>
      <c r="F72" s="848"/>
      <c r="G72" s="848"/>
      <c r="H72" s="848"/>
      <c r="I72" s="848"/>
      <c r="J72" s="848"/>
      <c r="K72" s="848"/>
      <c r="L72" s="848"/>
      <c r="M72" s="848"/>
      <c r="N72" s="848"/>
      <c r="O72" s="848"/>
      <c r="P72" s="848"/>
      <c r="Q72" s="848"/>
      <c r="R72" s="848"/>
      <c r="S72" s="848"/>
      <c r="T72" s="848"/>
      <c r="U72" s="848"/>
      <c r="V72" s="848"/>
      <c r="W72" s="59"/>
      <c r="X72" s="59"/>
      <c r="Y72" s="847"/>
    </row>
    <row r="73" spans="1:25" s="326" customFormat="1">
      <c r="D73" s="36"/>
      <c r="E73" s="36"/>
      <c r="F73" s="36"/>
      <c r="G73" s="36"/>
      <c r="H73" s="36"/>
      <c r="I73" s="36"/>
      <c r="J73" s="36"/>
      <c r="K73" s="36"/>
      <c r="L73" s="36"/>
      <c r="M73" s="36"/>
      <c r="N73" s="36"/>
      <c r="O73" s="36"/>
      <c r="P73" s="36"/>
      <c r="Q73" s="36"/>
      <c r="R73" s="36"/>
      <c r="S73" s="36"/>
      <c r="T73" s="36"/>
      <c r="U73" s="36"/>
      <c r="V73" s="36"/>
      <c r="W73" s="36"/>
      <c r="X73" s="36"/>
      <c r="Y73" s="849"/>
    </row>
    <row r="74" spans="1:25">
      <c r="K74" s="65"/>
    </row>
  </sheetData>
  <customSheetViews>
    <customSheetView guid="{3118AF25-8423-420A-806A-487665220C68}" scale="65" showPageBreaks="1" showGridLines="0" outlineSymbols="0" fitToPage="1" printArea="1" view="pageBreakPreview" topLeftCell="A50">
      <selection activeCell="W80" sqref="W80"/>
      <rowBreaks count="1" manualBreakCount="1">
        <brk id="47" max="23" man="1"/>
      </rowBreaks>
      <pageMargins left="0.5" right="0.4" top="0.5" bottom="0.25" header="0" footer="0"/>
      <printOptions horizontalCentered="1"/>
      <pageSetup scale="55" firstPageNumber="8" fitToHeight="0" orientation="landscape" useFirstPageNumber="1" r:id="rId1"/>
      <headerFooter alignWithMargins="0">
        <oddFooter>&amp;C&amp;"Times New Roman,Regular"Exhibit B - Summary of Requirements</oddFooter>
      </headerFooter>
    </customSheetView>
    <customSheetView guid="{56C0A34E-45B4-448B-85E5-70B3A8E63333}" scale="65" showPageBreaks="1" showGridLines="0" outlineSymbols="0" fitToPage="1" printArea="1" view="pageBreakPreview" topLeftCell="A6">
      <selection activeCell="X34" sqref="X34"/>
      <rowBreaks count="1" manualBreakCount="1">
        <brk id="49" max="23" man="1"/>
      </rowBreaks>
      <pageMargins left="0.5" right="0.4" top="0.5" bottom="0.25" header="0" footer="0"/>
      <printOptions horizontalCentered="1"/>
      <pageSetup scale="55" firstPageNumber="8" fitToHeight="0" orientation="landscape" useFirstPageNumber="1" r:id="rId2"/>
      <headerFooter alignWithMargins="0">
        <oddFooter>&amp;C&amp;"Times New Roman,Regular"Exhibit B - Summary of Requirements</oddFooter>
      </headerFooter>
    </customSheetView>
    <customSheetView guid="{4148B88B-8ED7-4FDE-9459-DEB244AD0552}" scale="65" showPageBreaks="1" showGridLines="0" outlineSymbols="0" fitToPage="1" printArea="1" view="pageBreakPreview" topLeftCell="C7">
      <selection activeCell="A38" sqref="A38:U38"/>
      <rowBreaks count="1" manualBreakCount="1">
        <brk id="47" max="23" man="1"/>
      </rowBreaks>
      <pageMargins left="0.5" right="0.4" top="0.5" bottom="0.25" header="0" footer="0"/>
      <printOptions horizontalCentered="1"/>
      <pageSetup scale="55" firstPageNumber="8" fitToHeight="0" orientation="landscape" useFirstPageNumber="1" r:id="rId3"/>
      <headerFooter alignWithMargins="0">
        <oddFooter>&amp;C&amp;"Times New Roman,Regular"Exhibit B - Summary of Requirements</oddFooter>
      </headerFooter>
    </customSheetView>
    <customSheetView guid="{12C66D54-5067-4346-818B-6EAB1C8A9183}" scale="65" showPageBreaks="1" showGridLines="0" outlineSymbols="0" fitToPage="1" printArea="1" view="pageBreakPreview">
      <selection activeCell="A21" sqref="A21:U21"/>
      <rowBreaks count="1" manualBreakCount="1">
        <brk id="47" max="23" man="1"/>
      </rowBreaks>
      <pageMargins left="0.5" right="0.4" top="0.5" bottom="0.25" header="0" footer="0"/>
      <printOptions horizontalCentered="1"/>
      <pageSetup scale="55" firstPageNumber="8" fitToHeight="0" orientation="landscape" useFirstPageNumber="1" r:id="rId4"/>
      <headerFooter alignWithMargins="0">
        <oddFooter>&amp;C&amp;"Times New Roman,Regular"Exhibit B - Summary of Requirements</oddFooter>
      </headerFooter>
    </customSheetView>
  </customSheetViews>
  <mergeCells count="63">
    <mergeCell ref="X12:X13"/>
    <mergeCell ref="W12:W13"/>
    <mergeCell ref="A4:X4"/>
    <mergeCell ref="A5:X5"/>
    <mergeCell ref="A6:X6"/>
    <mergeCell ref="A7:X7"/>
    <mergeCell ref="V11:X11"/>
    <mergeCell ref="A10:X10"/>
    <mergeCell ref="A11:U13"/>
    <mergeCell ref="A1:X1"/>
    <mergeCell ref="A2:X2"/>
    <mergeCell ref="A3:X3"/>
    <mergeCell ref="A8:X8"/>
    <mergeCell ref="A9:X9"/>
    <mergeCell ref="A35:U35"/>
    <mergeCell ref="A34:U34"/>
    <mergeCell ref="A16:U16"/>
    <mergeCell ref="V12:V13"/>
    <mergeCell ref="A15:U15"/>
    <mergeCell ref="A31:U31"/>
    <mergeCell ref="A30:U30"/>
    <mergeCell ref="A19:U19"/>
    <mergeCell ref="A22:U22"/>
    <mergeCell ref="A28:U28"/>
    <mergeCell ref="A24:U24"/>
    <mergeCell ref="A25:U25"/>
    <mergeCell ref="A26:U26"/>
    <mergeCell ref="A27:U27"/>
    <mergeCell ref="A17:U17"/>
    <mergeCell ref="A14:U14"/>
    <mergeCell ref="A46:X46"/>
    <mergeCell ref="A47:X47"/>
    <mergeCell ref="A48:X48"/>
    <mergeCell ref="B59:C59"/>
    <mergeCell ref="V54:X55"/>
    <mergeCell ref="D54:F55"/>
    <mergeCell ref="A57:C57"/>
    <mergeCell ref="B61:C61"/>
    <mergeCell ref="A23:U23"/>
    <mergeCell ref="A18:U18"/>
    <mergeCell ref="A20:U20"/>
    <mergeCell ref="A21:U21"/>
    <mergeCell ref="A36:U36"/>
    <mergeCell ref="G54:I55"/>
    <mergeCell ref="J54:L55"/>
    <mergeCell ref="M54:O55"/>
    <mergeCell ref="P54:R55"/>
    <mergeCell ref="S54:U55"/>
    <mergeCell ref="A54:C56"/>
    <mergeCell ref="A32:U32"/>
    <mergeCell ref="A29:U29"/>
    <mergeCell ref="B60:C60"/>
    <mergeCell ref="A45:X45"/>
    <mergeCell ref="B62:C62"/>
    <mergeCell ref="A72:V72"/>
    <mergeCell ref="D64:F64"/>
    <mergeCell ref="B64:C64"/>
    <mergeCell ref="G64:I64"/>
    <mergeCell ref="J64:L64"/>
    <mergeCell ref="M64:O64"/>
    <mergeCell ref="P64:R64"/>
    <mergeCell ref="S64:U64"/>
    <mergeCell ref="V64:X64"/>
  </mergeCells>
  <phoneticPr fontId="0" type="noConversion"/>
  <printOptions horizontalCentered="1"/>
  <pageMargins left="0.5" right="0.4" top="0.5" bottom="0.25" header="0" footer="0"/>
  <pageSetup scale="59" firstPageNumber="8" fitToHeight="0" orientation="landscape" useFirstPageNumber="1" r:id="rId5"/>
  <headerFooter alignWithMargins="0">
    <oddFooter>&amp;C&amp;"Times New Roman,Regular"Exhibit B - Summary of Requirements</oddFooter>
  </headerFooter>
  <rowBreaks count="1" manualBreakCount="1">
    <brk id="39" max="23" man="1"/>
  </rowBreaks>
  <ignoredErrors>
    <ignoredError sqref="W57" formula="1"/>
  </ignoredErrors>
</worksheet>
</file>

<file path=xl/worksheets/sheet3.xml><?xml version="1.0" encoding="utf-8"?>
<worksheet xmlns="http://schemas.openxmlformats.org/spreadsheetml/2006/main" xmlns:r="http://schemas.openxmlformats.org/officeDocument/2006/relationships">
  <sheetPr codeName="Sheet6"/>
  <dimension ref="A1:I30"/>
  <sheetViews>
    <sheetView view="pageBreakPreview" zoomScale="75" zoomScaleNormal="75" zoomScaleSheetLayoutView="75" workbookViewId="0">
      <selection activeCell="F5" sqref="F5"/>
    </sheetView>
  </sheetViews>
  <sheetFormatPr defaultColWidth="7.21875" defaultRowHeight="12.75"/>
  <cols>
    <col min="1" max="1" width="17.88671875" style="24" customWidth="1"/>
    <col min="2" max="2" width="15.88671875" style="24" customWidth="1"/>
    <col min="3" max="3" width="4.6640625" style="24" customWidth="1"/>
    <col min="4" max="4" width="8.33203125" style="24" customWidth="1"/>
    <col min="5" max="5" width="4.6640625" style="24" customWidth="1"/>
    <col min="6" max="6" width="7.21875" style="24" customWidth="1"/>
    <col min="7" max="7" width="13" style="24" bestFit="1" customWidth="1"/>
    <col min="8" max="8" width="8.33203125" style="24" customWidth="1"/>
    <col min="9" max="9" width="8.88671875" style="83" customWidth="1"/>
    <col min="10" max="16384" width="7.21875" style="24"/>
  </cols>
  <sheetData>
    <row r="1" spans="1:9" ht="15.75">
      <c r="A1" s="391" t="s">
        <v>161</v>
      </c>
      <c r="B1" s="363"/>
      <c r="C1" s="363"/>
      <c r="D1" s="363"/>
      <c r="E1" s="363"/>
      <c r="F1" s="363"/>
      <c r="G1" s="363"/>
      <c r="H1" s="363"/>
      <c r="I1" s="82" t="s">
        <v>0</v>
      </c>
    </row>
    <row r="2" spans="1:9" ht="20.25">
      <c r="A2" s="641"/>
      <c r="B2" s="641"/>
      <c r="C2" s="641"/>
      <c r="D2" s="641"/>
      <c r="E2" s="641"/>
      <c r="F2" s="641"/>
      <c r="G2" s="641"/>
      <c r="H2" s="641"/>
      <c r="I2" s="82" t="s">
        <v>0</v>
      </c>
    </row>
    <row r="3" spans="1:9">
      <c r="A3" s="642"/>
      <c r="B3" s="642"/>
      <c r="C3" s="642"/>
      <c r="D3" s="642"/>
      <c r="E3" s="642"/>
      <c r="F3" s="642"/>
      <c r="G3" s="642"/>
      <c r="H3" s="642"/>
      <c r="I3" s="82" t="s">
        <v>0</v>
      </c>
    </row>
    <row r="4" spans="1:9" ht="23.25">
      <c r="C4" s="366" t="s">
        <v>190</v>
      </c>
      <c r="D4" s="348"/>
      <c r="E4" s="348"/>
      <c r="F4" s="348"/>
      <c r="G4" s="348"/>
      <c r="H4" s="348"/>
      <c r="I4" s="82" t="s">
        <v>0</v>
      </c>
    </row>
    <row r="5" spans="1:9" ht="23.25">
      <c r="C5" s="364" t="str">
        <f>'B. Summary of Requirements '!A46</f>
        <v>Community Relations Service</v>
      </c>
      <c r="D5" s="349"/>
      <c r="E5" s="349"/>
      <c r="F5" s="349"/>
      <c r="G5" s="349"/>
      <c r="H5" s="349"/>
      <c r="I5" s="82" t="s">
        <v>0</v>
      </c>
    </row>
    <row r="6" spans="1:9" ht="23.25">
      <c r="C6" s="365" t="s">
        <v>118</v>
      </c>
      <c r="D6" s="348"/>
      <c r="E6" s="348"/>
      <c r="F6" s="348"/>
      <c r="G6" s="348"/>
      <c r="H6" s="348"/>
      <c r="I6" s="82" t="s">
        <v>0</v>
      </c>
    </row>
    <row r="7" spans="1:9">
      <c r="A7" s="637"/>
      <c r="B7" s="637"/>
      <c r="C7" s="637"/>
      <c r="D7" s="637"/>
      <c r="E7" s="637"/>
      <c r="F7" s="637"/>
      <c r="G7" s="637"/>
      <c r="H7" s="637"/>
      <c r="I7" s="82" t="s">
        <v>0</v>
      </c>
    </row>
    <row r="8" spans="1:9" ht="13.5" thickBot="1">
      <c r="A8" s="638"/>
      <c r="B8" s="638"/>
      <c r="C8" s="638"/>
      <c r="D8" s="638"/>
      <c r="E8" s="638"/>
      <c r="F8" s="638"/>
      <c r="G8" s="638"/>
      <c r="H8" s="638"/>
      <c r="I8" s="82" t="s">
        <v>0</v>
      </c>
    </row>
    <row r="9" spans="1:9" ht="32.25" customHeight="1">
      <c r="A9" s="627" t="s">
        <v>105</v>
      </c>
      <c r="B9" s="632" t="s">
        <v>17</v>
      </c>
      <c r="C9" s="629" t="s">
        <v>226</v>
      </c>
      <c r="D9" s="630"/>
      <c r="E9" s="630"/>
      <c r="F9" s="631"/>
      <c r="G9" s="639" t="s">
        <v>24</v>
      </c>
      <c r="H9" s="350" t="s">
        <v>0</v>
      </c>
      <c r="I9" s="24"/>
    </row>
    <row r="10" spans="1:9" ht="15.75" customHeight="1" thickBot="1">
      <c r="A10" s="628"/>
      <c r="B10" s="592"/>
      <c r="C10" s="385" t="s">
        <v>134</v>
      </c>
      <c r="D10" s="385" t="s">
        <v>8</v>
      </c>
      <c r="E10" s="385" t="s">
        <v>35</v>
      </c>
      <c r="F10" s="386" t="s">
        <v>136</v>
      </c>
      <c r="G10" s="640"/>
      <c r="H10" s="82" t="s">
        <v>0</v>
      </c>
      <c r="I10" s="24"/>
    </row>
    <row r="11" spans="1:9" ht="15.75">
      <c r="A11" s="369"/>
      <c r="B11" s="31"/>
      <c r="C11" s="134"/>
      <c r="D11" s="86"/>
      <c r="E11" s="86"/>
      <c r="F11" s="87"/>
      <c r="G11" s="370"/>
      <c r="H11" s="82" t="s">
        <v>0</v>
      </c>
      <c r="I11" s="24"/>
    </row>
    <row r="12" spans="1:9" ht="18.75" customHeight="1">
      <c r="A12" s="369" t="s">
        <v>207</v>
      </c>
      <c r="B12" s="31" t="s">
        <v>210</v>
      </c>
      <c r="C12" s="135">
        <v>5</v>
      </c>
      <c r="D12" s="86">
        <v>0</v>
      </c>
      <c r="E12" s="86">
        <v>3</v>
      </c>
      <c r="F12" s="87">
        <v>391</v>
      </c>
      <c r="G12" s="370">
        <f>+F12</f>
        <v>391</v>
      </c>
      <c r="H12" s="82" t="s">
        <v>0</v>
      </c>
      <c r="I12" s="24"/>
    </row>
    <row r="13" spans="1:9" ht="18.75" customHeight="1">
      <c r="A13" s="371"/>
      <c r="B13" s="32"/>
      <c r="C13" s="88"/>
      <c r="D13" s="89"/>
      <c r="E13" s="89"/>
      <c r="F13" s="90"/>
      <c r="G13" s="372"/>
      <c r="H13" s="82" t="s">
        <v>0</v>
      </c>
      <c r="I13" s="24"/>
    </row>
    <row r="14" spans="1:9" ht="15" customHeight="1" thickBot="1">
      <c r="A14" s="389" t="s">
        <v>127</v>
      </c>
      <c r="B14" s="390"/>
      <c r="C14" s="381">
        <f>SUM(C11:C13)</f>
        <v>5</v>
      </c>
      <c r="D14" s="382">
        <v>0</v>
      </c>
      <c r="E14" s="382">
        <f>SUM(E11:E13)</f>
        <v>3</v>
      </c>
      <c r="F14" s="383">
        <f>SUM(F11:F13)</f>
        <v>391</v>
      </c>
      <c r="G14" s="384">
        <f>SUM(G11:G13)</f>
        <v>391</v>
      </c>
      <c r="H14" s="82" t="s">
        <v>0</v>
      </c>
      <c r="I14" s="24"/>
    </row>
    <row r="15" spans="1:9" ht="18.75" customHeight="1">
      <c r="A15" s="373"/>
      <c r="B15" s="367"/>
      <c r="C15" s="91"/>
      <c r="D15" s="91"/>
      <c r="E15" s="91"/>
      <c r="F15" s="25"/>
      <c r="G15" s="374"/>
      <c r="H15" s="82"/>
      <c r="I15" s="24"/>
    </row>
    <row r="16" spans="1:9" ht="18.75" customHeight="1" thickBot="1">
      <c r="A16" s="375"/>
      <c r="B16" s="368"/>
      <c r="C16" s="368"/>
      <c r="D16" s="368"/>
      <c r="E16" s="368"/>
      <c r="F16" s="368"/>
      <c r="G16" s="376"/>
      <c r="H16" s="82" t="s">
        <v>0</v>
      </c>
      <c r="I16" s="24"/>
    </row>
    <row r="17" spans="1:9" ht="34.5" customHeight="1">
      <c r="A17" s="633" t="s">
        <v>9</v>
      </c>
      <c r="B17" s="632" t="s">
        <v>17</v>
      </c>
      <c r="C17" s="629" t="s">
        <v>226</v>
      </c>
      <c r="D17" s="630"/>
      <c r="E17" s="630"/>
      <c r="F17" s="631"/>
      <c r="G17" s="639" t="s">
        <v>120</v>
      </c>
      <c r="H17" s="82" t="s">
        <v>0</v>
      </c>
      <c r="I17" s="24"/>
    </row>
    <row r="18" spans="1:9" ht="18.75" customHeight="1" thickBot="1">
      <c r="A18" s="634"/>
      <c r="B18" s="592"/>
      <c r="C18" s="385" t="s">
        <v>134</v>
      </c>
      <c r="D18" s="385" t="s">
        <v>8</v>
      </c>
      <c r="E18" s="385" t="s">
        <v>35</v>
      </c>
      <c r="F18" s="386" t="s">
        <v>136</v>
      </c>
      <c r="G18" s="640"/>
      <c r="H18" s="82" t="s">
        <v>0</v>
      </c>
      <c r="I18" s="24"/>
    </row>
    <row r="19" spans="1:9" ht="18.75" customHeight="1">
      <c r="A19" s="387"/>
      <c r="B19" s="388"/>
      <c r="C19" s="134"/>
      <c r="D19" s="86"/>
      <c r="E19" s="86"/>
      <c r="F19" s="87"/>
      <c r="G19" s="370"/>
      <c r="H19" s="82" t="s">
        <v>0</v>
      </c>
      <c r="I19" s="24"/>
    </row>
    <row r="20" spans="1:9" ht="18.75" customHeight="1">
      <c r="A20" s="377" t="s">
        <v>211</v>
      </c>
      <c r="B20" s="31" t="s">
        <v>210</v>
      </c>
      <c r="C20" s="135">
        <v>0</v>
      </c>
      <c r="D20" s="86">
        <v>0</v>
      </c>
      <c r="E20" s="86">
        <v>0</v>
      </c>
      <c r="F20" s="87">
        <v>-16</v>
      </c>
      <c r="G20" s="370">
        <f>+F20</f>
        <v>-16</v>
      </c>
      <c r="H20" s="82" t="s">
        <v>0</v>
      </c>
      <c r="I20" s="24"/>
    </row>
    <row r="21" spans="1:9" ht="18.75" customHeight="1">
      <c r="A21" s="378"/>
      <c r="B21" s="43"/>
      <c r="C21" s="88"/>
      <c r="D21" s="89"/>
      <c r="E21" s="89"/>
      <c r="F21" s="90"/>
      <c r="G21" s="372"/>
      <c r="H21" s="82" t="s">
        <v>0</v>
      </c>
      <c r="I21" s="24"/>
    </row>
    <row r="22" spans="1:9" ht="18.75" customHeight="1" thickBot="1">
      <c r="A22" s="379" t="s">
        <v>120</v>
      </c>
      <c r="B22" s="380"/>
      <c r="C22" s="381">
        <v>0</v>
      </c>
      <c r="D22" s="382">
        <v>0</v>
      </c>
      <c r="E22" s="382">
        <v>0</v>
      </c>
      <c r="F22" s="383">
        <f>SUM(F19:F21)</f>
        <v>-16</v>
      </c>
      <c r="G22" s="384">
        <f>SUM(G19:G21)</f>
        <v>-16</v>
      </c>
      <c r="H22" s="82" t="s">
        <v>19</v>
      </c>
      <c r="I22" s="24"/>
    </row>
    <row r="23" spans="1:9" ht="18.75" customHeight="1">
      <c r="A23" s="282"/>
      <c r="B23" s="33"/>
      <c r="C23" s="91"/>
      <c r="D23" s="91"/>
      <c r="E23" s="91"/>
      <c r="F23" s="25"/>
      <c r="G23" s="91"/>
      <c r="H23" s="91"/>
      <c r="I23" s="82"/>
    </row>
    <row r="24" spans="1:9" ht="210.75" customHeight="1">
      <c r="A24" s="283"/>
      <c r="B24" s="283"/>
      <c r="C24" s="635"/>
      <c r="D24" s="636"/>
      <c r="E24" s="636"/>
      <c r="F24" s="636"/>
      <c r="I24" s="82"/>
    </row>
    <row r="25" spans="1:9" ht="33.75" customHeight="1">
      <c r="A25" s="624"/>
      <c r="B25" s="625"/>
      <c r="C25" s="625"/>
      <c r="D25" s="625"/>
      <c r="E25" s="625"/>
      <c r="F25" s="625"/>
      <c r="G25" s="625"/>
      <c r="H25" s="625"/>
    </row>
    <row r="26" spans="1:9" ht="12.75" customHeight="1">
      <c r="A26" s="53"/>
      <c r="B26" s="53"/>
      <c r="C26" s="53"/>
      <c r="D26" s="53"/>
      <c r="E26" s="53"/>
      <c r="F26" s="53"/>
      <c r="G26" s="53"/>
      <c r="H26" s="53"/>
    </row>
    <row r="27" spans="1:9" ht="57" customHeight="1">
      <c r="A27" s="622"/>
      <c r="B27" s="623"/>
      <c r="C27" s="623"/>
      <c r="D27" s="623"/>
      <c r="E27" s="623"/>
      <c r="F27" s="623"/>
      <c r="G27" s="623"/>
      <c r="H27" s="623"/>
    </row>
    <row r="28" spans="1:9" ht="15">
      <c r="A28" s="626"/>
      <c r="B28" s="626"/>
      <c r="C28" s="626"/>
      <c r="D28" s="626"/>
      <c r="E28" s="626"/>
      <c r="F28" s="626"/>
      <c r="G28" s="626"/>
      <c r="H28" s="626"/>
    </row>
    <row r="29" spans="1:9" ht="15" customHeight="1">
      <c r="A29" s="60"/>
      <c r="B29" s="61"/>
      <c r="C29" s="61"/>
      <c r="D29" s="61"/>
      <c r="E29" s="61"/>
      <c r="F29" s="61"/>
      <c r="G29" s="61"/>
      <c r="H29" s="61"/>
    </row>
    <row r="30" spans="1:9">
      <c r="A30" s="61"/>
      <c r="B30" s="61"/>
      <c r="C30" s="61"/>
      <c r="D30" s="61"/>
      <c r="E30" s="61"/>
      <c r="F30" s="61"/>
      <c r="G30" s="61"/>
      <c r="H30" s="61"/>
    </row>
  </sheetData>
  <customSheetViews>
    <customSheetView guid="{3118AF25-8423-420A-806A-487665220C68}" scale="75" showPageBreaks="1" fitToPage="1" printArea="1" view="pageBreakPreview">
      <selection activeCell="D16" sqref="D16"/>
      <pageMargins left="0.75" right="0.75" top="1" bottom="1" header="0.5" footer="0.5"/>
      <printOptions horizontalCentered="1"/>
      <pageSetup scale="69" orientation="landscape" r:id="rId1"/>
      <headerFooter alignWithMargins="0">
        <oddFooter>&amp;C&amp;"Times New Roman,Regular"Exhibit C - Program Increases/Offsets By Decision Unit</oddFooter>
      </headerFooter>
    </customSheetView>
    <customSheetView guid="{56C0A34E-45B4-448B-85E5-70B3A8E63333}" scale="75" showPageBreaks="1" fitToPage="1" printArea="1" view="pageBreakPreview">
      <selection activeCell="J27" sqref="J27"/>
      <pageMargins left="0.75" right="0.75" top="1" bottom="1" header="0.5" footer="0.5"/>
      <printOptions horizontalCentered="1"/>
      <pageSetup scale="69" orientation="landscape" r:id="rId2"/>
      <headerFooter alignWithMargins="0">
        <oddFooter>&amp;C&amp;"Times New Roman,Regular"Exhibit C - Program Increases/Offsets By Decision Unit</oddFooter>
      </headerFooter>
    </customSheetView>
    <customSheetView guid="{4148B88B-8ED7-4FDE-9459-DEB244AD0552}" scale="75" showPageBreaks="1" fitToPage="1" printArea="1" view="pageBreakPreview">
      <selection activeCell="A6" sqref="A6:S6"/>
      <pageMargins left="0.75" right="0.75" top="1" bottom="1" header="0.5" footer="0.5"/>
      <printOptions horizontalCentered="1"/>
      <pageSetup scale="69" orientation="landscape" r:id="rId3"/>
      <headerFooter alignWithMargins="0">
        <oddFooter>&amp;C&amp;"Times New Roman,Regular"Exhibit C - Program Increases/Offsets By Decision Unit</oddFooter>
      </headerFooter>
    </customSheetView>
    <customSheetView guid="{12C66D54-5067-4346-818B-6EAB1C8A9183}" scale="75" showPageBreaks="1" fitToPage="1" printArea="1" view="pageBreakPreview">
      <selection activeCell="A6" sqref="A6:S6"/>
      <pageMargins left="0.75" right="0.75" top="1" bottom="1" header="0.5" footer="0.5"/>
      <printOptions horizontalCentered="1"/>
      <pageSetup scale="69" orientation="landscape" r:id="rId4"/>
      <headerFooter alignWithMargins="0">
        <oddFooter>&amp;C&amp;"Times New Roman,Regular"Exhibit C - Program Increases/Offsets By Decision Unit</oddFooter>
      </headerFooter>
    </customSheetView>
  </customSheetViews>
  <mergeCells count="16">
    <mergeCell ref="A7:H7"/>
    <mergeCell ref="A8:H8"/>
    <mergeCell ref="G9:G10"/>
    <mergeCell ref="G17:G18"/>
    <mergeCell ref="A2:H2"/>
    <mergeCell ref="A3:H3"/>
    <mergeCell ref="A27:H27"/>
    <mergeCell ref="A25:H25"/>
    <mergeCell ref="A28:H28"/>
    <mergeCell ref="A9:A10"/>
    <mergeCell ref="C9:F9"/>
    <mergeCell ref="B9:B10"/>
    <mergeCell ref="C17:F17"/>
    <mergeCell ref="B17:B18"/>
    <mergeCell ref="A17:A18"/>
    <mergeCell ref="C24:F24"/>
  </mergeCells>
  <phoneticPr fontId="20" type="noConversion"/>
  <printOptions horizontalCentered="1"/>
  <pageMargins left="0" right="0.75" top="1" bottom="1" header="0.5" footer="0.5"/>
  <pageSetup scale="80" orientation="landscape" r:id="rId5"/>
  <headerFooter alignWithMargins="0">
    <oddFooter>&amp;C&amp;"Times New Roman,Regular"Exhibit C - Program Increases/Offsets By Decision Unit</oddFooter>
  </headerFooter>
</worksheet>
</file>

<file path=xl/worksheets/sheet4.xml><?xml version="1.0" encoding="utf-8"?>
<worksheet xmlns="http://schemas.openxmlformats.org/spreadsheetml/2006/main" xmlns:r="http://schemas.openxmlformats.org/officeDocument/2006/relationships">
  <sheetPr codeName="Sheet9"/>
  <dimension ref="A1:T42"/>
  <sheetViews>
    <sheetView view="pageBreakPreview" zoomScale="70" zoomScaleNormal="75" zoomScaleSheetLayoutView="70" workbookViewId="0">
      <selection activeCell="P19" sqref="P19"/>
    </sheetView>
  </sheetViews>
  <sheetFormatPr defaultColWidth="8.88671875" defaultRowHeight="12.75"/>
  <cols>
    <col min="1" max="1" width="53.88671875" style="197" customWidth="1"/>
    <col min="2" max="2" width="1.21875" style="197" customWidth="1"/>
    <col min="3" max="3" width="10.77734375" style="197" customWidth="1"/>
    <col min="4" max="4" width="11" style="197" customWidth="1"/>
    <col min="5" max="5" width="1.21875" style="197" customWidth="1"/>
    <col min="6" max="7" width="11.21875" style="197" customWidth="1"/>
    <col min="8" max="8" width="1.21875" style="197" customWidth="1"/>
    <col min="9" max="16" width="10.77734375" style="197" customWidth="1"/>
    <col min="17" max="17" width="1.88671875" style="197" customWidth="1"/>
    <col min="18" max="16384" width="8.88671875" style="197"/>
  </cols>
  <sheetData>
    <row r="1" spans="1:20" ht="20.25">
      <c r="A1" s="643" t="s">
        <v>162</v>
      </c>
      <c r="B1" s="644"/>
      <c r="C1" s="644"/>
      <c r="D1" s="644"/>
      <c r="E1" s="644"/>
      <c r="F1" s="644"/>
      <c r="G1" s="644"/>
      <c r="H1" s="644"/>
      <c r="I1" s="644"/>
      <c r="J1" s="644"/>
      <c r="K1" s="644"/>
      <c r="L1" s="644"/>
      <c r="M1" s="644"/>
      <c r="N1" s="644"/>
      <c r="O1" s="644"/>
      <c r="P1" s="644"/>
      <c r="Q1" s="195" t="s">
        <v>0</v>
      </c>
      <c r="R1" s="196"/>
      <c r="S1" s="196"/>
    </row>
    <row r="2" spans="1:20" ht="19.149999999999999" customHeight="1">
      <c r="A2" s="198"/>
      <c r="Q2" s="195" t="s">
        <v>0</v>
      </c>
      <c r="T2" s="195"/>
    </row>
    <row r="3" spans="1:20" ht="15.75">
      <c r="A3" s="645" t="s">
        <v>144</v>
      </c>
      <c r="B3" s="646"/>
      <c r="C3" s="646"/>
      <c r="D3" s="646"/>
      <c r="E3" s="646"/>
      <c r="F3" s="646"/>
      <c r="G3" s="646"/>
      <c r="H3" s="646"/>
      <c r="I3" s="646"/>
      <c r="J3" s="646"/>
      <c r="K3" s="646"/>
      <c r="L3" s="646"/>
      <c r="M3" s="646"/>
      <c r="N3" s="646"/>
      <c r="O3" s="646"/>
      <c r="P3" s="646"/>
      <c r="Q3" s="195" t="s">
        <v>0</v>
      </c>
      <c r="R3" s="42"/>
      <c r="S3" s="42"/>
      <c r="T3" s="195"/>
    </row>
    <row r="4" spans="1:20" ht="15.75">
      <c r="A4" s="647" t="str">
        <f>'B. Summary of Requirements '!A5:X5</f>
        <v>Community Relations Service</v>
      </c>
      <c r="B4" s="646"/>
      <c r="C4" s="646"/>
      <c r="D4" s="646"/>
      <c r="E4" s="646"/>
      <c r="F4" s="646"/>
      <c r="G4" s="646"/>
      <c r="H4" s="646"/>
      <c r="I4" s="646"/>
      <c r="J4" s="646"/>
      <c r="K4" s="646"/>
      <c r="L4" s="646"/>
      <c r="M4" s="646"/>
      <c r="N4" s="646"/>
      <c r="O4" s="646"/>
      <c r="P4" s="646"/>
      <c r="Q4" s="195" t="s">
        <v>0</v>
      </c>
      <c r="R4" s="40"/>
      <c r="S4" s="40"/>
    </row>
    <row r="5" spans="1:20" ht="15">
      <c r="A5" s="648" t="s">
        <v>118</v>
      </c>
      <c r="B5" s="646"/>
      <c r="C5" s="646"/>
      <c r="D5" s="646"/>
      <c r="E5" s="646"/>
      <c r="F5" s="646"/>
      <c r="G5" s="646"/>
      <c r="H5" s="646"/>
      <c r="I5" s="646"/>
      <c r="J5" s="646"/>
      <c r="K5" s="646"/>
      <c r="L5" s="646"/>
      <c r="M5" s="646"/>
      <c r="N5" s="646"/>
      <c r="O5" s="646"/>
      <c r="P5" s="646"/>
      <c r="Q5" s="195" t="s">
        <v>0</v>
      </c>
      <c r="R5" s="42"/>
      <c r="S5" s="42"/>
      <c r="T5" s="195"/>
    </row>
    <row r="6" spans="1:20">
      <c r="Q6" s="195" t="s">
        <v>0</v>
      </c>
      <c r="T6" s="195"/>
    </row>
    <row r="7" spans="1:20" ht="13.5" thickBot="1">
      <c r="A7" s="392"/>
      <c r="Q7" s="195" t="s">
        <v>0</v>
      </c>
      <c r="T7" s="195"/>
    </row>
    <row r="8" spans="1:20" ht="37.5" customHeight="1">
      <c r="A8" s="216"/>
      <c r="B8" s="199"/>
      <c r="C8" s="649" t="s">
        <v>192</v>
      </c>
      <c r="D8" s="650"/>
      <c r="E8" s="200"/>
      <c r="F8" s="649" t="s">
        <v>187</v>
      </c>
      <c r="G8" s="650"/>
      <c r="H8" s="200"/>
      <c r="I8" s="662" t="s">
        <v>167</v>
      </c>
      <c r="J8" s="650"/>
      <c r="K8" s="663">
        <v>2013</v>
      </c>
      <c r="L8" s="664"/>
      <c r="M8" s="664"/>
      <c r="N8" s="665"/>
      <c r="O8" s="662" t="s">
        <v>173</v>
      </c>
      <c r="P8" s="650"/>
      <c r="Q8" s="195" t="s">
        <v>0</v>
      </c>
      <c r="S8" s="201"/>
      <c r="T8" s="195"/>
    </row>
    <row r="9" spans="1:20" ht="14.25" customHeight="1">
      <c r="A9" s="219"/>
      <c r="B9" s="199"/>
      <c r="C9" s="651"/>
      <c r="D9" s="652"/>
      <c r="E9" s="200"/>
      <c r="F9" s="660"/>
      <c r="G9" s="661"/>
      <c r="H9" s="200"/>
      <c r="I9" s="660"/>
      <c r="J9" s="661"/>
      <c r="K9" s="666" t="s">
        <v>137</v>
      </c>
      <c r="L9" s="667"/>
      <c r="M9" s="656" t="s">
        <v>145</v>
      </c>
      <c r="N9" s="657"/>
      <c r="O9" s="660"/>
      <c r="P9" s="661"/>
      <c r="Q9" s="195" t="s">
        <v>0</v>
      </c>
      <c r="S9" s="201"/>
      <c r="T9" s="195"/>
    </row>
    <row r="10" spans="1:20" hidden="1">
      <c r="A10" s="658" t="s">
        <v>146</v>
      </c>
      <c r="B10" s="199"/>
      <c r="C10" s="202"/>
      <c r="D10" s="203"/>
      <c r="E10" s="204"/>
      <c r="F10" s="202"/>
      <c r="G10" s="203"/>
      <c r="H10" s="204"/>
      <c r="I10" s="202"/>
      <c r="J10" s="203"/>
      <c r="K10" s="202"/>
      <c r="L10" s="203"/>
      <c r="M10" s="205"/>
      <c r="N10" s="203"/>
      <c r="O10" s="202"/>
      <c r="P10" s="203"/>
      <c r="Q10" s="195" t="s">
        <v>0</v>
      </c>
      <c r="S10" s="205"/>
      <c r="T10" s="195"/>
    </row>
    <row r="11" spans="1:20" ht="25.5">
      <c r="A11" s="659"/>
      <c r="B11" s="199"/>
      <c r="C11" s="206" t="s">
        <v>147</v>
      </c>
      <c r="D11" s="207" t="s">
        <v>148</v>
      </c>
      <c r="E11" s="204"/>
      <c r="F11" s="206" t="s">
        <v>147</v>
      </c>
      <c r="G11" s="207" t="s">
        <v>148</v>
      </c>
      <c r="H11" s="204"/>
      <c r="I11" s="206" t="s">
        <v>147</v>
      </c>
      <c r="J11" s="207" t="s">
        <v>148</v>
      </c>
      <c r="K11" s="206" t="s">
        <v>147</v>
      </c>
      <c r="L11" s="207" t="s">
        <v>148</v>
      </c>
      <c r="M11" s="206" t="s">
        <v>147</v>
      </c>
      <c r="N11" s="207" t="s">
        <v>148</v>
      </c>
      <c r="O11" s="206" t="s">
        <v>147</v>
      </c>
      <c r="P11" s="207" t="s">
        <v>148</v>
      </c>
      <c r="Q11" s="195" t="s">
        <v>0</v>
      </c>
      <c r="S11" s="208"/>
      <c r="T11" s="195"/>
    </row>
    <row r="12" spans="1:20">
      <c r="A12" s="209"/>
      <c r="B12" s="199"/>
      <c r="C12" s="210"/>
      <c r="D12" s="211"/>
      <c r="E12" s="212"/>
      <c r="F12" s="210"/>
      <c r="G12" s="211"/>
      <c r="H12" s="212"/>
      <c r="I12" s="210"/>
      <c r="J12" s="211"/>
      <c r="K12" s="210"/>
      <c r="L12" s="213"/>
      <c r="M12" s="214"/>
      <c r="N12" s="211"/>
      <c r="O12" s="210"/>
      <c r="P12" s="211"/>
      <c r="Q12" s="195" t="s">
        <v>0</v>
      </c>
      <c r="S12" s="215"/>
      <c r="T12" s="195"/>
    </row>
    <row r="13" spans="1:20" ht="25.5" hidden="1">
      <c r="A13" s="305" t="s">
        <v>202</v>
      </c>
      <c r="B13" s="199"/>
      <c r="C13" s="210"/>
      <c r="D13" s="217"/>
      <c r="E13" s="212"/>
      <c r="F13" s="210"/>
      <c r="G13" s="217"/>
      <c r="H13" s="212"/>
      <c r="I13" s="210"/>
      <c r="J13" s="217"/>
      <c r="K13" s="210"/>
      <c r="L13" s="213"/>
      <c r="M13" s="210"/>
      <c r="N13" s="217"/>
      <c r="O13" s="210"/>
      <c r="P13" s="217"/>
      <c r="Q13" s="195" t="s">
        <v>0</v>
      </c>
      <c r="S13" s="218"/>
      <c r="T13" s="195"/>
    </row>
    <row r="14" spans="1:20" hidden="1">
      <c r="A14" s="307" t="s">
        <v>149</v>
      </c>
      <c r="B14" s="199"/>
      <c r="C14" s="210"/>
      <c r="D14" s="217"/>
      <c r="E14" s="212"/>
      <c r="F14" s="210"/>
      <c r="G14" s="217"/>
      <c r="H14" s="212"/>
      <c r="I14" s="210">
        <f>+F14+C14</f>
        <v>0</v>
      </c>
      <c r="J14" s="211">
        <f>+G14+D14</f>
        <v>0</v>
      </c>
      <c r="K14" s="210"/>
      <c r="L14" s="213"/>
      <c r="M14" s="210"/>
      <c r="N14" s="217"/>
      <c r="O14" s="210">
        <f t="shared" ref="O14:P16" si="0">+I14+K14+M14</f>
        <v>0</v>
      </c>
      <c r="P14" s="211">
        <f t="shared" si="0"/>
        <v>0</v>
      </c>
      <c r="Q14" s="195" t="s">
        <v>0</v>
      </c>
      <c r="S14" s="218"/>
      <c r="T14" s="195"/>
    </row>
    <row r="15" spans="1:20" hidden="1">
      <c r="A15" s="306" t="s">
        <v>194</v>
      </c>
      <c r="B15" s="199"/>
      <c r="C15" s="210"/>
      <c r="D15" s="217"/>
      <c r="E15" s="212"/>
      <c r="F15" s="210"/>
      <c r="G15" s="217"/>
      <c r="H15" s="212"/>
      <c r="I15" s="210">
        <f t="shared" ref="I15:J16" si="1">+F15+C15</f>
        <v>0</v>
      </c>
      <c r="J15" s="211">
        <f t="shared" si="1"/>
        <v>0</v>
      </c>
      <c r="K15" s="210"/>
      <c r="L15" s="213"/>
      <c r="M15" s="210"/>
      <c r="N15" s="217"/>
      <c r="O15" s="210">
        <f t="shared" si="0"/>
        <v>0</v>
      </c>
      <c r="P15" s="211">
        <f t="shared" si="0"/>
        <v>0</v>
      </c>
      <c r="Q15" s="195" t="s">
        <v>0</v>
      </c>
      <c r="S15" s="218"/>
      <c r="T15" s="195"/>
    </row>
    <row r="16" spans="1:20" ht="13.5" hidden="1" customHeight="1">
      <c r="A16" s="307" t="s">
        <v>195</v>
      </c>
      <c r="B16" s="219"/>
      <c r="C16" s="310"/>
      <c r="D16" s="311"/>
      <c r="E16" s="220"/>
      <c r="F16" s="310"/>
      <c r="G16" s="311"/>
      <c r="H16" s="221"/>
      <c r="I16" s="210">
        <f t="shared" si="1"/>
        <v>0</v>
      </c>
      <c r="J16" s="211">
        <f t="shared" si="1"/>
        <v>0</v>
      </c>
      <c r="K16" s="310"/>
      <c r="L16" s="312"/>
      <c r="M16" s="310"/>
      <c r="N16" s="311"/>
      <c r="O16" s="310">
        <f t="shared" si="0"/>
        <v>0</v>
      </c>
      <c r="P16" s="311">
        <f t="shared" si="0"/>
        <v>0</v>
      </c>
      <c r="Q16" s="195" t="s">
        <v>0</v>
      </c>
      <c r="S16" s="222"/>
      <c r="T16" s="195"/>
    </row>
    <row r="17" spans="1:20" s="224" customFormat="1" hidden="1">
      <c r="A17" s="308" t="s">
        <v>150</v>
      </c>
      <c r="B17" s="216"/>
      <c r="C17" s="228">
        <f>SUM(C14:C16)</f>
        <v>0</v>
      </c>
      <c r="D17" s="313">
        <f>SUM(D14:D16)</f>
        <v>0</v>
      </c>
      <c r="E17" s="314"/>
      <c r="F17" s="228">
        <f>SUM(F14:F16)</f>
        <v>0</v>
      </c>
      <c r="G17" s="313">
        <f>SUM(G14:G16)</f>
        <v>0</v>
      </c>
      <c r="H17" s="315"/>
      <c r="I17" s="228">
        <f t="shared" ref="I17:P17" si="2">SUM(I14:I16)</f>
        <v>0</v>
      </c>
      <c r="J17" s="313">
        <f t="shared" si="2"/>
        <v>0</v>
      </c>
      <c r="K17" s="228">
        <f t="shared" si="2"/>
        <v>0</v>
      </c>
      <c r="L17" s="313">
        <f t="shared" si="2"/>
        <v>0</v>
      </c>
      <c r="M17" s="228">
        <f t="shared" si="2"/>
        <v>0</v>
      </c>
      <c r="N17" s="313">
        <f t="shared" si="2"/>
        <v>0</v>
      </c>
      <c r="O17" s="228">
        <f t="shared" si="2"/>
        <v>0</v>
      </c>
      <c r="P17" s="313">
        <f t="shared" si="2"/>
        <v>0</v>
      </c>
      <c r="Q17" s="195" t="s">
        <v>0</v>
      </c>
      <c r="R17" s="197"/>
      <c r="S17" s="223"/>
      <c r="T17" s="195"/>
    </row>
    <row r="18" spans="1:20" hidden="1">
      <c r="A18" s="309"/>
      <c r="B18" s="199"/>
      <c r="C18" s="210"/>
      <c r="D18" s="211"/>
      <c r="E18" s="225"/>
      <c r="F18" s="210"/>
      <c r="G18" s="211"/>
      <c r="H18" s="225"/>
      <c r="I18" s="210"/>
      <c r="J18" s="211"/>
      <c r="K18" s="210"/>
      <c r="L18" s="213"/>
      <c r="M18" s="210"/>
      <c r="N18" s="211"/>
      <c r="O18" s="210"/>
      <c r="P18" s="211"/>
      <c r="Q18" s="195" t="s">
        <v>0</v>
      </c>
      <c r="S18" s="215"/>
      <c r="T18" s="195"/>
    </row>
    <row r="19" spans="1:20" ht="25.5">
      <c r="A19" s="305" t="s">
        <v>203</v>
      </c>
      <c r="B19" s="199"/>
      <c r="C19" s="393"/>
      <c r="D19" s="211"/>
      <c r="E19" s="226"/>
      <c r="F19" s="393"/>
      <c r="G19" s="434"/>
      <c r="H19" s="226"/>
      <c r="I19" s="393"/>
      <c r="J19" s="211"/>
      <c r="K19" s="393"/>
      <c r="L19" s="213"/>
      <c r="M19" s="393"/>
      <c r="N19" s="211"/>
      <c r="O19" s="393"/>
      <c r="P19" s="227"/>
      <c r="Q19" s="195" t="s">
        <v>0</v>
      </c>
      <c r="S19" s="215"/>
      <c r="T19" s="195"/>
    </row>
    <row r="20" spans="1:20" ht="31.5" customHeight="1">
      <c r="A20" s="306" t="s">
        <v>197</v>
      </c>
      <c r="B20" s="199"/>
      <c r="C20" s="393"/>
      <c r="D20" s="434"/>
      <c r="E20" s="226"/>
      <c r="F20" s="393"/>
      <c r="G20" s="434"/>
      <c r="H20" s="226"/>
      <c r="I20" s="393">
        <f>56*0.4</f>
        <v>22.400000000000002</v>
      </c>
      <c r="J20" s="434">
        <f>11661*0.4</f>
        <v>4664.4000000000005</v>
      </c>
      <c r="K20" s="460">
        <v>3</v>
      </c>
      <c r="L20" s="434">
        <v>391</v>
      </c>
      <c r="M20" s="393">
        <v>0</v>
      </c>
      <c r="N20" s="434">
        <v>0</v>
      </c>
      <c r="O20" s="393">
        <f t="shared" ref="O20:P21" si="3">+I20+K20+M20</f>
        <v>25.400000000000002</v>
      </c>
      <c r="P20" s="434">
        <f t="shared" si="3"/>
        <v>5055.4000000000005</v>
      </c>
      <c r="Q20" s="195" t="s">
        <v>0</v>
      </c>
      <c r="S20" s="215"/>
      <c r="T20" s="195"/>
    </row>
    <row r="21" spans="1:20">
      <c r="A21" s="307" t="s">
        <v>196</v>
      </c>
      <c r="B21" s="199"/>
      <c r="C21" s="393">
        <v>56</v>
      </c>
      <c r="D21" s="434">
        <v>11456</v>
      </c>
      <c r="E21" s="226"/>
      <c r="F21" s="393">
        <v>56</v>
      </c>
      <c r="G21" s="434">
        <v>11456</v>
      </c>
      <c r="H21" s="226"/>
      <c r="I21" s="393">
        <f>56*0.6</f>
        <v>33.6</v>
      </c>
      <c r="J21" s="458">
        <f>11661*0.6</f>
        <v>6996.5999999999995</v>
      </c>
      <c r="K21" s="393">
        <v>0</v>
      </c>
      <c r="L21" s="458">
        <v>0</v>
      </c>
      <c r="M21" s="393">
        <v>0</v>
      </c>
      <c r="N21" s="458">
        <v>-16</v>
      </c>
      <c r="O21" s="393">
        <f t="shared" si="3"/>
        <v>33.6</v>
      </c>
      <c r="P21" s="458">
        <f t="shared" si="3"/>
        <v>6980.5999999999995</v>
      </c>
      <c r="Q21" s="195" t="s">
        <v>0</v>
      </c>
      <c r="S21" s="215"/>
      <c r="T21" s="195"/>
    </row>
    <row r="22" spans="1:20" s="224" customFormat="1">
      <c r="A22" s="308" t="s">
        <v>151</v>
      </c>
      <c r="B22" s="216"/>
      <c r="C22" s="394">
        <f>SUM(C20:C21)</f>
        <v>56</v>
      </c>
      <c r="D22" s="463">
        <f>SUM(D20:D21)</f>
        <v>11456</v>
      </c>
      <c r="E22" s="316"/>
      <c r="F22" s="394">
        <f>SUM(F20:F21)</f>
        <v>56</v>
      </c>
      <c r="G22" s="435">
        <f>SUM(G20:G21)</f>
        <v>11456</v>
      </c>
      <c r="H22" s="317"/>
      <c r="I22" s="394">
        <f t="shared" ref="I22:P22" si="4">SUM(I20:I21)</f>
        <v>56</v>
      </c>
      <c r="J22" s="463">
        <f t="shared" si="4"/>
        <v>11661</v>
      </c>
      <c r="K22" s="394">
        <f t="shared" si="4"/>
        <v>3</v>
      </c>
      <c r="L22" s="463">
        <f t="shared" si="4"/>
        <v>391</v>
      </c>
      <c r="M22" s="394">
        <f t="shared" si="4"/>
        <v>0</v>
      </c>
      <c r="N22" s="466">
        <f t="shared" si="4"/>
        <v>-16</v>
      </c>
      <c r="O22" s="394">
        <f t="shared" si="4"/>
        <v>59</v>
      </c>
      <c r="P22" s="463">
        <f t="shared" si="4"/>
        <v>12036</v>
      </c>
      <c r="Q22" s="467" t="s">
        <v>0</v>
      </c>
      <c r="R22" s="223"/>
      <c r="S22" s="223"/>
      <c r="T22" s="467"/>
    </row>
    <row r="23" spans="1:20">
      <c r="A23" s="309"/>
      <c r="B23" s="199"/>
      <c r="C23" s="393"/>
      <c r="D23" s="434"/>
      <c r="E23" s="199"/>
      <c r="F23" s="393"/>
      <c r="G23" s="434"/>
      <c r="H23" s="199"/>
      <c r="I23" s="393"/>
      <c r="J23" s="434"/>
      <c r="K23" s="393"/>
      <c r="L23" s="434"/>
      <c r="M23" s="393"/>
      <c r="N23" s="465"/>
      <c r="O23" s="393"/>
      <c r="P23" s="211"/>
      <c r="Q23" s="195" t="s">
        <v>0</v>
      </c>
      <c r="R23" s="215"/>
      <c r="S23" s="215"/>
      <c r="T23" s="195"/>
    </row>
    <row r="24" spans="1:20" ht="39" customHeight="1">
      <c r="A24" s="305" t="s">
        <v>204</v>
      </c>
      <c r="B24" s="199"/>
      <c r="C24" s="393"/>
      <c r="D24" s="434"/>
      <c r="E24" s="212"/>
      <c r="F24" s="393"/>
      <c r="G24" s="434"/>
      <c r="H24" s="212"/>
      <c r="I24" s="393"/>
      <c r="J24" s="434"/>
      <c r="K24" s="393"/>
      <c r="L24" s="434"/>
      <c r="M24" s="393"/>
      <c r="N24" s="434"/>
      <c r="O24" s="460"/>
      <c r="P24" s="211"/>
      <c r="Q24" s="195" t="s">
        <v>0</v>
      </c>
      <c r="R24" s="215"/>
      <c r="S24" s="215"/>
      <c r="T24" s="195"/>
    </row>
    <row r="25" spans="1:20" ht="30" customHeight="1">
      <c r="A25" s="306" t="s">
        <v>198</v>
      </c>
      <c r="B25" s="199"/>
      <c r="C25" s="393"/>
      <c r="D25" s="434"/>
      <c r="E25" s="212"/>
      <c r="F25" s="393"/>
      <c r="G25" s="434"/>
      <c r="H25" s="212"/>
      <c r="I25" s="393"/>
      <c r="J25" s="434"/>
      <c r="K25" s="393"/>
      <c r="L25" s="434"/>
      <c r="M25" s="393"/>
      <c r="N25" s="434"/>
      <c r="O25" s="393"/>
      <c r="P25" s="211"/>
      <c r="Q25" s="195" t="s">
        <v>0</v>
      </c>
      <c r="R25" s="215"/>
      <c r="S25" s="215"/>
      <c r="T25" s="195"/>
    </row>
    <row r="26" spans="1:20" ht="38.25" hidden="1">
      <c r="A26" s="306" t="s">
        <v>199</v>
      </c>
      <c r="B26" s="199"/>
      <c r="C26" s="393"/>
      <c r="D26" s="434"/>
      <c r="E26" s="212"/>
      <c r="F26" s="393"/>
      <c r="G26" s="434"/>
      <c r="H26" s="212"/>
      <c r="I26" s="393">
        <f t="shared" ref="I26:J28" si="5">+F26+C26</f>
        <v>0</v>
      </c>
      <c r="J26" s="434">
        <f t="shared" si="5"/>
        <v>0</v>
      </c>
      <c r="K26" s="393"/>
      <c r="L26" s="434"/>
      <c r="M26" s="393"/>
      <c r="N26" s="434"/>
      <c r="O26" s="393">
        <f t="shared" ref="O26:P28" si="6">+I26+K26+M26</f>
        <v>0</v>
      </c>
      <c r="P26" s="211">
        <f t="shared" si="6"/>
        <v>0</v>
      </c>
      <c r="Q26" s="195" t="s">
        <v>0</v>
      </c>
      <c r="R26" s="215"/>
      <c r="S26" s="215"/>
      <c r="T26" s="195"/>
    </row>
    <row r="27" spans="1:20" ht="42" hidden="1" customHeight="1">
      <c r="A27" s="306" t="s">
        <v>200</v>
      </c>
      <c r="B27" s="199"/>
      <c r="C27" s="393"/>
      <c r="D27" s="434"/>
      <c r="E27" s="212"/>
      <c r="F27" s="393"/>
      <c r="G27" s="434"/>
      <c r="H27" s="212"/>
      <c r="I27" s="393">
        <f t="shared" si="5"/>
        <v>0</v>
      </c>
      <c r="J27" s="434">
        <f t="shared" si="5"/>
        <v>0</v>
      </c>
      <c r="K27" s="393"/>
      <c r="L27" s="434"/>
      <c r="M27" s="393"/>
      <c r="N27" s="434"/>
      <c r="O27" s="393">
        <f t="shared" si="6"/>
        <v>0</v>
      </c>
      <c r="P27" s="211">
        <f t="shared" si="6"/>
        <v>0</v>
      </c>
      <c r="Q27" s="195" t="s">
        <v>0</v>
      </c>
      <c r="R27" s="215"/>
      <c r="S27" s="215"/>
      <c r="T27" s="195"/>
    </row>
    <row r="28" spans="1:20" ht="25.5" hidden="1">
      <c r="A28" s="306" t="s">
        <v>201</v>
      </c>
      <c r="B28" s="199"/>
      <c r="C28" s="393"/>
      <c r="D28" s="434"/>
      <c r="E28" s="212"/>
      <c r="F28" s="393"/>
      <c r="G28" s="434"/>
      <c r="H28" s="212"/>
      <c r="I28" s="396">
        <f t="shared" si="5"/>
        <v>0</v>
      </c>
      <c r="J28" s="459">
        <f t="shared" si="5"/>
        <v>0</v>
      </c>
      <c r="K28" s="393"/>
      <c r="L28" s="459"/>
      <c r="M28" s="393"/>
      <c r="N28" s="434"/>
      <c r="O28" s="393">
        <f t="shared" si="6"/>
        <v>0</v>
      </c>
      <c r="P28" s="211">
        <f t="shared" si="6"/>
        <v>0</v>
      </c>
      <c r="Q28" s="195" t="s">
        <v>0</v>
      </c>
      <c r="R28" s="215"/>
      <c r="S28" s="215"/>
      <c r="T28" s="195"/>
    </row>
    <row r="29" spans="1:20" s="224" customFormat="1">
      <c r="A29" s="308" t="s">
        <v>152</v>
      </c>
      <c r="B29" s="216"/>
      <c r="C29" s="394">
        <f>SUM(C25:C28)</f>
        <v>0</v>
      </c>
      <c r="D29" s="463">
        <f>SUM(D25:D28)</f>
        <v>0</v>
      </c>
      <c r="E29" s="314"/>
      <c r="F29" s="394">
        <f>SUM(F25:F28)</f>
        <v>0</v>
      </c>
      <c r="G29" s="435">
        <f>SUM(G25:G28)</f>
        <v>0</v>
      </c>
      <c r="H29" s="315"/>
      <c r="I29" s="394">
        <f t="shared" ref="I29:P29" si="7">SUM(I25:I28)</f>
        <v>0</v>
      </c>
      <c r="J29" s="464">
        <f t="shared" si="7"/>
        <v>0</v>
      </c>
      <c r="K29" s="394">
        <f t="shared" si="7"/>
        <v>0</v>
      </c>
      <c r="L29" s="464">
        <f t="shared" si="7"/>
        <v>0</v>
      </c>
      <c r="M29" s="394">
        <f t="shared" si="7"/>
        <v>0</v>
      </c>
      <c r="N29" s="463">
        <f t="shared" si="7"/>
        <v>0</v>
      </c>
      <c r="O29" s="394">
        <f t="shared" si="7"/>
        <v>0</v>
      </c>
      <c r="P29" s="313">
        <f t="shared" si="7"/>
        <v>0</v>
      </c>
      <c r="Q29" s="467" t="s">
        <v>0</v>
      </c>
      <c r="R29" s="223"/>
      <c r="S29" s="223"/>
      <c r="T29" s="467"/>
    </row>
    <row r="30" spans="1:20" ht="13.5" thickBot="1">
      <c r="A30" s="199"/>
      <c r="B30" s="199"/>
      <c r="C30" s="327"/>
      <c r="D30" s="436"/>
      <c r="E30" s="199"/>
      <c r="F30" s="327"/>
      <c r="G30" s="436"/>
      <c r="H30" s="199"/>
      <c r="I30" s="327"/>
      <c r="J30" s="461"/>
      <c r="K30" s="397"/>
      <c r="L30" s="437"/>
      <c r="M30" s="398"/>
      <c r="N30" s="436"/>
      <c r="O30" s="451"/>
      <c r="P30" s="199"/>
      <c r="Q30" s="195" t="s">
        <v>0</v>
      </c>
      <c r="R30" s="215"/>
      <c r="S30" s="215"/>
      <c r="T30" s="195"/>
    </row>
    <row r="31" spans="1:20" s="233" customFormat="1" ht="18.75" customHeight="1" thickBot="1">
      <c r="A31" s="229" t="s">
        <v>153</v>
      </c>
      <c r="B31" s="230"/>
      <c r="C31" s="395">
        <f>C17+C22+C29</f>
        <v>56</v>
      </c>
      <c r="D31" s="433">
        <f>D17+D22+D29</f>
        <v>11456</v>
      </c>
      <c r="E31" s="230"/>
      <c r="F31" s="395">
        <f>F17+F22+F29</f>
        <v>56</v>
      </c>
      <c r="G31" s="433">
        <f>G17+G22+G29</f>
        <v>11456</v>
      </c>
      <c r="H31" s="230"/>
      <c r="I31" s="395">
        <f t="shared" ref="I31:P31" si="8">I17+I22+I29</f>
        <v>56</v>
      </c>
      <c r="J31" s="462">
        <f t="shared" si="8"/>
        <v>11661</v>
      </c>
      <c r="K31" s="395">
        <f t="shared" si="8"/>
        <v>3</v>
      </c>
      <c r="L31" s="433">
        <f t="shared" si="8"/>
        <v>391</v>
      </c>
      <c r="M31" s="395">
        <f t="shared" si="8"/>
        <v>0</v>
      </c>
      <c r="N31" s="433">
        <f t="shared" si="8"/>
        <v>-16</v>
      </c>
      <c r="O31" s="395">
        <f t="shared" si="8"/>
        <v>59</v>
      </c>
      <c r="P31" s="433">
        <f t="shared" si="8"/>
        <v>12036</v>
      </c>
      <c r="Q31" s="195" t="s">
        <v>19</v>
      </c>
      <c r="R31" s="231"/>
      <c r="S31" s="232"/>
      <c r="T31" s="195"/>
    </row>
    <row r="32" spans="1:20">
      <c r="A32" s="235"/>
      <c r="B32" s="235"/>
      <c r="C32" s="231"/>
      <c r="D32" s="232"/>
      <c r="E32" s="235"/>
      <c r="F32" s="231"/>
      <c r="G32" s="232"/>
      <c r="H32" s="235"/>
      <c r="I32" s="231"/>
      <c r="J32" s="232"/>
      <c r="K32" s="233"/>
      <c r="L32" s="233"/>
      <c r="M32" s="233"/>
      <c r="N32" s="233"/>
      <c r="O32" s="233"/>
      <c r="P32" s="233"/>
      <c r="Q32" s="233"/>
      <c r="R32" s="234"/>
      <c r="S32" s="234"/>
      <c r="T32" s="195"/>
    </row>
    <row r="33" spans="1:20" ht="11.25" customHeight="1">
      <c r="A33" s="235"/>
      <c r="B33" s="235"/>
      <c r="C33" s="231"/>
      <c r="D33" s="232"/>
      <c r="E33" s="235"/>
      <c r="F33" s="231"/>
      <c r="G33" s="232"/>
      <c r="H33" s="235"/>
      <c r="I33" s="231"/>
      <c r="J33" s="232"/>
      <c r="K33" s="233"/>
      <c r="L33" s="233"/>
      <c r="M33" s="233"/>
      <c r="N33" s="233"/>
      <c r="O33" s="233"/>
      <c r="P33" s="233"/>
      <c r="Q33" s="233"/>
      <c r="R33" s="234"/>
      <c r="S33" s="234"/>
      <c r="T33" s="195"/>
    </row>
    <row r="34" spans="1:20" hidden="1">
      <c r="A34" s="235"/>
      <c r="B34" s="235"/>
      <c r="C34" s="231"/>
      <c r="D34" s="232"/>
      <c r="E34" s="235"/>
      <c r="F34" s="231"/>
      <c r="G34" s="232"/>
      <c r="H34" s="235"/>
      <c r="I34" s="231"/>
      <c r="J34" s="232"/>
      <c r="K34" s="233"/>
      <c r="L34" s="233"/>
      <c r="M34" s="233"/>
      <c r="N34" s="233"/>
      <c r="O34" s="233"/>
      <c r="P34" s="233"/>
      <c r="Q34" s="233"/>
      <c r="R34" s="234"/>
      <c r="S34" s="234"/>
    </row>
    <row r="35" spans="1:20" ht="204.75" customHeight="1">
      <c r="A35" s="284"/>
      <c r="C35" s="284"/>
      <c r="D35" s="285"/>
    </row>
    <row r="36" spans="1:20" ht="15">
      <c r="A36" s="668"/>
      <c r="B36" s="669"/>
      <c r="C36" s="669"/>
      <c r="D36" s="669"/>
      <c r="E36" s="669"/>
      <c r="F36" s="669"/>
      <c r="G36" s="669"/>
      <c r="H36" s="239"/>
      <c r="I36" s="55"/>
      <c r="J36" s="55"/>
      <c r="K36" s="55"/>
      <c r="L36" s="55"/>
      <c r="M36" s="55"/>
      <c r="N36" s="55"/>
      <c r="O36" s="55"/>
      <c r="P36" s="55"/>
      <c r="Q36" s="55"/>
      <c r="R36" s="55"/>
      <c r="S36" s="55"/>
    </row>
    <row r="37" spans="1:20">
      <c r="A37" s="240"/>
      <c r="B37" s="240"/>
      <c r="C37" s="240"/>
      <c r="D37" s="240"/>
      <c r="E37" s="240"/>
      <c r="F37" s="240"/>
      <c r="G37" s="240"/>
      <c r="H37" s="240"/>
      <c r="I37" s="236"/>
      <c r="J37" s="236"/>
      <c r="K37" s="236"/>
      <c r="L37" s="236"/>
      <c r="M37" s="236"/>
      <c r="N37" s="236"/>
      <c r="O37" s="236"/>
      <c r="P37" s="236"/>
      <c r="Q37" s="236"/>
      <c r="R37" s="236"/>
      <c r="S37" s="236"/>
    </row>
    <row r="38" spans="1:20" ht="57" customHeight="1">
      <c r="A38" s="670"/>
      <c r="B38" s="671"/>
      <c r="C38" s="671"/>
      <c r="D38" s="671"/>
      <c r="E38" s="671"/>
      <c r="F38" s="671"/>
      <c r="G38" s="671"/>
      <c r="H38" s="238"/>
      <c r="I38" s="54"/>
      <c r="J38" s="237"/>
      <c r="K38" s="237"/>
      <c r="L38" s="237"/>
      <c r="M38" s="237"/>
      <c r="N38" s="237"/>
      <c r="O38" s="237"/>
      <c r="P38" s="237"/>
      <c r="Q38" s="237"/>
      <c r="R38" s="237"/>
      <c r="S38" s="237"/>
    </row>
    <row r="39" spans="1:20" ht="33.75" customHeight="1">
      <c r="A39" s="670"/>
      <c r="B39" s="671"/>
      <c r="C39" s="671"/>
      <c r="D39" s="671"/>
      <c r="E39" s="671"/>
      <c r="F39" s="671"/>
      <c r="G39" s="671"/>
      <c r="H39" s="238"/>
      <c r="I39" s="54"/>
      <c r="J39" s="237"/>
      <c r="K39" s="237"/>
      <c r="L39" s="237"/>
      <c r="M39" s="237"/>
      <c r="N39" s="237"/>
      <c r="O39" s="237"/>
      <c r="P39" s="237"/>
      <c r="Q39" s="237"/>
      <c r="R39" s="237"/>
      <c r="S39" s="237"/>
    </row>
    <row r="40" spans="1:20" ht="15">
      <c r="A40" s="653"/>
      <c r="B40" s="654"/>
      <c r="C40" s="654"/>
      <c r="D40" s="654"/>
      <c r="E40" s="654"/>
      <c r="F40" s="654"/>
      <c r="G40" s="654"/>
      <c r="H40" s="654"/>
      <c r="I40" s="654"/>
      <c r="J40" s="655"/>
      <c r="K40" s="655"/>
      <c r="L40" s="655"/>
      <c r="M40" s="655"/>
      <c r="N40" s="655"/>
      <c r="O40" s="655"/>
      <c r="P40" s="655"/>
      <c r="Q40" s="655"/>
      <c r="R40" s="655"/>
      <c r="S40" s="655"/>
    </row>
    <row r="41" spans="1:20" ht="15">
      <c r="A41" s="653"/>
      <c r="B41" s="654"/>
      <c r="C41" s="654"/>
      <c r="D41" s="654"/>
      <c r="E41" s="654"/>
      <c r="F41" s="654"/>
      <c r="G41" s="654"/>
      <c r="H41" s="654"/>
      <c r="I41" s="654"/>
      <c r="J41" s="655"/>
      <c r="K41" s="655"/>
      <c r="L41" s="655"/>
      <c r="M41" s="655"/>
      <c r="N41" s="655"/>
      <c r="O41" s="655"/>
      <c r="P41" s="655"/>
      <c r="Q41" s="655"/>
      <c r="R41" s="655"/>
      <c r="S41" s="655"/>
    </row>
    <row r="42" spans="1:20">
      <c r="S42" s="195"/>
    </row>
  </sheetData>
  <customSheetViews>
    <customSheetView guid="{3118AF25-8423-420A-806A-487665220C68}" scale="75" showPageBreaks="1" printArea="1" hiddenRows="1" view="pageBreakPreview" topLeftCell="A8">
      <selection activeCell="P43" sqref="P43"/>
      <pageMargins left="0.75" right="0.75" top="1" bottom="0.79" header="0.5" footer="0.5"/>
      <printOptions horizontalCentered="1"/>
      <pageSetup scale="54" orientation="landscape" r:id="rId1"/>
      <headerFooter alignWithMargins="0">
        <oddFooter>&amp;C&amp;"Times New Roman,Regular"Exhibit D - Resources by DOJ Strategic Goals &amp; Strategic Objectives</oddFooter>
      </headerFooter>
    </customSheetView>
    <customSheetView guid="{56C0A34E-45B4-448B-85E5-70B3A8E63333}" scale="75" showPageBreaks="1" printArea="1" hiddenRows="1" view="pageBreakPreview" topLeftCell="A7">
      <selection activeCell="F11" sqref="F11"/>
      <pageMargins left="0.75" right="0.75" top="1" bottom="0.79" header="0.5" footer="0.5"/>
      <printOptions horizontalCentered="1"/>
      <pageSetup scale="54" orientation="landscape" r:id="rId2"/>
      <headerFooter alignWithMargins="0">
        <oddFooter>&amp;C&amp;"Times New Roman,Regular"Exhibit D - Resources by DOJ Strategic Goals &amp; Strategic Objectives</oddFooter>
      </headerFooter>
    </customSheetView>
    <customSheetView guid="{4148B88B-8ED7-4FDE-9459-DEB244AD0552}" scale="75" showPageBreaks="1" printArea="1" hiddenRows="1" view="pageBreakPreview">
      <selection activeCell="D45" sqref="D45"/>
      <pageMargins left="0.75" right="0.75" top="1" bottom="0.79" header="0.5" footer="0.5"/>
      <printOptions horizontalCentered="1"/>
      <pageSetup scale="54" orientation="landscape" r:id="rId3"/>
      <headerFooter alignWithMargins="0">
        <oddFooter>&amp;C&amp;"Times New Roman,Regular"Exhibit D - Resources by DOJ Strategic Goals &amp; Strategic Objectives</oddFooter>
      </headerFooter>
    </customSheetView>
    <customSheetView guid="{12C66D54-5067-4346-818B-6EAB1C8A9183}" scale="70" showPageBreaks="1" printArea="1" hiddenRows="1" view="pageBreakPreview">
      <selection activeCell="J23" sqref="J23"/>
      <pageMargins left="0.75" right="0.75" top="1" bottom="0.79" header="0.5" footer="0.5"/>
      <printOptions horizontalCentered="1"/>
      <pageSetup scale="54" orientation="landscape" r:id="rId4"/>
      <headerFooter alignWithMargins="0">
        <oddFooter>&amp;C&amp;"Times New Roman,Regular"Exhibit D - Resources by DOJ Strategic Goals &amp; Strategic Objectives</oddFooter>
      </headerFooter>
    </customSheetView>
  </customSheetViews>
  <mergeCells count="17">
    <mergeCell ref="A41:S41"/>
    <mergeCell ref="M9:N9"/>
    <mergeCell ref="A10:A11"/>
    <mergeCell ref="F8:G9"/>
    <mergeCell ref="O8:P9"/>
    <mergeCell ref="K8:N8"/>
    <mergeCell ref="A40:S40"/>
    <mergeCell ref="K9:L9"/>
    <mergeCell ref="I8:J9"/>
    <mergeCell ref="A36:G36"/>
    <mergeCell ref="A39:G39"/>
    <mergeCell ref="A38:G38"/>
    <mergeCell ref="A1:P1"/>
    <mergeCell ref="A3:P3"/>
    <mergeCell ref="A4:P4"/>
    <mergeCell ref="A5:P5"/>
    <mergeCell ref="C8:D9"/>
  </mergeCells>
  <printOptions horizontalCentered="1"/>
  <pageMargins left="0.75" right="0.75" top="1" bottom="0.79" header="0.5" footer="0.5"/>
  <pageSetup scale="54" orientation="landscape" r:id="rId5"/>
  <headerFooter alignWithMargins="0">
    <oddFooter>&amp;C&amp;"Times New Roman,Regular"Exhibit D - Resources by DOJ Strategic Goals &amp; Strategic Objectives</oddFooter>
  </headerFooter>
</worksheet>
</file>

<file path=xl/worksheets/sheet5.xml><?xml version="1.0" encoding="utf-8"?>
<worksheet xmlns="http://schemas.openxmlformats.org/spreadsheetml/2006/main" xmlns:r="http://schemas.openxmlformats.org/officeDocument/2006/relationships">
  <sheetPr codeName="Sheet10"/>
  <dimension ref="A1:X38"/>
  <sheetViews>
    <sheetView view="pageBreakPreview" zoomScaleNormal="75" zoomScaleSheetLayoutView="100" workbookViewId="0">
      <selection activeCell="E11" sqref="E11"/>
    </sheetView>
  </sheetViews>
  <sheetFormatPr defaultRowHeight="15"/>
  <cols>
    <col min="1" max="1" width="33.44140625" customWidth="1"/>
    <col min="2" max="2" width="9.5546875" customWidth="1"/>
    <col min="3" max="3" width="13.109375" customWidth="1"/>
    <col min="4" max="4" width="10.33203125" customWidth="1"/>
    <col min="5" max="5" width="9.5546875" customWidth="1"/>
    <col min="6" max="6" width="16.77734375" customWidth="1"/>
    <col min="7" max="7" width="7.6640625" style="472" customWidth="1"/>
    <col min="8" max="8" width="7.77734375" style="472" customWidth="1"/>
    <col min="9" max="9" width="12.109375" style="29" customWidth="1"/>
    <col min="11" max="11" width="45.6640625" style="69" customWidth="1"/>
  </cols>
  <sheetData>
    <row r="1" spans="1:24" ht="20.25">
      <c r="A1" s="682" t="s">
        <v>163</v>
      </c>
      <c r="B1" s="683"/>
      <c r="C1" s="683"/>
      <c r="D1" s="683"/>
      <c r="E1" s="683"/>
      <c r="F1" s="683"/>
      <c r="G1" s="683"/>
      <c r="H1" s="683"/>
      <c r="I1" s="683"/>
      <c r="J1" s="69" t="s">
        <v>0</v>
      </c>
    </row>
    <row r="2" spans="1:24" ht="15.75">
      <c r="A2" s="685" t="s">
        <v>135</v>
      </c>
      <c r="B2" s="685"/>
      <c r="C2" s="685"/>
      <c r="D2" s="685"/>
      <c r="E2" s="685"/>
      <c r="F2" s="685"/>
      <c r="G2" s="685"/>
      <c r="H2" s="685"/>
      <c r="I2" s="686"/>
      <c r="J2" s="69" t="s">
        <v>0</v>
      </c>
    </row>
    <row r="3" spans="1:24" ht="15" customHeight="1">
      <c r="A3" s="645" t="s">
        <v>108</v>
      </c>
      <c r="B3" s="646"/>
      <c r="C3" s="646"/>
      <c r="D3" s="646"/>
      <c r="E3" s="646"/>
      <c r="F3" s="646"/>
      <c r="G3" s="646"/>
      <c r="H3" s="646"/>
      <c r="I3" s="646"/>
      <c r="J3" s="69" t="s">
        <v>0</v>
      </c>
      <c r="L3" s="40"/>
      <c r="M3" s="40"/>
      <c r="N3" s="40"/>
      <c r="O3" s="40"/>
      <c r="P3" s="40"/>
      <c r="Q3" s="40"/>
      <c r="R3" s="40"/>
      <c r="S3" s="40"/>
      <c r="T3" s="40"/>
      <c r="U3" s="40"/>
      <c r="V3" s="40"/>
      <c r="W3" s="40"/>
      <c r="X3" s="40"/>
    </row>
    <row r="4" spans="1:24" ht="15.75">
      <c r="A4" s="647" t="str">
        <f>+'B. Summary of Requirements '!A5</f>
        <v>Community Relations Service</v>
      </c>
      <c r="B4" s="646"/>
      <c r="C4" s="646"/>
      <c r="D4" s="646"/>
      <c r="E4" s="646"/>
      <c r="F4" s="646"/>
      <c r="G4" s="646"/>
      <c r="H4" s="646"/>
      <c r="I4" s="646"/>
      <c r="J4" s="69" t="s">
        <v>0</v>
      </c>
      <c r="L4" s="42"/>
      <c r="M4" s="40"/>
      <c r="N4" s="40"/>
      <c r="O4" s="40"/>
      <c r="P4" s="40"/>
      <c r="Q4" s="40"/>
      <c r="R4" s="40"/>
      <c r="S4" s="40"/>
      <c r="T4" s="40"/>
      <c r="U4" s="40"/>
      <c r="V4" s="40"/>
      <c r="W4" s="40"/>
      <c r="X4" s="40"/>
    </row>
    <row r="5" spans="1:24">
      <c r="A5" s="687"/>
      <c r="B5" s="687"/>
      <c r="C5" s="687"/>
      <c r="D5" s="687"/>
      <c r="E5" s="687"/>
      <c r="F5" s="687"/>
      <c r="G5" s="687"/>
      <c r="H5" s="687"/>
      <c r="I5" s="687"/>
      <c r="J5" s="69" t="s">
        <v>0</v>
      </c>
      <c r="L5" s="41"/>
      <c r="M5" s="40"/>
      <c r="N5" s="40"/>
      <c r="O5" s="40"/>
      <c r="P5" s="40"/>
      <c r="Q5" s="40"/>
      <c r="R5" s="40"/>
      <c r="S5" s="40"/>
      <c r="T5" s="40"/>
      <c r="U5" s="40"/>
      <c r="V5" s="40"/>
      <c r="W5" s="40"/>
      <c r="X5" s="40"/>
    </row>
    <row r="6" spans="1:24">
      <c r="A6" s="687"/>
      <c r="B6" s="687"/>
      <c r="C6" s="687"/>
      <c r="D6" s="687"/>
      <c r="E6" s="687"/>
      <c r="F6" s="687"/>
      <c r="G6" s="687"/>
      <c r="H6" s="687"/>
      <c r="I6" s="687"/>
      <c r="J6" s="69" t="s">
        <v>0</v>
      </c>
      <c r="L6" s="41"/>
      <c r="M6" s="40"/>
      <c r="N6" s="40"/>
      <c r="O6" s="40"/>
      <c r="P6" s="40"/>
      <c r="Q6" s="40"/>
      <c r="R6" s="40"/>
      <c r="S6" s="40"/>
      <c r="T6" s="40"/>
      <c r="U6" s="40"/>
      <c r="V6" s="40"/>
      <c r="W6" s="40"/>
      <c r="X6" s="40"/>
    </row>
    <row r="7" spans="1:24">
      <c r="A7" s="684" t="s">
        <v>224</v>
      </c>
      <c r="B7" s="646"/>
      <c r="C7" s="646"/>
      <c r="D7" s="646"/>
      <c r="E7" s="646"/>
      <c r="F7" s="646"/>
      <c r="G7" s="646"/>
      <c r="H7" s="646"/>
      <c r="I7" s="646"/>
      <c r="J7" s="69" t="s">
        <v>0</v>
      </c>
      <c r="L7" s="41"/>
      <c r="M7" s="40"/>
      <c r="N7" s="40"/>
      <c r="O7" s="40"/>
      <c r="P7" s="40"/>
      <c r="Q7" s="40"/>
      <c r="R7" s="40"/>
      <c r="S7" s="40"/>
      <c r="T7" s="40"/>
      <c r="U7" s="40"/>
      <c r="V7" s="40"/>
      <c r="W7" s="40"/>
      <c r="X7" s="40"/>
    </row>
    <row r="8" spans="1:24">
      <c r="A8" s="166"/>
      <c r="B8" s="40"/>
      <c r="C8" s="40"/>
      <c r="D8" s="40"/>
      <c r="E8" s="40"/>
      <c r="F8" s="40"/>
      <c r="G8" s="163" t="s">
        <v>111</v>
      </c>
      <c r="H8" s="163" t="s">
        <v>35</v>
      </c>
      <c r="I8" s="470" t="s">
        <v>136</v>
      </c>
      <c r="J8" s="69"/>
      <c r="K8" s="75"/>
      <c r="L8" s="41"/>
      <c r="M8" s="40"/>
      <c r="N8" s="40"/>
      <c r="O8" s="40"/>
      <c r="P8" s="40"/>
      <c r="Q8" s="40"/>
      <c r="R8" s="40"/>
      <c r="S8" s="40"/>
      <c r="T8" s="40"/>
      <c r="U8" s="40"/>
      <c r="V8" s="40"/>
      <c r="W8" s="40"/>
      <c r="X8" s="40"/>
    </row>
    <row r="9" spans="1:24" s="322" customFormat="1" ht="32.25" customHeight="1">
      <c r="A9" s="688" t="s">
        <v>223</v>
      </c>
      <c r="B9" s="654"/>
      <c r="C9" s="654"/>
      <c r="D9" s="654"/>
      <c r="E9" s="654"/>
      <c r="F9" s="654"/>
      <c r="G9" s="352">
        <v>0</v>
      </c>
      <c r="H9" s="352">
        <v>0</v>
      </c>
      <c r="I9" s="468">
        <v>24</v>
      </c>
      <c r="J9" s="319" t="s">
        <v>0</v>
      </c>
      <c r="K9" s="320"/>
      <c r="L9" s="321"/>
    </row>
    <row r="10" spans="1:24" s="122" customFormat="1">
      <c r="A10" s="680" t="s">
        <v>137</v>
      </c>
      <c r="B10" s="681"/>
      <c r="C10" s="681"/>
      <c r="D10" s="681"/>
      <c r="E10" s="681"/>
      <c r="F10" s="681"/>
      <c r="G10" s="681"/>
      <c r="H10" s="681"/>
      <c r="I10" s="681"/>
      <c r="J10" s="69" t="s">
        <v>0</v>
      </c>
      <c r="K10" s="75"/>
      <c r="L10" s="41"/>
    </row>
    <row r="11" spans="1:24" s="122" customFormat="1" ht="15" customHeight="1">
      <c r="A11" s="123"/>
      <c r="B11" s="123"/>
      <c r="C11" s="123"/>
      <c r="D11" s="123"/>
      <c r="E11" s="123"/>
      <c r="F11" s="123"/>
      <c r="G11" s="163"/>
      <c r="H11" s="163"/>
      <c r="I11" s="470"/>
      <c r="J11" s="69" t="s">
        <v>0</v>
      </c>
      <c r="K11" s="69"/>
      <c r="L11" s="41"/>
    </row>
    <row r="12" spans="1:24" s="122" customFormat="1" ht="26.25" customHeight="1">
      <c r="A12" s="678" t="s">
        <v>217</v>
      </c>
      <c r="B12" s="678"/>
      <c r="C12" s="678"/>
      <c r="D12" s="678"/>
      <c r="E12" s="678"/>
      <c r="F12" s="678"/>
      <c r="G12" s="351">
        <v>0</v>
      </c>
      <c r="H12" s="351">
        <v>0</v>
      </c>
      <c r="I12" s="468">
        <v>23</v>
      </c>
      <c r="J12" s="69" t="s">
        <v>0</v>
      </c>
      <c r="K12" s="75"/>
      <c r="L12" s="41"/>
    </row>
    <row r="13" spans="1:24" s="122" customFormat="1" ht="15" customHeight="1">
      <c r="A13" s="290"/>
      <c r="B13" s="290"/>
      <c r="C13" s="290"/>
      <c r="D13" s="290"/>
      <c r="E13" s="290"/>
      <c r="F13" s="290"/>
      <c r="G13" s="160"/>
      <c r="H13" s="160"/>
      <c r="I13" s="469"/>
      <c r="J13" s="69" t="s">
        <v>0</v>
      </c>
      <c r="K13" s="69"/>
      <c r="L13" s="41"/>
    </row>
    <row r="14" spans="1:24" s="122" customFormat="1" ht="62.25" customHeight="1">
      <c r="A14" s="673" t="s">
        <v>227</v>
      </c>
      <c r="B14" s="674"/>
      <c r="C14" s="674"/>
      <c r="D14" s="674"/>
      <c r="E14" s="674"/>
      <c r="F14" s="674"/>
      <c r="G14" s="351">
        <v>0</v>
      </c>
      <c r="H14" s="351">
        <v>0</v>
      </c>
      <c r="I14" s="468">
        <v>10</v>
      </c>
      <c r="J14" s="69"/>
      <c r="K14" s="69"/>
      <c r="L14" s="41"/>
    </row>
    <row r="15" spans="1:24" s="122" customFormat="1" ht="17.25" customHeight="1">
      <c r="A15" s="527"/>
      <c r="B15" s="528"/>
      <c r="C15" s="528"/>
      <c r="D15" s="528"/>
      <c r="E15" s="528"/>
      <c r="F15" s="528"/>
      <c r="G15" s="351"/>
      <c r="H15" s="351"/>
      <c r="I15" s="468"/>
      <c r="J15" s="69"/>
      <c r="K15" s="69"/>
      <c r="L15" s="41"/>
    </row>
    <row r="16" spans="1:24" s="122" customFormat="1" ht="42.75" customHeight="1">
      <c r="A16" s="673" t="s">
        <v>218</v>
      </c>
      <c r="B16" s="674"/>
      <c r="C16" s="674"/>
      <c r="D16" s="674"/>
      <c r="E16" s="674"/>
      <c r="F16" s="674"/>
      <c r="G16" s="351">
        <v>0</v>
      </c>
      <c r="H16" s="351">
        <v>0</v>
      </c>
      <c r="I16" s="468">
        <v>10</v>
      </c>
      <c r="J16" s="69" t="s">
        <v>0</v>
      </c>
      <c r="K16" s="69"/>
      <c r="L16" s="41"/>
    </row>
    <row r="17" spans="1:12" s="122" customFormat="1" ht="15" customHeight="1">
      <c r="A17" s="160"/>
      <c r="B17" s="160"/>
      <c r="C17" s="160"/>
      <c r="D17" s="160"/>
      <c r="E17" s="160"/>
      <c r="F17" s="160"/>
      <c r="G17" s="160"/>
      <c r="H17" s="160"/>
      <c r="I17" s="469"/>
      <c r="J17" s="69" t="s">
        <v>0</v>
      </c>
      <c r="K17" s="69"/>
      <c r="L17" s="41"/>
    </row>
    <row r="18" spans="1:12" s="122" customFormat="1" ht="11.25" customHeight="1">
      <c r="A18" s="159"/>
      <c r="B18" s="159"/>
      <c r="C18" s="159"/>
      <c r="D18" s="159"/>
      <c r="E18" s="159"/>
      <c r="F18" s="159"/>
      <c r="G18" s="159"/>
      <c r="H18" s="159"/>
      <c r="I18" s="471"/>
      <c r="J18" s="69" t="s">
        <v>0</v>
      </c>
      <c r="K18" s="69"/>
      <c r="L18" s="41"/>
    </row>
    <row r="19" spans="1:12" s="122" customFormat="1" ht="33.75" customHeight="1">
      <c r="A19" s="673" t="s">
        <v>219</v>
      </c>
      <c r="B19" s="674"/>
      <c r="C19" s="674"/>
      <c r="D19" s="674"/>
      <c r="E19" s="674"/>
      <c r="F19" s="674"/>
      <c r="G19" s="351">
        <v>0</v>
      </c>
      <c r="H19" s="351">
        <v>0</v>
      </c>
      <c r="I19" s="468">
        <v>30</v>
      </c>
      <c r="J19" s="69" t="s">
        <v>0</v>
      </c>
      <c r="K19" s="69"/>
      <c r="L19" s="41"/>
    </row>
    <row r="20" spans="1:12" s="122" customFormat="1" ht="15" customHeight="1">
      <c r="A20" s="121"/>
      <c r="B20" s="121"/>
      <c r="C20" s="121"/>
      <c r="D20" s="121"/>
      <c r="E20" s="121"/>
      <c r="F20" s="121"/>
      <c r="G20" s="160"/>
      <c r="H20" s="160"/>
      <c r="I20" s="469"/>
      <c r="J20" s="69" t="s">
        <v>0</v>
      </c>
      <c r="K20" s="69"/>
      <c r="L20" s="41"/>
    </row>
    <row r="21" spans="1:12" s="122" customFormat="1" ht="33" customHeight="1">
      <c r="A21" s="675" t="s">
        <v>228</v>
      </c>
      <c r="B21" s="674"/>
      <c r="C21" s="674"/>
      <c r="D21" s="674"/>
      <c r="E21" s="674"/>
      <c r="F21" s="674"/>
      <c r="G21" s="351">
        <v>0</v>
      </c>
      <c r="H21" s="351">
        <v>0</v>
      </c>
      <c r="I21" s="468">
        <v>25</v>
      </c>
      <c r="J21" s="69" t="s">
        <v>0</v>
      </c>
      <c r="K21" s="291"/>
      <c r="L21" s="41"/>
    </row>
    <row r="22" spans="1:12" s="122" customFormat="1" ht="15" customHeight="1">
      <c r="A22" s="159"/>
      <c r="B22" s="159"/>
      <c r="C22" s="159"/>
      <c r="D22" s="159"/>
      <c r="E22" s="159"/>
      <c r="F22" s="159"/>
      <c r="G22" s="159"/>
      <c r="H22" s="159"/>
      <c r="I22" s="471"/>
      <c r="J22" s="69" t="s">
        <v>0</v>
      </c>
      <c r="K22" s="75"/>
      <c r="L22" s="41"/>
    </row>
    <row r="23" spans="1:12" s="122" customFormat="1" ht="15" customHeight="1">
      <c r="A23" s="160"/>
      <c r="B23" s="160"/>
      <c r="C23" s="160"/>
      <c r="D23" s="160"/>
      <c r="E23" s="160"/>
      <c r="F23" s="160"/>
      <c r="G23" s="160"/>
      <c r="H23" s="160"/>
      <c r="I23" s="469"/>
      <c r="J23" s="69" t="s">
        <v>0</v>
      </c>
      <c r="K23" s="75"/>
      <c r="L23" s="41"/>
    </row>
    <row r="24" spans="1:12" s="122" customFormat="1" ht="57" customHeight="1">
      <c r="A24" s="676" t="s">
        <v>212</v>
      </c>
      <c r="B24" s="677"/>
      <c r="C24" s="677"/>
      <c r="D24" s="677"/>
      <c r="E24" s="677"/>
      <c r="F24" s="677"/>
      <c r="G24" s="351">
        <v>0</v>
      </c>
      <c r="H24" s="351">
        <v>0</v>
      </c>
      <c r="I24" s="468">
        <v>76</v>
      </c>
      <c r="J24" s="69" t="s">
        <v>0</v>
      </c>
      <c r="K24" s="75"/>
      <c r="L24" s="41"/>
    </row>
    <row r="25" spans="1:12" s="122" customFormat="1" ht="15" customHeight="1">
      <c r="A25" s="160"/>
      <c r="B25" s="160"/>
      <c r="C25" s="160"/>
      <c r="D25" s="160"/>
      <c r="E25" s="160"/>
      <c r="F25" s="160"/>
      <c r="G25" s="160"/>
      <c r="H25" s="160"/>
      <c r="I25" s="469"/>
      <c r="J25" s="69" t="s">
        <v>0</v>
      </c>
      <c r="K25" s="75"/>
      <c r="L25" s="41"/>
    </row>
    <row r="26" spans="1:12" s="122" customFormat="1" ht="35.25" customHeight="1">
      <c r="A26" s="676" t="s">
        <v>213</v>
      </c>
      <c r="B26" s="677"/>
      <c r="C26" s="677"/>
      <c r="D26" s="677"/>
      <c r="E26" s="677"/>
      <c r="F26" s="677"/>
      <c r="G26" s="351">
        <v>0</v>
      </c>
      <c r="H26" s="351">
        <v>0</v>
      </c>
      <c r="I26" s="468">
        <v>7</v>
      </c>
      <c r="J26" s="69" t="s">
        <v>0</v>
      </c>
      <c r="K26" s="75"/>
      <c r="L26" s="41"/>
    </row>
    <row r="27" spans="1:12" s="122" customFormat="1" ht="15.75" customHeight="1">
      <c r="A27" s="160"/>
      <c r="B27" s="160"/>
      <c r="C27" s="160"/>
      <c r="D27" s="160"/>
      <c r="E27" s="160"/>
      <c r="F27" s="164" t="s">
        <v>112</v>
      </c>
      <c r="G27" s="351">
        <f>SUM(G13:G26)</f>
        <v>0</v>
      </c>
      <c r="H27" s="351">
        <f>SUM(H13:H26)</f>
        <v>0</v>
      </c>
      <c r="I27" s="468">
        <f>SUM(I9:I26)</f>
        <v>205</v>
      </c>
      <c r="J27" s="69" t="s">
        <v>0</v>
      </c>
      <c r="K27" s="162"/>
      <c r="L27" s="41"/>
    </row>
    <row r="28" spans="1:12" s="122" customFormat="1" hidden="1">
      <c r="A28" s="158" t="s">
        <v>115</v>
      </c>
      <c r="B28" s="156"/>
      <c r="C28" s="156"/>
      <c r="D28" s="156"/>
      <c r="E28" s="156"/>
      <c r="F28" s="156"/>
      <c r="G28" s="159"/>
      <c r="H28" s="159"/>
      <c r="I28" s="468"/>
      <c r="J28" s="69" t="s">
        <v>0</v>
      </c>
      <c r="K28" s="162"/>
      <c r="L28" s="41"/>
    </row>
    <row r="29" spans="1:12" s="122" customFormat="1" hidden="1">
      <c r="A29" s="158"/>
      <c r="B29" s="156"/>
      <c r="C29" s="156"/>
      <c r="D29" s="156"/>
      <c r="E29" s="156"/>
      <c r="F29" s="156"/>
      <c r="G29" s="159"/>
      <c r="H29" s="159"/>
      <c r="I29" s="468"/>
      <c r="J29" s="69" t="s">
        <v>0</v>
      </c>
      <c r="K29" s="162"/>
      <c r="L29" s="41"/>
    </row>
    <row r="30" spans="1:12" s="122" customFormat="1" ht="14.25" hidden="1" customHeight="1">
      <c r="A30" s="121" t="s">
        <v>110</v>
      </c>
      <c r="B30" s="157"/>
      <c r="C30" s="157"/>
      <c r="D30" s="157"/>
      <c r="E30" s="157"/>
      <c r="F30" s="157"/>
      <c r="G30" s="351"/>
      <c r="H30" s="351"/>
      <c r="I30" s="468"/>
      <c r="J30" s="69" t="s">
        <v>0</v>
      </c>
      <c r="K30" s="69"/>
      <c r="L30" s="123"/>
    </row>
    <row r="31" spans="1:12" s="122" customFormat="1" ht="14.25" hidden="1" customHeight="1">
      <c r="A31" s="121"/>
      <c r="B31" s="157"/>
      <c r="C31" s="157"/>
      <c r="D31" s="157"/>
      <c r="E31" s="157"/>
      <c r="F31" s="157"/>
      <c r="G31" s="351"/>
      <c r="H31" s="351"/>
      <c r="I31" s="468"/>
      <c r="J31" s="69"/>
      <c r="K31" s="69"/>
      <c r="L31" s="123"/>
    </row>
    <row r="32" spans="1:12" s="122" customFormat="1" ht="14.25" hidden="1" customHeight="1">
      <c r="A32" s="121"/>
      <c r="B32" s="157"/>
      <c r="C32" s="157"/>
      <c r="D32" s="157"/>
      <c r="E32" s="157"/>
      <c r="F32" s="164" t="s">
        <v>113</v>
      </c>
      <c r="G32" s="351">
        <f>+G30</f>
        <v>0</v>
      </c>
      <c r="H32" s="351">
        <f>+H30</f>
        <v>0</v>
      </c>
      <c r="I32" s="468">
        <f>+I30</f>
        <v>0</v>
      </c>
      <c r="J32" s="69" t="s">
        <v>0</v>
      </c>
      <c r="K32" s="69"/>
      <c r="L32" s="123"/>
    </row>
    <row r="33" spans="1:12" s="122" customFormat="1" ht="14.25" customHeight="1">
      <c r="B33" s="157"/>
      <c r="C33" s="157"/>
      <c r="D33" s="157"/>
      <c r="E33" s="157"/>
      <c r="F33" s="164"/>
      <c r="G33" s="351"/>
      <c r="H33" s="351"/>
      <c r="I33" s="468"/>
      <c r="J33" s="69" t="s">
        <v>0</v>
      </c>
      <c r="K33" s="69"/>
      <c r="L33" s="123"/>
    </row>
    <row r="34" spans="1:12" s="122" customFormat="1" ht="14.25" customHeight="1">
      <c r="B34" s="157"/>
      <c r="C34" s="157"/>
      <c r="D34" s="157"/>
      <c r="E34" s="157"/>
      <c r="G34" s="351"/>
      <c r="H34" s="351"/>
      <c r="I34" s="468"/>
      <c r="J34" s="69" t="s">
        <v>0</v>
      </c>
      <c r="K34" s="69"/>
      <c r="L34" s="123"/>
    </row>
    <row r="35" spans="1:12" s="122" customFormat="1" ht="14.25" customHeight="1">
      <c r="B35" s="157"/>
      <c r="C35" s="157"/>
      <c r="D35" s="157"/>
      <c r="E35" s="157"/>
      <c r="F35" s="164" t="s">
        <v>114</v>
      </c>
      <c r="G35" s="351">
        <f>+G32+G27</f>
        <v>0</v>
      </c>
      <c r="H35" s="351">
        <f>+H32+H27</f>
        <v>0</v>
      </c>
      <c r="I35" s="468">
        <f>+I32+I27</f>
        <v>205</v>
      </c>
      <c r="J35" s="69" t="s">
        <v>19</v>
      </c>
      <c r="K35" s="69"/>
      <c r="L35" s="123"/>
    </row>
    <row r="36" spans="1:12" s="122" customFormat="1" ht="18.75" customHeight="1">
      <c r="A36" s="244"/>
      <c r="B36" s="161"/>
      <c r="C36" s="161"/>
      <c r="D36" s="161"/>
      <c r="E36" s="161"/>
      <c r="F36" s="161"/>
      <c r="G36" s="165"/>
      <c r="H36" s="165"/>
      <c r="I36" s="165"/>
      <c r="K36" s="124"/>
      <c r="L36" s="123"/>
    </row>
    <row r="37" spans="1:12" ht="36" customHeight="1">
      <c r="A37" s="679"/>
      <c r="B37" s="679"/>
      <c r="C37" s="679"/>
      <c r="D37" s="679"/>
      <c r="E37" s="679"/>
      <c r="F37" s="679"/>
      <c r="G37" s="679"/>
      <c r="H37" s="679"/>
      <c r="I37" s="679"/>
      <c r="J37" s="679"/>
    </row>
    <row r="38" spans="1:12" ht="35.25" customHeight="1">
      <c r="A38" s="672"/>
      <c r="B38" s="672"/>
      <c r="C38" s="672"/>
      <c r="D38" s="672"/>
      <c r="E38" s="672"/>
      <c r="F38" s="672"/>
      <c r="G38" s="672"/>
      <c r="H38" s="672"/>
      <c r="I38" s="672"/>
    </row>
  </sheetData>
  <customSheetViews>
    <customSheetView guid="{3118AF25-8423-420A-806A-487665220C68}" showPageBreaks="1" printArea="1" view="pageBreakPreview" topLeftCell="A55">
      <selection activeCell="I71" sqref="I71"/>
      <rowBreaks count="2" manualBreakCount="2">
        <brk id="34" max="8" man="1"/>
        <brk id="55" max="8" man="1"/>
      </rowBreaks>
      <pageMargins left="0.75" right="0.75" top="1" bottom="1" header="0.5" footer="0.5"/>
      <pageSetup scale="67" fitToHeight="3" orientation="landscape" r:id="rId1"/>
      <headerFooter alignWithMargins="0">
        <oddFooter>&amp;C&amp;"Times New Roman,Regular"&amp;11Exhibit E - Justification for Base Adjustments</oddFooter>
      </headerFooter>
    </customSheetView>
    <customSheetView guid="{56C0A34E-45B4-448B-85E5-70B3A8E63333}" showPageBreaks="1" printArea="1" view="pageBreakPreview" topLeftCell="A55">
      <selection activeCell="F64" sqref="F64"/>
      <rowBreaks count="2" manualBreakCount="2">
        <brk id="36" max="8" man="1"/>
        <brk id="57" max="8" man="1"/>
      </rowBreaks>
      <pageMargins left="0.75" right="0.75" top="1" bottom="1" header="0.5" footer="0.5"/>
      <pageSetup scale="67" fitToHeight="3" orientation="landscape" r:id="rId2"/>
      <headerFooter alignWithMargins="0">
        <oddFooter>&amp;C&amp;"Times New Roman,Regular"&amp;11Exhibit E - Justification for Base Adjustments</oddFooter>
      </headerFooter>
    </customSheetView>
    <customSheetView guid="{4148B88B-8ED7-4FDE-9459-DEB244AD0552}" showPageBreaks="1" printArea="1" view="pageBreakPreview">
      <selection activeCell="F64" sqref="F64"/>
      <rowBreaks count="2" manualBreakCount="2">
        <brk id="36" max="8" man="1"/>
        <brk id="57" max="8" man="1"/>
      </rowBreaks>
      <pageMargins left="0.75" right="0.75" top="1" bottom="1" header="0.5" footer="0.5"/>
      <pageSetup scale="67" fitToHeight="3" orientation="landscape" r:id="rId3"/>
      <headerFooter alignWithMargins="0">
        <oddFooter>&amp;C&amp;"Times New Roman,Regular"&amp;11Exhibit E - Justification for Base Adjustments</oddFooter>
      </headerFooter>
    </customSheetView>
    <customSheetView guid="{12C66D54-5067-4346-818B-6EAB1C8A9183}" showPageBreaks="1" printArea="1" view="pageBreakPreview">
      <selection activeCell="F15" sqref="A15:F15"/>
      <rowBreaks count="2" manualBreakCount="2">
        <brk id="36" max="8" man="1"/>
        <brk id="57" max="8" man="1"/>
      </rowBreaks>
      <pageMargins left="0.75" right="0.75" top="1" bottom="1" header="0.5" footer="0.5"/>
      <pageSetup scale="67" fitToHeight="3" orientation="landscape" r:id="rId4"/>
      <headerFooter alignWithMargins="0">
        <oddFooter>&amp;C&amp;"Times New Roman,Regular"&amp;11Exhibit E - Justification for Base Adjustments</oddFooter>
      </headerFooter>
    </customSheetView>
  </customSheetViews>
  <mergeCells count="18">
    <mergeCell ref="A12:F12"/>
    <mergeCell ref="A37:J37"/>
    <mergeCell ref="A10:I10"/>
    <mergeCell ref="A1:I1"/>
    <mergeCell ref="A3:I3"/>
    <mergeCell ref="A4:I4"/>
    <mergeCell ref="A7:I7"/>
    <mergeCell ref="A2:I2"/>
    <mergeCell ref="A5:I5"/>
    <mergeCell ref="A6:I6"/>
    <mergeCell ref="A9:F9"/>
    <mergeCell ref="A14:F14"/>
    <mergeCell ref="A38:I38"/>
    <mergeCell ref="A16:F16"/>
    <mergeCell ref="A19:F19"/>
    <mergeCell ref="A21:F21"/>
    <mergeCell ref="A24:F24"/>
    <mergeCell ref="A26:F26"/>
  </mergeCells>
  <phoneticPr fontId="0" type="noConversion"/>
  <pageMargins left="0.5" right="0.5" top="0.75" bottom="1" header="0.5" footer="0.5"/>
  <pageSetup scale="66" fitToHeight="3" orientation="landscape" r:id="rId5"/>
  <headerFooter alignWithMargins="0">
    <oddFooter>&amp;C&amp;"Times New Roman,Regular"&amp;11Exhibit E - Justification for Base Adjustments</oddFooter>
  </headerFooter>
</worksheet>
</file>

<file path=xl/worksheets/sheet6.xml><?xml version="1.0" encoding="utf-8"?>
<worksheet xmlns="http://schemas.openxmlformats.org/spreadsheetml/2006/main" xmlns:r="http://schemas.openxmlformats.org/officeDocument/2006/relationships">
  <sheetPr codeName="Sheet11">
    <pageSetUpPr fitToPage="1"/>
  </sheetPr>
  <dimension ref="A1:AC36"/>
  <sheetViews>
    <sheetView showGridLines="0" showOutlineSymbols="0" view="pageBreakPreview" zoomScale="75" zoomScaleNormal="75" zoomScaleSheetLayoutView="75" workbookViewId="0">
      <selection activeCell="N14" sqref="N14"/>
    </sheetView>
  </sheetViews>
  <sheetFormatPr defaultColWidth="8.88671875" defaultRowHeight="15.75"/>
  <cols>
    <col min="1" max="1" width="27.77734375" style="8" customWidth="1"/>
    <col min="2" max="2" width="7.5546875" style="8" bestFit="1" customWidth="1"/>
    <col min="3" max="3" width="6.77734375" style="8" customWidth="1"/>
    <col min="4" max="4" width="10.88671875" style="8" bestFit="1" customWidth="1"/>
    <col min="5" max="5" width="5.77734375" style="8" customWidth="1"/>
    <col min="6" max="6" width="5.6640625" style="8" customWidth="1"/>
    <col min="7" max="7" width="7.77734375" style="8" customWidth="1"/>
    <col min="8" max="8" width="5.5546875" style="8" customWidth="1"/>
    <col min="9" max="9" width="5.6640625" style="8" customWidth="1"/>
    <col min="10" max="10" width="7.77734375" style="8" customWidth="1"/>
    <col min="11" max="11" width="8.77734375" style="8" customWidth="1"/>
    <col min="12" max="12" width="10" style="8" customWidth="1"/>
    <col min="13" max="13" width="7.5546875" style="8" bestFit="1" customWidth="1"/>
    <col min="14" max="14" width="6.77734375" style="8" customWidth="1"/>
    <col min="15" max="15" width="10.88671875" style="8" bestFit="1" customWidth="1"/>
    <col min="16" max="16" width="1" style="79" customWidth="1"/>
    <col min="17" max="16384" width="8.88671875" style="8"/>
  </cols>
  <sheetData>
    <row r="1" spans="1:29" ht="20.25">
      <c r="A1" s="717" t="s">
        <v>175</v>
      </c>
      <c r="B1" s="718"/>
      <c r="C1" s="718"/>
      <c r="D1" s="718"/>
      <c r="E1" s="718"/>
      <c r="F1" s="718"/>
      <c r="G1" s="718"/>
      <c r="H1" s="718"/>
      <c r="I1" s="718"/>
      <c r="J1" s="718"/>
      <c r="K1" s="718"/>
      <c r="L1" s="718"/>
      <c r="M1" s="718"/>
      <c r="N1" s="718"/>
      <c r="O1" s="718"/>
      <c r="P1" s="78" t="s">
        <v>0</v>
      </c>
    </row>
    <row r="2" spans="1:29" ht="16.5" customHeight="1">
      <c r="A2" s="713"/>
      <c r="B2" s="713"/>
      <c r="C2" s="713"/>
      <c r="D2" s="713"/>
      <c r="E2" s="713"/>
      <c r="F2" s="713"/>
      <c r="G2" s="713"/>
      <c r="H2" s="713"/>
      <c r="I2" s="713"/>
      <c r="J2" s="713"/>
      <c r="K2" s="713"/>
      <c r="L2" s="713"/>
      <c r="M2" s="713"/>
      <c r="N2" s="713"/>
      <c r="O2" s="713"/>
      <c r="P2" s="78" t="s">
        <v>0</v>
      </c>
    </row>
    <row r="3" spans="1:29" ht="16.5" customHeight="1">
      <c r="A3" s="719" t="s">
        <v>154</v>
      </c>
      <c r="B3" s="720"/>
      <c r="C3" s="720"/>
      <c r="D3" s="720"/>
      <c r="E3" s="720"/>
      <c r="F3" s="720"/>
      <c r="G3" s="720"/>
      <c r="H3" s="720"/>
      <c r="I3" s="720"/>
      <c r="J3" s="720"/>
      <c r="K3" s="720"/>
      <c r="L3" s="720"/>
      <c r="M3" s="720"/>
      <c r="N3" s="720"/>
      <c r="O3" s="720"/>
      <c r="P3" s="78" t="s">
        <v>0</v>
      </c>
    </row>
    <row r="4" spans="1:29" ht="16.5" customHeight="1">
      <c r="A4" s="721" t="str">
        <f>+'B. Summary of Requirements '!A5</f>
        <v>Community Relations Service</v>
      </c>
      <c r="B4" s="716"/>
      <c r="C4" s="716"/>
      <c r="D4" s="716"/>
      <c r="E4" s="716"/>
      <c r="F4" s="716"/>
      <c r="G4" s="716"/>
      <c r="H4" s="716"/>
      <c r="I4" s="716"/>
      <c r="J4" s="716"/>
      <c r="K4" s="716"/>
      <c r="L4" s="716"/>
      <c r="M4" s="716"/>
      <c r="N4" s="716"/>
      <c r="O4" s="716"/>
      <c r="P4" s="78" t="s">
        <v>0</v>
      </c>
    </row>
    <row r="5" spans="1:29" ht="16.5" customHeight="1">
      <c r="A5" s="721" t="str">
        <f>+'B. Summary of Requirements '!A6</f>
        <v>Salaries and Expenses</v>
      </c>
      <c r="B5" s="720"/>
      <c r="C5" s="720"/>
      <c r="D5" s="720"/>
      <c r="E5" s="720"/>
      <c r="F5" s="720"/>
      <c r="G5" s="720"/>
      <c r="H5" s="720"/>
      <c r="I5" s="720"/>
      <c r="J5" s="720"/>
      <c r="K5" s="720"/>
      <c r="L5" s="720"/>
      <c r="M5" s="720"/>
      <c r="N5" s="720"/>
      <c r="O5" s="720"/>
      <c r="P5" s="78" t="s">
        <v>0</v>
      </c>
    </row>
    <row r="6" spans="1:29" ht="16.5" customHeight="1">
      <c r="A6" s="715" t="s">
        <v>118</v>
      </c>
      <c r="B6" s="716"/>
      <c r="C6" s="716"/>
      <c r="D6" s="716"/>
      <c r="E6" s="716"/>
      <c r="F6" s="716"/>
      <c r="G6" s="716"/>
      <c r="H6" s="716"/>
      <c r="I6" s="716"/>
      <c r="J6" s="716"/>
      <c r="K6" s="716"/>
      <c r="L6" s="716"/>
      <c r="M6" s="716"/>
      <c r="N6" s="716"/>
      <c r="O6" s="716"/>
      <c r="P6" s="78" t="s">
        <v>0</v>
      </c>
    </row>
    <row r="7" spans="1:29" ht="16.5" customHeight="1">
      <c r="A7" s="713"/>
      <c r="B7" s="713"/>
      <c r="C7" s="713"/>
      <c r="D7" s="713"/>
      <c r="E7" s="713"/>
      <c r="F7" s="713"/>
      <c r="G7" s="713"/>
      <c r="H7" s="713"/>
      <c r="I7" s="713"/>
      <c r="J7" s="713"/>
      <c r="K7" s="713"/>
      <c r="L7" s="713"/>
      <c r="M7" s="713"/>
      <c r="N7" s="713"/>
      <c r="O7" s="713"/>
      <c r="P7" s="78" t="s">
        <v>0</v>
      </c>
    </row>
    <row r="8" spans="1:29" ht="16.5" customHeight="1">
      <c r="A8" s="714"/>
      <c r="B8" s="714"/>
      <c r="C8" s="714"/>
      <c r="D8" s="714"/>
      <c r="E8" s="714"/>
      <c r="F8" s="714"/>
      <c r="G8" s="714"/>
      <c r="H8" s="714"/>
      <c r="I8" s="714"/>
      <c r="J8" s="714"/>
      <c r="K8" s="714"/>
      <c r="L8" s="714"/>
      <c r="M8" s="714"/>
      <c r="N8" s="714"/>
      <c r="O8" s="714"/>
      <c r="P8" s="78" t="s">
        <v>0</v>
      </c>
    </row>
    <row r="9" spans="1:29" ht="16.5" customHeight="1">
      <c r="A9" s="709" t="s">
        <v>31</v>
      </c>
      <c r="B9" s="691" t="s">
        <v>176</v>
      </c>
      <c r="C9" s="692"/>
      <c r="D9" s="693"/>
      <c r="E9" s="703" t="s">
        <v>128</v>
      </c>
      <c r="F9" s="704"/>
      <c r="G9" s="705"/>
      <c r="H9" s="691" t="s">
        <v>18</v>
      </c>
      <c r="I9" s="692"/>
      <c r="J9" s="692"/>
      <c r="K9" s="701" t="s">
        <v>156</v>
      </c>
      <c r="L9" s="701" t="s">
        <v>157</v>
      </c>
      <c r="M9" s="691" t="s">
        <v>155</v>
      </c>
      <c r="N9" s="692"/>
      <c r="O9" s="693"/>
      <c r="P9" s="78" t="s">
        <v>0</v>
      </c>
    </row>
    <row r="10" spans="1:29" ht="16.5" customHeight="1">
      <c r="A10" s="710"/>
      <c r="B10" s="694"/>
      <c r="C10" s="695"/>
      <c r="D10" s="696"/>
      <c r="E10" s="706"/>
      <c r="F10" s="707"/>
      <c r="G10" s="708"/>
      <c r="H10" s="694"/>
      <c r="I10" s="695"/>
      <c r="J10" s="695"/>
      <c r="K10" s="702"/>
      <c r="L10" s="702"/>
      <c r="M10" s="694"/>
      <c r="N10" s="695"/>
      <c r="O10" s="696"/>
      <c r="P10" s="78" t="s">
        <v>0</v>
      </c>
    </row>
    <row r="11" spans="1:29" ht="16.5" customHeight="1" thickBot="1">
      <c r="A11" s="711"/>
      <c r="B11" s="169" t="s">
        <v>134</v>
      </c>
      <c r="C11" s="170" t="s">
        <v>35</v>
      </c>
      <c r="D11" s="170" t="s">
        <v>136</v>
      </c>
      <c r="E11" s="169" t="s">
        <v>134</v>
      </c>
      <c r="F11" s="170" t="s">
        <v>35</v>
      </c>
      <c r="G11" s="170" t="s">
        <v>136</v>
      </c>
      <c r="H11" s="169" t="s">
        <v>134</v>
      </c>
      <c r="I11" s="170" t="s">
        <v>35</v>
      </c>
      <c r="J11" s="170" t="s">
        <v>136</v>
      </c>
      <c r="K11" s="259" t="s">
        <v>136</v>
      </c>
      <c r="L11" s="260" t="s">
        <v>136</v>
      </c>
      <c r="M11" s="169" t="s">
        <v>134</v>
      </c>
      <c r="N11" s="170" t="s">
        <v>35</v>
      </c>
      <c r="O11" s="171" t="s">
        <v>136</v>
      </c>
      <c r="P11" s="78" t="s">
        <v>0</v>
      </c>
    </row>
    <row r="12" spans="1:29" ht="31.5">
      <c r="A12" s="438" t="s">
        <v>214</v>
      </c>
      <c r="B12" s="439">
        <v>56</v>
      </c>
      <c r="C12" s="440">
        <v>56</v>
      </c>
      <c r="D12" s="440">
        <v>11456</v>
      </c>
      <c r="E12" s="439">
        <v>0</v>
      </c>
      <c r="F12" s="440">
        <v>0</v>
      </c>
      <c r="G12" s="440">
        <v>0</v>
      </c>
      <c r="H12" s="439">
        <v>0</v>
      </c>
      <c r="I12" s="440">
        <v>0</v>
      </c>
      <c r="J12" s="440">
        <v>0</v>
      </c>
      <c r="K12" s="288">
        <v>0</v>
      </c>
      <c r="L12" s="440">
        <v>0</v>
      </c>
      <c r="M12" s="439">
        <f>B12+E12+H12</f>
        <v>56</v>
      </c>
      <c r="N12" s="440">
        <f>C12+F12+I12</f>
        <v>56</v>
      </c>
      <c r="O12" s="441">
        <f>D12+G12+J12+K12+L12</f>
        <v>11456</v>
      </c>
      <c r="P12" s="78" t="s">
        <v>0</v>
      </c>
    </row>
    <row r="13" spans="1:29" ht="16.5" customHeight="1">
      <c r="A13" s="172" t="s">
        <v>142</v>
      </c>
      <c r="B13" s="261">
        <f>SUM(B12:B12)</f>
        <v>56</v>
      </c>
      <c r="C13" s="262">
        <f>SUM(C12:C12)</f>
        <v>56</v>
      </c>
      <c r="D13" s="176">
        <f>SUM(D12:D12)</f>
        <v>11456</v>
      </c>
      <c r="E13" s="261">
        <f>SUM(E12:E12)</f>
        <v>0</v>
      </c>
      <c r="F13" s="262">
        <f>SUM(F12:F12)</f>
        <v>0</v>
      </c>
      <c r="G13" s="176">
        <v>0</v>
      </c>
      <c r="H13" s="261">
        <f t="shared" ref="H13:O13" si="0">SUM(H12:H12)</f>
        <v>0</v>
      </c>
      <c r="I13" s="262">
        <f t="shared" si="0"/>
        <v>0</v>
      </c>
      <c r="J13" s="176">
        <f t="shared" si="0"/>
        <v>0</v>
      </c>
      <c r="K13" s="442">
        <f t="shared" si="0"/>
        <v>0</v>
      </c>
      <c r="L13" s="176">
        <f t="shared" si="0"/>
        <v>0</v>
      </c>
      <c r="M13" s="261">
        <f t="shared" si="0"/>
        <v>56</v>
      </c>
      <c r="N13" s="262">
        <f t="shared" si="0"/>
        <v>56</v>
      </c>
      <c r="O13" s="443">
        <f t="shared" si="0"/>
        <v>11456</v>
      </c>
      <c r="P13" s="78" t="s">
        <v>0</v>
      </c>
    </row>
    <row r="14" spans="1:29" ht="16.5" customHeight="1">
      <c r="A14" s="168" t="s">
        <v>123</v>
      </c>
      <c r="B14" s="150" t="s">
        <v>135</v>
      </c>
      <c r="C14" s="151"/>
      <c r="D14" s="151"/>
      <c r="E14" s="150"/>
      <c r="F14" s="151"/>
      <c r="G14" s="151"/>
      <c r="H14" s="150"/>
      <c r="I14" s="151"/>
      <c r="J14" s="151"/>
      <c r="K14" s="85"/>
      <c r="L14" s="151"/>
      <c r="M14" s="150"/>
      <c r="N14" s="151"/>
      <c r="O14" s="178"/>
      <c r="P14" s="78" t="s">
        <v>0</v>
      </c>
      <c r="Q14" s="9"/>
      <c r="R14" s="9"/>
      <c r="S14" s="9"/>
      <c r="T14" s="9"/>
      <c r="U14" s="9"/>
      <c r="V14" s="9"/>
      <c r="W14" s="9"/>
      <c r="X14" s="9"/>
      <c r="Y14" s="9"/>
      <c r="Z14" s="9"/>
      <c r="AA14" s="9"/>
      <c r="AB14" s="9"/>
      <c r="AC14" s="9"/>
    </row>
    <row r="15" spans="1:29" ht="16.5" customHeight="1">
      <c r="A15" s="168" t="s">
        <v>122</v>
      </c>
      <c r="B15" s="179"/>
      <c r="C15" s="180">
        <f>SUM(C13:C14)</f>
        <v>56</v>
      </c>
      <c r="D15" s="180"/>
      <c r="E15" s="179"/>
      <c r="F15" s="180">
        <f>+F13+F14</f>
        <v>0</v>
      </c>
      <c r="G15" s="180"/>
      <c r="H15" s="179"/>
      <c r="I15" s="180">
        <f>+I13+I14</f>
        <v>0</v>
      </c>
      <c r="J15" s="180"/>
      <c r="K15" s="257">
        <v>0</v>
      </c>
      <c r="L15" s="180">
        <v>0</v>
      </c>
      <c r="M15" s="179"/>
      <c r="N15" s="180">
        <f>SUM(N13:N14)</f>
        <v>56</v>
      </c>
      <c r="O15" s="181"/>
      <c r="P15" s="78" t="s">
        <v>0</v>
      </c>
    </row>
    <row r="16" spans="1:29" ht="16.5" customHeight="1">
      <c r="A16" s="168" t="s">
        <v>124</v>
      </c>
      <c r="B16" s="150"/>
      <c r="C16" s="151">
        <f>+C15</f>
        <v>56</v>
      </c>
      <c r="D16" s="182"/>
      <c r="E16" s="150"/>
      <c r="F16" s="151">
        <f>+F15</f>
        <v>0</v>
      </c>
      <c r="G16" s="182"/>
      <c r="H16" s="150"/>
      <c r="I16" s="151">
        <f>+I15</f>
        <v>0</v>
      </c>
      <c r="J16" s="182"/>
      <c r="K16" s="258">
        <v>0</v>
      </c>
      <c r="L16" s="182">
        <v>0</v>
      </c>
      <c r="M16" s="150"/>
      <c r="N16" s="151">
        <f>+N15</f>
        <v>56</v>
      </c>
      <c r="O16" s="183"/>
      <c r="P16" s="78" t="s">
        <v>0</v>
      </c>
    </row>
    <row r="17" spans="1:16" ht="16.5" customHeight="1">
      <c r="B17" s="1"/>
      <c r="C17" s="1"/>
      <c r="D17" s="1"/>
      <c r="E17" s="1"/>
      <c r="F17" s="1"/>
      <c r="G17" s="1"/>
      <c r="H17" s="1"/>
      <c r="I17" s="1"/>
      <c r="J17" s="1"/>
      <c r="K17" s="1"/>
      <c r="L17" s="1"/>
      <c r="M17" s="1"/>
      <c r="N17" s="1"/>
      <c r="O17" s="1"/>
    </row>
    <row r="18" spans="1:16" ht="16.5" customHeight="1">
      <c r="A18" s="1"/>
      <c r="B18" s="19"/>
      <c r="C18" s="1"/>
      <c r="D18" s="1"/>
      <c r="E18" s="1"/>
      <c r="F18" s="1"/>
      <c r="G18" s="1"/>
      <c r="H18" s="1"/>
      <c r="I18" s="1"/>
      <c r="J18" s="1"/>
      <c r="K18" s="1"/>
      <c r="L18" s="1"/>
      <c r="M18" s="1"/>
      <c r="N18" s="1"/>
      <c r="O18" s="1"/>
      <c r="P18" s="78"/>
    </row>
    <row r="19" spans="1:16" ht="16.5" customHeight="1">
      <c r="A19" s="1"/>
      <c r="B19" s="19"/>
      <c r="C19" s="1"/>
      <c r="D19" s="1"/>
      <c r="E19" s="1"/>
      <c r="F19" s="1"/>
      <c r="G19" s="1"/>
      <c r="H19" s="1"/>
      <c r="I19" s="1"/>
      <c r="J19" s="1"/>
      <c r="K19" s="1"/>
      <c r="L19" s="1"/>
      <c r="M19" s="1"/>
      <c r="N19" s="1"/>
      <c r="O19" s="1"/>
      <c r="P19" s="78"/>
    </row>
    <row r="20" spans="1:16" ht="16.5" customHeight="1">
      <c r="A20" s="1"/>
      <c r="B20" s="19"/>
      <c r="C20" s="1"/>
      <c r="D20" s="1"/>
      <c r="E20" s="1"/>
      <c r="F20" s="1"/>
      <c r="G20" s="1"/>
      <c r="H20" s="1"/>
      <c r="I20" s="1"/>
      <c r="J20" s="1"/>
      <c r="K20" s="1"/>
      <c r="L20" s="1"/>
      <c r="M20" s="1"/>
      <c r="N20" s="1"/>
      <c r="O20" s="1"/>
      <c r="P20" s="78"/>
    </row>
    <row r="21" spans="1:16" ht="16.5" customHeight="1">
      <c r="A21" s="1"/>
      <c r="B21" s="19"/>
      <c r="C21" s="1"/>
      <c r="D21" s="1"/>
      <c r="E21" s="1"/>
      <c r="F21" s="1"/>
      <c r="G21" s="1"/>
      <c r="H21" s="1"/>
      <c r="I21" s="1"/>
      <c r="J21" s="1"/>
      <c r="K21" s="1"/>
      <c r="L21" s="1"/>
      <c r="M21" s="1"/>
      <c r="N21" s="1"/>
      <c r="O21" s="1"/>
      <c r="P21" s="78"/>
    </row>
    <row r="22" spans="1:16" ht="16.5" customHeight="1">
      <c r="A22" s="1"/>
      <c r="B22" s="26"/>
      <c r="C22" s="26"/>
      <c r="D22" s="26"/>
      <c r="E22" s="26"/>
      <c r="F22" s="26"/>
      <c r="G22" s="26"/>
      <c r="H22" s="26"/>
      <c r="I22" s="26"/>
      <c r="J22" s="26"/>
      <c r="K22" s="26"/>
      <c r="L22" s="253"/>
      <c r="M22" s="1"/>
      <c r="N22" s="1"/>
      <c r="O22" s="1"/>
      <c r="P22" s="78"/>
    </row>
    <row r="23" spans="1:16" ht="16.5" customHeight="1">
      <c r="A23" s="155"/>
      <c r="B23" s="1"/>
      <c r="C23" s="1"/>
      <c r="D23" s="1"/>
      <c r="E23" s="1"/>
      <c r="F23" s="1"/>
      <c r="G23" s="1"/>
      <c r="H23" s="1"/>
      <c r="I23" s="1"/>
      <c r="J23" s="1"/>
      <c r="K23" s="1"/>
      <c r="L23" s="1"/>
      <c r="M23" s="1"/>
      <c r="N23" s="1"/>
      <c r="O23" s="1"/>
    </row>
    <row r="24" spans="1:16" ht="16.5" customHeight="1">
      <c r="A24" s="30"/>
      <c r="B24" s="30"/>
      <c r="C24" s="30"/>
      <c r="D24" s="30"/>
      <c r="E24" s="30"/>
      <c r="F24" s="30"/>
      <c r="G24" s="30"/>
      <c r="H24" s="1"/>
      <c r="I24" s="1"/>
      <c r="J24" s="1"/>
      <c r="K24" s="1"/>
      <c r="L24" s="1"/>
      <c r="M24" s="1"/>
      <c r="N24" s="1"/>
      <c r="O24" s="1"/>
      <c r="P24" s="69" t="s">
        <v>19</v>
      </c>
    </row>
    <row r="25" spans="1:16" ht="16.5" customHeight="1">
      <c r="A25" s="699"/>
      <c r="B25" s="690"/>
      <c r="C25" s="690"/>
      <c r="D25" s="690"/>
      <c r="E25" s="690"/>
      <c r="F25" s="690"/>
      <c r="G25" s="690"/>
      <c r="H25" s="690"/>
      <c r="I25" s="690"/>
      <c r="J25" s="690"/>
      <c r="K25" s="690"/>
      <c r="L25" s="690"/>
      <c r="M25" s="690"/>
      <c r="N25" s="690"/>
      <c r="O25" s="690"/>
      <c r="P25" s="19"/>
    </row>
    <row r="26" spans="1:16" ht="16.5" customHeight="1">
      <c r="A26" s="712"/>
      <c r="B26" s="712"/>
      <c r="C26" s="712"/>
      <c r="D26" s="712"/>
      <c r="E26" s="712"/>
      <c r="F26" s="712"/>
      <c r="G26" s="712"/>
      <c r="H26" s="712"/>
      <c r="I26" s="712"/>
      <c r="J26" s="712"/>
      <c r="K26" s="712"/>
      <c r="L26" s="712"/>
      <c r="M26" s="712"/>
      <c r="N26" s="712"/>
      <c r="O26" s="712"/>
      <c r="P26" s="19"/>
    </row>
    <row r="27" spans="1:16" ht="16.5" customHeight="1">
      <c r="A27" s="697"/>
      <c r="B27" s="698"/>
      <c r="C27" s="698"/>
      <c r="D27" s="698"/>
      <c r="E27" s="698"/>
      <c r="F27" s="698"/>
      <c r="G27" s="698"/>
      <c r="H27" s="698"/>
      <c r="I27" s="698"/>
      <c r="J27" s="698"/>
      <c r="K27" s="698"/>
      <c r="L27" s="698"/>
      <c r="M27" s="698"/>
      <c r="N27" s="698"/>
      <c r="O27" s="698"/>
      <c r="P27" s="19"/>
    </row>
    <row r="28" spans="1:16" ht="16.5" customHeight="1">
      <c r="A28" s="250"/>
      <c r="B28" s="249"/>
      <c r="C28" s="249"/>
      <c r="D28" s="249"/>
      <c r="E28" s="249"/>
      <c r="F28" s="249"/>
      <c r="G28" s="249"/>
      <c r="H28" s="249"/>
      <c r="I28" s="249"/>
      <c r="J28" s="249"/>
      <c r="K28" s="249"/>
      <c r="L28" s="254"/>
      <c r="M28" s="249"/>
      <c r="N28" s="249"/>
      <c r="O28" s="249"/>
      <c r="P28" s="19"/>
    </row>
    <row r="29" spans="1:16" ht="35.25" customHeight="1">
      <c r="A29" s="700"/>
      <c r="B29" s="697"/>
      <c r="C29" s="697"/>
      <c r="D29" s="697"/>
      <c r="E29" s="697"/>
      <c r="F29" s="697"/>
      <c r="G29" s="697"/>
      <c r="H29" s="697"/>
      <c r="I29" s="697"/>
      <c r="J29" s="697"/>
      <c r="K29" s="697"/>
      <c r="L29" s="697"/>
      <c r="M29" s="697"/>
      <c r="N29" s="697"/>
      <c r="O29" s="697"/>
      <c r="P29" s="19"/>
    </row>
    <row r="30" spans="1:16" ht="35.25" customHeight="1">
      <c r="A30" s="697"/>
      <c r="B30" s="697"/>
      <c r="C30" s="697"/>
      <c r="D30" s="697"/>
      <c r="E30" s="697"/>
      <c r="F30" s="697"/>
      <c r="G30" s="697"/>
      <c r="H30" s="697"/>
      <c r="I30" s="697"/>
      <c r="J30" s="697"/>
      <c r="K30" s="697"/>
      <c r="L30" s="697"/>
      <c r="M30" s="697"/>
      <c r="N30" s="697"/>
      <c r="O30" s="697"/>
      <c r="P30" s="19"/>
    </row>
    <row r="31" spans="1:16" ht="16.5" customHeight="1">
      <c r="A31" s="697"/>
      <c r="B31" s="698"/>
      <c r="C31" s="698"/>
      <c r="D31" s="698"/>
      <c r="E31" s="698"/>
      <c r="F31" s="698"/>
      <c r="G31" s="698"/>
      <c r="H31" s="698"/>
      <c r="I31" s="698"/>
      <c r="J31" s="698"/>
      <c r="K31" s="698"/>
      <c r="L31" s="698"/>
      <c r="M31" s="698"/>
      <c r="N31" s="698"/>
      <c r="O31" s="698"/>
      <c r="P31" s="19"/>
    </row>
    <row r="32" spans="1:16" ht="16.5" customHeight="1">
      <c r="A32" s="689"/>
      <c r="B32" s="690"/>
      <c r="C32" s="690"/>
      <c r="D32" s="690"/>
      <c r="E32" s="690"/>
      <c r="F32" s="690"/>
      <c r="G32" s="690"/>
      <c r="H32" s="690"/>
      <c r="I32" s="690"/>
      <c r="J32" s="690"/>
      <c r="K32" s="690"/>
      <c r="L32" s="690"/>
      <c r="M32" s="690"/>
      <c r="N32" s="690"/>
      <c r="O32" s="690"/>
      <c r="P32" s="690"/>
    </row>
    <row r="33" ht="16.5" customHeight="1"/>
    <row r="34" ht="16.5" customHeight="1"/>
    <row r="35" ht="16.5" customHeight="1"/>
    <row r="36" ht="16.5" customHeight="1"/>
  </sheetData>
  <customSheetViews>
    <customSheetView guid="{3118AF25-8423-420A-806A-487665220C68}" scale="75" showPageBreaks="1" showGridLines="0" outlineSymbols="0" fitToPage="1" printArea="1" view="pageBreakPreview">
      <selection activeCell="N22" sqref="N22"/>
      <pageMargins left="0.5" right="0.5" top="0.5" bottom="0.55000000000000004" header="0" footer="0"/>
      <printOptions horizontalCentered="1"/>
      <pageSetup scale="79" firstPageNumber="2" orientation="landscape" useFirstPageNumber="1" horizontalDpi="300" verticalDpi="300" r:id="rId1"/>
      <headerFooter alignWithMargins="0">
        <oddFooter>&amp;C&amp;"Times New Roman,Regular"Exhibit F - Crosswalk of 2011 Availability</oddFooter>
      </headerFooter>
    </customSheetView>
    <customSheetView guid="{56C0A34E-45B4-448B-85E5-70B3A8E63333}" scale="75" showPageBreaks="1" showGridLines="0" outlineSymbols="0" fitToPage="1" printArea="1" view="pageBreakPreview">
      <selection activeCell="S30" sqref="S30"/>
      <pageMargins left="0.5" right="0.5" top="0.5" bottom="0.55000000000000004" header="0" footer="0"/>
      <printOptions horizontalCentered="1"/>
      <pageSetup scale="68" firstPageNumber="2" orientation="landscape" useFirstPageNumber="1" horizontalDpi="300" verticalDpi="300" r:id="rId2"/>
      <headerFooter alignWithMargins="0">
        <oddFooter>&amp;C&amp;"Times New Roman,Regular"Exhibit F - Crosswalk of 2011 Availability</oddFooter>
      </headerFooter>
    </customSheetView>
    <customSheetView guid="{4148B88B-8ED7-4FDE-9459-DEB244AD0552}" scale="75" showPageBreaks="1" showGridLines="0" outlineSymbols="0" fitToPage="1" printArea="1" hiddenColumns="1" view="pageBreakPreview">
      <selection activeCell="L12" sqref="L12"/>
      <pageMargins left="0.5" right="0.5" top="0.5" bottom="0.55000000000000004" header="0" footer="0"/>
      <printOptions horizontalCentered="1"/>
      <pageSetup scale="79" firstPageNumber="2" orientation="landscape" useFirstPageNumber="1" horizontalDpi="300" verticalDpi="300" r:id="rId3"/>
      <headerFooter alignWithMargins="0">
        <oddFooter>&amp;C&amp;"Times New Roman,Regular"Exhibit F - Crosswalk of 2011 Availability</oddFooter>
      </headerFooter>
    </customSheetView>
    <customSheetView guid="{12C66D54-5067-4346-818B-6EAB1C8A9183}" scale="75" showPageBreaks="1" showGridLines="0" outlineSymbols="0" fitToPage="1" printArea="1" view="pageBreakPreview">
      <selection activeCell="A36" sqref="A36:O36"/>
      <pageMargins left="0.5" right="0.5" top="0.5" bottom="0.55000000000000004" header="0" footer="0"/>
      <printOptions horizontalCentered="1"/>
      <pageSetup scale="79" firstPageNumber="2" orientation="landscape" useFirstPageNumber="1" horizontalDpi="300" verticalDpi="300" r:id="rId4"/>
      <headerFooter alignWithMargins="0">
        <oddFooter>&amp;C&amp;"Times New Roman,Regular"Exhibit F - Crosswalk of 2011 Availability</oddFooter>
      </headerFooter>
    </customSheetView>
  </customSheetViews>
  <mergeCells count="22">
    <mergeCell ref="A7:O7"/>
    <mergeCell ref="A8:O8"/>
    <mergeCell ref="A2:O2"/>
    <mergeCell ref="A6:O6"/>
    <mergeCell ref="A1:O1"/>
    <mergeCell ref="A3:O3"/>
    <mergeCell ref="A4:O4"/>
    <mergeCell ref="A5:O5"/>
    <mergeCell ref="A32:P32"/>
    <mergeCell ref="M9:O10"/>
    <mergeCell ref="A27:O27"/>
    <mergeCell ref="A31:O31"/>
    <mergeCell ref="A25:O25"/>
    <mergeCell ref="A29:O29"/>
    <mergeCell ref="A30:O30"/>
    <mergeCell ref="H9:J10"/>
    <mergeCell ref="K9:K10"/>
    <mergeCell ref="L9:L10"/>
    <mergeCell ref="E9:G10"/>
    <mergeCell ref="B9:D10"/>
    <mergeCell ref="A9:A11"/>
    <mergeCell ref="A26:O26"/>
  </mergeCells>
  <phoneticPr fontId="0" type="noConversion"/>
  <printOptions horizontalCentered="1"/>
  <pageMargins left="0.5" right="0.5" top="0.5" bottom="0.55000000000000004" header="0" footer="0"/>
  <pageSetup scale="79" firstPageNumber="2" orientation="landscape" useFirstPageNumber="1" r:id="rId5"/>
  <headerFooter alignWithMargins="0">
    <oddFooter>&amp;C&amp;"Times New Roman,Regular"Exhibit F - Crosswalk of 2011 Availability</oddFooter>
  </headerFooter>
  <ignoredErrors>
    <ignoredError sqref="N13 D13" formula="1"/>
  </ignoredErrors>
</worksheet>
</file>

<file path=xl/worksheets/sheet7.xml><?xml version="1.0" encoding="utf-8"?>
<worksheet xmlns="http://schemas.openxmlformats.org/spreadsheetml/2006/main" xmlns:r="http://schemas.openxmlformats.org/officeDocument/2006/relationships">
  <sheetPr>
    <pageSetUpPr fitToPage="1"/>
  </sheetPr>
  <dimension ref="A1:T26"/>
  <sheetViews>
    <sheetView view="pageBreakPreview" zoomScale="75" zoomScaleNormal="100" zoomScaleSheetLayoutView="75" workbookViewId="0">
      <selection activeCell="Q14" sqref="Q14"/>
    </sheetView>
  </sheetViews>
  <sheetFormatPr defaultRowHeight="15.75"/>
  <cols>
    <col min="1" max="1" width="35.21875" customWidth="1"/>
    <col min="8" max="8" width="8.88671875" hidden="1" customWidth="1"/>
    <col min="9" max="9" width="8.88671875" style="241" hidden="1" customWidth="1"/>
    <col min="10" max="10" width="8.88671875" hidden="1" customWidth="1"/>
    <col min="14" max="14" width="9.44140625" style="8" customWidth="1"/>
    <col min="15" max="15" width="10" style="8" customWidth="1"/>
  </cols>
  <sheetData>
    <row r="1" spans="1:20" ht="20.25">
      <c r="A1" s="717" t="s">
        <v>205</v>
      </c>
      <c r="B1" s="718"/>
      <c r="C1" s="718"/>
      <c r="D1" s="718"/>
      <c r="E1" s="718"/>
      <c r="F1" s="718"/>
      <c r="G1" s="718"/>
      <c r="H1" s="718"/>
      <c r="I1" s="718"/>
      <c r="J1" s="718"/>
      <c r="K1" s="718"/>
      <c r="L1" s="718"/>
      <c r="M1" s="718"/>
      <c r="N1" s="718"/>
      <c r="O1" s="718"/>
      <c r="P1" s="718"/>
      <c r="Q1" s="718"/>
      <c r="R1" s="718"/>
      <c r="S1" s="78" t="s">
        <v>0</v>
      </c>
      <c r="T1" s="8"/>
    </row>
    <row r="2" spans="1:20">
      <c r="A2" s="713"/>
      <c r="B2" s="713"/>
      <c r="C2" s="713"/>
      <c r="D2" s="713"/>
      <c r="E2" s="713"/>
      <c r="F2" s="713"/>
      <c r="G2" s="713"/>
      <c r="H2" s="713"/>
      <c r="I2" s="713"/>
      <c r="J2" s="713"/>
      <c r="K2" s="713"/>
      <c r="L2" s="713"/>
      <c r="M2" s="713"/>
      <c r="N2" s="713"/>
      <c r="O2" s="713"/>
      <c r="P2" s="713"/>
      <c r="Q2" s="713"/>
      <c r="R2" s="713"/>
      <c r="S2" s="78" t="s">
        <v>0</v>
      </c>
      <c r="T2" s="8"/>
    </row>
    <row r="3" spans="1:20" ht="18.75">
      <c r="A3" s="719" t="s">
        <v>178</v>
      </c>
      <c r="B3" s="720"/>
      <c r="C3" s="720"/>
      <c r="D3" s="720"/>
      <c r="E3" s="720"/>
      <c r="F3" s="720"/>
      <c r="G3" s="720"/>
      <c r="H3" s="720"/>
      <c r="I3" s="720"/>
      <c r="J3" s="720"/>
      <c r="K3" s="720"/>
      <c r="L3" s="720"/>
      <c r="M3" s="720"/>
      <c r="N3" s="720"/>
      <c r="O3" s="720"/>
      <c r="P3" s="720"/>
      <c r="Q3" s="720"/>
      <c r="R3" s="720"/>
      <c r="S3" s="78" t="s">
        <v>0</v>
      </c>
      <c r="T3" s="8"/>
    </row>
    <row r="4" spans="1:20" ht="16.5">
      <c r="A4" s="721" t="str">
        <f>+'B. Summary of Requirements '!A5</f>
        <v>Community Relations Service</v>
      </c>
      <c r="B4" s="716"/>
      <c r="C4" s="716"/>
      <c r="D4" s="716"/>
      <c r="E4" s="716"/>
      <c r="F4" s="716"/>
      <c r="G4" s="716"/>
      <c r="H4" s="716"/>
      <c r="I4" s="716"/>
      <c r="J4" s="716"/>
      <c r="K4" s="716"/>
      <c r="L4" s="716"/>
      <c r="M4" s="716"/>
      <c r="N4" s="716"/>
      <c r="O4" s="716"/>
      <c r="P4" s="716"/>
      <c r="Q4" s="716"/>
      <c r="R4" s="716"/>
      <c r="S4" s="78" t="s">
        <v>0</v>
      </c>
      <c r="T4" s="8"/>
    </row>
    <row r="5" spans="1:20" ht="16.5">
      <c r="A5" s="721" t="str">
        <f>+'B. Summary of Requirements '!A6</f>
        <v>Salaries and Expenses</v>
      </c>
      <c r="B5" s="720"/>
      <c r="C5" s="720"/>
      <c r="D5" s="720"/>
      <c r="E5" s="720"/>
      <c r="F5" s="720"/>
      <c r="G5" s="720"/>
      <c r="H5" s="720"/>
      <c r="I5" s="720"/>
      <c r="J5" s="720"/>
      <c r="K5" s="720"/>
      <c r="L5" s="720"/>
      <c r="M5" s="720"/>
      <c r="N5" s="720"/>
      <c r="O5" s="720"/>
      <c r="P5" s="720"/>
      <c r="Q5" s="720"/>
      <c r="R5" s="720"/>
      <c r="S5" s="78" t="s">
        <v>0</v>
      </c>
      <c r="T5" s="8"/>
    </row>
    <row r="6" spans="1:20">
      <c r="A6" s="715" t="s">
        <v>118</v>
      </c>
      <c r="B6" s="716"/>
      <c r="C6" s="716"/>
      <c r="D6" s="716"/>
      <c r="E6" s="716"/>
      <c r="F6" s="716"/>
      <c r="G6" s="716"/>
      <c r="H6" s="716"/>
      <c r="I6" s="716"/>
      <c r="J6" s="716"/>
      <c r="K6" s="716"/>
      <c r="L6" s="716"/>
      <c r="M6" s="716"/>
      <c r="N6" s="716"/>
      <c r="O6" s="716"/>
      <c r="P6" s="716"/>
      <c r="Q6" s="716"/>
      <c r="R6" s="716"/>
      <c r="S6" s="78" t="s">
        <v>0</v>
      </c>
      <c r="T6" s="8"/>
    </row>
    <row r="7" spans="1:20">
      <c r="A7" s="713"/>
      <c r="B7" s="713"/>
      <c r="C7" s="713"/>
      <c r="D7" s="713"/>
      <c r="E7" s="713"/>
      <c r="F7" s="713"/>
      <c r="G7" s="713"/>
      <c r="H7" s="713"/>
      <c r="I7" s="713"/>
      <c r="J7" s="713"/>
      <c r="K7" s="713"/>
      <c r="L7" s="713"/>
      <c r="M7" s="713"/>
      <c r="N7" s="713"/>
      <c r="O7" s="713"/>
      <c r="P7" s="713"/>
      <c r="Q7" s="713"/>
      <c r="R7" s="713"/>
      <c r="S7" s="78" t="s">
        <v>0</v>
      </c>
      <c r="T7" s="8"/>
    </row>
    <row r="8" spans="1:20">
      <c r="A8" s="714"/>
      <c r="B8" s="714"/>
      <c r="C8" s="714"/>
      <c r="D8" s="714"/>
      <c r="E8" s="714"/>
      <c r="F8" s="714"/>
      <c r="G8" s="714"/>
      <c r="H8" s="714"/>
      <c r="I8" s="714"/>
      <c r="J8" s="714"/>
      <c r="K8" s="714"/>
      <c r="L8" s="714"/>
      <c r="M8" s="714"/>
      <c r="N8" s="714"/>
      <c r="O8" s="714"/>
      <c r="P8" s="714"/>
      <c r="Q8" s="714"/>
      <c r="R8" s="714"/>
      <c r="S8" s="78" t="s">
        <v>0</v>
      </c>
      <c r="T8" s="8"/>
    </row>
    <row r="9" spans="1:20" ht="15.75" customHeight="1">
      <c r="A9" s="726" t="s">
        <v>31</v>
      </c>
      <c r="B9" s="691" t="s">
        <v>188</v>
      </c>
      <c r="C9" s="692"/>
      <c r="D9" s="693"/>
      <c r="E9" s="703" t="s">
        <v>128</v>
      </c>
      <c r="F9" s="704"/>
      <c r="G9" s="705"/>
      <c r="H9" s="722" t="s">
        <v>129</v>
      </c>
      <c r="I9" s="704"/>
      <c r="J9" s="705"/>
      <c r="K9" s="691" t="s">
        <v>18</v>
      </c>
      <c r="L9" s="692"/>
      <c r="M9" s="693"/>
      <c r="N9" s="724" t="s">
        <v>156</v>
      </c>
      <c r="O9" s="724" t="s">
        <v>157</v>
      </c>
      <c r="P9" s="723" t="s">
        <v>177</v>
      </c>
      <c r="Q9" s="692"/>
      <c r="R9" s="693"/>
      <c r="S9" s="78" t="s">
        <v>0</v>
      </c>
      <c r="T9" s="8"/>
    </row>
    <row r="10" spans="1:20">
      <c r="A10" s="727"/>
      <c r="B10" s="694"/>
      <c r="C10" s="695"/>
      <c r="D10" s="696"/>
      <c r="E10" s="706"/>
      <c r="F10" s="707"/>
      <c r="G10" s="708"/>
      <c r="H10" s="707"/>
      <c r="I10" s="707"/>
      <c r="J10" s="708"/>
      <c r="K10" s="694"/>
      <c r="L10" s="695"/>
      <c r="M10" s="696"/>
      <c r="N10" s="725"/>
      <c r="O10" s="725"/>
      <c r="P10" s="695"/>
      <c r="Q10" s="695"/>
      <c r="R10" s="696"/>
      <c r="S10" s="78" t="s">
        <v>0</v>
      </c>
      <c r="T10" s="8"/>
    </row>
    <row r="11" spans="1:20">
      <c r="A11" s="728"/>
      <c r="B11" s="479" t="s">
        <v>134</v>
      </c>
      <c r="C11" s="480" t="s">
        <v>35</v>
      </c>
      <c r="D11" s="481" t="s">
        <v>136</v>
      </c>
      <c r="E11" s="479" t="s">
        <v>134</v>
      </c>
      <c r="F11" s="480" t="s">
        <v>35</v>
      </c>
      <c r="G11" s="481" t="s">
        <v>136</v>
      </c>
      <c r="H11" s="480" t="s">
        <v>134</v>
      </c>
      <c r="I11" s="480" t="s">
        <v>35</v>
      </c>
      <c r="J11" s="480" t="s">
        <v>136</v>
      </c>
      <c r="K11" s="479" t="s">
        <v>134</v>
      </c>
      <c r="L11" s="480" t="s">
        <v>35</v>
      </c>
      <c r="M11" s="481" t="s">
        <v>136</v>
      </c>
      <c r="N11" s="482" t="s">
        <v>136</v>
      </c>
      <c r="O11" s="482" t="s">
        <v>136</v>
      </c>
      <c r="P11" s="480" t="s">
        <v>134</v>
      </c>
      <c r="Q11" s="480" t="s">
        <v>35</v>
      </c>
      <c r="R11" s="481" t="s">
        <v>136</v>
      </c>
      <c r="S11" s="78" t="s">
        <v>0</v>
      </c>
      <c r="T11" s="8"/>
    </row>
    <row r="12" spans="1:20" ht="31.5">
      <c r="A12" s="483" t="s">
        <v>214</v>
      </c>
      <c r="B12" s="179">
        <v>56</v>
      </c>
      <c r="C12" s="180">
        <v>56</v>
      </c>
      <c r="D12" s="181">
        <v>11456</v>
      </c>
      <c r="E12" s="179">
        <v>0</v>
      </c>
      <c r="F12" s="180">
        <v>0</v>
      </c>
      <c r="G12" s="181">
        <v>0</v>
      </c>
      <c r="H12" s="180"/>
      <c r="I12" s="180"/>
      <c r="J12" s="180"/>
      <c r="K12" s="180">
        <v>0</v>
      </c>
      <c r="L12" s="180">
        <v>0</v>
      </c>
      <c r="M12" s="181">
        <v>0</v>
      </c>
      <c r="N12" s="180">
        <v>0</v>
      </c>
      <c r="O12" s="181">
        <v>0</v>
      </c>
      <c r="P12" s="180">
        <f t="shared" ref="P12:Q12" si="0">B12+E12+H12+K12</f>
        <v>56</v>
      </c>
      <c r="Q12" s="180">
        <f t="shared" si="0"/>
        <v>56</v>
      </c>
      <c r="R12" s="181">
        <f>D12+G12+J12+M12+N12+O12</f>
        <v>11456</v>
      </c>
      <c r="S12" s="78" t="s">
        <v>0</v>
      </c>
      <c r="T12" s="8"/>
    </row>
    <row r="13" spans="1:20">
      <c r="A13" s="473" t="s">
        <v>142</v>
      </c>
      <c r="B13" s="173">
        <f t="shared" ref="B13:R13" si="1">SUM(B12:B12)</f>
        <v>56</v>
      </c>
      <c r="C13" s="174">
        <f t="shared" si="1"/>
        <v>56</v>
      </c>
      <c r="D13" s="177">
        <f t="shared" si="1"/>
        <v>11456</v>
      </c>
      <c r="E13" s="173">
        <f t="shared" si="1"/>
        <v>0</v>
      </c>
      <c r="F13" s="174">
        <f t="shared" si="1"/>
        <v>0</v>
      </c>
      <c r="G13" s="177">
        <f t="shared" si="1"/>
        <v>0</v>
      </c>
      <c r="H13" s="174">
        <f t="shared" si="1"/>
        <v>0</v>
      </c>
      <c r="I13" s="174">
        <f t="shared" si="1"/>
        <v>0</v>
      </c>
      <c r="J13" s="175">
        <f t="shared" si="1"/>
        <v>0</v>
      </c>
      <c r="K13" s="173">
        <f t="shared" si="1"/>
        <v>0</v>
      </c>
      <c r="L13" s="174">
        <f t="shared" si="1"/>
        <v>0</v>
      </c>
      <c r="M13" s="177">
        <f t="shared" si="1"/>
        <v>0</v>
      </c>
      <c r="N13" s="177">
        <f t="shared" si="1"/>
        <v>0</v>
      </c>
      <c r="O13" s="177">
        <f t="shared" si="1"/>
        <v>0</v>
      </c>
      <c r="P13" s="174">
        <f t="shared" si="1"/>
        <v>56</v>
      </c>
      <c r="Q13" s="174">
        <f t="shared" si="1"/>
        <v>56</v>
      </c>
      <c r="R13" s="177">
        <f t="shared" si="1"/>
        <v>11456</v>
      </c>
      <c r="S13" s="78" t="s">
        <v>0</v>
      </c>
      <c r="T13" s="8"/>
    </row>
    <row r="14" spans="1:20">
      <c r="A14" s="474" t="s">
        <v>123</v>
      </c>
      <c r="B14" s="150" t="s">
        <v>135</v>
      </c>
      <c r="C14" s="151"/>
      <c r="D14" s="178"/>
      <c r="E14" s="150"/>
      <c r="F14" s="151"/>
      <c r="G14" s="178"/>
      <c r="H14" s="151"/>
      <c r="I14" s="151"/>
      <c r="J14" s="151"/>
      <c r="K14" s="150"/>
      <c r="L14" s="151"/>
      <c r="M14" s="178"/>
      <c r="N14" s="178"/>
      <c r="O14" s="178"/>
      <c r="P14" s="151"/>
      <c r="Q14" s="151"/>
      <c r="R14" s="178"/>
      <c r="S14" s="78" t="s">
        <v>0</v>
      </c>
      <c r="T14" s="9"/>
    </row>
    <row r="15" spans="1:20">
      <c r="A15" s="474" t="s">
        <v>122</v>
      </c>
      <c r="B15" s="179"/>
      <c r="C15" s="180">
        <f>SUM(C13:C14)</f>
        <v>56</v>
      </c>
      <c r="D15" s="181"/>
      <c r="E15" s="179"/>
      <c r="F15" s="180">
        <f>+F13+F14</f>
        <v>0</v>
      </c>
      <c r="G15" s="181"/>
      <c r="H15" s="180"/>
      <c r="I15" s="180">
        <f>+I13+I14</f>
        <v>0</v>
      </c>
      <c r="J15" s="180"/>
      <c r="K15" s="179"/>
      <c r="L15" s="180">
        <f>+L13+L14</f>
        <v>0</v>
      </c>
      <c r="M15" s="181"/>
      <c r="N15" s="181"/>
      <c r="O15" s="181"/>
      <c r="P15" s="180"/>
      <c r="Q15" s="180">
        <f>SUM(Q13:Q14)</f>
        <v>56</v>
      </c>
      <c r="R15" s="181"/>
      <c r="S15" s="78" t="s">
        <v>0</v>
      </c>
      <c r="T15" s="8"/>
    </row>
    <row r="16" spans="1:20">
      <c r="A16" s="474" t="s">
        <v>124</v>
      </c>
      <c r="B16" s="150"/>
      <c r="C16" s="151">
        <f>+C15</f>
        <v>56</v>
      </c>
      <c r="D16" s="183"/>
      <c r="E16" s="150"/>
      <c r="F16" s="151">
        <f>+F15</f>
        <v>0</v>
      </c>
      <c r="G16" s="183"/>
      <c r="H16" s="151"/>
      <c r="I16" s="151" t="e">
        <f>#REF!+#REF!+I15</f>
        <v>#REF!</v>
      </c>
      <c r="J16" s="182"/>
      <c r="K16" s="150"/>
      <c r="L16" s="151">
        <f>+L15</f>
        <v>0</v>
      </c>
      <c r="M16" s="183"/>
      <c r="N16" s="183"/>
      <c r="O16" s="183"/>
      <c r="P16" s="151"/>
      <c r="Q16" s="151">
        <f>+Q15</f>
        <v>56</v>
      </c>
      <c r="R16" s="183"/>
      <c r="S16" s="78" t="s">
        <v>0</v>
      </c>
      <c r="T16" s="8"/>
    </row>
    <row r="17" spans="1:20">
      <c r="A17" s="475"/>
      <c r="B17" s="476"/>
      <c r="C17" s="477"/>
      <c r="D17" s="478"/>
      <c r="E17" s="476"/>
      <c r="F17" s="477"/>
      <c r="G17" s="478"/>
      <c r="H17" s="477"/>
      <c r="I17" s="477"/>
      <c r="J17" s="477"/>
      <c r="K17" s="477"/>
      <c r="L17" s="477"/>
      <c r="M17" s="478"/>
      <c r="N17" s="477"/>
      <c r="O17" s="478"/>
      <c r="P17" s="477"/>
      <c r="Q17" s="477"/>
      <c r="R17" s="478"/>
      <c r="S17" s="69" t="s">
        <v>19</v>
      </c>
      <c r="T17" s="8"/>
    </row>
    <row r="18" spans="1:20">
      <c r="A18" s="1"/>
      <c r="B18" s="19"/>
      <c r="C18" s="1"/>
      <c r="D18" s="1"/>
      <c r="E18" s="1"/>
      <c r="F18" s="1"/>
      <c r="G18" s="1"/>
      <c r="H18" s="1"/>
      <c r="I18" s="1"/>
      <c r="J18" s="2"/>
      <c r="K18" s="1"/>
      <c r="L18" s="1"/>
      <c r="M18" s="1"/>
      <c r="N18" s="1"/>
      <c r="O18" s="1"/>
      <c r="P18" s="1"/>
      <c r="Q18" s="1"/>
      <c r="R18" s="1"/>
      <c r="S18" s="78"/>
      <c r="T18" s="8"/>
    </row>
    <row r="19" spans="1:20" s="8" customFormat="1" ht="16.5" customHeight="1">
      <c r="A19" s="712"/>
      <c r="B19" s="712"/>
      <c r="C19" s="712"/>
      <c r="D19" s="712"/>
      <c r="E19" s="712"/>
      <c r="F19" s="712"/>
      <c r="G19" s="712"/>
      <c r="H19" s="712"/>
      <c r="I19" s="712"/>
      <c r="J19" s="712"/>
      <c r="K19" s="712"/>
      <c r="L19" s="712"/>
      <c r="M19" s="712"/>
      <c r="N19" s="712"/>
      <c r="O19" s="712"/>
      <c r="P19" s="712"/>
      <c r="Q19" s="712"/>
      <c r="R19" s="712"/>
      <c r="S19" s="19"/>
    </row>
    <row r="20" spans="1:20" s="8" customFormat="1" ht="16.5" customHeight="1">
      <c r="A20" s="697"/>
      <c r="B20" s="698"/>
      <c r="C20" s="698"/>
      <c r="D20" s="698"/>
      <c r="E20" s="698"/>
      <c r="F20" s="698"/>
      <c r="G20" s="698"/>
      <c r="H20" s="698"/>
      <c r="I20" s="698"/>
      <c r="J20" s="698"/>
      <c r="K20" s="698"/>
      <c r="L20" s="698"/>
      <c r="M20" s="698"/>
      <c r="N20" s="698"/>
      <c r="O20" s="698"/>
      <c r="P20" s="698"/>
      <c r="Q20" s="698"/>
      <c r="R20" s="698"/>
      <c r="S20" s="19"/>
    </row>
    <row r="21" spans="1:20" s="8" customFormat="1" ht="16.5" customHeight="1">
      <c r="A21" s="250"/>
      <c r="B21" s="287"/>
      <c r="C21" s="287"/>
      <c r="D21" s="287"/>
      <c r="E21" s="287"/>
      <c r="F21" s="287"/>
      <c r="G21" s="287"/>
      <c r="H21" s="287"/>
      <c r="I21" s="287"/>
      <c r="J21" s="287"/>
      <c r="K21" s="287"/>
      <c r="L21" s="287"/>
      <c r="M21" s="287"/>
      <c r="N21" s="287"/>
      <c r="O21" s="287"/>
      <c r="P21" s="287"/>
      <c r="Q21" s="287"/>
      <c r="R21" s="287"/>
      <c r="S21" s="19"/>
    </row>
    <row r="22" spans="1:20" s="8" customFormat="1" ht="16.5" customHeight="1">
      <c r="A22" s="700"/>
      <c r="B22" s="697"/>
      <c r="C22" s="697"/>
      <c r="D22" s="697"/>
      <c r="E22" s="697"/>
      <c r="F22" s="697"/>
      <c r="G22" s="697"/>
      <c r="H22" s="697"/>
      <c r="I22" s="697"/>
      <c r="J22" s="697"/>
      <c r="K22" s="697"/>
      <c r="L22" s="697"/>
      <c r="M22" s="697"/>
      <c r="N22" s="697"/>
      <c r="O22" s="697"/>
      <c r="P22" s="697"/>
      <c r="Q22" s="697"/>
      <c r="R22" s="697"/>
      <c r="S22" s="19"/>
    </row>
    <row r="23" spans="1:20" s="8" customFormat="1" ht="16.5" customHeight="1">
      <c r="A23" s="697"/>
      <c r="B23" s="697"/>
      <c r="C23" s="697"/>
      <c r="D23" s="697"/>
      <c r="E23" s="697"/>
      <c r="F23" s="697"/>
      <c r="G23" s="697"/>
      <c r="H23" s="697"/>
      <c r="I23" s="697"/>
      <c r="J23" s="697"/>
      <c r="K23" s="697"/>
      <c r="L23" s="697"/>
      <c r="M23" s="697"/>
      <c r="N23" s="697"/>
      <c r="O23" s="697"/>
      <c r="P23" s="697"/>
      <c r="Q23" s="697"/>
      <c r="R23" s="697"/>
      <c r="S23" s="19"/>
    </row>
    <row r="24" spans="1:20" s="8" customFormat="1" ht="16.5" customHeight="1">
      <c r="A24" s="697"/>
      <c r="B24" s="698"/>
      <c r="C24" s="698"/>
      <c r="D24" s="698"/>
      <c r="E24" s="698"/>
      <c r="F24" s="698"/>
      <c r="G24" s="698"/>
      <c r="H24" s="698"/>
      <c r="I24" s="698"/>
      <c r="J24" s="698"/>
      <c r="K24" s="698"/>
      <c r="L24" s="698"/>
      <c r="M24" s="698"/>
      <c r="N24" s="698"/>
      <c r="O24" s="698"/>
      <c r="P24" s="698"/>
      <c r="Q24" s="698"/>
      <c r="R24" s="698"/>
      <c r="S24" s="19"/>
    </row>
    <row r="25" spans="1:20" s="8" customFormat="1" ht="16.5" customHeight="1">
      <c r="A25" s="689"/>
      <c r="B25" s="690"/>
      <c r="C25" s="690"/>
      <c r="D25" s="690"/>
      <c r="E25" s="690"/>
      <c r="F25" s="690"/>
      <c r="G25" s="690"/>
      <c r="H25" s="690"/>
      <c r="I25" s="690"/>
      <c r="J25" s="690"/>
      <c r="K25" s="690"/>
      <c r="L25" s="690"/>
      <c r="M25" s="690"/>
      <c r="N25" s="690"/>
      <c r="O25" s="690"/>
      <c r="P25" s="690"/>
      <c r="Q25" s="690"/>
      <c r="R25" s="690"/>
      <c r="S25" s="690"/>
    </row>
    <row r="26" spans="1:20" ht="18">
      <c r="A26" s="126"/>
      <c r="B26" s="19"/>
      <c r="C26" s="19"/>
      <c r="D26" s="19"/>
      <c r="E26" s="19"/>
      <c r="F26" s="19"/>
      <c r="G26" s="19"/>
      <c r="H26" s="19"/>
      <c r="I26" s="19"/>
      <c r="J26" s="19"/>
      <c r="K26" s="19"/>
      <c r="L26" s="19"/>
      <c r="M26" s="19"/>
      <c r="P26" s="19"/>
      <c r="Q26" s="19"/>
      <c r="R26" s="19"/>
      <c r="S26" s="19"/>
      <c r="T26" s="79"/>
    </row>
  </sheetData>
  <customSheetViews>
    <customSheetView guid="{3118AF25-8423-420A-806A-487665220C68}" scale="75" showPageBreaks="1" fitToPage="1" printArea="1" hiddenColumns="1" view="pageBreakPreview">
      <selection activeCell="R16" sqref="R16"/>
      <pageMargins left="0.75" right="0.75" top="1" bottom="1" header="0.5" footer="0.5"/>
      <pageSetup scale="62" orientation="landscape" r:id="rId1"/>
      <headerFooter alignWithMargins="0">
        <oddFooter>&amp;C&amp;"Times New Roman,Regular"Exhibit G:  Crosswalk of 2012 Availability</oddFooter>
      </headerFooter>
    </customSheetView>
    <customSheetView guid="{56C0A34E-45B4-448B-85E5-70B3A8E63333}" scale="75" showPageBreaks="1" fitToPage="1" printArea="1" view="pageBreakPreview">
      <selection activeCell="E13" sqref="E13"/>
      <pageMargins left="0.75" right="0.75" top="1" bottom="1" header="0.5" footer="0.5"/>
      <pageSetup scale="54" orientation="landscape" r:id="rId2"/>
      <headerFooter alignWithMargins="0">
        <oddFooter>&amp;C&amp;"Times New Roman,Regular"Exhibit G:  Crosswalk of 2012 Availability</oddFooter>
      </headerFooter>
    </customSheetView>
    <customSheetView guid="{4148B88B-8ED7-4FDE-9459-DEB244AD0552}" scale="75" showPageBreaks="1" fitToPage="1" printArea="1" hiddenColumns="1" view="pageBreakPreview">
      <selection activeCell="N11" sqref="N11"/>
      <pageMargins left="0.75" right="0.75" top="1" bottom="1" header="0.5" footer="0.5"/>
      <pageSetup scale="62" orientation="landscape" r:id="rId3"/>
      <headerFooter alignWithMargins="0">
        <oddFooter>&amp;C&amp;"Times New Roman,Regular"Exhibit G:  Crosswalk of 2012 Availability</oddFooter>
      </headerFooter>
    </customSheetView>
    <customSheetView guid="{12C66D54-5067-4346-818B-6EAB1C8A9183}" scale="75" showPageBreaks="1" fitToPage="1" printArea="1" hiddenColumns="1" view="pageBreakPreview">
      <selection activeCell="M44" sqref="M44"/>
      <pageMargins left="0.75" right="0.75" top="1" bottom="1" header="0.5" footer="0.5"/>
      <pageSetup scale="62" orientation="landscape" r:id="rId4"/>
      <headerFooter alignWithMargins="0">
        <oddFooter>&amp;C&amp;"Times New Roman,Regular"Exhibit G:  Crosswalk of 2012 Availability</oddFooter>
      </headerFooter>
    </customSheetView>
  </customSheetViews>
  <mergeCells count="22">
    <mergeCell ref="A25:S25"/>
    <mergeCell ref="H9:J10"/>
    <mergeCell ref="K9:M10"/>
    <mergeCell ref="A1:R1"/>
    <mergeCell ref="A2:R2"/>
    <mergeCell ref="A3:R3"/>
    <mergeCell ref="A4:R4"/>
    <mergeCell ref="A5:R5"/>
    <mergeCell ref="P9:R10"/>
    <mergeCell ref="N9:N10"/>
    <mergeCell ref="O9:O10"/>
    <mergeCell ref="A6:R6"/>
    <mergeCell ref="A7:R7"/>
    <mergeCell ref="A8:R8"/>
    <mergeCell ref="A9:A11"/>
    <mergeCell ref="A24:R24"/>
    <mergeCell ref="B9:D10"/>
    <mergeCell ref="A19:R19"/>
    <mergeCell ref="A20:R20"/>
    <mergeCell ref="A22:R22"/>
    <mergeCell ref="A23:R23"/>
    <mergeCell ref="E9:G10"/>
  </mergeCells>
  <phoneticPr fontId="42" type="noConversion"/>
  <pageMargins left="0.75" right="0.75" top="1" bottom="1" header="0.5" footer="0.5"/>
  <pageSetup scale="62" orientation="landscape" r:id="rId5"/>
  <headerFooter alignWithMargins="0">
    <oddFooter>&amp;C&amp;"Times New Roman,Regular"Exhibit G:  Crosswalk of 2012 Availability</oddFooter>
  </headerFooter>
</worksheet>
</file>

<file path=xl/worksheets/sheet8.xml><?xml version="1.0" encoding="utf-8"?>
<worksheet xmlns="http://schemas.openxmlformats.org/spreadsheetml/2006/main" xmlns:r="http://schemas.openxmlformats.org/officeDocument/2006/relationships">
  <sheetPr codeName="Sheet13">
    <pageSetUpPr fitToPage="1"/>
  </sheetPr>
  <dimension ref="A1:AF29"/>
  <sheetViews>
    <sheetView showGridLines="0" showOutlineSymbols="0" view="pageBreakPreview" zoomScale="75" zoomScaleNormal="75" workbookViewId="0">
      <selection activeCell="A3" sqref="A3:N3"/>
    </sheetView>
  </sheetViews>
  <sheetFormatPr defaultColWidth="9.6640625" defaultRowHeight="15.75"/>
  <cols>
    <col min="1" max="1" width="4.44140625" style="19" customWidth="1"/>
    <col min="2" max="2" width="45.6640625" style="19" customWidth="1"/>
    <col min="3" max="3" width="6.5546875" style="19" customWidth="1"/>
    <col min="4" max="4" width="5.6640625" style="19" customWidth="1"/>
    <col min="5" max="5" width="10.44140625" style="19" bestFit="1" customWidth="1"/>
    <col min="6" max="7" width="5.6640625" style="19" customWidth="1"/>
    <col min="8" max="8" width="11.77734375" style="19" customWidth="1"/>
    <col min="9" max="10" width="5.6640625" style="19" customWidth="1"/>
    <col min="11" max="11" width="10.44140625" style="19" bestFit="1" customWidth="1"/>
    <col min="12" max="13" width="5.6640625" style="19" customWidth="1"/>
    <col min="14" max="14" width="7.6640625" style="19" customWidth="1"/>
    <col min="15" max="15" width="1.21875" style="73" customWidth="1"/>
    <col min="16" max="16" width="27.5546875" style="19" customWidth="1"/>
    <col min="17" max="20" width="7.6640625" style="19" customWidth="1"/>
    <col min="21" max="21" width="3.6640625" style="19" customWidth="1"/>
    <col min="22" max="24" width="7.6640625" style="19" customWidth="1"/>
    <col min="25" max="25" width="3.6640625" style="19" customWidth="1"/>
    <col min="26" max="28" width="7.6640625" style="19" customWidth="1"/>
    <col min="29" max="29" width="3.6640625" style="19" customWidth="1"/>
    <col min="30" max="32" width="7.6640625" style="19" customWidth="1"/>
    <col min="33" max="16384" width="9.6640625" style="19"/>
  </cols>
  <sheetData>
    <row r="1" spans="1:32" ht="20.25">
      <c r="A1" s="608" t="s">
        <v>164</v>
      </c>
      <c r="B1" s="729"/>
      <c r="C1" s="729"/>
      <c r="D1" s="729"/>
      <c r="E1" s="729"/>
      <c r="F1" s="729"/>
      <c r="G1" s="729"/>
      <c r="H1" s="729"/>
      <c r="I1" s="729"/>
      <c r="J1" s="729"/>
      <c r="K1" s="729"/>
      <c r="L1" s="729"/>
      <c r="M1" s="729"/>
      <c r="N1" s="729"/>
      <c r="O1" s="72" t="s">
        <v>0</v>
      </c>
      <c r="P1" s="1"/>
      <c r="Q1" s="1"/>
      <c r="R1" s="1"/>
      <c r="S1" s="1"/>
      <c r="T1" s="1"/>
      <c r="U1" s="1"/>
    </row>
    <row r="2" spans="1:32" ht="13.9" customHeight="1">
      <c r="A2" s="18"/>
      <c r="B2" s="7"/>
      <c r="C2" s="7"/>
      <c r="D2" s="7"/>
      <c r="E2" s="7"/>
      <c r="F2" s="7"/>
      <c r="G2" s="7"/>
      <c r="H2" s="7"/>
      <c r="I2" s="7"/>
      <c r="J2" s="7"/>
      <c r="K2" s="7"/>
      <c r="L2" s="7"/>
      <c r="M2" s="7"/>
      <c r="N2" s="7"/>
      <c r="O2" s="72" t="s">
        <v>0</v>
      </c>
      <c r="P2" s="1"/>
      <c r="Q2" s="1"/>
      <c r="R2" s="1"/>
      <c r="S2" s="1"/>
      <c r="T2" s="1"/>
      <c r="U2" s="1"/>
    </row>
    <row r="3" spans="1:32" ht="18.75">
      <c r="A3" s="730" t="s">
        <v>86</v>
      </c>
      <c r="B3" s="731"/>
      <c r="C3" s="731"/>
      <c r="D3" s="731"/>
      <c r="E3" s="731"/>
      <c r="F3" s="731"/>
      <c r="G3" s="731"/>
      <c r="H3" s="731"/>
      <c r="I3" s="731"/>
      <c r="J3" s="731"/>
      <c r="K3" s="731"/>
      <c r="L3" s="731"/>
      <c r="M3" s="731"/>
      <c r="N3" s="731"/>
      <c r="O3" s="72" t="s">
        <v>0</v>
      </c>
      <c r="P3" s="1"/>
      <c r="Q3" s="1"/>
      <c r="R3" s="1"/>
      <c r="S3" s="1"/>
      <c r="T3" s="1"/>
      <c r="U3" s="1"/>
    </row>
    <row r="4" spans="1:32" ht="16.5">
      <c r="A4" s="732" t="str">
        <f>+'B. Summary of Requirements '!A5</f>
        <v>Community Relations Service</v>
      </c>
      <c r="B4" s="733"/>
      <c r="C4" s="733"/>
      <c r="D4" s="733"/>
      <c r="E4" s="733"/>
      <c r="F4" s="733"/>
      <c r="G4" s="733"/>
      <c r="H4" s="733"/>
      <c r="I4" s="733"/>
      <c r="J4" s="733"/>
      <c r="K4" s="733"/>
      <c r="L4" s="733"/>
      <c r="M4" s="733"/>
      <c r="N4" s="733"/>
      <c r="O4" s="72" t="s">
        <v>0</v>
      </c>
      <c r="P4" s="1"/>
      <c r="Q4" s="1"/>
      <c r="R4" s="1"/>
      <c r="S4" s="1"/>
      <c r="T4" s="1"/>
      <c r="U4" s="1"/>
    </row>
    <row r="5" spans="1:32" ht="16.5">
      <c r="A5" s="732" t="str">
        <f>+'B. Summary of Requirements '!A6</f>
        <v>Salaries and Expenses</v>
      </c>
      <c r="B5" s="731"/>
      <c r="C5" s="731"/>
      <c r="D5" s="731"/>
      <c r="E5" s="731"/>
      <c r="F5" s="731"/>
      <c r="G5" s="731"/>
      <c r="H5" s="731"/>
      <c r="I5" s="731"/>
      <c r="J5" s="731"/>
      <c r="K5" s="731"/>
      <c r="L5" s="731"/>
      <c r="M5" s="731"/>
      <c r="N5" s="731"/>
      <c r="O5" s="72" t="s">
        <v>0</v>
      </c>
      <c r="P5" s="1"/>
      <c r="Q5" s="1"/>
      <c r="R5" s="1"/>
      <c r="S5" s="1"/>
      <c r="T5" s="1"/>
      <c r="U5" s="1"/>
    </row>
    <row r="6" spans="1:32">
      <c r="A6" s="734" t="s">
        <v>118</v>
      </c>
      <c r="B6" s="733"/>
      <c r="C6" s="733"/>
      <c r="D6" s="733"/>
      <c r="E6" s="733"/>
      <c r="F6" s="733"/>
      <c r="G6" s="733"/>
      <c r="H6" s="733"/>
      <c r="I6" s="733"/>
      <c r="J6" s="733"/>
      <c r="K6" s="733"/>
      <c r="L6" s="733"/>
      <c r="M6" s="733"/>
      <c r="N6" s="733"/>
      <c r="O6" s="72" t="s">
        <v>0</v>
      </c>
      <c r="P6" s="1"/>
      <c r="Q6" s="1"/>
      <c r="R6" s="1"/>
      <c r="S6" s="1"/>
      <c r="T6" s="1"/>
      <c r="U6" s="1"/>
    </row>
    <row r="7" spans="1:32">
      <c r="A7" s="7"/>
      <c r="B7" s="7"/>
      <c r="C7" s="7"/>
      <c r="D7" s="7"/>
      <c r="E7" s="7"/>
      <c r="F7" s="184"/>
      <c r="G7" s="184"/>
      <c r="H7" s="184"/>
      <c r="I7" s="7"/>
      <c r="J7" s="7"/>
      <c r="K7" s="7"/>
      <c r="L7" s="7"/>
      <c r="M7" s="7"/>
      <c r="N7" s="7"/>
      <c r="O7" s="72" t="s">
        <v>0</v>
      </c>
      <c r="P7" s="1"/>
      <c r="Q7" s="1"/>
      <c r="R7" s="1"/>
      <c r="S7" s="1"/>
      <c r="T7" s="1"/>
      <c r="U7" s="1"/>
    </row>
    <row r="8" spans="1:32">
      <c r="A8" s="569" t="s">
        <v>131</v>
      </c>
      <c r="B8" s="735"/>
      <c r="C8" s="738" t="s">
        <v>189</v>
      </c>
      <c r="D8" s="739"/>
      <c r="E8" s="740"/>
      <c r="F8" s="738" t="s">
        <v>179</v>
      </c>
      <c r="G8" s="739"/>
      <c r="H8" s="740"/>
      <c r="I8" s="738" t="s">
        <v>173</v>
      </c>
      <c r="J8" s="739"/>
      <c r="K8" s="740"/>
      <c r="L8" s="738" t="s">
        <v>30</v>
      </c>
      <c r="M8" s="739"/>
      <c r="N8" s="740"/>
      <c r="O8" s="72" t="s">
        <v>0</v>
      </c>
      <c r="P8" s="1"/>
      <c r="Q8" s="1"/>
      <c r="R8" s="1"/>
      <c r="S8" s="1"/>
      <c r="T8" s="1"/>
      <c r="U8" s="1"/>
    </row>
    <row r="9" spans="1:32" ht="16.5" thickBot="1">
      <c r="A9" s="736"/>
      <c r="B9" s="737"/>
      <c r="C9" s="169" t="s">
        <v>134</v>
      </c>
      <c r="D9" s="170" t="s">
        <v>35</v>
      </c>
      <c r="E9" s="171" t="s">
        <v>136</v>
      </c>
      <c r="F9" s="169" t="s">
        <v>134</v>
      </c>
      <c r="G9" s="170" t="s">
        <v>35</v>
      </c>
      <c r="H9" s="170" t="s">
        <v>136</v>
      </c>
      <c r="I9" s="169" t="s">
        <v>134</v>
      </c>
      <c r="J9" s="170" t="s">
        <v>35</v>
      </c>
      <c r="K9" s="170" t="s">
        <v>136</v>
      </c>
      <c r="L9" s="169" t="s">
        <v>134</v>
      </c>
      <c r="M9" s="170" t="s">
        <v>35</v>
      </c>
      <c r="N9" s="171" t="s">
        <v>136</v>
      </c>
      <c r="O9" s="72" t="s">
        <v>0</v>
      </c>
      <c r="P9" s="1"/>
      <c r="Q9" s="1"/>
      <c r="R9" s="1"/>
      <c r="S9" s="1"/>
      <c r="T9" s="1"/>
      <c r="U9" s="1"/>
    </row>
    <row r="10" spans="1:32">
      <c r="A10" s="746" t="s">
        <v>215</v>
      </c>
      <c r="B10" s="747"/>
      <c r="C10" s="152">
        <v>0</v>
      </c>
      <c r="D10" s="132">
        <v>0</v>
      </c>
      <c r="E10" s="84">
        <v>24</v>
      </c>
      <c r="F10" s="152">
        <v>0</v>
      </c>
      <c r="G10" s="132">
        <v>0</v>
      </c>
      <c r="H10" s="132">
        <v>0</v>
      </c>
      <c r="I10" s="152">
        <v>0</v>
      </c>
      <c r="J10" s="132">
        <v>0</v>
      </c>
      <c r="K10" s="132">
        <v>0</v>
      </c>
      <c r="L10" s="152">
        <f>I10-F10</f>
        <v>0</v>
      </c>
      <c r="M10" s="132">
        <f>J10-G10</f>
        <v>0</v>
      </c>
      <c r="N10" s="84">
        <f>K10-H10</f>
        <v>0</v>
      </c>
      <c r="O10" s="72" t="s">
        <v>0</v>
      </c>
      <c r="P10" s="1"/>
      <c r="Q10" s="1"/>
      <c r="R10" s="1"/>
      <c r="S10" s="1"/>
      <c r="T10" s="1"/>
      <c r="U10" s="1"/>
    </row>
    <row r="11" spans="1:32">
      <c r="A11" s="741"/>
      <c r="B11" s="742"/>
      <c r="C11" s="191"/>
      <c r="D11" s="192"/>
      <c r="E11" s="193"/>
      <c r="F11" s="191"/>
      <c r="G11" s="194"/>
      <c r="H11" s="194"/>
      <c r="I11" s="191"/>
      <c r="J11" s="194"/>
      <c r="K11" s="194"/>
      <c r="L11" s="191"/>
      <c r="M11" s="194"/>
      <c r="N11" s="193"/>
      <c r="O11" s="72" t="s">
        <v>0</v>
      </c>
      <c r="P11" s="1"/>
      <c r="Q11" s="1"/>
      <c r="R11" s="1"/>
      <c r="S11" s="1"/>
      <c r="T11" s="1"/>
      <c r="U11" s="1"/>
    </row>
    <row r="12" spans="1:32">
      <c r="A12" s="744" t="s">
        <v>132</v>
      </c>
      <c r="B12" s="745"/>
      <c r="C12" s="173">
        <f t="shared" ref="C12:N12" si="0">SUM(C10:C11)</f>
        <v>0</v>
      </c>
      <c r="D12" s="174">
        <f t="shared" si="0"/>
        <v>0</v>
      </c>
      <c r="E12" s="177">
        <f t="shared" si="0"/>
        <v>24</v>
      </c>
      <c r="F12" s="173">
        <f t="shared" si="0"/>
        <v>0</v>
      </c>
      <c r="G12" s="174">
        <f t="shared" si="0"/>
        <v>0</v>
      </c>
      <c r="H12" s="175">
        <f t="shared" si="0"/>
        <v>0</v>
      </c>
      <c r="I12" s="173">
        <f t="shared" si="0"/>
        <v>0</v>
      </c>
      <c r="J12" s="174">
        <f t="shared" si="0"/>
        <v>0</v>
      </c>
      <c r="K12" s="175">
        <f t="shared" si="0"/>
        <v>0</v>
      </c>
      <c r="L12" s="173">
        <f t="shared" si="0"/>
        <v>0</v>
      </c>
      <c r="M12" s="174">
        <f t="shared" si="0"/>
        <v>0</v>
      </c>
      <c r="N12" s="177">
        <f t="shared" si="0"/>
        <v>0</v>
      </c>
      <c r="O12" s="72" t="s">
        <v>19</v>
      </c>
      <c r="P12" s="1"/>
      <c r="Q12" s="1"/>
      <c r="R12" s="1"/>
      <c r="S12" s="1"/>
      <c r="T12" s="1"/>
      <c r="U12" s="1"/>
    </row>
    <row r="13" spans="1:32">
      <c r="A13" s="185"/>
      <c r="B13" s="185"/>
      <c r="C13" s="186"/>
      <c r="D13" s="186"/>
      <c r="E13" s="187"/>
      <c r="F13" s="186"/>
      <c r="G13" s="186"/>
      <c r="H13" s="187"/>
      <c r="I13" s="186"/>
      <c r="J13" s="186"/>
      <c r="K13" s="187"/>
      <c r="L13" s="186"/>
      <c r="M13" s="186"/>
      <c r="N13" s="187"/>
      <c r="O13" s="743" t="s">
        <v>19</v>
      </c>
      <c r="P13" s="743"/>
      <c r="Q13" s="1"/>
      <c r="R13" s="1"/>
      <c r="S13" s="1"/>
      <c r="T13" s="1"/>
      <c r="U13" s="1"/>
    </row>
    <row r="14" spans="1:32">
      <c r="A14" s="185"/>
      <c r="B14" s="185"/>
      <c r="C14" s="186"/>
      <c r="D14" s="186"/>
      <c r="E14" s="187"/>
      <c r="F14" s="186"/>
      <c r="G14" s="186"/>
      <c r="H14" s="187"/>
      <c r="I14" s="186"/>
      <c r="J14" s="186"/>
      <c r="K14" s="187"/>
      <c r="L14" s="186"/>
      <c r="M14" s="186"/>
      <c r="N14" s="187"/>
      <c r="O14" s="743"/>
      <c r="P14" s="743"/>
      <c r="Q14" s="1"/>
      <c r="R14" s="1"/>
      <c r="S14" s="1"/>
      <c r="T14" s="1"/>
      <c r="U14" s="1"/>
    </row>
    <row r="15" spans="1:32">
      <c r="A15" s="748"/>
      <c r="B15" s="749"/>
      <c r="C15" s="749"/>
      <c r="D15" s="749"/>
      <c r="E15" s="749"/>
      <c r="F15" s="749"/>
      <c r="G15" s="749"/>
      <c r="H15" s="749"/>
      <c r="I15" s="749"/>
      <c r="J15" s="749"/>
      <c r="K15" s="749"/>
      <c r="L15" s="749"/>
      <c r="M15" s="749"/>
      <c r="N15" s="749"/>
      <c r="O15" s="743"/>
      <c r="P15" s="743"/>
      <c r="Q15" s="20"/>
      <c r="R15" s="20"/>
      <c r="S15" s="20"/>
      <c r="T15" s="20"/>
      <c r="U15" s="20"/>
      <c r="V15" s="20"/>
      <c r="W15" s="20"/>
      <c r="X15" s="20"/>
      <c r="Y15" s="20"/>
      <c r="Z15" s="20"/>
      <c r="AA15" s="20"/>
      <c r="AB15" s="20"/>
      <c r="AC15" s="20"/>
      <c r="AD15" s="20"/>
      <c r="AE15" s="20"/>
      <c r="AF15" s="20"/>
    </row>
    <row r="16" spans="1:32">
      <c r="A16" s="1"/>
      <c r="B16" s="1"/>
      <c r="C16" s="2"/>
      <c r="D16" s="2"/>
      <c r="E16" s="2"/>
      <c r="F16" s="2"/>
      <c r="G16" s="2"/>
      <c r="H16" s="2"/>
      <c r="I16" s="2"/>
      <c r="J16" s="2"/>
      <c r="K16" s="2"/>
      <c r="L16" s="2"/>
      <c r="M16" s="2"/>
      <c r="N16" s="2"/>
      <c r="P16" s="20"/>
      <c r="Q16" s="20"/>
      <c r="R16" s="20"/>
      <c r="S16" s="20"/>
      <c r="T16" s="20"/>
      <c r="U16" s="20"/>
      <c r="V16" s="20"/>
      <c r="W16" s="20"/>
      <c r="X16" s="20"/>
      <c r="Y16" s="20"/>
      <c r="Z16" s="20"/>
      <c r="AA16" s="20"/>
      <c r="AB16" s="20"/>
      <c r="AC16" s="20"/>
      <c r="AD16" s="20"/>
      <c r="AE16" s="20"/>
      <c r="AF16" s="20"/>
    </row>
    <row r="17" spans="1:32">
      <c r="A17" s="27"/>
      <c r="B17" s="27"/>
      <c r="C17" s="67"/>
      <c r="D17" s="67"/>
      <c r="E17" s="67"/>
      <c r="F17" s="67"/>
      <c r="G17" s="67"/>
      <c r="H17" s="67"/>
      <c r="I17" s="67"/>
      <c r="J17" s="67"/>
      <c r="K17" s="67"/>
      <c r="L17" s="67"/>
      <c r="M17" s="67"/>
      <c r="N17" s="67"/>
      <c r="P17" s="20"/>
      <c r="Q17" s="20"/>
      <c r="R17" s="20"/>
      <c r="S17" s="20"/>
      <c r="T17" s="20"/>
      <c r="U17" s="20"/>
      <c r="V17" s="20"/>
      <c r="W17" s="20"/>
      <c r="X17" s="20"/>
      <c r="Y17" s="20"/>
      <c r="Z17" s="20"/>
      <c r="AA17" s="20"/>
      <c r="AB17" s="20"/>
      <c r="AC17" s="20"/>
      <c r="AD17" s="20"/>
      <c r="AE17" s="20"/>
      <c r="AF17" s="20"/>
    </row>
    <row r="18" spans="1:32">
      <c r="A18" s="30"/>
      <c r="B18" s="30"/>
      <c r="C18" s="30"/>
      <c r="D18" s="30"/>
      <c r="E18" s="30"/>
      <c r="F18" s="30"/>
      <c r="G18" s="30"/>
      <c r="H18" s="30"/>
      <c r="I18" s="30"/>
      <c r="J18" s="30"/>
      <c r="K18" s="30"/>
      <c r="L18" s="30"/>
      <c r="M18" s="30"/>
      <c r="N18" s="30"/>
      <c r="P18" s="20"/>
      <c r="Q18" s="20"/>
      <c r="R18" s="20"/>
      <c r="S18" s="20"/>
      <c r="T18" s="20"/>
      <c r="U18" s="20"/>
      <c r="V18" s="20"/>
      <c r="W18" s="20"/>
      <c r="X18" s="20"/>
      <c r="Y18" s="20"/>
      <c r="Z18" s="20"/>
      <c r="AA18" s="20"/>
      <c r="AB18" s="20"/>
      <c r="AC18" s="20"/>
      <c r="AD18" s="20"/>
      <c r="AE18" s="20"/>
      <c r="AF18" s="20"/>
    </row>
    <row r="19" spans="1:32" ht="18">
      <c r="A19" s="51"/>
      <c r="B19" s="56"/>
      <c r="C19" s="56"/>
      <c r="D19" s="56"/>
      <c r="E19" s="56"/>
      <c r="F19" s="56"/>
      <c r="G19" s="56"/>
      <c r="H19" s="56"/>
      <c r="I19" s="56"/>
      <c r="J19" s="56"/>
      <c r="K19" s="56"/>
      <c r="L19" s="56"/>
      <c r="M19" s="56"/>
      <c r="N19" s="56"/>
      <c r="P19" s="21"/>
      <c r="Q19" s="22"/>
      <c r="R19" s="22"/>
      <c r="S19" s="22"/>
      <c r="T19" s="22"/>
      <c r="U19" s="22"/>
      <c r="V19" s="22"/>
      <c r="W19" s="22"/>
      <c r="X19" s="22"/>
      <c r="Y19" s="22"/>
      <c r="Z19" s="22"/>
      <c r="AA19" s="22"/>
      <c r="AB19" s="22"/>
      <c r="AC19" s="22"/>
      <c r="AD19" s="22"/>
      <c r="AE19" s="22"/>
      <c r="AF19" s="22"/>
    </row>
    <row r="20" spans="1:32" ht="42.75" customHeight="1">
      <c r="A20" s="750"/>
      <c r="B20" s="751"/>
      <c r="C20" s="751"/>
      <c r="D20" s="751"/>
      <c r="E20" s="751"/>
      <c r="F20" s="751"/>
      <c r="G20" s="751"/>
      <c r="H20" s="751"/>
      <c r="I20" s="751"/>
      <c r="J20" s="751"/>
      <c r="K20" s="751"/>
      <c r="L20" s="751"/>
      <c r="M20" s="751"/>
      <c r="N20" s="752"/>
      <c r="P20" s="21"/>
      <c r="Q20" s="22"/>
      <c r="R20" s="22"/>
      <c r="S20" s="22"/>
      <c r="T20" s="22"/>
      <c r="U20" s="22"/>
      <c r="V20" s="22"/>
      <c r="W20" s="22"/>
      <c r="X20" s="22"/>
      <c r="Y20" s="22"/>
      <c r="Z20" s="22"/>
      <c r="AA20" s="22"/>
      <c r="AB20" s="22"/>
      <c r="AC20" s="22"/>
      <c r="AD20" s="22"/>
      <c r="AE20" s="22"/>
      <c r="AF20" s="22"/>
    </row>
    <row r="21" spans="1:32">
      <c r="A21" s="49"/>
      <c r="B21" s="49"/>
      <c r="C21" s="49"/>
      <c r="D21" s="49"/>
      <c r="E21" s="49"/>
      <c r="F21" s="49"/>
      <c r="G21" s="49"/>
      <c r="H21" s="49"/>
      <c r="I21" s="49"/>
      <c r="J21" s="49"/>
      <c r="K21" s="49"/>
      <c r="L21" s="49"/>
      <c r="M21" s="49"/>
      <c r="N21" s="49"/>
      <c r="P21" s="20"/>
      <c r="Q21" s="20"/>
      <c r="R21" s="20"/>
      <c r="S21" s="20"/>
      <c r="T21" s="20"/>
      <c r="U21" s="20"/>
      <c r="V21" s="20"/>
      <c r="W21" s="20"/>
      <c r="X21" s="20"/>
      <c r="Y21" s="20"/>
      <c r="Z21" s="20"/>
      <c r="AA21" s="20"/>
      <c r="AB21" s="20"/>
      <c r="AC21" s="20"/>
      <c r="AD21" s="20"/>
      <c r="AE21" s="20"/>
      <c r="AF21" s="20"/>
    </row>
    <row r="22" spans="1:32" ht="96.75" customHeight="1">
      <c r="A22" s="755"/>
      <c r="B22" s="756"/>
      <c r="C22" s="756"/>
      <c r="D22" s="756"/>
      <c r="E22" s="756"/>
      <c r="F22" s="756"/>
      <c r="G22" s="756"/>
      <c r="H22" s="756"/>
      <c r="I22" s="756"/>
      <c r="J22" s="756"/>
      <c r="K22" s="756"/>
      <c r="L22" s="756"/>
      <c r="M22" s="756"/>
      <c r="N22" s="756"/>
      <c r="P22" s="20"/>
      <c r="Q22" s="20"/>
      <c r="R22" s="20"/>
      <c r="S22" s="20"/>
      <c r="T22" s="20"/>
      <c r="U22" s="20"/>
      <c r="V22" s="20"/>
      <c r="W22" s="20"/>
      <c r="X22" s="20"/>
      <c r="Y22" s="20"/>
      <c r="Z22" s="20"/>
      <c r="AA22" s="20"/>
      <c r="AB22" s="20"/>
      <c r="AC22" s="20"/>
      <c r="AD22" s="20"/>
      <c r="AE22" s="20"/>
      <c r="AF22" s="20"/>
    </row>
    <row r="23" spans="1:32" ht="18.75" customHeight="1">
      <c r="A23" s="167"/>
      <c r="B23" s="167"/>
      <c r="C23" s="167"/>
      <c r="D23" s="167"/>
      <c r="E23" s="167"/>
      <c r="F23" s="167"/>
      <c r="G23" s="167"/>
      <c r="H23" s="167"/>
      <c r="I23" s="167"/>
      <c r="J23" s="167"/>
      <c r="K23" s="167"/>
      <c r="L23" s="167"/>
      <c r="M23" s="167"/>
      <c r="N23" s="167"/>
      <c r="P23" s="20"/>
      <c r="Q23" s="20"/>
      <c r="R23" s="20"/>
      <c r="S23" s="20"/>
      <c r="T23" s="20"/>
      <c r="U23" s="20"/>
      <c r="V23" s="20"/>
      <c r="W23" s="20"/>
      <c r="X23" s="20"/>
      <c r="Y23" s="20"/>
      <c r="Z23" s="20"/>
      <c r="AA23" s="20"/>
      <c r="AB23" s="20"/>
      <c r="AC23" s="20"/>
      <c r="AD23" s="20"/>
      <c r="AE23" s="20"/>
      <c r="AF23" s="20"/>
    </row>
    <row r="24" spans="1:32" ht="15.75" customHeight="1">
      <c r="A24" s="753"/>
      <c r="B24" s="754"/>
      <c r="C24" s="754"/>
      <c r="D24" s="754"/>
      <c r="E24" s="754"/>
      <c r="F24" s="754"/>
      <c r="G24" s="754"/>
      <c r="H24" s="754"/>
      <c r="I24" s="754"/>
      <c r="J24" s="754"/>
      <c r="K24" s="754"/>
      <c r="L24" s="754"/>
      <c r="M24" s="754"/>
      <c r="N24" s="754"/>
      <c r="P24" s="20"/>
      <c r="Q24" s="20"/>
      <c r="R24" s="20"/>
      <c r="S24" s="20"/>
      <c r="T24" s="20"/>
      <c r="U24" s="20"/>
      <c r="V24" s="20"/>
      <c r="W24" s="20"/>
      <c r="X24" s="20"/>
      <c r="Y24" s="20"/>
      <c r="Z24" s="20"/>
      <c r="AA24" s="20"/>
      <c r="AB24" s="20"/>
      <c r="AC24" s="20"/>
      <c r="AD24" s="20"/>
      <c r="AE24" s="20"/>
      <c r="AF24" s="20"/>
    </row>
    <row r="25" spans="1:32" ht="24" customHeight="1">
      <c r="A25" s="754"/>
      <c r="B25" s="754"/>
      <c r="C25" s="754"/>
      <c r="D25" s="754"/>
      <c r="E25" s="754"/>
      <c r="F25" s="754"/>
      <c r="G25" s="754"/>
      <c r="H25" s="754"/>
      <c r="I25" s="754"/>
      <c r="J25" s="754"/>
      <c r="K25" s="754"/>
      <c r="L25" s="754"/>
      <c r="M25" s="754"/>
      <c r="N25" s="754"/>
      <c r="P25" s="20"/>
      <c r="Q25" s="20"/>
      <c r="R25" s="20"/>
      <c r="S25" s="20"/>
      <c r="T25" s="20"/>
      <c r="U25" s="20"/>
      <c r="V25" s="20"/>
      <c r="W25" s="20"/>
      <c r="X25" s="20"/>
      <c r="Y25" s="20"/>
      <c r="Z25" s="20"/>
      <c r="AA25" s="20"/>
      <c r="AB25" s="20"/>
      <c r="AC25" s="20"/>
      <c r="AD25" s="20"/>
      <c r="AE25" s="20"/>
      <c r="AF25" s="20"/>
    </row>
    <row r="26" spans="1:32" ht="15.75" customHeight="1">
      <c r="A26" s="49"/>
      <c r="B26" s="49"/>
      <c r="C26" s="49"/>
      <c r="D26" s="49"/>
      <c r="E26" s="49"/>
      <c r="F26" s="49"/>
      <c r="G26" s="49"/>
      <c r="H26" s="49"/>
      <c r="I26" s="49"/>
      <c r="J26" s="49"/>
      <c r="K26" s="49"/>
      <c r="L26" s="49"/>
      <c r="M26" s="49"/>
      <c r="N26" s="49"/>
      <c r="P26" s="20"/>
      <c r="Q26" s="20"/>
      <c r="R26" s="20"/>
      <c r="S26" s="20"/>
      <c r="T26" s="20"/>
      <c r="U26" s="20"/>
      <c r="V26" s="20"/>
      <c r="W26" s="20"/>
      <c r="X26" s="20"/>
      <c r="Y26" s="20"/>
      <c r="Z26" s="20"/>
      <c r="AA26" s="20"/>
      <c r="AB26" s="20"/>
      <c r="AC26" s="20"/>
      <c r="AD26" s="20"/>
      <c r="AE26" s="20"/>
      <c r="AF26" s="20"/>
    </row>
    <row r="27" spans="1:32" ht="18" customHeight="1">
      <c r="A27" s="751"/>
      <c r="B27" s="751"/>
      <c r="C27" s="751"/>
      <c r="D27" s="751"/>
      <c r="E27" s="751"/>
      <c r="F27" s="751"/>
      <c r="G27" s="751"/>
      <c r="H27" s="751"/>
      <c r="I27" s="751"/>
      <c r="J27" s="751"/>
      <c r="K27" s="751"/>
      <c r="L27" s="751"/>
      <c r="M27" s="751"/>
      <c r="N27" s="752"/>
      <c r="P27" s="20"/>
      <c r="Q27" s="20"/>
      <c r="R27" s="20"/>
      <c r="S27" s="20"/>
      <c r="T27" s="20"/>
      <c r="U27" s="20"/>
      <c r="V27" s="20"/>
      <c r="W27" s="20"/>
      <c r="X27" s="20"/>
      <c r="Y27" s="20"/>
      <c r="Z27" s="20"/>
      <c r="AA27" s="20"/>
      <c r="AB27" s="20"/>
      <c r="AC27" s="20"/>
      <c r="AD27" s="20"/>
      <c r="AE27" s="20"/>
      <c r="AF27" s="20"/>
    </row>
    <row r="28" spans="1:32">
      <c r="A28" s="1"/>
      <c r="B28" s="1"/>
      <c r="C28" s="1"/>
      <c r="D28" s="1"/>
      <c r="E28" s="1"/>
      <c r="F28" s="1"/>
      <c r="G28" s="1"/>
      <c r="H28" s="1"/>
      <c r="I28" s="1"/>
      <c r="J28" s="1"/>
      <c r="K28" s="1"/>
      <c r="L28" s="1"/>
      <c r="M28" s="1"/>
      <c r="N28" s="1"/>
      <c r="P28" s="20"/>
      <c r="Q28" s="20"/>
      <c r="R28" s="20"/>
      <c r="S28" s="20"/>
      <c r="T28" s="20"/>
      <c r="U28" s="20"/>
      <c r="V28" s="20"/>
      <c r="W28" s="20"/>
      <c r="X28" s="20"/>
      <c r="Y28" s="20"/>
      <c r="Z28" s="20"/>
      <c r="AA28" s="20"/>
      <c r="AB28" s="20"/>
      <c r="AC28" s="20"/>
      <c r="AD28" s="20"/>
      <c r="AE28" s="20"/>
      <c r="AF28" s="20"/>
    </row>
    <row r="29" spans="1:32" ht="18">
      <c r="A29" s="750"/>
      <c r="B29" s="751"/>
      <c r="C29" s="751"/>
      <c r="D29" s="751"/>
      <c r="E29" s="751"/>
      <c r="F29" s="751"/>
      <c r="G29" s="751"/>
      <c r="H29" s="751"/>
      <c r="I29" s="751"/>
      <c r="J29" s="751"/>
      <c r="K29" s="751"/>
      <c r="L29" s="751"/>
      <c r="M29" s="751"/>
      <c r="N29" s="752"/>
      <c r="P29" s="20"/>
      <c r="Q29" s="20"/>
      <c r="R29" s="20"/>
      <c r="S29" s="20"/>
      <c r="T29" s="20"/>
      <c r="U29" s="20"/>
      <c r="V29" s="20"/>
      <c r="W29" s="20"/>
      <c r="X29" s="20"/>
      <c r="Y29" s="20"/>
      <c r="Z29" s="20"/>
      <c r="AA29" s="20"/>
      <c r="AB29" s="20"/>
      <c r="AC29" s="20"/>
      <c r="AD29" s="20"/>
      <c r="AE29" s="20"/>
      <c r="AF29" s="20"/>
    </row>
  </sheetData>
  <customSheetViews>
    <customSheetView guid="{3118AF25-8423-420A-806A-487665220C68}"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1"/>
      <headerFooter alignWithMargins="0">
        <oddFooter>&amp;C&amp;"Times New Roman,Regular"Exhibit H - Summary of Reimbursable Resources</oddFooter>
      </headerFooter>
    </customSheetView>
    <customSheetView guid="{56C0A34E-45B4-448B-85E5-70B3A8E6333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2"/>
      <headerFooter alignWithMargins="0">
        <oddFooter>&amp;C&amp;"Times New Roman,Regular"Exhibit H - Summary of Reimbursable Resources</oddFooter>
      </headerFooter>
    </customSheetView>
    <customSheetView guid="{4148B88B-8ED7-4FDE-9459-DEB244AD0552}"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3"/>
      <headerFooter alignWithMargins="0">
        <oddFooter>&amp;C&amp;"Times New Roman,Regular"Exhibit H - Summary of Reimbursable Resources</oddFooter>
      </headerFooter>
    </customSheetView>
    <customSheetView guid="{12C66D54-5067-4346-818B-6EAB1C8A9183}" scale="75" showPageBreaks="1" showGridLines="0" outlineSymbols="0" fitToPage="1" printArea="1" view="pageBreakPreview">
      <selection activeCell="A33" sqref="A33"/>
      <pageMargins left="1" right="1" top="0.5" bottom="0.55000000000000004" header="0" footer="0"/>
      <printOptions horizontalCentered="1"/>
      <pageSetup scale="70" orientation="landscape" horizontalDpi="300" verticalDpi="300" r:id="rId4"/>
      <headerFooter alignWithMargins="0">
        <oddFooter>&amp;C&amp;"Times New Roman,Regular"Exhibit H - Summary of Reimbursable Resources</oddFooter>
      </headerFooter>
    </customSheetView>
  </customSheetViews>
  <mergeCells count="20">
    <mergeCell ref="O13:P15"/>
    <mergeCell ref="A12:B12"/>
    <mergeCell ref="A10:B10"/>
    <mergeCell ref="A15:N15"/>
    <mergeCell ref="A29:N29"/>
    <mergeCell ref="A27:N27"/>
    <mergeCell ref="A24:N25"/>
    <mergeCell ref="A20:N20"/>
    <mergeCell ref="A22:N22"/>
    <mergeCell ref="A8:B9"/>
    <mergeCell ref="L8:N8"/>
    <mergeCell ref="I8:K8"/>
    <mergeCell ref="A11:B11"/>
    <mergeCell ref="F8:H8"/>
    <mergeCell ref="C8:E8"/>
    <mergeCell ref="A1:N1"/>
    <mergeCell ref="A3:N3"/>
    <mergeCell ref="A4:N4"/>
    <mergeCell ref="A5:N5"/>
    <mergeCell ref="A6:N6"/>
  </mergeCells>
  <phoneticPr fontId="0" type="noConversion"/>
  <printOptions horizontalCentered="1"/>
  <pageMargins left="1" right="1" top="0.5" bottom="0.55000000000000004" header="0" footer="0"/>
  <pageSetup scale="70" orientation="landscape" r:id="rId5"/>
  <headerFooter alignWithMargins="0">
    <oddFooter>&amp;C&amp;"Times New Roman,Regular"Exhibit H - Summary of Reimbursable Resources</oddFooter>
  </headerFooter>
  <ignoredErrors>
    <ignoredError sqref="H12" formula="1"/>
  </ignoredErrors>
</worksheet>
</file>

<file path=xl/worksheets/sheet9.xml><?xml version="1.0" encoding="utf-8"?>
<worksheet xmlns="http://schemas.openxmlformats.org/spreadsheetml/2006/main" xmlns:r="http://schemas.openxmlformats.org/officeDocument/2006/relationships">
  <sheetPr codeName="Sheet14">
    <pageSetUpPr fitToPage="1"/>
  </sheetPr>
  <dimension ref="A1:N34"/>
  <sheetViews>
    <sheetView view="pageBreakPreview" zoomScale="75" zoomScaleNormal="75" zoomScaleSheetLayoutView="75" workbookViewId="0">
      <pane xSplit="1" ySplit="11" topLeftCell="B12" activePane="bottomRight" state="frozen"/>
      <selection pane="topRight" activeCell="B1" sqref="B1"/>
      <selection pane="bottomLeft" activeCell="A12" sqref="A12"/>
      <selection pane="bottomRight" activeCell="I13" sqref="I13"/>
    </sheetView>
  </sheetViews>
  <sheetFormatPr defaultRowHeight="15"/>
  <cols>
    <col min="1" max="1" width="30.44140625" style="10" customWidth="1"/>
    <col min="2" max="2" width="10.77734375" style="10" customWidth="1"/>
    <col min="3" max="3" width="12.6640625" style="10" customWidth="1"/>
    <col min="4" max="4" width="10.88671875" style="10" customWidth="1"/>
    <col min="5" max="5" width="12.5546875" style="10" customWidth="1"/>
    <col min="6" max="6" width="9.77734375" style="10" customWidth="1"/>
    <col min="7" max="7" width="12" style="10" customWidth="1"/>
    <col min="8" max="9" width="9.77734375" style="10" customWidth="1"/>
    <col min="10" max="10" width="10.33203125" style="10" customWidth="1"/>
    <col min="11" max="11" width="13" style="10" customWidth="1"/>
    <col min="12" max="12" width="1.109375" style="76" customWidth="1"/>
    <col min="13" max="16384" width="8.88671875" style="10"/>
  </cols>
  <sheetData>
    <row r="1" spans="1:12" ht="20.25">
      <c r="A1" s="608" t="s">
        <v>26</v>
      </c>
      <c r="B1" s="758"/>
      <c r="C1" s="758"/>
      <c r="D1" s="758"/>
      <c r="E1" s="758"/>
      <c r="F1" s="758"/>
      <c r="G1" s="758"/>
      <c r="H1" s="758"/>
      <c r="I1" s="758"/>
      <c r="J1" s="758"/>
      <c r="K1" s="758"/>
      <c r="L1" s="76" t="s">
        <v>0</v>
      </c>
    </row>
    <row r="2" spans="1:12" ht="20.25">
      <c r="A2" s="641"/>
      <c r="B2" s="641"/>
      <c r="C2" s="641"/>
      <c r="D2" s="641"/>
      <c r="E2" s="641"/>
      <c r="F2" s="641"/>
      <c r="G2" s="641"/>
      <c r="H2" s="641"/>
      <c r="I2" s="641"/>
      <c r="J2" s="641"/>
      <c r="K2" s="760"/>
      <c r="L2" s="76" t="s">
        <v>0</v>
      </c>
    </row>
    <row r="3" spans="1:12" ht="12.6" customHeight="1">
      <c r="A3" s="641"/>
      <c r="B3" s="641"/>
      <c r="C3" s="641"/>
      <c r="D3" s="641"/>
      <c r="E3" s="641"/>
      <c r="F3" s="641"/>
      <c r="G3" s="641"/>
      <c r="H3" s="641"/>
      <c r="I3" s="641"/>
      <c r="J3" s="641"/>
      <c r="K3" s="760"/>
      <c r="L3" s="76" t="s">
        <v>0</v>
      </c>
    </row>
    <row r="4" spans="1:12" ht="18.75">
      <c r="A4" s="730" t="s">
        <v>37</v>
      </c>
      <c r="B4" s="733"/>
      <c r="C4" s="733"/>
      <c r="D4" s="733"/>
      <c r="E4" s="733"/>
      <c r="F4" s="733"/>
      <c r="G4" s="733"/>
      <c r="H4" s="733"/>
      <c r="I4" s="733"/>
      <c r="J4" s="733"/>
      <c r="K4" s="733"/>
      <c r="L4" s="76" t="s">
        <v>0</v>
      </c>
    </row>
    <row r="5" spans="1:12" ht="16.5">
      <c r="A5" s="732" t="str">
        <f>+'B. Summary of Requirements '!A5</f>
        <v>Community Relations Service</v>
      </c>
      <c r="B5" s="733"/>
      <c r="C5" s="733"/>
      <c r="D5" s="733"/>
      <c r="E5" s="733"/>
      <c r="F5" s="733"/>
      <c r="G5" s="733"/>
      <c r="H5" s="733"/>
      <c r="I5" s="733"/>
      <c r="J5" s="733"/>
      <c r="K5" s="733"/>
      <c r="L5" s="76" t="s">
        <v>0</v>
      </c>
    </row>
    <row r="6" spans="1:12" ht="16.5">
      <c r="A6" s="759" t="str">
        <f>+'B. Summary of Requirements '!A6</f>
        <v>Salaries and Expenses</v>
      </c>
      <c r="B6" s="733"/>
      <c r="C6" s="733"/>
      <c r="D6" s="733"/>
      <c r="E6" s="733"/>
      <c r="F6" s="733"/>
      <c r="G6" s="733"/>
      <c r="H6" s="733"/>
      <c r="I6" s="733"/>
      <c r="J6" s="733"/>
      <c r="K6" s="733"/>
      <c r="L6" s="76" t="s">
        <v>0</v>
      </c>
    </row>
    <row r="7" spans="1:12" ht="15.75">
      <c r="A7" s="763"/>
      <c r="B7" s="763"/>
      <c r="C7" s="763"/>
      <c r="D7" s="763"/>
      <c r="E7" s="763"/>
      <c r="F7" s="763"/>
      <c r="G7" s="763"/>
      <c r="H7" s="763"/>
      <c r="I7" s="763"/>
      <c r="J7" s="763"/>
      <c r="K7" s="763"/>
      <c r="L7" s="76" t="s">
        <v>0</v>
      </c>
    </row>
    <row r="8" spans="1:12">
      <c r="A8" s="764"/>
      <c r="B8" s="764"/>
      <c r="C8" s="764"/>
      <c r="D8" s="764"/>
      <c r="E8" s="764"/>
      <c r="F8" s="764"/>
      <c r="G8" s="764"/>
      <c r="H8" s="764"/>
      <c r="I8" s="764"/>
      <c r="J8" s="764"/>
      <c r="K8" s="764"/>
      <c r="L8" s="76" t="s">
        <v>0</v>
      </c>
    </row>
    <row r="9" spans="1:12" ht="40.5" customHeight="1">
      <c r="A9" s="777" t="s">
        <v>38</v>
      </c>
      <c r="B9" s="772" t="s">
        <v>193</v>
      </c>
      <c r="C9" s="773"/>
      <c r="D9" s="772" t="s">
        <v>186</v>
      </c>
      <c r="E9" s="773"/>
      <c r="F9" s="769" t="s">
        <v>173</v>
      </c>
      <c r="G9" s="770"/>
      <c r="H9" s="770"/>
      <c r="I9" s="770"/>
      <c r="J9" s="770"/>
      <c r="K9" s="771"/>
      <c r="L9" s="76" t="s">
        <v>0</v>
      </c>
    </row>
    <row r="10" spans="1:12">
      <c r="A10" s="778"/>
      <c r="B10" s="765" t="s">
        <v>22</v>
      </c>
      <c r="C10" s="765" t="s">
        <v>23</v>
      </c>
      <c r="D10" s="765" t="s">
        <v>22</v>
      </c>
      <c r="E10" s="765" t="s">
        <v>23</v>
      </c>
      <c r="F10" s="767" t="s">
        <v>12</v>
      </c>
      <c r="G10" s="761" t="s">
        <v>105</v>
      </c>
      <c r="H10" s="761" t="s">
        <v>20</v>
      </c>
      <c r="I10" s="761" t="s">
        <v>21</v>
      </c>
      <c r="J10" s="775" t="s">
        <v>22</v>
      </c>
      <c r="K10" s="767" t="s">
        <v>23</v>
      </c>
      <c r="L10" s="76" t="s">
        <v>0</v>
      </c>
    </row>
    <row r="11" spans="1:12" ht="27" customHeight="1">
      <c r="A11" s="779"/>
      <c r="B11" s="766"/>
      <c r="C11" s="766"/>
      <c r="D11" s="766"/>
      <c r="E11" s="766"/>
      <c r="F11" s="768"/>
      <c r="G11" s="762"/>
      <c r="H11" s="762"/>
      <c r="I11" s="762"/>
      <c r="J11" s="776"/>
      <c r="K11" s="774"/>
      <c r="L11" s="76" t="s">
        <v>0</v>
      </c>
    </row>
    <row r="12" spans="1:12">
      <c r="A12" s="292" t="s">
        <v>138</v>
      </c>
      <c r="B12" s="485">
        <v>51</v>
      </c>
      <c r="C12" s="485"/>
      <c r="D12" s="485">
        <v>51</v>
      </c>
      <c r="E12" s="485"/>
      <c r="F12" s="485"/>
      <c r="G12" s="485">
        <v>5</v>
      </c>
      <c r="H12" s="485"/>
      <c r="I12" s="485">
        <v>5</v>
      </c>
      <c r="J12" s="485">
        <v>56</v>
      </c>
      <c r="K12" s="486"/>
      <c r="L12" s="76" t="s">
        <v>0</v>
      </c>
    </row>
    <row r="13" spans="1:12">
      <c r="A13" s="292" t="s">
        <v>139</v>
      </c>
      <c r="B13" s="485">
        <v>2</v>
      </c>
      <c r="C13" s="485"/>
      <c r="D13" s="485">
        <v>2</v>
      </c>
      <c r="E13" s="485"/>
      <c r="F13" s="485"/>
      <c r="G13" s="485"/>
      <c r="H13" s="485"/>
      <c r="I13" s="485"/>
      <c r="J13" s="485">
        <v>2</v>
      </c>
      <c r="K13" s="486"/>
      <c r="L13" s="76" t="s">
        <v>0</v>
      </c>
    </row>
    <row r="14" spans="1:12">
      <c r="A14" s="292" t="s">
        <v>91</v>
      </c>
      <c r="B14" s="485">
        <v>2</v>
      </c>
      <c r="C14" s="485"/>
      <c r="D14" s="485">
        <v>2</v>
      </c>
      <c r="E14" s="485"/>
      <c r="F14" s="485"/>
      <c r="G14" s="485"/>
      <c r="H14" s="485"/>
      <c r="I14" s="485"/>
      <c r="J14" s="485">
        <v>2</v>
      </c>
      <c r="K14" s="486"/>
      <c r="L14" s="76" t="s">
        <v>0</v>
      </c>
    </row>
    <row r="15" spans="1:12" ht="15.75" thickBot="1">
      <c r="A15" s="484" t="s">
        <v>99</v>
      </c>
      <c r="B15" s="487">
        <v>1</v>
      </c>
      <c r="C15" s="487"/>
      <c r="D15" s="487">
        <v>1</v>
      </c>
      <c r="E15" s="487"/>
      <c r="F15" s="487"/>
      <c r="G15" s="487"/>
      <c r="H15" s="487"/>
      <c r="I15" s="487"/>
      <c r="J15" s="487">
        <v>1</v>
      </c>
      <c r="K15" s="488"/>
      <c r="L15" s="76" t="s">
        <v>0</v>
      </c>
    </row>
    <row r="16" spans="1:12" ht="15.75" thickBot="1">
      <c r="A16" s="509" t="s">
        <v>32</v>
      </c>
      <c r="B16" s="494">
        <f t="shared" ref="B16:K16" si="0">SUM(B12:B15)</f>
        <v>56</v>
      </c>
      <c r="C16" s="510">
        <f t="shared" si="0"/>
        <v>0</v>
      </c>
      <c r="D16" s="494">
        <f t="shared" si="0"/>
        <v>56</v>
      </c>
      <c r="E16" s="510">
        <f t="shared" si="0"/>
        <v>0</v>
      </c>
      <c r="F16" s="511">
        <f t="shared" si="0"/>
        <v>0</v>
      </c>
      <c r="G16" s="510">
        <f t="shared" si="0"/>
        <v>5</v>
      </c>
      <c r="H16" s="511">
        <f t="shared" si="0"/>
        <v>0</v>
      </c>
      <c r="I16" s="510">
        <f t="shared" si="0"/>
        <v>5</v>
      </c>
      <c r="J16" s="511">
        <f t="shared" si="0"/>
        <v>61</v>
      </c>
      <c r="K16" s="493">
        <f t="shared" si="0"/>
        <v>0</v>
      </c>
      <c r="L16" s="77" t="s">
        <v>0</v>
      </c>
    </row>
    <row r="17" spans="1:14">
      <c r="A17" s="495" t="s">
        <v>125</v>
      </c>
      <c r="B17" s="496">
        <v>12</v>
      </c>
      <c r="C17" s="497"/>
      <c r="D17" s="496">
        <v>12</v>
      </c>
      <c r="E17" s="497"/>
      <c r="F17" s="498"/>
      <c r="G17" s="497">
        <v>1</v>
      </c>
      <c r="H17" s="497"/>
      <c r="I17" s="499">
        <f>G17+H17</f>
        <v>1</v>
      </c>
      <c r="J17" s="500">
        <f>D17+F17+I17</f>
        <v>13</v>
      </c>
      <c r="K17" s="499">
        <f>SUM(K12:K16)</f>
        <v>0</v>
      </c>
      <c r="N17" s="252"/>
    </row>
    <row r="18" spans="1:14">
      <c r="A18" s="293" t="s">
        <v>140</v>
      </c>
      <c r="B18" s="501">
        <v>44</v>
      </c>
      <c r="C18" s="502"/>
      <c r="D18" s="501">
        <v>44</v>
      </c>
      <c r="E18" s="502"/>
      <c r="F18" s="503"/>
      <c r="G18" s="502">
        <v>4</v>
      </c>
      <c r="H18" s="502"/>
      <c r="I18" s="502">
        <f>G18+H18</f>
        <v>4</v>
      </c>
      <c r="J18" s="503">
        <f>D18+F18+I18</f>
        <v>48</v>
      </c>
      <c r="K18" s="504"/>
      <c r="L18" s="76" t="s">
        <v>0</v>
      </c>
    </row>
    <row r="19" spans="1:14">
      <c r="A19" s="154" t="s">
        <v>141</v>
      </c>
      <c r="B19" s="505"/>
      <c r="C19" s="490"/>
      <c r="D19" s="505"/>
      <c r="E19" s="490"/>
      <c r="F19" s="489"/>
      <c r="G19" s="490"/>
      <c r="H19" s="490"/>
      <c r="I19" s="491">
        <f>G19+H19</f>
        <v>0</v>
      </c>
      <c r="J19" s="492">
        <f>D19+F19+I19</f>
        <v>0</v>
      </c>
      <c r="K19" s="491"/>
      <c r="L19" s="76" t="s">
        <v>0</v>
      </c>
    </row>
    <row r="20" spans="1:14" s="508" customFormat="1" ht="15.75">
      <c r="A20" s="512" t="s">
        <v>32</v>
      </c>
      <c r="B20" s="506">
        <f>SUM(B17:B19)</f>
        <v>56</v>
      </c>
      <c r="C20" s="513">
        <f t="shared" ref="C20:J20" si="1">SUM(C17:C19)</f>
        <v>0</v>
      </c>
      <c r="D20" s="506">
        <f t="shared" si="1"/>
        <v>56</v>
      </c>
      <c r="E20" s="513">
        <f t="shared" si="1"/>
        <v>0</v>
      </c>
      <c r="F20" s="514">
        <f t="shared" si="1"/>
        <v>0</v>
      </c>
      <c r="G20" s="513">
        <f t="shared" si="1"/>
        <v>5</v>
      </c>
      <c r="H20" s="513">
        <f t="shared" si="1"/>
        <v>0</v>
      </c>
      <c r="I20" s="513">
        <f>SUM(I17:I19)</f>
        <v>5</v>
      </c>
      <c r="J20" s="514">
        <f t="shared" si="1"/>
        <v>61</v>
      </c>
      <c r="K20" s="513">
        <f>SUM(K17:K19)</f>
        <v>0</v>
      </c>
      <c r="L20" s="507" t="s">
        <v>19</v>
      </c>
    </row>
    <row r="21" spans="1:14" s="11" customFormat="1">
      <c r="A21" s="757"/>
      <c r="B21" s="757"/>
      <c r="C21" s="757"/>
      <c r="D21" s="757"/>
      <c r="E21" s="757"/>
      <c r="F21" s="757"/>
      <c r="G21" s="757"/>
      <c r="H21" s="757"/>
      <c r="I21" s="757"/>
      <c r="J21" s="757"/>
      <c r="K21" s="757"/>
      <c r="L21" s="76"/>
    </row>
    <row r="22" spans="1:14" s="11" customFormat="1">
      <c r="L22" s="77"/>
    </row>
    <row r="23" spans="1:14" s="11" customFormat="1">
      <c r="A23" s="28"/>
      <c r="B23" s="92"/>
      <c r="C23" s="92"/>
      <c r="D23" s="92"/>
      <c r="E23" s="92"/>
      <c r="F23" s="92"/>
      <c r="G23" s="92"/>
      <c r="H23" s="92"/>
      <c r="I23" s="92"/>
      <c r="J23" s="92"/>
      <c r="K23" s="92"/>
      <c r="L23" s="77"/>
    </row>
    <row r="24" spans="1:14" s="11" customFormat="1" ht="12" customHeight="1">
      <c r="A24" s="129"/>
      <c r="B24" s="92"/>
      <c r="C24" s="92"/>
      <c r="D24" s="92"/>
      <c r="E24" s="92"/>
      <c r="F24" s="92"/>
      <c r="G24" s="92"/>
      <c r="H24" s="92"/>
      <c r="I24" s="92"/>
      <c r="J24" s="92"/>
      <c r="K24" s="92"/>
      <c r="L24" s="77"/>
    </row>
    <row r="25" spans="1:14" s="11" customFormat="1" ht="12" customHeight="1">
      <c r="A25" s="129"/>
      <c r="B25" s="92"/>
      <c r="C25" s="92"/>
      <c r="D25" s="92"/>
      <c r="E25" s="92"/>
      <c r="F25" s="92"/>
      <c r="G25" s="92"/>
      <c r="H25" s="92"/>
      <c r="I25" s="92"/>
      <c r="J25" s="92"/>
      <c r="K25" s="92"/>
      <c r="L25" s="77"/>
    </row>
    <row r="26" spans="1:14" s="11" customFormat="1" ht="12" customHeight="1">
      <c r="A26" s="34"/>
      <c r="B26" s="35"/>
      <c r="C26" s="35"/>
      <c r="D26" s="35"/>
      <c r="E26" s="35"/>
      <c r="F26" s="35"/>
      <c r="G26" s="35"/>
      <c r="H26" s="35"/>
      <c r="I26" s="35"/>
      <c r="J26" s="35"/>
      <c r="K26" s="35"/>
      <c r="L26" s="77"/>
    </row>
    <row r="27" spans="1:14" s="11" customFormat="1" ht="15.75">
      <c r="A27" s="57"/>
      <c r="B27" s="58"/>
      <c r="C27" s="58"/>
      <c r="D27" s="58"/>
      <c r="E27" s="58"/>
      <c r="F27" s="58"/>
      <c r="G27" s="58"/>
      <c r="H27" s="58"/>
      <c r="I27" s="58"/>
      <c r="J27" s="58"/>
      <c r="K27" s="58"/>
      <c r="L27" s="77"/>
    </row>
    <row r="28" spans="1:14" ht="71.25" customHeight="1">
      <c r="A28" s="622"/>
      <c r="B28" s="622"/>
      <c r="C28" s="622"/>
      <c r="D28" s="622"/>
      <c r="E28" s="622"/>
      <c r="F28" s="622"/>
      <c r="G28" s="622"/>
      <c r="H28" s="622"/>
      <c r="I28" s="622"/>
      <c r="J28" s="622"/>
      <c r="K28" s="622"/>
    </row>
    <row r="29" spans="1:14" ht="39.75" customHeight="1">
      <c r="A29" s="622"/>
      <c r="B29" s="622"/>
      <c r="C29" s="622"/>
      <c r="D29" s="622"/>
      <c r="E29" s="622"/>
      <c r="F29" s="622"/>
      <c r="G29" s="622"/>
      <c r="H29" s="622"/>
      <c r="I29" s="622"/>
      <c r="J29" s="622"/>
      <c r="K29" s="622"/>
    </row>
    <row r="30" spans="1:14" ht="58.5" customHeight="1">
      <c r="A30" s="622"/>
      <c r="B30" s="622"/>
      <c r="C30" s="622"/>
      <c r="D30" s="622"/>
      <c r="E30" s="622"/>
      <c r="F30" s="622"/>
      <c r="G30" s="622"/>
      <c r="H30" s="622"/>
      <c r="I30" s="622"/>
      <c r="J30" s="622"/>
      <c r="K30" s="622"/>
    </row>
    <row r="31" spans="1:14" ht="69" customHeight="1">
      <c r="A31" s="622"/>
      <c r="B31" s="622"/>
      <c r="C31" s="622"/>
      <c r="D31" s="622"/>
      <c r="E31" s="622"/>
      <c r="F31" s="622"/>
      <c r="G31" s="622"/>
      <c r="H31" s="622"/>
      <c r="I31" s="622"/>
      <c r="J31" s="622"/>
      <c r="K31" s="622"/>
    </row>
    <row r="32" spans="1:14">
      <c r="A32" s="52"/>
      <c r="B32" s="46"/>
      <c r="C32" s="46"/>
      <c r="D32" s="46"/>
      <c r="E32" s="46"/>
      <c r="F32" s="46"/>
      <c r="G32" s="46"/>
      <c r="H32" s="46"/>
      <c r="I32" s="46"/>
      <c r="J32" s="46"/>
      <c r="K32" s="46"/>
    </row>
    <row r="34" spans="1:11">
      <c r="A34" s="252"/>
      <c r="K34" s="64"/>
    </row>
  </sheetData>
  <customSheetViews>
    <customSheetView guid="{3118AF25-8423-420A-806A-487665220C68}" scale="75" showPageBreaks="1" fitToPage="1" printArea="1" view="pageBreakPreview">
      <pane xSplit="1" ySplit="11" topLeftCell="B12" activePane="bottomRight" state="frozen"/>
      <selection pane="bottomRight" activeCell="J20" sqref="J20"/>
      <pageMargins left="0.75" right="0.75" top="1" bottom="1" header="0.5" footer="0.5"/>
      <printOptions horizontalCentered="1"/>
      <pageSetup scale="71" orientation="landscape" r:id="rId1"/>
      <headerFooter alignWithMargins="0">
        <oddFooter>&amp;C&amp;"Times New Roman,Regular"Exhibit I - Detail of Permanent Positions by Category</oddFooter>
      </headerFooter>
    </customSheetView>
    <customSheetView guid="{56C0A34E-45B4-448B-85E5-70B3A8E63333}" scale="75" showPageBreaks="1" fitToPage="1" printArea="1" view="pageBreakPreview">
      <pane xSplit="1" ySplit="11" topLeftCell="B12" activePane="bottomRight" state="frozen"/>
      <selection pane="bottomRight" activeCell="A48" sqref="A48"/>
      <pageMargins left="0.75" right="0.75" top="1" bottom="1" header="0.5" footer="0.5"/>
      <printOptions horizontalCentered="1"/>
      <pageSetup scale="71" orientation="landscape" r:id="rId2"/>
      <headerFooter alignWithMargins="0">
        <oddFooter>&amp;C&amp;"Times New Roman,Regular"Exhibit I - Detail of Permanent Positions by Category</oddFooter>
      </headerFooter>
    </customSheetView>
    <customSheetView guid="{4148B88B-8ED7-4FDE-9459-DEB244AD0552}" scale="75" showPageBreaks="1" fitToPage="1" printArea="1" view="pageBreakPreview">
      <pane xSplit="1" ySplit="11" topLeftCell="B40" activePane="bottomRight" state="frozen"/>
      <selection pane="bottomRight" activeCell="A47" sqref="A47"/>
      <pageMargins left="0.75" right="0.75" top="1" bottom="1" header="0.5" footer="0.5"/>
      <printOptions horizontalCentered="1"/>
      <pageSetup scale="71" orientation="landscape" r:id="rId3"/>
      <headerFooter alignWithMargins="0">
        <oddFooter>&amp;C&amp;"Times New Roman,Regular"Exhibit I - Detail of Permanent Positions by Category</oddFooter>
      </headerFooter>
    </customSheetView>
    <customSheetView guid="{12C66D54-5067-4346-818B-6EAB1C8A9183}" scale="75" showPageBreaks="1" fitToPage="1" printArea="1" view="pageBreakPreview">
      <pane xSplit="1" ySplit="11" topLeftCell="B12" activePane="bottomRight" state="frozen"/>
      <selection pane="bottomRight" activeCell="D15" sqref="D15"/>
      <pageMargins left="0.75" right="0.75" top="1" bottom="1" header="0.5" footer="0.5"/>
      <printOptions horizontalCentered="1"/>
      <pageSetup scale="71" orientation="landscape" r:id="rId4"/>
      <headerFooter alignWithMargins="0">
        <oddFooter>&amp;C&amp;"Times New Roman,Regular"Exhibit I - Detail of Permanent Positions by Category</oddFooter>
      </headerFooter>
    </customSheetView>
  </customSheetViews>
  <mergeCells count="27">
    <mergeCell ref="H10:H11"/>
    <mergeCell ref="A7:K7"/>
    <mergeCell ref="A8:K8"/>
    <mergeCell ref="G10:G11"/>
    <mergeCell ref="B10:B11"/>
    <mergeCell ref="C10:C11"/>
    <mergeCell ref="D10:D11"/>
    <mergeCell ref="F10:F11"/>
    <mergeCell ref="F9:K9"/>
    <mergeCell ref="D9:E9"/>
    <mergeCell ref="B9:C9"/>
    <mergeCell ref="K10:K11"/>
    <mergeCell ref="J10:J11"/>
    <mergeCell ref="I10:I11"/>
    <mergeCell ref="E10:E11"/>
    <mergeCell ref="A9:A11"/>
    <mergeCell ref="A1:K1"/>
    <mergeCell ref="A4:K4"/>
    <mergeCell ref="A5:K5"/>
    <mergeCell ref="A6:K6"/>
    <mergeCell ref="A2:K2"/>
    <mergeCell ref="A3:K3"/>
    <mergeCell ref="A31:K31"/>
    <mergeCell ref="A28:K28"/>
    <mergeCell ref="A29:K29"/>
    <mergeCell ref="A30:K30"/>
    <mergeCell ref="A21:K21"/>
  </mergeCells>
  <phoneticPr fontId="0" type="noConversion"/>
  <printOptions horizontalCentered="1"/>
  <pageMargins left="0.75" right="0.75" top="1" bottom="1" header="0.5" footer="0.5"/>
  <pageSetup scale="71" orientation="landscape" r:id="rId5"/>
  <headerFooter alignWithMargins="0">
    <oddFooter>&amp;C&amp;"Times New Roman,Regular"Exhibit I - Detail of Permanent Positions by Category</oddFooter>
  </headerFooter>
</worksheet>
</file>

<file path=xl/worksheets/sheet10.xml><?xml version="1.0" encoding="utf-8"?>
<worksheet xmlns="http://schemas.openxmlformats.org/spreadsheetml/2006/main" xmlns:r="http://schemas.openxmlformats.org/officeDocument/2006/relationships">
  <sheetPr codeName="Sheet15"/>
  <dimension ref="A1:KJ47"/>
  <sheetViews>
    <sheetView view="pageBreakPreview" zoomScale="55" zoomScaleNormal="75" zoomScaleSheetLayoutView="55" workbookViewId="0">
      <pane xSplit="1" ySplit="10" topLeftCell="B11" activePane="bottomRight" state="frozen"/>
      <selection pane="topRight" activeCell="B1" sqref="B1"/>
      <selection pane="bottomLeft" activeCell="A11" sqref="A11"/>
      <selection pane="bottomRight" activeCell="G14" sqref="G14"/>
    </sheetView>
  </sheetViews>
  <sheetFormatPr defaultRowHeight="15"/>
  <cols>
    <col min="1" max="1" width="60.6640625" customWidth="1"/>
    <col min="2" max="2" width="6.21875" hidden="1" customWidth="1"/>
    <col min="3" max="3" width="9.77734375" style="42" hidden="1" customWidth="1"/>
    <col min="4" max="4" width="6.21875" customWidth="1"/>
    <col min="5" max="5" width="9.77734375" style="42" customWidth="1"/>
    <col min="6" max="6" width="6.21875" customWidth="1"/>
    <col min="7" max="7" width="13" style="42" customWidth="1"/>
    <col min="8" max="8" width="6.21875" customWidth="1"/>
    <col min="9" max="9" width="9.77734375" style="42" customWidth="1"/>
    <col min="10" max="10" width="6.21875" style="328" customWidth="1"/>
    <col min="11" max="11" width="0.6640625" style="355" customWidth="1"/>
    <col min="12" max="296" width="8.88671875" style="328"/>
  </cols>
  <sheetData>
    <row r="1" spans="1:11" ht="20.25">
      <c r="A1" s="137" t="s">
        <v>25</v>
      </c>
      <c r="B1" s="188"/>
      <c r="C1" s="256"/>
      <c r="D1" s="188"/>
      <c r="E1" s="256"/>
      <c r="F1" s="188"/>
      <c r="G1" s="256"/>
      <c r="H1" s="188"/>
      <c r="I1" s="256"/>
      <c r="J1" s="353"/>
      <c r="K1" s="354" t="s">
        <v>0</v>
      </c>
    </row>
    <row r="2" spans="1:11" ht="13.15" customHeight="1">
      <c r="A2" s="780"/>
      <c r="B2" s="780"/>
      <c r="C2" s="780"/>
      <c r="D2" s="780"/>
      <c r="E2" s="780"/>
      <c r="F2" s="780"/>
      <c r="G2" s="780"/>
      <c r="H2" s="780"/>
      <c r="I2" s="780"/>
      <c r="J2" s="780"/>
      <c r="K2" s="354" t="s">
        <v>0</v>
      </c>
    </row>
    <row r="3" spans="1:11" ht="18.75">
      <c r="A3" s="730" t="s">
        <v>2</v>
      </c>
      <c r="B3" s="730"/>
      <c r="C3" s="730"/>
      <c r="D3" s="730"/>
      <c r="E3" s="730"/>
      <c r="F3" s="730"/>
      <c r="G3" s="730"/>
      <c r="H3" s="730"/>
      <c r="I3" s="730"/>
      <c r="J3" s="730"/>
      <c r="K3" s="354" t="s">
        <v>0</v>
      </c>
    </row>
    <row r="4" spans="1:11" ht="15.75">
      <c r="A4" s="781" t="str">
        <f>+'B. Summary of Requirements '!A5</f>
        <v>Community Relations Service</v>
      </c>
      <c r="B4" s="781"/>
      <c r="C4" s="781"/>
      <c r="D4" s="781"/>
      <c r="E4" s="781"/>
      <c r="F4" s="781"/>
      <c r="G4" s="781"/>
      <c r="H4" s="781"/>
      <c r="I4" s="781"/>
      <c r="J4" s="781"/>
      <c r="K4" s="354" t="s">
        <v>0</v>
      </c>
    </row>
    <row r="5" spans="1:11" ht="15.75">
      <c r="A5" s="781" t="str">
        <f>+'B. Summary of Requirements '!A6</f>
        <v>Salaries and Expenses</v>
      </c>
      <c r="B5" s="781"/>
      <c r="C5" s="781"/>
      <c r="D5" s="781"/>
      <c r="E5" s="781"/>
      <c r="F5" s="781"/>
      <c r="G5" s="781"/>
      <c r="H5" s="781"/>
      <c r="I5" s="781"/>
      <c r="J5" s="781"/>
      <c r="K5" s="354" t="s">
        <v>0</v>
      </c>
    </row>
    <row r="6" spans="1:11" ht="23.25" customHeight="1">
      <c r="A6" s="781" t="s">
        <v>118</v>
      </c>
      <c r="B6" s="781"/>
      <c r="C6" s="781"/>
      <c r="D6" s="781"/>
      <c r="E6" s="781"/>
      <c r="F6" s="781"/>
      <c r="G6" s="781"/>
      <c r="H6" s="781"/>
      <c r="I6" s="781"/>
      <c r="J6" s="781"/>
      <c r="K6" s="354" t="s">
        <v>0</v>
      </c>
    </row>
    <row r="7" spans="1:11">
      <c r="A7" s="788"/>
      <c r="B7" s="788"/>
      <c r="C7" s="788"/>
      <c r="D7" s="788"/>
      <c r="E7" s="788"/>
      <c r="F7" s="788"/>
      <c r="G7" s="788"/>
      <c r="H7" s="789"/>
      <c r="I7" s="789"/>
      <c r="J7" s="789"/>
      <c r="K7" s="354" t="s">
        <v>0</v>
      </c>
    </row>
    <row r="8" spans="1:11" ht="45" customHeight="1">
      <c r="A8" s="792" t="s">
        <v>117</v>
      </c>
      <c r="B8" s="795" t="s">
        <v>221</v>
      </c>
      <c r="C8" s="796"/>
      <c r="D8" s="796"/>
      <c r="E8" s="796"/>
      <c r="F8" s="796"/>
      <c r="G8" s="797"/>
      <c r="H8" s="784" t="s">
        <v>88</v>
      </c>
      <c r="I8" s="785"/>
      <c r="J8" s="354" t="s">
        <v>0</v>
      </c>
      <c r="K8" s="328"/>
    </row>
    <row r="9" spans="1:11" ht="45" customHeight="1">
      <c r="A9" s="793"/>
      <c r="B9" s="799" t="s">
        <v>3</v>
      </c>
      <c r="C9" s="800"/>
      <c r="D9" s="798" t="s">
        <v>207</v>
      </c>
      <c r="E9" s="798"/>
      <c r="F9" s="801" t="s">
        <v>211</v>
      </c>
      <c r="G9" s="802"/>
      <c r="H9" s="786"/>
      <c r="I9" s="787"/>
      <c r="J9" s="354" t="s">
        <v>0</v>
      </c>
      <c r="K9" s="328"/>
    </row>
    <row r="10" spans="1:11" ht="21" customHeight="1" thickBot="1">
      <c r="A10" s="794"/>
      <c r="B10" s="444" t="s">
        <v>134</v>
      </c>
      <c r="C10" s="263" t="s">
        <v>116</v>
      </c>
      <c r="D10" s="136" t="s">
        <v>134</v>
      </c>
      <c r="E10" s="263" t="s">
        <v>116</v>
      </c>
      <c r="F10" s="136" t="s">
        <v>134</v>
      </c>
      <c r="G10" s="263" t="s">
        <v>116</v>
      </c>
      <c r="H10" s="357" t="s">
        <v>134</v>
      </c>
      <c r="I10" s="358" t="s">
        <v>116</v>
      </c>
      <c r="J10" s="354" t="s">
        <v>0</v>
      </c>
      <c r="K10" s="328"/>
    </row>
    <row r="11" spans="1:11" ht="20.25">
      <c r="A11" s="446" t="s">
        <v>58</v>
      </c>
      <c r="B11" s="400"/>
      <c r="C11" s="399"/>
      <c r="D11" s="400"/>
      <c r="E11" s="401"/>
      <c r="F11" s="400"/>
      <c r="G11" s="402"/>
      <c r="H11" s="403">
        <f>SUM(F11,D11,B11)</f>
        <v>0</v>
      </c>
      <c r="I11" s="404">
        <f>SUM(G11,E11,C11)</f>
        <v>0</v>
      </c>
      <c r="J11" s="354" t="s">
        <v>0</v>
      </c>
      <c r="K11" s="328"/>
    </row>
    <row r="12" spans="1:11" ht="20.25">
      <c r="A12" s="405" t="s">
        <v>59</v>
      </c>
      <c r="B12" s="94"/>
      <c r="C12" s="264"/>
      <c r="D12" s="94"/>
      <c r="E12" s="271"/>
      <c r="F12" s="94"/>
      <c r="G12" s="273"/>
      <c r="H12" s="95">
        <f>SUM(F12,D12,B12)</f>
        <v>0</v>
      </c>
      <c r="I12" s="277">
        <f>SUM(G12,E12,C12)</f>
        <v>0</v>
      </c>
      <c r="J12" s="354" t="s">
        <v>0</v>
      </c>
      <c r="K12" s="328"/>
    </row>
    <row r="13" spans="1:11" ht="20.25">
      <c r="A13" s="405" t="s">
        <v>60</v>
      </c>
      <c r="B13" s="94"/>
      <c r="C13" s="264"/>
      <c r="D13" s="94">
        <v>1</v>
      </c>
      <c r="E13" s="271">
        <f>106</f>
        <v>106</v>
      </c>
      <c r="F13" s="94"/>
      <c r="G13" s="273"/>
      <c r="H13" s="95">
        <f t="shared" ref="H13:H21" si="0">SUM(F13,D13,B13)</f>
        <v>1</v>
      </c>
      <c r="I13" s="277">
        <f t="shared" ref="I13:I21" si="1">SUM(G13,E13,C13)</f>
        <v>106</v>
      </c>
      <c r="J13" s="354" t="s">
        <v>0</v>
      </c>
      <c r="K13" s="328"/>
    </row>
    <row r="14" spans="1:11" ht="20.25">
      <c r="A14" s="405" t="s">
        <v>61</v>
      </c>
      <c r="B14" s="94"/>
      <c r="C14" s="264"/>
      <c r="D14" s="94"/>
      <c r="E14" s="271"/>
      <c r="F14" s="94"/>
      <c r="G14" s="273"/>
      <c r="H14" s="95">
        <f t="shared" si="0"/>
        <v>0</v>
      </c>
      <c r="I14" s="277">
        <f t="shared" si="1"/>
        <v>0</v>
      </c>
      <c r="J14" s="354" t="s">
        <v>0</v>
      </c>
      <c r="K14" s="328"/>
    </row>
    <row r="15" spans="1:11" ht="20.25">
      <c r="A15" s="405" t="s">
        <v>62</v>
      </c>
      <c r="B15" s="94"/>
      <c r="C15" s="264"/>
      <c r="D15" s="94"/>
      <c r="E15" s="271"/>
      <c r="F15" s="94"/>
      <c r="G15" s="273"/>
      <c r="H15" s="95">
        <f t="shared" si="0"/>
        <v>0</v>
      </c>
      <c r="I15" s="277">
        <f t="shared" si="1"/>
        <v>0</v>
      </c>
      <c r="J15" s="354" t="s">
        <v>0</v>
      </c>
      <c r="K15" s="328"/>
    </row>
    <row r="16" spans="1:11" ht="20.25">
      <c r="A16" s="405" t="s">
        <v>63</v>
      </c>
      <c r="B16" s="94"/>
      <c r="C16" s="264"/>
      <c r="D16" s="94">
        <v>4</v>
      </c>
      <c r="E16" s="271">
        <f>62.7*4</f>
        <v>250.8</v>
      </c>
      <c r="F16" s="94"/>
      <c r="G16" s="273"/>
      <c r="H16" s="95">
        <f t="shared" si="0"/>
        <v>4</v>
      </c>
      <c r="I16" s="277">
        <f t="shared" si="1"/>
        <v>250.8</v>
      </c>
      <c r="J16" s="354" t="s">
        <v>0</v>
      </c>
      <c r="K16" s="328"/>
    </row>
    <row r="17" spans="1:11" ht="20.25">
      <c r="A17" s="405" t="s">
        <v>64</v>
      </c>
      <c r="B17" s="94"/>
      <c r="C17" s="264"/>
      <c r="D17" s="94"/>
      <c r="E17" s="271"/>
      <c r="F17" s="94"/>
      <c r="G17" s="273"/>
      <c r="H17" s="95">
        <f t="shared" si="0"/>
        <v>0</v>
      </c>
      <c r="I17" s="277">
        <f t="shared" si="1"/>
        <v>0</v>
      </c>
      <c r="J17" s="354" t="s">
        <v>0</v>
      </c>
      <c r="K17" s="328"/>
    </row>
    <row r="18" spans="1:11" ht="20.25">
      <c r="A18" s="405" t="s">
        <v>65</v>
      </c>
      <c r="B18" s="94"/>
      <c r="C18" s="264"/>
      <c r="D18" s="94"/>
      <c r="E18" s="271"/>
      <c r="F18" s="94"/>
      <c r="G18" s="273"/>
      <c r="H18" s="95">
        <f t="shared" si="0"/>
        <v>0</v>
      </c>
      <c r="I18" s="277">
        <f t="shared" si="1"/>
        <v>0</v>
      </c>
      <c r="J18" s="354" t="s">
        <v>0</v>
      </c>
      <c r="K18" s="328"/>
    </row>
    <row r="19" spans="1:11" ht="20.25">
      <c r="A19" s="405" t="s">
        <v>66</v>
      </c>
      <c r="B19" s="94"/>
      <c r="C19" s="264"/>
      <c r="D19" s="94"/>
      <c r="E19" s="271"/>
      <c r="F19" s="94"/>
      <c r="G19" s="273"/>
      <c r="H19" s="95">
        <f t="shared" si="0"/>
        <v>0</v>
      </c>
      <c r="I19" s="277">
        <f t="shared" si="1"/>
        <v>0</v>
      </c>
      <c r="J19" s="354" t="s">
        <v>0</v>
      </c>
      <c r="K19" s="328"/>
    </row>
    <row r="20" spans="1:11" ht="20.25">
      <c r="A20" s="405" t="s">
        <v>67</v>
      </c>
      <c r="B20" s="94"/>
      <c r="C20" s="264"/>
      <c r="D20" s="94"/>
      <c r="E20" s="271"/>
      <c r="F20" s="94"/>
      <c r="G20" s="273"/>
      <c r="H20" s="95">
        <f t="shared" si="0"/>
        <v>0</v>
      </c>
      <c r="I20" s="277">
        <f t="shared" si="1"/>
        <v>0</v>
      </c>
      <c r="J20" s="354" t="s">
        <v>0</v>
      </c>
      <c r="K20" s="328"/>
    </row>
    <row r="21" spans="1:11" ht="20.25">
      <c r="A21" s="447" t="s">
        <v>68</v>
      </c>
      <c r="B21" s="98"/>
      <c r="C21" s="265"/>
      <c r="D21" s="94"/>
      <c r="E21" s="271"/>
      <c r="F21" s="94"/>
      <c r="G21" s="273"/>
      <c r="H21" s="95">
        <f t="shared" si="0"/>
        <v>0</v>
      </c>
      <c r="I21" s="277">
        <f t="shared" si="1"/>
        <v>0</v>
      </c>
      <c r="J21" s="354" t="s">
        <v>0</v>
      </c>
      <c r="K21" s="328"/>
    </row>
    <row r="22" spans="1:11" ht="20.25">
      <c r="A22" s="448"/>
      <c r="B22" s="96"/>
      <c r="C22" s="266"/>
      <c r="D22" s="96"/>
      <c r="E22" s="266"/>
      <c r="F22" s="96"/>
      <c r="G22" s="274"/>
      <c r="H22" s="359"/>
      <c r="I22" s="279"/>
      <c r="J22" s="354" t="s">
        <v>0</v>
      </c>
      <c r="K22" s="328"/>
    </row>
    <row r="23" spans="1:11" ht="20.25">
      <c r="A23" s="405" t="s">
        <v>4</v>
      </c>
      <c r="B23" s="94">
        <f>SUM(B11:B21)</f>
        <v>0</v>
      </c>
      <c r="C23" s="264">
        <f t="shared" ref="C23:G23" si="2">SUM(C11:C21)</f>
        <v>0</v>
      </c>
      <c r="D23" s="93">
        <f t="shared" si="2"/>
        <v>5</v>
      </c>
      <c r="E23" s="264">
        <f t="shared" si="2"/>
        <v>356.8</v>
      </c>
      <c r="F23" s="93">
        <f t="shared" si="2"/>
        <v>0</v>
      </c>
      <c r="G23" s="264">
        <f t="shared" si="2"/>
        <v>0</v>
      </c>
      <c r="H23" s="95">
        <f>SUM(H11:H21)</f>
        <v>5</v>
      </c>
      <c r="I23" s="277">
        <f>SUM(I11:I21)</f>
        <v>356.8</v>
      </c>
      <c r="J23" s="354" t="s">
        <v>0</v>
      </c>
      <c r="K23" s="328"/>
    </row>
    <row r="24" spans="1:11" ht="20.25">
      <c r="A24" s="405" t="s">
        <v>5</v>
      </c>
      <c r="B24" s="94">
        <f>+B23/-2</f>
        <v>0</v>
      </c>
      <c r="C24" s="264">
        <f t="shared" ref="C24:G24" si="3">+C23/-2</f>
        <v>0</v>
      </c>
      <c r="D24" s="93">
        <f t="shared" si="3"/>
        <v>-2.5</v>
      </c>
      <c r="E24" s="264">
        <f t="shared" si="3"/>
        <v>-178.4</v>
      </c>
      <c r="F24" s="93">
        <f t="shared" si="3"/>
        <v>0</v>
      </c>
      <c r="G24" s="264">
        <f t="shared" si="3"/>
        <v>0</v>
      </c>
      <c r="H24" s="93">
        <f>+B24</f>
        <v>0</v>
      </c>
      <c r="I24" s="277">
        <f>SUM(C24,G24,E24,)</f>
        <v>-178.4</v>
      </c>
      <c r="J24" s="354" t="s">
        <v>0</v>
      </c>
      <c r="K24" s="328"/>
    </row>
    <row r="25" spans="1:11" ht="20.25">
      <c r="A25" s="447" t="s">
        <v>6</v>
      </c>
      <c r="B25" s="445"/>
      <c r="C25" s="265"/>
      <c r="D25" s="97"/>
      <c r="E25" s="265"/>
      <c r="F25" s="97"/>
      <c r="G25" s="265"/>
      <c r="H25" s="360">
        <f>SUM(B25,F25,D25)</f>
        <v>0</v>
      </c>
      <c r="I25" s="278">
        <f>SUM(C25,G25,E25,)</f>
        <v>0</v>
      </c>
      <c r="J25" s="354" t="s">
        <v>0</v>
      </c>
      <c r="K25" s="328"/>
    </row>
    <row r="26" spans="1:11" ht="20.25">
      <c r="A26" s="406"/>
      <c r="B26" s="98"/>
      <c r="C26" s="266"/>
      <c r="D26" s="130"/>
      <c r="E26" s="266"/>
      <c r="F26" s="98"/>
      <c r="G26" s="266"/>
      <c r="H26" s="361"/>
      <c r="I26" s="279"/>
      <c r="J26" s="354" t="s">
        <v>0</v>
      </c>
      <c r="K26" s="328"/>
    </row>
    <row r="27" spans="1:11" ht="20.25" customHeight="1">
      <c r="A27" s="449" t="s">
        <v>7</v>
      </c>
      <c r="B27" s="103">
        <f>SUM(B23:B25)</f>
        <v>0</v>
      </c>
      <c r="C27" s="268">
        <f t="shared" ref="C27:G27" si="4">SUM(C23:C25)</f>
        <v>0</v>
      </c>
      <c r="D27" s="99">
        <f t="shared" si="4"/>
        <v>2.5</v>
      </c>
      <c r="E27" s="268">
        <f t="shared" si="4"/>
        <v>178.4</v>
      </c>
      <c r="F27" s="99">
        <f t="shared" si="4"/>
        <v>0</v>
      </c>
      <c r="G27" s="268">
        <f t="shared" si="4"/>
        <v>0</v>
      </c>
      <c r="H27" s="102">
        <v>3</v>
      </c>
      <c r="I27" s="280">
        <f>SUM(I23:I25)</f>
        <v>178.4</v>
      </c>
      <c r="J27" s="354" t="s">
        <v>0</v>
      </c>
      <c r="K27" s="328"/>
    </row>
    <row r="28" spans="1:11" ht="20.25">
      <c r="A28" s="405" t="s">
        <v>69</v>
      </c>
      <c r="B28" s="94"/>
      <c r="C28" s="267"/>
      <c r="D28" s="94"/>
      <c r="E28" s="271">
        <f>47+4</f>
        <v>51</v>
      </c>
      <c r="F28" s="94"/>
      <c r="G28" s="273"/>
      <c r="H28" s="95">
        <f>SUM(F28,D28,B28)</f>
        <v>0</v>
      </c>
      <c r="I28" s="277">
        <f>SUM(G28,E28,C28)</f>
        <v>51</v>
      </c>
      <c r="J28" s="354" t="s">
        <v>0</v>
      </c>
      <c r="K28" s="328"/>
    </row>
    <row r="29" spans="1:11" ht="20.25">
      <c r="A29" s="405" t="s">
        <v>74</v>
      </c>
      <c r="B29" s="94"/>
      <c r="C29" s="269"/>
      <c r="D29" s="94"/>
      <c r="E29" s="271">
        <f>33+21</f>
        <v>54</v>
      </c>
      <c r="F29" s="94"/>
      <c r="G29" s="273"/>
      <c r="H29" s="95">
        <f t="shared" ref="H29:H40" si="5">SUM(F29,D29,B29)</f>
        <v>0</v>
      </c>
      <c r="I29" s="277">
        <f t="shared" ref="I29:I40" si="6">SUM(G29,E29,C29)</f>
        <v>54</v>
      </c>
      <c r="J29" s="354" t="s">
        <v>0</v>
      </c>
      <c r="K29" s="328"/>
    </row>
    <row r="30" spans="1:11" ht="20.25">
      <c r="A30" s="405" t="s">
        <v>70</v>
      </c>
      <c r="B30" s="94"/>
      <c r="C30" s="264"/>
      <c r="D30" s="94"/>
      <c r="E30" s="271">
        <v>2</v>
      </c>
      <c r="F30" s="94"/>
      <c r="G30" s="273"/>
      <c r="H30" s="95">
        <f t="shared" si="5"/>
        <v>0</v>
      </c>
      <c r="I30" s="277">
        <f t="shared" si="6"/>
        <v>2</v>
      </c>
      <c r="J30" s="354" t="s">
        <v>0</v>
      </c>
      <c r="K30" s="328"/>
    </row>
    <row r="31" spans="1:11" ht="20.25">
      <c r="A31" s="405" t="s">
        <v>75</v>
      </c>
      <c r="B31" s="94"/>
      <c r="C31" s="264"/>
      <c r="D31" s="94"/>
      <c r="E31" s="271">
        <v>0</v>
      </c>
      <c r="F31" s="94"/>
      <c r="G31" s="273"/>
      <c r="H31" s="95">
        <f t="shared" si="5"/>
        <v>0</v>
      </c>
      <c r="I31" s="277">
        <f t="shared" si="6"/>
        <v>0</v>
      </c>
      <c r="J31" s="354" t="s">
        <v>0</v>
      </c>
      <c r="K31" s="328"/>
    </row>
    <row r="32" spans="1:11" ht="20.25">
      <c r="A32" s="405" t="s">
        <v>76</v>
      </c>
      <c r="B32" s="94"/>
      <c r="C32" s="264"/>
      <c r="D32" s="94"/>
      <c r="E32" s="271">
        <v>21</v>
      </c>
      <c r="F32" s="94"/>
      <c r="G32" s="273"/>
      <c r="H32" s="95">
        <f t="shared" si="5"/>
        <v>0</v>
      </c>
      <c r="I32" s="277">
        <f t="shared" si="6"/>
        <v>21</v>
      </c>
      <c r="J32" s="354" t="s">
        <v>0</v>
      </c>
      <c r="K32" s="328"/>
    </row>
    <row r="33" spans="1:11" ht="20.25">
      <c r="A33" s="405" t="s">
        <v>71</v>
      </c>
      <c r="B33" s="94"/>
      <c r="C33" s="264"/>
      <c r="D33" s="94"/>
      <c r="E33" s="271">
        <v>1</v>
      </c>
      <c r="F33" s="94"/>
      <c r="G33" s="273"/>
      <c r="H33" s="95">
        <f t="shared" si="5"/>
        <v>0</v>
      </c>
      <c r="I33" s="277">
        <f t="shared" si="6"/>
        <v>1</v>
      </c>
      <c r="J33" s="354" t="s">
        <v>0</v>
      </c>
      <c r="K33" s="328"/>
    </row>
    <row r="34" spans="1:11" ht="20.25">
      <c r="A34" s="405" t="s">
        <v>77</v>
      </c>
      <c r="B34" s="94"/>
      <c r="C34" s="264"/>
      <c r="D34" s="94"/>
      <c r="E34" s="271">
        <v>0</v>
      </c>
      <c r="F34" s="94"/>
      <c r="G34" s="273"/>
      <c r="H34" s="95">
        <f t="shared" si="5"/>
        <v>0</v>
      </c>
      <c r="I34" s="277">
        <f t="shared" si="6"/>
        <v>0</v>
      </c>
      <c r="J34" s="354" t="s">
        <v>0</v>
      </c>
      <c r="K34" s="328"/>
    </row>
    <row r="35" spans="1:11" ht="20.25">
      <c r="A35" s="405" t="s">
        <v>78</v>
      </c>
      <c r="B35" s="94"/>
      <c r="C35" s="264"/>
      <c r="D35" s="94"/>
      <c r="E35" s="271">
        <f>24</f>
        <v>24</v>
      </c>
      <c r="F35" s="94"/>
      <c r="G35" s="273">
        <v>-16</v>
      </c>
      <c r="H35" s="95">
        <f t="shared" si="5"/>
        <v>0</v>
      </c>
      <c r="I35" s="277">
        <f t="shared" si="6"/>
        <v>8</v>
      </c>
      <c r="J35" s="354" t="s">
        <v>0</v>
      </c>
      <c r="K35" s="328"/>
    </row>
    <row r="36" spans="1:11" ht="20.25">
      <c r="A36" s="405" t="s">
        <v>73</v>
      </c>
      <c r="B36" s="94"/>
      <c r="C36" s="264"/>
      <c r="D36" s="94"/>
      <c r="E36" s="271">
        <v>4</v>
      </c>
      <c r="F36" s="94"/>
      <c r="G36" s="273"/>
      <c r="H36" s="95">
        <f t="shared" si="5"/>
        <v>0</v>
      </c>
      <c r="I36" s="277">
        <f t="shared" si="6"/>
        <v>4</v>
      </c>
      <c r="J36" s="354" t="s">
        <v>0</v>
      </c>
      <c r="K36" s="328"/>
    </row>
    <row r="37" spans="1:11" ht="20.25">
      <c r="A37" s="405" t="s">
        <v>79</v>
      </c>
      <c r="B37" s="94"/>
      <c r="C37" s="264"/>
      <c r="D37" s="94"/>
      <c r="E37" s="271">
        <v>0</v>
      </c>
      <c r="F37" s="94"/>
      <c r="G37" s="273"/>
      <c r="H37" s="95">
        <f t="shared" si="5"/>
        <v>0</v>
      </c>
      <c r="I37" s="277">
        <f t="shared" si="6"/>
        <v>0</v>
      </c>
      <c r="J37" s="354" t="s">
        <v>0</v>
      </c>
      <c r="K37" s="328"/>
    </row>
    <row r="38" spans="1:11" ht="20.25">
      <c r="A38" s="405" t="s">
        <v>81</v>
      </c>
      <c r="B38" s="94"/>
      <c r="C38" s="264"/>
      <c r="D38" s="94"/>
      <c r="E38" s="271">
        <v>0</v>
      </c>
      <c r="F38" s="94"/>
      <c r="G38" s="273"/>
      <c r="H38" s="95">
        <f t="shared" si="5"/>
        <v>0</v>
      </c>
      <c r="I38" s="277">
        <f t="shared" si="6"/>
        <v>0</v>
      </c>
      <c r="J38" s="354" t="s">
        <v>0</v>
      </c>
      <c r="K38" s="328"/>
    </row>
    <row r="39" spans="1:11" ht="20.25">
      <c r="A39" s="405" t="s">
        <v>80</v>
      </c>
      <c r="B39" s="94"/>
      <c r="C39" s="264"/>
      <c r="D39" s="94"/>
      <c r="E39" s="271">
        <v>5</v>
      </c>
      <c r="F39" s="94"/>
      <c r="G39" s="273"/>
      <c r="H39" s="95">
        <f t="shared" si="5"/>
        <v>0</v>
      </c>
      <c r="I39" s="277">
        <f t="shared" si="6"/>
        <v>5</v>
      </c>
      <c r="J39" s="354" t="s">
        <v>0</v>
      </c>
      <c r="K39" s="328"/>
    </row>
    <row r="40" spans="1:11" ht="20.25">
      <c r="A40" s="447" t="s">
        <v>72</v>
      </c>
      <c r="B40" s="98"/>
      <c r="C40" s="267"/>
      <c r="D40" s="98"/>
      <c r="E40" s="272">
        <v>51</v>
      </c>
      <c r="F40" s="98"/>
      <c r="G40" s="275"/>
      <c r="H40" s="95">
        <f t="shared" si="5"/>
        <v>0</v>
      </c>
      <c r="I40" s="277">
        <f t="shared" si="6"/>
        <v>51</v>
      </c>
      <c r="J40" s="354" t="s">
        <v>0</v>
      </c>
      <c r="K40" s="328"/>
    </row>
    <row r="41" spans="1:11" ht="21" thickBot="1">
      <c r="A41" s="450" t="s">
        <v>180</v>
      </c>
      <c r="B41" s="408">
        <f t="shared" ref="B41:G41" si="7">SUM(B27:B40)</f>
        <v>0</v>
      </c>
      <c r="C41" s="407">
        <f t="shared" si="7"/>
        <v>0</v>
      </c>
      <c r="D41" s="408">
        <f t="shared" si="7"/>
        <v>2.5</v>
      </c>
      <c r="E41" s="407">
        <f t="shared" si="7"/>
        <v>391.4</v>
      </c>
      <c r="F41" s="408">
        <f t="shared" si="7"/>
        <v>0</v>
      </c>
      <c r="G41" s="409">
        <f t="shared" si="7"/>
        <v>-16</v>
      </c>
      <c r="H41" s="410">
        <f>SUM(H27:H40)</f>
        <v>3</v>
      </c>
      <c r="I41" s="411">
        <f>SUM(I27:I40)</f>
        <v>375.4</v>
      </c>
      <c r="J41" s="354" t="s">
        <v>19</v>
      </c>
      <c r="K41" s="328"/>
    </row>
    <row r="42" spans="1:11">
      <c r="A42" s="790"/>
      <c r="B42" s="791"/>
      <c r="C42" s="791"/>
      <c r="D42" s="791"/>
      <c r="E42" s="791"/>
      <c r="F42" s="791"/>
      <c r="G42" s="791"/>
      <c r="H42" s="791"/>
      <c r="I42" s="791"/>
      <c r="J42" s="791"/>
      <c r="K42" s="74"/>
    </row>
    <row r="43" spans="1:11">
      <c r="A43" s="17"/>
      <c r="B43" s="17"/>
      <c r="C43" s="270"/>
      <c r="D43" s="17"/>
      <c r="E43" s="270"/>
      <c r="F43" s="17"/>
      <c r="G43" s="270"/>
      <c r="H43" s="17"/>
      <c r="I43" s="270"/>
      <c r="J43" s="17"/>
      <c r="K43" s="74"/>
    </row>
    <row r="45" spans="1:11" ht="15.75">
      <c r="A45" s="782"/>
      <c r="B45" s="782"/>
      <c r="C45" s="782"/>
      <c r="D45" s="782"/>
      <c r="E45" s="782"/>
      <c r="F45" s="782"/>
      <c r="G45" s="782"/>
      <c r="H45" s="782"/>
      <c r="I45" s="782"/>
      <c r="J45" s="782"/>
    </row>
    <row r="46" spans="1:11" ht="18.75">
      <c r="A46" s="251"/>
      <c r="B46" s="251"/>
      <c r="C46" s="255"/>
      <c r="D46" s="251"/>
      <c r="E46" s="255"/>
      <c r="F46" s="251"/>
      <c r="G46" s="255"/>
      <c r="H46" s="50"/>
      <c r="I46" s="276"/>
      <c r="J46" s="356"/>
    </row>
    <row r="47" spans="1:11" ht="141.75" customHeight="1">
      <c r="A47" s="783"/>
      <c r="B47" s="783"/>
      <c r="C47" s="783"/>
      <c r="D47" s="783"/>
      <c r="E47" s="783"/>
      <c r="F47" s="783"/>
      <c r="G47" s="783"/>
      <c r="H47" s="783"/>
      <c r="I47" s="783"/>
      <c r="J47" s="783"/>
    </row>
  </sheetData>
  <customSheetViews>
    <customSheetView guid="{3118AF25-8423-420A-806A-487665220C68}" scale="55" showPageBreaks="1" fitToPage="1" printArea="1" view="pageBreakPreview">
      <pane xSplit="1" ySplit="10" topLeftCell="B11" activePane="bottomRight" state="frozen"/>
      <selection pane="bottomRight" activeCell="W35" sqref="W35"/>
      <pageMargins left="0.25" right="0.25" top="0.5" bottom="0.5" header="0.5" footer="0.5"/>
      <printOptions horizontalCentered="1"/>
      <pageSetup scale="41" fitToHeight="0" orientation="landscape" r:id="rId1"/>
      <headerFooter alignWithMargins="0">
        <oddFooter xml:space="preserve">&amp;C&amp;"Times New Roman,Regular"&amp;14Exhibit J - Financial Analysis of Program Changes&amp;12
</oddFooter>
      </headerFooter>
    </customSheetView>
    <customSheetView guid="{56C0A34E-45B4-448B-85E5-70B3A8E63333}"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2"/>
      <headerFooter alignWithMargins="0">
        <oddFooter xml:space="preserve">&amp;C&amp;"Times New Roman,Regular"&amp;14Exhibit J - Financial Analysis of Program Changes&amp;12
</oddFooter>
      </headerFooter>
    </customSheetView>
    <customSheetView guid="{4148B88B-8ED7-4FDE-9459-DEB244AD0552}"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3"/>
      <headerFooter alignWithMargins="0">
        <oddFooter xml:space="preserve">&amp;C&amp;"Times New Roman,Regular"&amp;14Exhibit J - Financial Analysis of Program Changes&amp;12
</oddFooter>
      </headerFooter>
    </customSheetView>
    <customSheetView guid="{12C66D54-5067-4346-818B-6EAB1C8A9183}" scale="55" showPageBreaks="1" fitToPage="1" printArea="1" view="pageBreakPreview">
      <pane xSplit="1" ySplit="10" topLeftCell="B11" activePane="bottomRight" state="frozen"/>
      <selection pane="bottomRight" activeCell="A42" sqref="A42:AA42"/>
      <pageMargins left="0.25" right="0.25" top="0.5" bottom="0.5" header="0.5" footer="0.5"/>
      <printOptions horizontalCentered="1"/>
      <pageSetup scale="41" fitToHeight="0" orientation="landscape" r:id="rId4"/>
      <headerFooter alignWithMargins="0">
        <oddFooter xml:space="preserve">&amp;C&amp;"Times New Roman,Regular"&amp;14Exhibit J - Financial Analysis of Program Changes&amp;12
</oddFooter>
      </headerFooter>
    </customSheetView>
  </customSheetViews>
  <mergeCells count="15">
    <mergeCell ref="A45:J45"/>
    <mergeCell ref="A47:J47"/>
    <mergeCell ref="H8:I9"/>
    <mergeCell ref="A7:J7"/>
    <mergeCell ref="A42:J42"/>
    <mergeCell ref="A8:A10"/>
    <mergeCell ref="B8:G8"/>
    <mergeCell ref="D9:E9"/>
    <mergeCell ref="B9:C9"/>
    <mergeCell ref="F9:G9"/>
    <mergeCell ref="A2:J2"/>
    <mergeCell ref="A4:J4"/>
    <mergeCell ref="A3:J3"/>
    <mergeCell ref="A5:J5"/>
    <mergeCell ref="A6:J6"/>
  </mergeCells>
  <phoneticPr fontId="0" type="noConversion"/>
  <printOptions horizontalCentered="1"/>
  <pageMargins left="0.25" right="0.25" top="0.5" bottom="0.5" header="0.5" footer="0.5"/>
  <pageSetup scale="60" fitToHeight="0" orientation="landscape" r:id="rId5"/>
  <headerFooter alignWithMargins="0">
    <oddFooter xml:space="preserve">&amp;C&amp;"Times New Roman,Regular"&amp;14Exhibit J - Financial Analysis of Program Changes&amp;12
</oddFooter>
  </headerFooter>
</worksheet>
</file>

<file path=xl/worksheets/sheet11.xml><?xml version="1.0" encoding="utf-8"?>
<worksheet xmlns="http://schemas.openxmlformats.org/spreadsheetml/2006/main" xmlns:r="http://schemas.openxmlformats.org/officeDocument/2006/relationships">
  <sheetPr codeName="Sheet16"/>
  <dimension ref="A1:N29"/>
  <sheetViews>
    <sheetView showGridLines="0" showOutlineSymbols="0" view="pageBreakPreview" zoomScale="75" zoomScaleNormal="75" zoomScaleSheetLayoutView="75" workbookViewId="0">
      <pane xSplit="1" ySplit="11" topLeftCell="B12" activePane="bottomRight" state="frozen"/>
      <selection pane="topRight" activeCell="B1" sqref="B1"/>
      <selection pane="bottomLeft" activeCell="A12" sqref="A12"/>
      <selection pane="bottomRight" activeCell="A26" sqref="A26:H26"/>
    </sheetView>
  </sheetViews>
  <sheetFormatPr defaultColWidth="9.6640625" defaultRowHeight="15.75"/>
  <cols>
    <col min="1" max="1" width="57" style="7" customWidth="1"/>
    <col min="2" max="2" width="8.33203125" style="7" customWidth="1"/>
    <col min="3" max="3" width="12.109375" style="7" customWidth="1"/>
    <col min="4" max="4" width="8.77734375" style="7" customWidth="1"/>
    <col min="5" max="5" width="9.77734375" style="7" customWidth="1"/>
    <col min="6" max="6" width="9.21875" style="7" customWidth="1"/>
    <col min="7" max="7" width="9.77734375" style="7" customWidth="1"/>
    <col min="8" max="8" width="7.77734375" style="7" customWidth="1"/>
    <col min="9" max="9" width="11.77734375" style="7" bestFit="1" customWidth="1"/>
    <col min="10" max="10" width="1.21875" style="73" customWidth="1"/>
    <col min="11" max="16384" width="9.6640625" style="7"/>
  </cols>
  <sheetData>
    <row r="1" spans="1:10" ht="20.25">
      <c r="A1" s="806" t="s">
        <v>104</v>
      </c>
      <c r="B1" s="807"/>
      <c r="C1" s="807"/>
      <c r="D1" s="807"/>
      <c r="E1" s="807"/>
      <c r="F1" s="807"/>
      <c r="G1" s="807"/>
      <c r="H1" s="807"/>
      <c r="I1" s="807"/>
      <c r="J1" s="189" t="s">
        <v>0</v>
      </c>
    </row>
    <row r="2" spans="1:10" ht="18.75">
      <c r="A2" s="808"/>
      <c r="B2" s="808"/>
      <c r="C2" s="808"/>
      <c r="D2" s="808"/>
      <c r="E2" s="808"/>
      <c r="F2" s="808"/>
      <c r="G2" s="808"/>
      <c r="H2" s="808"/>
      <c r="I2" s="808"/>
      <c r="J2" s="189" t="s">
        <v>0</v>
      </c>
    </row>
    <row r="3" spans="1:10">
      <c r="A3" s="809"/>
      <c r="B3" s="809"/>
      <c r="C3" s="809"/>
      <c r="D3" s="809"/>
      <c r="E3" s="809"/>
      <c r="F3" s="809"/>
      <c r="G3" s="809"/>
      <c r="H3" s="809"/>
      <c r="I3" s="809"/>
      <c r="J3" s="189" t="s">
        <v>0</v>
      </c>
    </row>
    <row r="4" spans="1:10" ht="20.25">
      <c r="A4" s="803" t="s">
        <v>143</v>
      </c>
      <c r="B4" s="731"/>
      <c r="C4" s="731"/>
      <c r="D4" s="731"/>
      <c r="E4" s="731"/>
      <c r="F4" s="731"/>
      <c r="G4" s="731"/>
      <c r="H4" s="731"/>
      <c r="I4" s="731"/>
      <c r="J4" s="189" t="s">
        <v>0</v>
      </c>
    </row>
    <row r="5" spans="1:10" ht="18.75">
      <c r="A5" s="821" t="str">
        <f>+'B. Summary of Requirements '!A5</f>
        <v>Community Relations Service</v>
      </c>
      <c r="B5" s="733"/>
      <c r="C5" s="733"/>
      <c r="D5" s="733"/>
      <c r="E5" s="733"/>
      <c r="F5" s="733"/>
      <c r="G5" s="733"/>
      <c r="H5" s="733"/>
      <c r="I5" s="733"/>
      <c r="J5" s="189" t="s">
        <v>0</v>
      </c>
    </row>
    <row r="6" spans="1:10" ht="18.75">
      <c r="A6" s="821" t="str">
        <f>+'B. Summary of Requirements '!A6</f>
        <v>Salaries and Expenses</v>
      </c>
      <c r="B6" s="731"/>
      <c r="C6" s="731"/>
      <c r="D6" s="731"/>
      <c r="E6" s="731"/>
      <c r="F6" s="731"/>
      <c r="G6" s="731"/>
      <c r="H6" s="731"/>
      <c r="I6" s="731"/>
      <c r="J6" s="189" t="s">
        <v>0</v>
      </c>
    </row>
    <row r="7" spans="1:10">
      <c r="A7" s="809"/>
      <c r="B7" s="809"/>
      <c r="C7" s="809"/>
      <c r="D7" s="809"/>
      <c r="E7" s="809"/>
      <c r="F7" s="809"/>
      <c r="G7" s="809"/>
      <c r="H7" s="809"/>
      <c r="I7" s="809"/>
      <c r="J7" s="189" t="s">
        <v>0</v>
      </c>
    </row>
    <row r="8" spans="1:10" ht="16.5" thickBot="1">
      <c r="A8" s="820" t="s">
        <v>135</v>
      </c>
      <c r="B8" s="820"/>
      <c r="C8" s="820"/>
      <c r="D8" s="820"/>
      <c r="E8" s="820"/>
      <c r="F8" s="820"/>
      <c r="G8" s="820"/>
      <c r="H8" s="820"/>
      <c r="I8" s="820"/>
      <c r="J8" s="189" t="s">
        <v>0</v>
      </c>
    </row>
    <row r="9" spans="1:10">
      <c r="A9" s="816" t="s">
        <v>39</v>
      </c>
      <c r="B9" s="810" t="s">
        <v>191</v>
      </c>
      <c r="C9" s="811"/>
      <c r="D9" s="810" t="s">
        <v>186</v>
      </c>
      <c r="E9" s="811"/>
      <c r="F9" s="810" t="s">
        <v>173</v>
      </c>
      <c r="G9" s="811"/>
      <c r="H9" s="810" t="s">
        <v>30</v>
      </c>
      <c r="I9" s="814"/>
      <c r="J9" s="189" t="s">
        <v>0</v>
      </c>
    </row>
    <row r="10" spans="1:10" ht="53.25" customHeight="1">
      <c r="A10" s="817"/>
      <c r="B10" s="812"/>
      <c r="C10" s="813"/>
      <c r="D10" s="812"/>
      <c r="E10" s="813"/>
      <c r="F10" s="812"/>
      <c r="G10" s="813"/>
      <c r="H10" s="812"/>
      <c r="I10" s="815"/>
      <c r="J10" s="189" t="s">
        <v>0</v>
      </c>
    </row>
    <row r="11" spans="1:10" ht="16.5" thickBot="1">
      <c r="A11" s="818"/>
      <c r="B11" s="142" t="s">
        <v>134</v>
      </c>
      <c r="C11" s="143" t="s">
        <v>136</v>
      </c>
      <c r="D11" s="142" t="s">
        <v>134</v>
      </c>
      <c r="E11" s="143" t="s">
        <v>136</v>
      </c>
      <c r="F11" s="142" t="s">
        <v>134</v>
      </c>
      <c r="G11" s="143" t="s">
        <v>136</v>
      </c>
      <c r="H11" s="142" t="s">
        <v>134</v>
      </c>
      <c r="I11" s="300" t="s">
        <v>136</v>
      </c>
      <c r="J11" s="189" t="s">
        <v>0</v>
      </c>
    </row>
    <row r="12" spans="1:10">
      <c r="A12" s="138" t="s">
        <v>97</v>
      </c>
      <c r="B12" s="100">
        <v>14</v>
      </c>
      <c r="C12" s="101"/>
      <c r="D12" s="100">
        <v>14</v>
      </c>
      <c r="E12" s="101"/>
      <c r="F12" s="100">
        <v>14</v>
      </c>
      <c r="G12" s="101"/>
      <c r="H12" s="100">
        <f t="shared" ref="H12:H17" si="0">F12-D12</f>
        <v>0</v>
      </c>
      <c r="I12" s="301"/>
      <c r="J12" s="189" t="s">
        <v>0</v>
      </c>
    </row>
    <row r="13" spans="1:10">
      <c r="A13" s="138" t="s">
        <v>96</v>
      </c>
      <c r="B13" s="100">
        <v>9</v>
      </c>
      <c r="C13" s="101"/>
      <c r="D13" s="100">
        <v>9</v>
      </c>
      <c r="E13" s="101"/>
      <c r="F13" s="100">
        <v>10</v>
      </c>
      <c r="G13" s="101"/>
      <c r="H13" s="100">
        <f t="shared" si="0"/>
        <v>1</v>
      </c>
      <c r="I13" s="301"/>
      <c r="J13" s="189" t="s">
        <v>0</v>
      </c>
    </row>
    <row r="14" spans="1:10">
      <c r="A14" s="138" t="s">
        <v>95</v>
      </c>
      <c r="B14" s="100">
        <v>6</v>
      </c>
      <c r="C14" s="101"/>
      <c r="D14" s="100">
        <v>6</v>
      </c>
      <c r="E14" s="101"/>
      <c r="F14" s="100">
        <v>6</v>
      </c>
      <c r="G14" s="101"/>
      <c r="H14" s="100">
        <f t="shared" si="0"/>
        <v>0</v>
      </c>
      <c r="I14" s="301"/>
      <c r="J14" s="189" t="s">
        <v>0</v>
      </c>
    </row>
    <row r="15" spans="1:10">
      <c r="A15" s="138" t="s">
        <v>94</v>
      </c>
      <c r="B15" s="100">
        <v>9</v>
      </c>
      <c r="C15" s="101"/>
      <c r="D15" s="100">
        <v>9</v>
      </c>
      <c r="E15" s="101"/>
      <c r="F15" s="100">
        <v>9</v>
      </c>
      <c r="G15" s="101"/>
      <c r="H15" s="100">
        <f t="shared" si="0"/>
        <v>0</v>
      </c>
      <c r="I15" s="301"/>
      <c r="J15" s="189" t="s">
        <v>0</v>
      </c>
    </row>
    <row r="16" spans="1:10">
      <c r="A16" s="138" t="s">
        <v>93</v>
      </c>
      <c r="B16" s="100">
        <v>15</v>
      </c>
      <c r="C16" s="101"/>
      <c r="D16" s="100">
        <v>15</v>
      </c>
      <c r="E16" s="101"/>
      <c r="F16" s="100">
        <v>19</v>
      </c>
      <c r="G16" s="101"/>
      <c r="H16" s="100">
        <f t="shared" si="0"/>
        <v>4</v>
      </c>
      <c r="I16" s="301"/>
      <c r="J16" s="189" t="s">
        <v>0</v>
      </c>
    </row>
    <row r="17" spans="1:14">
      <c r="A17" s="138" t="s">
        <v>92</v>
      </c>
      <c r="B17" s="100">
        <v>3</v>
      </c>
      <c r="C17" s="101"/>
      <c r="D17" s="100">
        <v>3</v>
      </c>
      <c r="E17" s="101"/>
      <c r="F17" s="100">
        <v>3</v>
      </c>
      <c r="G17" s="101"/>
      <c r="H17" s="100">
        <f t="shared" si="0"/>
        <v>0</v>
      </c>
      <c r="I17" s="301"/>
      <c r="J17" s="189" t="s">
        <v>0</v>
      </c>
    </row>
    <row r="18" spans="1:14">
      <c r="A18" s="139" t="s">
        <v>181</v>
      </c>
      <c r="B18" s="104">
        <f>SUM(B12:B17)</f>
        <v>56</v>
      </c>
      <c r="C18" s="125"/>
      <c r="D18" s="104">
        <f>SUM(D12:D17)</f>
        <v>56</v>
      </c>
      <c r="E18" s="125"/>
      <c r="F18" s="104">
        <f>SUM(F12:F17)</f>
        <v>61</v>
      </c>
      <c r="G18" s="125"/>
      <c r="H18" s="104">
        <f>SUM(H12:H17)</f>
        <v>5</v>
      </c>
      <c r="I18" s="302"/>
      <c r="J18" s="189" t="s">
        <v>0</v>
      </c>
      <c r="L18" s="19"/>
    </row>
    <row r="19" spans="1:14">
      <c r="A19" s="140" t="s">
        <v>15</v>
      </c>
      <c r="B19" s="105"/>
      <c r="C19" s="63">
        <v>0</v>
      </c>
      <c r="D19" s="105"/>
      <c r="E19" s="63">
        <v>0</v>
      </c>
      <c r="F19" s="109"/>
      <c r="G19" s="63">
        <v>0</v>
      </c>
      <c r="H19" s="105"/>
      <c r="I19" s="303"/>
      <c r="J19" s="189" t="s">
        <v>0</v>
      </c>
    </row>
    <row r="20" spans="1:14">
      <c r="A20" s="140" t="s">
        <v>82</v>
      </c>
      <c r="B20" s="106"/>
      <c r="C20" s="63">
        <v>101</v>
      </c>
      <c r="D20" s="105"/>
      <c r="E20" s="63">
        <v>101</v>
      </c>
      <c r="F20" s="323"/>
      <c r="G20" s="63">
        <v>101</v>
      </c>
      <c r="H20" s="105"/>
      <c r="I20" s="301"/>
      <c r="J20" s="189" t="s">
        <v>0</v>
      </c>
    </row>
    <row r="21" spans="1:14" ht="16.5" thickBot="1">
      <c r="A21" s="141" t="s">
        <v>83</v>
      </c>
      <c r="B21" s="107"/>
      <c r="C21" s="128">
        <v>13</v>
      </c>
      <c r="D21" s="108"/>
      <c r="E21" s="128">
        <v>13</v>
      </c>
      <c r="F21" s="108"/>
      <c r="G21" s="128">
        <v>13</v>
      </c>
      <c r="H21" s="108"/>
      <c r="I21" s="304"/>
      <c r="J21" s="189" t="s">
        <v>19</v>
      </c>
    </row>
    <row r="22" spans="1:14">
      <c r="A22" s="819"/>
      <c r="B22" s="749"/>
      <c r="C22" s="749"/>
      <c r="D22" s="749"/>
      <c r="E22" s="749"/>
      <c r="F22" s="749"/>
      <c r="G22" s="749"/>
      <c r="H22" s="749"/>
      <c r="I22" s="749"/>
      <c r="J22" s="749"/>
    </row>
    <row r="23" spans="1:14">
      <c r="A23" s="12"/>
      <c r="B23" s="12"/>
      <c r="C23" s="12"/>
      <c r="D23" s="12"/>
      <c r="E23" s="12"/>
      <c r="F23" s="12"/>
      <c r="G23" s="12"/>
      <c r="H23" s="12"/>
      <c r="I23" s="12"/>
      <c r="J23" s="190"/>
    </row>
    <row r="24" spans="1:14">
      <c r="A24" s="56"/>
      <c r="B24" s="47"/>
      <c r="C24" s="47"/>
      <c r="D24" s="47"/>
      <c r="E24" s="47"/>
      <c r="F24" s="47"/>
      <c r="G24" s="47"/>
      <c r="H24" s="47"/>
    </row>
    <row r="25" spans="1:14">
      <c r="A25" s="56"/>
      <c r="B25" s="47"/>
      <c r="C25" s="47"/>
      <c r="D25" s="47"/>
      <c r="E25" s="47"/>
      <c r="F25" s="47"/>
      <c r="G25" s="47"/>
      <c r="H25" s="47"/>
    </row>
    <row r="26" spans="1:14" ht="67.5" customHeight="1">
      <c r="A26" s="622"/>
      <c r="B26" s="622"/>
      <c r="C26" s="622"/>
      <c r="D26" s="622"/>
      <c r="E26" s="622"/>
      <c r="F26" s="622"/>
      <c r="G26" s="622"/>
      <c r="H26" s="622"/>
    </row>
    <row r="27" spans="1:14" ht="18.95" customHeight="1">
      <c r="A27" s="697"/>
      <c r="B27" s="698"/>
      <c r="C27" s="698"/>
      <c r="D27" s="698"/>
      <c r="E27" s="698"/>
      <c r="F27" s="698"/>
      <c r="G27" s="698"/>
      <c r="H27" s="698"/>
    </row>
    <row r="28" spans="1:14">
      <c r="A28" s="19"/>
      <c r="B28" s="19"/>
      <c r="C28" s="19"/>
      <c r="D28" s="19"/>
      <c r="E28" s="19"/>
      <c r="F28" s="19"/>
      <c r="G28" s="19"/>
      <c r="H28" s="19"/>
    </row>
    <row r="29" spans="1:14" ht="18.95" customHeight="1">
      <c r="A29" s="804"/>
      <c r="B29" s="804"/>
      <c r="C29" s="804"/>
      <c r="D29" s="804"/>
      <c r="E29" s="804"/>
      <c r="F29" s="804"/>
      <c r="G29" s="804"/>
      <c r="H29" s="804"/>
      <c r="I29" s="804"/>
      <c r="J29" s="804"/>
      <c r="K29" s="804"/>
      <c r="L29" s="804"/>
      <c r="M29" s="804"/>
      <c r="N29" s="805"/>
    </row>
  </sheetData>
  <customSheetViews>
    <customSheetView guid="{3118AF25-8423-420A-806A-487665220C68}" scale="75" showPageBreaks="1" showGridLines="0" outlineSymbols="0" printArea="1" view="pageBreakPreview">
      <pane xSplit="1" ySplit="11" topLeftCell="B24" activePane="bottomRight" state="frozen"/>
      <selection pane="bottomRight" activeCell="F29" sqref="F29"/>
      <pageMargins left="0.5" right="0.5" top="0.5" bottom="0.55000000000000004" header="0" footer="0"/>
      <printOptions horizontalCentered="1"/>
      <pageSetup scale="67" orientation="landscape" horizontalDpi="300" verticalDpi="300" r:id="rId1"/>
      <headerFooter alignWithMargins="0">
        <oddFooter>&amp;C&amp;"Times New Roman,Regular"Exhibit K - Summary of Requirements by Grade</oddFooter>
      </headerFooter>
    </customSheetView>
    <customSheetView guid="{56C0A34E-45B4-448B-85E5-70B3A8E63333}" scale="75" showPageBreaks="1" showGridLines="0" outlineSymbols="0" printArea="1" view="pageBreakPreview">
      <pane xSplit="1" ySplit="11" topLeftCell="B12" activePane="bottomRight" state="frozen"/>
      <selection pane="bottomRight" activeCell="D9" sqref="D9:E10"/>
      <pageMargins left="0.5" right="0.5" top="0.5" bottom="0.55000000000000004" header="0" footer="0"/>
      <printOptions horizontalCentered="1"/>
      <pageSetup scale="67" orientation="landscape" horizontalDpi="300" verticalDpi="300" r:id="rId2"/>
      <headerFooter alignWithMargins="0">
        <oddFooter>&amp;C&amp;"Times New Roman,Regular"Exhibit K - Summary of Requirements by Grade</oddFooter>
      </headerFooter>
    </customSheetView>
    <customSheetView guid="{4148B88B-8ED7-4FDE-9459-DEB244AD0552}" scale="75" showPageBreaks="1" showGridLines="0" outlineSymbols="0" printArea="1" view="pageBreakPreview">
      <pane xSplit="1" ySplit="11" topLeftCell="B12" activePane="bottomRight" state="frozen"/>
      <selection pane="bottomRight" activeCell="E23" sqref="E23"/>
      <pageMargins left="0.5" right="0.5" top="0.5" bottom="0.55000000000000004" header="0" footer="0"/>
      <printOptions horizontalCentered="1"/>
      <pageSetup scale="67" orientation="landscape" horizontalDpi="300" verticalDpi="300" r:id="rId3"/>
      <headerFooter alignWithMargins="0">
        <oddFooter>&amp;C&amp;"Times New Roman,Regular"Exhibit K - Summary of Requirements by Grade</oddFooter>
      </headerFooter>
    </customSheetView>
    <customSheetView guid="{12C66D54-5067-4346-818B-6EAB1C8A9183}" scale="75" showPageBreaks="1" showGridLines="0" outlineSymbols="0" printArea="1" view="pageBreakPreview">
      <pane xSplit="1" ySplit="11" topLeftCell="B12" activePane="bottomRight" state="frozen"/>
      <selection pane="bottomRight" activeCell="H14" sqref="H14"/>
      <pageMargins left="0.5" right="0.5" top="0.5" bottom="0.55000000000000004" header="0" footer="0"/>
      <printOptions horizontalCentered="1"/>
      <pageSetup scale="67" orientation="landscape" horizontalDpi="300" verticalDpi="300" r:id="rId4"/>
      <headerFooter alignWithMargins="0">
        <oddFooter>&amp;C&amp;"Times New Roman,Regular"Exhibit K - Summary of Requirements by Grade</oddFooter>
      </headerFooter>
    </customSheetView>
  </customSheetViews>
  <mergeCells count="17">
    <mergeCell ref="A5:I5"/>
    <mergeCell ref="A4:I4"/>
    <mergeCell ref="A29:N29"/>
    <mergeCell ref="A1:I1"/>
    <mergeCell ref="A2:I2"/>
    <mergeCell ref="A3:I3"/>
    <mergeCell ref="A26:H26"/>
    <mergeCell ref="A27:H27"/>
    <mergeCell ref="B9:C10"/>
    <mergeCell ref="D9:E10"/>
    <mergeCell ref="F9:G10"/>
    <mergeCell ref="H9:I10"/>
    <mergeCell ref="A9:A11"/>
    <mergeCell ref="A22:J22"/>
    <mergeCell ref="A7:I7"/>
    <mergeCell ref="A8:I8"/>
    <mergeCell ref="A6:I6"/>
  </mergeCells>
  <phoneticPr fontId="0" type="noConversion"/>
  <printOptions horizontalCentered="1"/>
  <pageMargins left="0.5" right="0.5" top="0.5" bottom="0.55000000000000004" header="0" footer="0"/>
  <pageSetup scale="67" orientation="landscape" r:id="rId5"/>
  <headerFooter alignWithMargins="0">
    <oddFooter>&amp;C&amp;"Times New Roman,Regular"Exhibit K - Summary of Requirements by Grade</oddFooter>
  </headerFooter>
</worksheet>
</file>

<file path=xl/worksheets/sheet12.xml><?xml version="1.0" encoding="utf-8"?>
<worksheet xmlns="http://schemas.openxmlformats.org/spreadsheetml/2006/main" xmlns:r="http://schemas.openxmlformats.org/officeDocument/2006/relationships">
  <sheetPr codeName="Sheet17"/>
  <dimension ref="A1:Z193"/>
  <sheetViews>
    <sheetView view="pageBreakPreview" zoomScale="75" zoomScaleNormal="75" zoomScaleSheetLayoutView="50" workbookViewId="0">
      <pane xSplit="1" ySplit="9" topLeftCell="B10" activePane="bottomRight" state="frozen"/>
      <selection pane="topRight" activeCell="B1" sqref="B1"/>
      <selection pane="bottomLeft" activeCell="A10" sqref="A10"/>
      <selection pane="bottomRight" activeCell="A19" sqref="A19"/>
    </sheetView>
  </sheetViews>
  <sheetFormatPr defaultRowHeight="15.75"/>
  <cols>
    <col min="1" max="1" width="65.33203125" style="3" customWidth="1"/>
    <col min="2" max="2" width="8.88671875" style="3"/>
    <col min="3" max="3" width="10.109375" style="3" customWidth="1"/>
    <col min="4" max="4" width="8.88671875" style="3"/>
    <col min="5" max="5" width="10.6640625" style="3" customWidth="1"/>
    <col min="6" max="6" width="8.88671875" style="3"/>
    <col min="7" max="7" width="10.5546875" style="3" bestFit="1" customWidth="1"/>
    <col min="8" max="8" width="8.88671875" style="3"/>
    <col min="9" max="9" width="10.33203125" style="3" customWidth="1"/>
    <col min="10" max="12" width="8.88671875" style="3" hidden="1" customWidth="1"/>
    <col min="13" max="13" width="1" style="71" customWidth="1"/>
    <col min="15" max="16384" width="8.88671875" style="3"/>
  </cols>
  <sheetData>
    <row r="1" spans="1:15" ht="19.149999999999999" customHeight="1">
      <c r="A1" s="608" t="s">
        <v>103</v>
      </c>
      <c r="B1" s="822"/>
      <c r="C1" s="822"/>
      <c r="D1" s="822"/>
      <c r="E1" s="822"/>
      <c r="F1" s="822"/>
      <c r="G1" s="822"/>
      <c r="H1" s="822"/>
      <c r="I1" s="822"/>
      <c r="M1" s="70" t="s">
        <v>0</v>
      </c>
    </row>
    <row r="2" spans="1:15" ht="19.149999999999999" customHeight="1">
      <c r="A2" s="823"/>
      <c r="B2" s="824"/>
      <c r="C2" s="824"/>
      <c r="D2" s="824"/>
      <c r="E2" s="824"/>
      <c r="F2" s="824"/>
      <c r="G2" s="824"/>
      <c r="H2" s="824"/>
      <c r="I2" s="824"/>
      <c r="M2" s="70" t="s">
        <v>0</v>
      </c>
    </row>
    <row r="3" spans="1:15" ht="18.75">
      <c r="A3" s="825" t="s">
        <v>87</v>
      </c>
      <c r="B3" s="822"/>
      <c r="C3" s="822"/>
      <c r="D3" s="822"/>
      <c r="E3" s="822"/>
      <c r="F3" s="822"/>
      <c r="G3" s="822"/>
      <c r="H3" s="822"/>
      <c r="I3" s="822"/>
      <c r="M3" s="70" t="s">
        <v>0</v>
      </c>
    </row>
    <row r="4" spans="1:15" ht="16.5">
      <c r="A4" s="759" t="str">
        <f>+'B. Summary of Requirements '!A5</f>
        <v>Community Relations Service</v>
      </c>
      <c r="B4" s="822"/>
      <c r="C4" s="822"/>
      <c r="D4" s="822"/>
      <c r="E4" s="822"/>
      <c r="F4" s="822"/>
      <c r="G4" s="822"/>
      <c r="H4" s="822"/>
      <c r="I4" s="822"/>
      <c r="M4" s="70" t="s">
        <v>0</v>
      </c>
    </row>
    <row r="5" spans="1:15" ht="16.5">
      <c r="A5" s="759" t="str">
        <f>+'B. Summary of Requirements '!A6</f>
        <v>Salaries and Expenses</v>
      </c>
      <c r="B5" s="822"/>
      <c r="C5" s="822"/>
      <c r="D5" s="822"/>
      <c r="E5" s="822"/>
      <c r="F5" s="822"/>
      <c r="G5" s="822"/>
      <c r="H5" s="822"/>
      <c r="I5" s="822"/>
      <c r="M5" s="70" t="s">
        <v>0</v>
      </c>
    </row>
    <row r="6" spans="1:15">
      <c r="A6" s="838" t="s">
        <v>118</v>
      </c>
      <c r="B6" s="822"/>
      <c r="C6" s="822"/>
      <c r="D6" s="822"/>
      <c r="E6" s="822"/>
      <c r="F6" s="822"/>
      <c r="G6" s="822"/>
      <c r="H6" s="822"/>
      <c r="I6" s="822"/>
      <c r="M6" s="70" t="s">
        <v>0</v>
      </c>
    </row>
    <row r="7" spans="1:15" ht="11.25" customHeight="1">
      <c r="A7" s="714"/>
      <c r="B7" s="714"/>
      <c r="C7" s="714"/>
      <c r="D7" s="714"/>
      <c r="E7" s="714"/>
      <c r="F7" s="714"/>
      <c r="G7" s="714"/>
      <c r="H7" s="714"/>
      <c r="I7" s="714"/>
      <c r="M7" s="70" t="s">
        <v>0</v>
      </c>
    </row>
    <row r="8" spans="1:15" ht="44.25" customHeight="1">
      <c r="A8" s="836" t="s">
        <v>84</v>
      </c>
      <c r="B8" s="839" t="s">
        <v>182</v>
      </c>
      <c r="C8" s="840"/>
      <c r="D8" s="844" t="s">
        <v>187</v>
      </c>
      <c r="E8" s="845"/>
      <c r="F8" s="841" t="s">
        <v>173</v>
      </c>
      <c r="G8" s="843"/>
      <c r="H8" s="841" t="s">
        <v>158</v>
      </c>
      <c r="I8" s="842"/>
      <c r="J8" s="7"/>
      <c r="M8" s="70" t="s">
        <v>0</v>
      </c>
    </row>
    <row r="9" spans="1:15" ht="25.5" customHeight="1" thickBot="1">
      <c r="A9" s="837"/>
      <c r="B9" s="144" t="s">
        <v>35</v>
      </c>
      <c r="C9" s="145" t="s">
        <v>136</v>
      </c>
      <c r="D9" s="144" t="s">
        <v>35</v>
      </c>
      <c r="E9" s="145" t="s">
        <v>136</v>
      </c>
      <c r="F9" s="144" t="s">
        <v>35</v>
      </c>
      <c r="G9" s="145" t="s">
        <v>136</v>
      </c>
      <c r="H9" s="144" t="s">
        <v>35</v>
      </c>
      <c r="I9" s="146" t="s">
        <v>136</v>
      </c>
      <c r="J9" s="7"/>
      <c r="M9" s="70" t="s">
        <v>0</v>
      </c>
    </row>
    <row r="10" spans="1:15">
      <c r="A10" s="414" t="s">
        <v>13</v>
      </c>
      <c r="B10" s="415">
        <v>44</v>
      </c>
      <c r="C10" s="416">
        <v>4683</v>
      </c>
      <c r="D10" s="415">
        <v>56</v>
      </c>
      <c r="E10" s="416">
        <f>C10/B10*44+((C10/B10*1)*0.5)+((C10/B10*1)*0.41)+(155.5*0.16)+115</f>
        <v>4919.732954545455</v>
      </c>
      <c r="F10" s="415">
        <f>56+5</f>
        <v>61</v>
      </c>
      <c r="G10" s="416">
        <f>5027+179+23+25</f>
        <v>5254</v>
      </c>
      <c r="H10" s="415">
        <f>F10-D10</f>
        <v>5</v>
      </c>
      <c r="I10" s="417">
        <f>G10-E10</f>
        <v>334.26704545454504</v>
      </c>
      <c r="J10" s="7"/>
      <c r="M10" s="70" t="s">
        <v>0</v>
      </c>
      <c r="O10" s="153"/>
    </row>
    <row r="11" spans="1:15">
      <c r="A11" s="418" t="s">
        <v>57</v>
      </c>
      <c r="B11" s="110">
        <v>0</v>
      </c>
      <c r="C11" s="111">
        <v>56</v>
      </c>
      <c r="D11" s="110">
        <v>0</v>
      </c>
      <c r="E11" s="111">
        <v>50</v>
      </c>
      <c r="F11" s="110">
        <v>0</v>
      </c>
      <c r="G11" s="111">
        <v>50</v>
      </c>
      <c r="H11" s="110">
        <f>F11-D11</f>
        <v>0</v>
      </c>
      <c r="I11" s="419">
        <f>G11-E11</f>
        <v>0</v>
      </c>
      <c r="J11" s="16" t="s">
        <v>33</v>
      </c>
      <c r="K11" s="3" t="s">
        <v>34</v>
      </c>
      <c r="M11" s="70" t="s">
        <v>0</v>
      </c>
      <c r="O11" s="324"/>
    </row>
    <row r="12" spans="1:15">
      <c r="A12" s="418" t="s">
        <v>40</v>
      </c>
      <c r="B12" s="243">
        <f>B13+B14</f>
        <v>0</v>
      </c>
      <c r="C12" s="111">
        <v>4</v>
      </c>
      <c r="D12" s="243">
        <f>D13+D14</f>
        <v>0</v>
      </c>
      <c r="E12" s="111">
        <v>25</v>
      </c>
      <c r="F12" s="243">
        <f>F13+F14</f>
        <v>0</v>
      </c>
      <c r="G12" s="111">
        <v>25</v>
      </c>
      <c r="H12" s="110">
        <f>F12-D12</f>
        <v>0</v>
      </c>
      <c r="I12" s="419">
        <f t="shared" ref="I12:I15" si="0">G12-E12</f>
        <v>0</v>
      </c>
      <c r="J12" s="7">
        <v>93</v>
      </c>
      <c r="M12" s="70" t="s">
        <v>0</v>
      </c>
    </row>
    <row r="13" spans="1:15">
      <c r="A13" s="420" t="s">
        <v>42</v>
      </c>
      <c r="B13" s="114"/>
      <c r="C13" s="115"/>
      <c r="D13" s="114"/>
      <c r="E13" s="115"/>
      <c r="F13" s="114"/>
      <c r="G13" s="115"/>
      <c r="H13" s="110">
        <f t="shared" ref="H13:H15" si="1">F13-D13</f>
        <v>0</v>
      </c>
      <c r="I13" s="419">
        <f t="shared" si="0"/>
        <v>0</v>
      </c>
      <c r="J13" s="7"/>
      <c r="M13" s="70" t="s">
        <v>0</v>
      </c>
    </row>
    <row r="14" spans="1:15">
      <c r="A14" s="420" t="s">
        <v>41</v>
      </c>
      <c r="B14" s="114"/>
      <c r="C14" s="115"/>
      <c r="D14" s="114"/>
      <c r="E14" s="115"/>
      <c r="F14" s="114"/>
      <c r="G14" s="115"/>
      <c r="H14" s="110">
        <f t="shared" si="1"/>
        <v>0</v>
      </c>
      <c r="I14" s="419">
        <f t="shared" si="0"/>
        <v>0</v>
      </c>
      <c r="J14" s="7"/>
      <c r="M14" s="70" t="s">
        <v>0</v>
      </c>
    </row>
    <row r="15" spans="1:15">
      <c r="A15" s="421" t="s">
        <v>43</v>
      </c>
      <c r="B15" s="116"/>
      <c r="C15" s="117"/>
      <c r="D15" s="116"/>
      <c r="E15" s="117"/>
      <c r="F15" s="116"/>
      <c r="G15" s="117"/>
      <c r="H15" s="110">
        <f t="shared" si="1"/>
        <v>0</v>
      </c>
      <c r="I15" s="419">
        <f t="shared" si="0"/>
        <v>0</v>
      </c>
      <c r="J15" s="7"/>
      <c r="M15" s="70" t="s">
        <v>0</v>
      </c>
    </row>
    <row r="16" spans="1:15">
      <c r="A16" s="422" t="s">
        <v>14</v>
      </c>
      <c r="B16" s="118">
        <f t="shared" ref="B16:I16" si="2">+B10+B11+B12+B15</f>
        <v>44</v>
      </c>
      <c r="C16" s="119">
        <f t="shared" si="2"/>
        <v>4743</v>
      </c>
      <c r="D16" s="118">
        <f t="shared" si="2"/>
        <v>56</v>
      </c>
      <c r="E16" s="119">
        <f t="shared" si="2"/>
        <v>4994.732954545455</v>
      </c>
      <c r="F16" s="118">
        <f t="shared" si="2"/>
        <v>61</v>
      </c>
      <c r="G16" s="242">
        <f t="shared" si="2"/>
        <v>5329</v>
      </c>
      <c r="H16" s="119">
        <f t="shared" si="2"/>
        <v>5</v>
      </c>
      <c r="I16" s="423">
        <f t="shared" si="2"/>
        <v>334.26704545454504</v>
      </c>
      <c r="J16" s="23">
        <f>697+630+957+2333</f>
        <v>4617</v>
      </c>
      <c r="K16" s="3">
        <f>2451-93</f>
        <v>2358</v>
      </c>
      <c r="L16" s="3">
        <f>+E16-G16</f>
        <v>-334.26704545454504</v>
      </c>
      <c r="M16" s="70" t="s">
        <v>0</v>
      </c>
    </row>
    <row r="17" spans="1:15">
      <c r="A17" s="418" t="s">
        <v>85</v>
      </c>
      <c r="B17" s="110"/>
      <c r="C17" s="111"/>
      <c r="D17" s="110"/>
      <c r="E17" s="111"/>
      <c r="F17" s="110"/>
      <c r="G17" s="111"/>
      <c r="H17" s="110"/>
      <c r="I17" s="419"/>
      <c r="J17" s="7"/>
      <c r="M17" s="70" t="s">
        <v>0</v>
      </c>
    </row>
    <row r="18" spans="1:15">
      <c r="A18" s="424" t="s">
        <v>44</v>
      </c>
      <c r="B18" s="110"/>
      <c r="C18" s="111">
        <v>1353</v>
      </c>
      <c r="D18" s="110"/>
      <c r="E18" s="111">
        <f>E10*0.2853</f>
        <v>1403.5998119318183</v>
      </c>
      <c r="F18" s="110"/>
      <c r="G18" s="111">
        <f>1434+47+4</f>
        <v>1485</v>
      </c>
      <c r="H18" s="110"/>
      <c r="I18" s="419">
        <f>G18-E18</f>
        <v>81.400188068181706</v>
      </c>
      <c r="J18" s="7">
        <v>359</v>
      </c>
      <c r="K18" s="3">
        <f>1171+93</f>
        <v>1264</v>
      </c>
      <c r="L18" s="3">
        <f t="shared" ref="L18:L34" si="3">+E18-G18</f>
        <v>-81.400188068181706</v>
      </c>
      <c r="M18" s="70" t="s">
        <v>0</v>
      </c>
    </row>
    <row r="19" spans="1:15">
      <c r="A19" s="424" t="s">
        <v>45</v>
      </c>
      <c r="B19" s="110"/>
      <c r="C19" s="111">
        <v>668</v>
      </c>
      <c r="D19" s="110"/>
      <c r="E19" s="111">
        <v>750</v>
      </c>
      <c r="F19" s="110"/>
      <c r="G19" s="111">
        <f>750+5</f>
        <v>755</v>
      </c>
      <c r="H19" s="110"/>
      <c r="I19" s="419">
        <f t="shared" ref="I19:I33" si="4">G19-E19</f>
        <v>5</v>
      </c>
      <c r="J19" s="7"/>
      <c r="K19" s="3">
        <v>110</v>
      </c>
      <c r="L19" s="3">
        <f t="shared" si="3"/>
        <v>-5</v>
      </c>
      <c r="M19" s="70" t="s">
        <v>0</v>
      </c>
    </row>
    <row r="20" spans="1:15">
      <c r="A20" s="424" t="s">
        <v>46</v>
      </c>
      <c r="B20" s="110"/>
      <c r="C20" s="111">
        <v>52</v>
      </c>
      <c r="D20" s="110"/>
      <c r="E20" s="111">
        <v>40</v>
      </c>
      <c r="F20" s="110"/>
      <c r="G20" s="111">
        <f>40+2</f>
        <v>42</v>
      </c>
      <c r="H20" s="110"/>
      <c r="I20" s="419">
        <f t="shared" si="4"/>
        <v>2</v>
      </c>
      <c r="J20" s="7"/>
      <c r="K20" s="3">
        <v>0</v>
      </c>
      <c r="L20" s="3">
        <f t="shared" si="3"/>
        <v>-2</v>
      </c>
      <c r="M20" s="70" t="s">
        <v>0</v>
      </c>
    </row>
    <row r="21" spans="1:15">
      <c r="A21" s="424" t="s">
        <v>101</v>
      </c>
      <c r="B21" s="110"/>
      <c r="C21" s="111">
        <v>1377</v>
      </c>
      <c r="D21" s="110"/>
      <c r="E21" s="111">
        <v>1402</v>
      </c>
      <c r="F21" s="110"/>
      <c r="G21" s="111">
        <f>1402+76</f>
        <v>1478</v>
      </c>
      <c r="H21" s="110"/>
      <c r="I21" s="419">
        <f t="shared" si="4"/>
        <v>76</v>
      </c>
      <c r="J21" s="7">
        <f>4220-576</f>
        <v>3644</v>
      </c>
      <c r="L21" s="3">
        <f t="shared" si="3"/>
        <v>-76</v>
      </c>
      <c r="M21" s="70" t="s">
        <v>0</v>
      </c>
    </row>
    <row r="22" spans="1:15">
      <c r="A22" s="424" t="s">
        <v>27</v>
      </c>
      <c r="B22" s="110"/>
      <c r="C22" s="111">
        <v>109</v>
      </c>
      <c r="D22" s="110"/>
      <c r="E22" s="111">
        <v>111</v>
      </c>
      <c r="F22" s="110"/>
      <c r="G22" s="111">
        <v>111</v>
      </c>
      <c r="H22" s="110"/>
      <c r="I22" s="419">
        <f t="shared" si="4"/>
        <v>0</v>
      </c>
      <c r="J22" s="7"/>
      <c r="L22" s="3">
        <f t="shared" si="3"/>
        <v>0</v>
      </c>
      <c r="M22" s="70" t="s">
        <v>0</v>
      </c>
    </row>
    <row r="23" spans="1:15">
      <c r="A23" s="424" t="s">
        <v>47</v>
      </c>
      <c r="B23" s="110"/>
      <c r="C23" s="111">
        <v>312</v>
      </c>
      <c r="D23" s="110"/>
      <c r="E23" s="111">
        <v>315</v>
      </c>
      <c r="F23" s="110"/>
      <c r="G23" s="111">
        <f>315+21</f>
        <v>336</v>
      </c>
      <c r="H23" s="110"/>
      <c r="I23" s="419">
        <f t="shared" si="4"/>
        <v>21</v>
      </c>
      <c r="J23" s="7">
        <v>332</v>
      </c>
      <c r="K23" s="3">
        <v>175</v>
      </c>
      <c r="L23" s="3">
        <f t="shared" si="3"/>
        <v>-21</v>
      </c>
      <c r="M23" s="70" t="s">
        <v>0</v>
      </c>
    </row>
    <row r="24" spans="1:15">
      <c r="A24" s="424" t="s">
        <v>48</v>
      </c>
      <c r="B24" s="110"/>
      <c r="C24" s="111">
        <v>2</v>
      </c>
      <c r="D24" s="110"/>
      <c r="E24" s="111">
        <v>1</v>
      </c>
      <c r="F24" s="110"/>
      <c r="G24" s="111">
        <f>1+1</f>
        <v>2</v>
      </c>
      <c r="H24" s="110"/>
      <c r="I24" s="419">
        <f t="shared" si="4"/>
        <v>1</v>
      </c>
      <c r="J24" s="7"/>
      <c r="L24" s="3">
        <f t="shared" si="3"/>
        <v>-1</v>
      </c>
      <c r="M24" s="70" t="s">
        <v>0</v>
      </c>
    </row>
    <row r="25" spans="1:15">
      <c r="A25" s="424" t="s">
        <v>49</v>
      </c>
      <c r="B25" s="110"/>
      <c r="C25" s="111">
        <v>78</v>
      </c>
      <c r="D25" s="110"/>
      <c r="E25" s="111">
        <v>25</v>
      </c>
      <c r="F25" s="110"/>
      <c r="G25" s="111">
        <v>25</v>
      </c>
      <c r="H25" s="110"/>
      <c r="I25" s="419">
        <f t="shared" si="4"/>
        <v>0</v>
      </c>
      <c r="J25" s="7"/>
      <c r="K25" s="3">
        <v>14918</v>
      </c>
      <c r="L25" s="3">
        <f t="shared" si="3"/>
        <v>0</v>
      </c>
      <c r="M25" s="70" t="s">
        <v>0</v>
      </c>
    </row>
    <row r="26" spans="1:15">
      <c r="A26" s="424" t="s">
        <v>50</v>
      </c>
      <c r="B26" s="110"/>
      <c r="C26" s="111">
        <v>488</v>
      </c>
      <c r="D26" s="110"/>
      <c r="E26" s="111">
        <v>489</v>
      </c>
      <c r="F26" s="110"/>
      <c r="G26" s="111">
        <v>490</v>
      </c>
      <c r="H26" s="110"/>
      <c r="I26" s="419">
        <f t="shared" si="4"/>
        <v>1</v>
      </c>
      <c r="J26" s="7">
        <v>276</v>
      </c>
      <c r="K26" s="3">
        <v>14853</v>
      </c>
      <c r="L26" s="3">
        <f t="shared" si="3"/>
        <v>-1</v>
      </c>
      <c r="M26" s="70" t="s">
        <v>0</v>
      </c>
    </row>
    <row r="27" spans="1:15">
      <c r="A27" s="424" t="s">
        <v>183</v>
      </c>
      <c r="B27" s="110"/>
      <c r="C27" s="111">
        <v>1656</v>
      </c>
      <c r="D27" s="110"/>
      <c r="E27" s="111">
        <f>784+537+351</f>
        <v>1672</v>
      </c>
      <c r="F27" s="110"/>
      <c r="G27" s="111">
        <f>784+537+351+3</f>
        <v>1675</v>
      </c>
      <c r="H27" s="110"/>
      <c r="I27" s="419">
        <f t="shared" si="4"/>
        <v>3</v>
      </c>
      <c r="J27" s="7"/>
      <c r="K27" s="3">
        <v>135</v>
      </c>
      <c r="L27" s="3">
        <f t="shared" si="3"/>
        <v>-3</v>
      </c>
      <c r="M27" s="70" t="s">
        <v>0</v>
      </c>
    </row>
    <row r="28" spans="1:15">
      <c r="A28" s="424" t="s">
        <v>102</v>
      </c>
      <c r="B28" s="110"/>
      <c r="C28" s="111">
        <v>40</v>
      </c>
      <c r="D28" s="110"/>
      <c r="E28" s="111">
        <v>40</v>
      </c>
      <c r="F28" s="110"/>
      <c r="G28" s="111">
        <v>40</v>
      </c>
      <c r="H28" s="110"/>
      <c r="I28" s="419">
        <f t="shared" si="4"/>
        <v>0</v>
      </c>
      <c r="J28" s="7"/>
      <c r="L28" s="3">
        <f t="shared" si="3"/>
        <v>0</v>
      </c>
      <c r="M28" s="70" t="s">
        <v>0</v>
      </c>
      <c r="O28" s="23"/>
    </row>
    <row r="29" spans="1:15">
      <c r="A29" s="424" t="s">
        <v>106</v>
      </c>
      <c r="B29" s="110"/>
      <c r="C29" s="111">
        <v>0</v>
      </c>
      <c r="D29" s="110"/>
      <c r="E29" s="111">
        <v>0</v>
      </c>
      <c r="F29" s="110"/>
      <c r="G29" s="111">
        <v>0</v>
      </c>
      <c r="H29" s="110"/>
      <c r="I29" s="419">
        <f t="shared" si="4"/>
        <v>0</v>
      </c>
      <c r="J29" s="7"/>
      <c r="L29" s="3">
        <f t="shared" si="3"/>
        <v>0</v>
      </c>
      <c r="M29" s="70" t="s">
        <v>0</v>
      </c>
    </row>
    <row r="30" spans="1:15">
      <c r="A30" s="424" t="s">
        <v>216</v>
      </c>
      <c r="B30" s="110"/>
      <c r="C30" s="111">
        <v>4</v>
      </c>
      <c r="D30" s="110"/>
      <c r="E30" s="111">
        <v>4</v>
      </c>
      <c r="F30" s="110"/>
      <c r="G30" s="111">
        <v>4</v>
      </c>
      <c r="H30" s="110"/>
      <c r="I30" s="419">
        <f t="shared" ref="I30" si="5">G30-E30</f>
        <v>0</v>
      </c>
      <c r="J30" s="7"/>
      <c r="L30" s="3">
        <f t="shared" si="3"/>
        <v>0</v>
      </c>
      <c r="M30" s="70"/>
      <c r="N30" s="318"/>
    </row>
    <row r="31" spans="1:15">
      <c r="A31" s="424" t="s">
        <v>107</v>
      </c>
      <c r="B31" s="110"/>
      <c r="C31" s="111">
        <v>67</v>
      </c>
      <c r="D31" s="110"/>
      <c r="E31" s="111">
        <v>69</v>
      </c>
      <c r="F31" s="110"/>
      <c r="G31" s="111">
        <v>68</v>
      </c>
      <c r="H31" s="110"/>
      <c r="I31" s="419">
        <f t="shared" si="4"/>
        <v>-1</v>
      </c>
      <c r="J31" s="7"/>
      <c r="K31" s="3">
        <v>10</v>
      </c>
      <c r="L31" s="3">
        <f t="shared" si="3"/>
        <v>1</v>
      </c>
      <c r="M31" s="70" t="s">
        <v>0</v>
      </c>
      <c r="O31" s="23"/>
    </row>
    <row r="32" spans="1:15">
      <c r="A32" s="424" t="s">
        <v>51</v>
      </c>
      <c r="B32" s="110"/>
      <c r="C32" s="111">
        <v>152</v>
      </c>
      <c r="D32" s="110"/>
      <c r="E32" s="111">
        <v>90</v>
      </c>
      <c r="F32" s="110"/>
      <c r="G32" s="111">
        <f>90+5</f>
        <v>95</v>
      </c>
      <c r="H32" s="110"/>
      <c r="I32" s="419">
        <f t="shared" si="4"/>
        <v>5</v>
      </c>
      <c r="J32" s="7"/>
      <c r="K32" s="3">
        <v>85</v>
      </c>
      <c r="L32" s="3">
        <f t="shared" si="3"/>
        <v>-5</v>
      </c>
      <c r="M32" s="70" t="s">
        <v>0</v>
      </c>
      <c r="O32" s="23"/>
    </row>
    <row r="33" spans="1:26">
      <c r="A33" s="424" t="s">
        <v>52</v>
      </c>
      <c r="B33" s="110"/>
      <c r="C33" s="111">
        <v>64</v>
      </c>
      <c r="D33" s="110"/>
      <c r="E33" s="111">
        <v>50</v>
      </c>
      <c r="F33" s="110"/>
      <c r="G33" s="111">
        <f>50+18+14+19</f>
        <v>101</v>
      </c>
      <c r="H33" s="110"/>
      <c r="I33" s="419">
        <f t="shared" si="4"/>
        <v>51</v>
      </c>
      <c r="J33" s="7"/>
      <c r="K33" s="3">
        <v>37758</v>
      </c>
      <c r="L33" s="3">
        <f t="shared" si="3"/>
        <v>-51</v>
      </c>
      <c r="M33" s="70" t="s">
        <v>0</v>
      </c>
    </row>
    <row r="34" spans="1:26">
      <c r="A34" s="425" t="s">
        <v>53</v>
      </c>
      <c r="B34" s="68"/>
      <c r="C34" s="39">
        <f>SUM(C16:C33)</f>
        <v>11165</v>
      </c>
      <c r="D34" s="68"/>
      <c r="E34" s="39">
        <f>SUM(E16:E33)</f>
        <v>11456.332766477273</v>
      </c>
      <c r="F34" s="68"/>
      <c r="G34" s="39">
        <f>SUM(G16:G33)</f>
        <v>12036</v>
      </c>
      <c r="H34" s="68"/>
      <c r="I34" s="426">
        <f>SUM(I16:I33)</f>
        <v>579.66723352272675</v>
      </c>
      <c r="J34" s="7">
        <f>SUM(J12:J33)</f>
        <v>9321</v>
      </c>
      <c r="K34" s="3">
        <f>SUM(K16:K33)</f>
        <v>71666</v>
      </c>
      <c r="L34" s="3">
        <f t="shared" si="3"/>
        <v>-579.66723352272675</v>
      </c>
      <c r="M34" s="70" t="s">
        <v>0</v>
      </c>
    </row>
    <row r="35" spans="1:26" ht="16.899999999999999" customHeight="1">
      <c r="A35" s="427" t="s">
        <v>54</v>
      </c>
      <c r="B35" s="112"/>
      <c r="C35" s="113"/>
      <c r="D35" s="112"/>
      <c r="E35" s="113"/>
      <c r="F35" s="112"/>
      <c r="G35" s="113"/>
      <c r="H35" s="112"/>
      <c r="I35" s="428"/>
      <c r="J35" s="7"/>
      <c r="M35" s="70" t="s">
        <v>0</v>
      </c>
      <c r="O35" s="294"/>
    </row>
    <row r="36" spans="1:26">
      <c r="A36" s="427" t="s">
        <v>55</v>
      </c>
      <c r="B36" s="112"/>
      <c r="C36" s="113"/>
      <c r="D36" s="112"/>
      <c r="E36" s="113"/>
      <c r="F36" s="112"/>
      <c r="G36" s="113"/>
      <c r="H36" s="112"/>
      <c r="I36" s="428"/>
      <c r="J36" s="7"/>
      <c r="M36" s="70" t="s">
        <v>0</v>
      </c>
      <c r="O36" s="294"/>
    </row>
    <row r="37" spans="1:26">
      <c r="A37" s="427" t="s">
        <v>56</v>
      </c>
      <c r="B37" s="112"/>
      <c r="C37" s="113"/>
      <c r="D37" s="112"/>
      <c r="E37" s="113"/>
      <c r="F37" s="112"/>
      <c r="G37" s="113"/>
      <c r="H37" s="112"/>
      <c r="I37" s="428"/>
      <c r="J37" s="7"/>
      <c r="M37" s="70" t="s">
        <v>0</v>
      </c>
      <c r="O37" s="294"/>
    </row>
    <row r="38" spans="1:26" ht="16.5" customHeight="1" thickBot="1">
      <c r="A38" s="429" t="s">
        <v>1</v>
      </c>
      <c r="B38" s="430"/>
      <c r="C38" s="431">
        <f>SUM(C34:C37)</f>
        <v>11165</v>
      </c>
      <c r="D38" s="430"/>
      <c r="E38" s="431">
        <f>SUM(E34:E37)</f>
        <v>11456.332766477273</v>
      </c>
      <c r="F38" s="430"/>
      <c r="G38" s="431">
        <f>SUM(G34:G37)</f>
        <v>12036</v>
      </c>
      <c r="H38" s="430"/>
      <c r="I38" s="432"/>
      <c r="J38" s="7"/>
      <c r="M38" s="70" t="s">
        <v>0</v>
      </c>
      <c r="O38" s="835"/>
      <c r="P38" s="835"/>
      <c r="Q38" s="835"/>
      <c r="R38" s="835"/>
      <c r="S38" s="835"/>
      <c r="T38" s="835"/>
      <c r="U38" s="835"/>
      <c r="V38" s="835"/>
      <c r="W38" s="835"/>
      <c r="X38" s="835"/>
      <c r="Y38" s="835"/>
      <c r="Z38" s="835"/>
    </row>
    <row r="39" spans="1:26">
      <c r="A39" s="412"/>
      <c r="B39" s="413"/>
      <c r="C39" s="413"/>
      <c r="D39" s="413"/>
      <c r="E39" s="413"/>
      <c r="F39" s="413"/>
      <c r="G39" s="413"/>
      <c r="H39" s="413"/>
      <c r="I39" s="413"/>
      <c r="J39" s="7"/>
      <c r="M39" s="70"/>
      <c r="O39" s="835"/>
      <c r="P39" s="835"/>
      <c r="Q39" s="835"/>
      <c r="R39" s="835"/>
      <c r="S39" s="835"/>
      <c r="T39" s="835"/>
      <c r="U39" s="835"/>
      <c r="V39" s="835"/>
      <c r="W39" s="835"/>
      <c r="X39" s="835"/>
      <c r="Y39" s="835"/>
      <c r="Z39" s="835"/>
    </row>
    <row r="40" spans="1:26">
      <c r="A40" s="62"/>
      <c r="B40" s="48"/>
      <c r="C40" s="48"/>
      <c r="D40" s="48"/>
      <c r="E40" s="48"/>
      <c r="F40" s="48"/>
      <c r="G40" s="48"/>
      <c r="H40" s="48"/>
      <c r="I40" s="48"/>
      <c r="J40" s="7"/>
      <c r="M40" s="70" t="s">
        <v>19</v>
      </c>
    </row>
    <row r="41" spans="1:26">
      <c r="A41" s="833"/>
      <c r="B41" s="791"/>
      <c r="C41" s="791"/>
      <c r="D41" s="791"/>
      <c r="E41" s="791"/>
      <c r="F41" s="791"/>
      <c r="G41" s="791"/>
      <c r="H41" s="791"/>
      <c r="I41" s="791"/>
      <c r="J41" s="791"/>
      <c r="K41" s="791"/>
      <c r="L41" s="791"/>
      <c r="M41" s="791"/>
    </row>
    <row r="42" spans="1:26" s="294" customFormat="1">
      <c r="H42" s="14"/>
      <c r="I42" s="14"/>
      <c r="J42" s="19"/>
      <c r="M42" s="295"/>
      <c r="N42" s="296"/>
    </row>
    <row r="43" spans="1:26" s="294" customFormat="1" ht="18.75">
      <c r="A43" s="830"/>
      <c r="B43" s="830"/>
      <c r="C43" s="830"/>
      <c r="D43" s="830"/>
      <c r="E43" s="830"/>
      <c r="F43" s="830"/>
      <c r="G43" s="830"/>
      <c r="H43" s="830"/>
      <c r="I43" s="830"/>
      <c r="J43" s="19"/>
      <c r="M43" s="295"/>
      <c r="N43" s="296"/>
    </row>
    <row r="44" spans="1:26" s="19" customFormat="1" ht="27" customHeight="1">
      <c r="A44" s="834"/>
      <c r="B44" s="834"/>
      <c r="C44" s="834"/>
      <c r="D44" s="834"/>
      <c r="E44" s="834"/>
      <c r="F44" s="834"/>
      <c r="G44" s="834"/>
      <c r="H44" s="834"/>
      <c r="I44" s="834"/>
      <c r="M44" s="190"/>
      <c r="N44" s="298"/>
    </row>
    <row r="45" spans="1:26" s="19" customFormat="1" ht="27" customHeight="1">
      <c r="A45" s="834"/>
      <c r="B45" s="834"/>
      <c r="C45" s="834"/>
      <c r="D45" s="834"/>
      <c r="E45" s="834"/>
      <c r="F45" s="834"/>
      <c r="G45" s="834"/>
      <c r="H45" s="834"/>
      <c r="I45" s="834"/>
      <c r="M45" s="190"/>
      <c r="N45" s="298"/>
    </row>
    <row r="46" spans="1:26" s="19" customFormat="1" ht="27" customHeight="1">
      <c r="A46" s="834"/>
      <c r="B46" s="834"/>
      <c r="C46" s="834"/>
      <c r="D46" s="834"/>
      <c r="E46" s="834"/>
      <c r="F46" s="834"/>
      <c r="G46" s="834"/>
      <c r="H46" s="834"/>
      <c r="I46" s="834"/>
      <c r="M46" s="190"/>
      <c r="N46" s="298"/>
    </row>
    <row r="47" spans="1:26" s="19" customFormat="1" ht="35.1" customHeight="1">
      <c r="A47" s="828"/>
      <c r="B47" s="828"/>
      <c r="C47" s="828"/>
      <c r="D47" s="828"/>
      <c r="E47" s="828"/>
      <c r="F47" s="828"/>
      <c r="G47" s="828"/>
      <c r="H47" s="828"/>
      <c r="I47" s="828"/>
      <c r="M47" s="190"/>
      <c r="N47" s="298"/>
    </row>
    <row r="48" spans="1:26" s="19" customFormat="1" ht="39.75" customHeight="1">
      <c r="A48" s="829"/>
      <c r="B48" s="829"/>
      <c r="C48" s="829"/>
      <c r="D48" s="829"/>
      <c r="E48" s="829"/>
      <c r="F48" s="829"/>
      <c r="G48" s="829"/>
      <c r="H48" s="829"/>
      <c r="I48" s="829"/>
      <c r="M48" s="190"/>
      <c r="N48" s="298"/>
    </row>
    <row r="49" spans="1:14" s="19" customFormat="1" ht="27" customHeight="1">
      <c r="A49" s="829"/>
      <c r="B49" s="829"/>
      <c r="C49" s="829"/>
      <c r="D49" s="829"/>
      <c r="E49" s="829"/>
      <c r="F49" s="829"/>
      <c r="G49" s="829"/>
      <c r="H49" s="829"/>
      <c r="I49" s="829"/>
      <c r="M49" s="190"/>
      <c r="N49" s="298"/>
    </row>
    <row r="50" spans="1:14" s="19" customFormat="1" ht="39.75" customHeight="1">
      <c r="A50" s="829"/>
      <c r="B50" s="829"/>
      <c r="C50" s="829"/>
      <c r="D50" s="829"/>
      <c r="E50" s="829"/>
      <c r="F50" s="829"/>
      <c r="G50" s="829"/>
      <c r="H50" s="829"/>
      <c r="I50" s="829"/>
      <c r="M50" s="190"/>
      <c r="N50" s="298"/>
    </row>
    <row r="51" spans="1:14" s="19" customFormat="1" ht="27" customHeight="1">
      <c r="A51" s="831"/>
      <c r="B51" s="831"/>
      <c r="C51" s="831"/>
      <c r="D51" s="831"/>
      <c r="E51" s="831"/>
      <c r="F51" s="831"/>
      <c r="G51" s="831"/>
      <c r="H51" s="831"/>
      <c r="I51" s="831"/>
      <c r="J51" s="831"/>
      <c r="K51" s="831"/>
      <c r="L51" s="831"/>
      <c r="M51" s="831"/>
      <c r="N51" s="832"/>
    </row>
    <row r="52" spans="1:14" s="19" customFormat="1" ht="22.9" customHeight="1">
      <c r="A52" s="297"/>
      <c r="B52" s="827"/>
      <c r="C52" s="827"/>
      <c r="D52" s="827"/>
      <c r="E52" s="827"/>
      <c r="F52" s="827"/>
      <c r="G52" s="827"/>
      <c r="H52" s="827"/>
      <c r="I52" s="827"/>
      <c r="M52" s="190"/>
      <c r="N52" s="298"/>
    </row>
    <row r="53" spans="1:14" s="19" customFormat="1">
      <c r="A53" s="297"/>
      <c r="B53" s="297"/>
      <c r="C53" s="297"/>
      <c r="D53" s="297"/>
      <c r="E53" s="297"/>
      <c r="F53" s="297"/>
      <c r="G53" s="297"/>
      <c r="H53" s="37"/>
      <c r="I53" s="38"/>
      <c r="M53" s="190"/>
      <c r="N53" s="298"/>
    </row>
    <row r="54" spans="1:14" s="294" customFormat="1">
      <c r="A54" s="299"/>
      <c r="B54" s="299"/>
      <c r="C54" s="299"/>
      <c r="D54" s="299"/>
      <c r="E54" s="299"/>
      <c r="F54" s="299"/>
      <c r="G54" s="299"/>
      <c r="H54" s="38"/>
      <c r="I54" s="38"/>
      <c r="J54" s="19"/>
      <c r="M54" s="295"/>
      <c r="N54" s="296"/>
    </row>
    <row r="55" spans="1:14" s="294" customFormat="1">
      <c r="A55" s="299"/>
      <c r="B55" s="299"/>
      <c r="C55" s="299"/>
      <c r="D55" s="299"/>
      <c r="E55" s="299"/>
      <c r="F55" s="299"/>
      <c r="G55" s="299"/>
      <c r="H55" s="38"/>
      <c r="I55" s="38"/>
      <c r="J55" s="19"/>
      <c r="M55" s="295"/>
      <c r="N55" s="296"/>
    </row>
    <row r="56" spans="1:14" s="294" customFormat="1" ht="65.45" customHeight="1">
      <c r="A56" s="299"/>
      <c r="B56" s="826"/>
      <c r="C56" s="826"/>
      <c r="D56" s="826"/>
      <c r="E56" s="826"/>
      <c r="F56" s="826"/>
      <c r="G56" s="826"/>
      <c r="H56" s="826"/>
      <c r="I56" s="826"/>
      <c r="J56" s="19"/>
      <c r="M56" s="295"/>
      <c r="N56" s="296"/>
    </row>
    <row r="57" spans="1:14">
      <c r="H57" s="12"/>
      <c r="I57" s="12"/>
      <c r="J57" s="7"/>
    </row>
    <row r="58" spans="1:14">
      <c r="H58" s="12"/>
      <c r="I58" s="66"/>
      <c r="J58" s="7"/>
    </row>
    <row r="59" spans="1:14">
      <c r="H59" s="12"/>
      <c r="I59" s="12"/>
      <c r="J59" s="7"/>
    </row>
    <row r="60" spans="1:14">
      <c r="H60" s="12"/>
      <c r="I60" s="12"/>
      <c r="J60" s="7"/>
    </row>
    <row r="61" spans="1:14">
      <c r="H61" s="12"/>
      <c r="I61" s="12"/>
      <c r="J61" s="7"/>
    </row>
    <row r="62" spans="1:14">
      <c r="H62" s="12"/>
      <c r="I62" s="12"/>
      <c r="J62" s="7"/>
    </row>
    <row r="63" spans="1:14">
      <c r="H63" s="12"/>
      <c r="I63" s="12"/>
      <c r="J63" s="7"/>
    </row>
    <row r="64" spans="1:14">
      <c r="H64" s="12"/>
      <c r="I64" s="12"/>
      <c r="J64" s="7"/>
    </row>
    <row r="65" spans="8:10">
      <c r="H65" s="12"/>
      <c r="I65" s="12"/>
      <c r="J65" s="7"/>
    </row>
    <row r="66" spans="8:10">
      <c r="H66" s="12"/>
      <c r="I66" s="12"/>
      <c r="J66" s="7"/>
    </row>
    <row r="67" spans="8:10">
      <c r="H67" s="12"/>
      <c r="I67" s="12"/>
      <c r="J67" s="7"/>
    </row>
    <row r="68" spans="8:10">
      <c r="H68" s="12"/>
      <c r="I68" s="12"/>
      <c r="J68" s="7"/>
    </row>
    <row r="69" spans="8:10">
      <c r="H69" s="12"/>
      <c r="I69" s="13"/>
      <c r="J69" s="7"/>
    </row>
    <row r="70" spans="8:10">
      <c r="H70" s="12"/>
      <c r="I70" s="13"/>
      <c r="J70" s="7"/>
    </row>
    <row r="71" spans="8:10">
      <c r="H71" s="12"/>
      <c r="I71" s="12"/>
      <c r="J71" s="7"/>
    </row>
    <row r="72" spans="8:10">
      <c r="H72" s="12"/>
      <c r="I72" s="12"/>
      <c r="J72" s="7"/>
    </row>
    <row r="73" spans="8:10">
      <c r="H73" s="12"/>
      <c r="I73" s="12"/>
      <c r="J73" s="7"/>
    </row>
    <row r="74" spans="8:10">
      <c r="H74" s="12"/>
      <c r="I74" s="12"/>
      <c r="J74" s="7"/>
    </row>
    <row r="75" spans="8:10">
      <c r="H75" s="12"/>
      <c r="I75" s="12"/>
      <c r="J75" s="7"/>
    </row>
    <row r="76" spans="8:10">
      <c r="H76" s="12"/>
      <c r="I76" s="12"/>
      <c r="J76" s="7"/>
    </row>
    <row r="77" spans="8:10">
      <c r="H77" s="12"/>
      <c r="I77" s="12"/>
      <c r="J77" s="7"/>
    </row>
    <row r="78" spans="8:10">
      <c r="H78" s="12"/>
      <c r="I78" s="12"/>
      <c r="J78" s="7"/>
    </row>
    <row r="79" spans="8:10">
      <c r="H79" s="12"/>
      <c r="I79" s="12"/>
      <c r="J79" s="7"/>
    </row>
    <row r="80" spans="8:10">
      <c r="H80" s="12"/>
      <c r="I80" s="12"/>
      <c r="J80" s="7"/>
    </row>
    <row r="81" spans="8:10">
      <c r="H81" s="12"/>
      <c r="I81" s="12"/>
      <c r="J81" s="7"/>
    </row>
    <row r="82" spans="8:10">
      <c r="H82" s="12"/>
      <c r="I82" s="12"/>
      <c r="J82" s="7"/>
    </row>
    <row r="83" spans="8:10">
      <c r="H83" s="12"/>
      <c r="I83" s="12"/>
      <c r="J83" s="7"/>
    </row>
    <row r="84" spans="8:10">
      <c r="H84" s="15"/>
      <c r="I84" s="12"/>
      <c r="J84" s="7"/>
    </row>
    <row r="85" spans="8:10">
      <c r="H85" s="7"/>
      <c r="I85" s="7"/>
      <c r="J85" s="7"/>
    </row>
    <row r="86" spans="8:10">
      <c r="H86" s="6"/>
      <c r="I86" s="6"/>
      <c r="J86" s="7"/>
    </row>
    <row r="87" spans="8:10">
      <c r="H87" s="6"/>
      <c r="I87" s="6"/>
      <c r="J87" s="7"/>
    </row>
    <row r="88" spans="8:10">
      <c r="H88" s="6"/>
      <c r="I88" s="6"/>
      <c r="J88" s="7"/>
    </row>
    <row r="89" spans="8:10">
      <c r="H89" s="6"/>
      <c r="I89" s="6"/>
      <c r="J89" s="7"/>
    </row>
    <row r="90" spans="8:10">
      <c r="J90" s="7"/>
    </row>
    <row r="91" spans="8:10">
      <c r="J91" s="7"/>
    </row>
    <row r="193" spans="1:1">
      <c r="A193" s="3" t="s">
        <v>98</v>
      </c>
    </row>
  </sheetData>
  <customSheetViews>
    <customSheetView guid="{3118AF25-8423-420A-806A-487665220C68}" scale="75" showPageBreaks="1" printArea="1" hiddenColumns="1" view="pageBreakPreview">
      <pane xSplit="1" ySplit="9" topLeftCell="B19" activePane="bottomRight" state="frozen"/>
      <selection pane="bottomRight" activeCell="I12" sqref="I12"/>
      <pageMargins left="0.5" right="0.5" top="0.5" bottom="0.25" header="0.5" footer="0.5"/>
      <printOptions horizontalCentered="1"/>
      <pageSetup scale="70" orientation="landscape" r:id="rId1"/>
      <headerFooter alignWithMargins="0">
        <oddFooter>&amp;C&amp;"Times New Roman,Regular"Exhibit L - Summary of Requirements by Object Class</oddFooter>
      </headerFooter>
    </customSheetView>
    <customSheetView guid="{56C0A34E-45B4-448B-85E5-70B3A8E63333}" scale="75" showPageBreaks="1" printArea="1" hiddenColumns="1" view="pageBreakPreview">
      <pane xSplit="1" ySplit="9" topLeftCell="B10" activePane="bottomRight" state="frozen"/>
      <selection pane="bottomRight" activeCell="D9" sqref="D9"/>
      <pageMargins left="0.5" right="0.5" top="0.5" bottom="0.25" header="0.5" footer="0.5"/>
      <printOptions horizontalCentered="1"/>
      <pageSetup scale="70" orientation="landscape" r:id="rId2"/>
      <headerFooter alignWithMargins="0">
        <oddFooter>&amp;C&amp;"Times New Roman,Regular"Exhibit L - Summary of Requirements by Object Class</oddFooter>
      </headerFooter>
    </customSheetView>
    <customSheetView guid="{4148B88B-8ED7-4FDE-9459-DEB244AD0552}"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3"/>
      <headerFooter alignWithMargins="0">
        <oddFooter>&amp;C&amp;"Times New Roman,Regular"Exhibit L - Summary of Requirements by Object Class</oddFooter>
      </headerFooter>
    </customSheetView>
    <customSheetView guid="{12C66D54-5067-4346-818B-6EAB1C8A9183}" scale="75" showPageBreaks="1" printArea="1" hiddenColumns="1" view="pageBreakPreview">
      <pane xSplit="1" ySplit="9" topLeftCell="B10" activePane="bottomRight" state="frozen"/>
      <selection pane="bottomRight" activeCell="C21" sqref="C21"/>
      <pageMargins left="0.5" right="0.5" top="0.5" bottom="0.25" header="0.5" footer="0.5"/>
      <printOptions horizontalCentered="1"/>
      <pageSetup scale="70" orientation="landscape" r:id="rId4"/>
      <headerFooter alignWithMargins="0">
        <oddFooter>&amp;C&amp;"Times New Roman,Regular"Exhibit L - Summary of Requirements by Object Class</oddFooter>
      </headerFooter>
    </customSheetView>
  </customSheetViews>
  <mergeCells count="25">
    <mergeCell ref="O38:Z39"/>
    <mergeCell ref="A7:I7"/>
    <mergeCell ref="A5:I5"/>
    <mergeCell ref="A8:A9"/>
    <mergeCell ref="A6:I6"/>
    <mergeCell ref="B8:C8"/>
    <mergeCell ref="H8:I8"/>
    <mergeCell ref="F8:G8"/>
    <mergeCell ref="D8:E8"/>
    <mergeCell ref="A1:I1"/>
    <mergeCell ref="A2:I2"/>
    <mergeCell ref="A3:I3"/>
    <mergeCell ref="A4:I4"/>
    <mergeCell ref="B56:I56"/>
    <mergeCell ref="B52:I52"/>
    <mergeCell ref="A47:I47"/>
    <mergeCell ref="A49:I49"/>
    <mergeCell ref="A50:I50"/>
    <mergeCell ref="A43:I43"/>
    <mergeCell ref="A51:N51"/>
    <mergeCell ref="A41:M41"/>
    <mergeCell ref="A44:I44"/>
    <mergeCell ref="A45:I45"/>
    <mergeCell ref="A46:I46"/>
    <mergeCell ref="A48:I48"/>
  </mergeCells>
  <phoneticPr fontId="0" type="noConversion"/>
  <printOptions horizontalCentered="1"/>
  <pageMargins left="0.5" right="0.5" top="0.5" bottom="0.25" header="0.5" footer="0.5"/>
  <pageSetup scale="70" orientation="landscape" r:id="rId5"/>
  <headerFooter alignWithMargins="0">
    <oddFooter>&amp;C&amp;"Times New Roman,Regular"Exhibit L - Summary of Requirements by Object Class</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12</vt:i4>
      </vt:variant>
      <vt:variant>
        <vt:lpstr>Named Ranges</vt:lpstr>
      </vt:variant>
      <vt:variant>
        <vt:i4>15</vt:i4>
      </vt:variant>
    </vt:vector>
  </HeadingPairs>
  <TitlesOfParts>
    <vt:vector size="27" baseType="lpstr">
      <vt:lpstr>A. Organization Chart</vt:lpstr>
      <vt:lpstr>B. Summary of Requirements </vt:lpstr>
      <vt:lpstr>C. Increases Offsets</vt:lpstr>
      <vt:lpstr>D. Strategic Goals &amp; Objectives</vt:lpstr>
      <vt:lpstr>E. ATB Justification</vt:lpstr>
      <vt:lpstr>F. 2011 Crosswalk</vt:lpstr>
      <vt:lpstr>G. 2012 Crosswalk</vt:lpstr>
      <vt:lpstr>H. Reimbursable Resources</vt:lpstr>
      <vt:lpstr>I. Permanent Positions</vt:lpstr>
      <vt:lpstr>J. Financial Analysis</vt:lpstr>
      <vt:lpstr>K. Summary by Grade</vt:lpstr>
      <vt:lpstr>L. Summary by Object Class</vt:lpstr>
      <vt:lpstr>'B. Summary of Requirements '!DL</vt:lpstr>
      <vt:lpstr>'A. Organization Chart'!Print_Area</vt:lpstr>
      <vt:lpstr>'B. Summary of Requirements '!Print_Area</vt:lpstr>
      <vt:lpstr>'C. Increases Offsets'!Print_Area</vt:lpstr>
      <vt:lpstr>'D. Strategic Goals &amp; Objectives'!Print_Area</vt:lpstr>
      <vt:lpstr>'E. ATB Justification'!Print_Area</vt:lpstr>
      <vt:lpstr>'F. 2011 Crosswalk'!Print_Area</vt:lpstr>
      <vt:lpstr>'G. 2012 Crosswalk'!Print_Area</vt:lpstr>
      <vt:lpstr>'H. Reimbursable Resources'!Print_Area</vt:lpstr>
      <vt:lpstr>'I. Permanent Positions'!Print_Area</vt:lpstr>
      <vt:lpstr>'J. Financial Analysis'!Print_Area</vt:lpstr>
      <vt:lpstr>'K. Summary by Grade'!Print_Area</vt:lpstr>
      <vt:lpstr>'L. Summary by Object Class'!Print_Area</vt:lpstr>
      <vt:lpstr>'H. Reimbursable Resources'!REIMPRO</vt:lpstr>
      <vt:lpstr>'H. Reimbursable Resources'!REIMSOR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sdale</dc:creator>
  <cp:lastModifiedBy>rlindsay</cp:lastModifiedBy>
  <cp:lastPrinted>2012-02-08T21:35:24Z</cp:lastPrinted>
  <dcterms:created xsi:type="dcterms:W3CDTF">2003-08-28T20:51:00Z</dcterms:created>
  <dcterms:modified xsi:type="dcterms:W3CDTF">2012-02-09T12:24:20Z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