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" yWindow="-120" windowWidth="15480" windowHeight="7080" tabRatio="889"/>
  </bookViews>
  <sheets>
    <sheet name="B. Summary of Requirements " sheetId="3" r:id="rId1"/>
    <sheet name="D. Strategic Goals &amp; Objectives" sheetId="5" r:id="rId2"/>
    <sheet name="F. 2011 Crosswalk" sheetId="7" r:id="rId3"/>
    <sheet name="G. 2012 Crosswalk" sheetId="8" r:id="rId4"/>
    <sheet name="L. Summary by Object Class" sheetId="13" r:id="rId5"/>
  </sheets>
  <definedNames>
    <definedName name="_11POS_BY_CAT">#REF!</definedName>
    <definedName name="_1ATTORNEY_SUPP" localSheetId="0">#REF!</definedName>
    <definedName name="_2ATTORNEY_SUPP">#REF!</definedName>
    <definedName name="_3GA_ROLLUP" localSheetId="0">'B. Summary of Requirements '!#REF!</definedName>
    <definedName name="_4GA_ROLLUP" localSheetId="1">#REF!</definedName>
    <definedName name="_7GA_ROLLUP">#REF!</definedName>
    <definedName name="_8POS_BY_CAT" localSheetId="0">#REF!</definedName>
    <definedName name="_9POS_BY_CAT" localSheetId="1">#REF!</definedName>
    <definedName name="DL" localSheetId="0">'B. Summary of Requirements '!$A$3:$X$28</definedName>
    <definedName name="DL">#REF!</definedName>
    <definedName name="EXECSUPP" localSheetId="0">'B. Summary of Requirements '!#REF!</definedName>
    <definedName name="EXECSUPP" localSheetId="1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 localSheetId="0">'B. Summary of Requirements '!#REF!</definedName>
    <definedName name="INTEL" localSheetId="1">#REF!</definedName>
    <definedName name="INTEL">#REF!</definedName>
    <definedName name="JMD" localSheetId="0">'B. Summary of Requirements '!#REF!</definedName>
    <definedName name="JMD" localSheetId="1">#REF!</definedName>
    <definedName name="JMD">#REF!</definedName>
    <definedName name="PART">#REF!</definedName>
    <definedName name="_xlnm.Print_Area" localSheetId="0">'B. Summary of Requirements '!$A$1:$X$43</definedName>
    <definedName name="_xlnm.Print_Area" localSheetId="1">'D. Strategic Goals &amp; Objectives'!$A$1:$P$35</definedName>
    <definedName name="_xlnm.Print_Area" localSheetId="2">'F. 2011 Crosswalk'!$A$1:$O$33</definedName>
    <definedName name="_xlnm.Print_Area" localSheetId="3">'G. 2012 Crosswalk'!$A$1:$R$26</definedName>
    <definedName name="_xlnm.Print_Area" localSheetId="4">'L. Summary by Object Class'!$A$1:$K$44</definedName>
    <definedName name="_xlnm.Print_Area">#REF!</definedName>
    <definedName name="REIMPRO">#REF!</definedName>
    <definedName name="REIMSOR">#REF!</definedName>
    <definedName name="Z_12C66D54_5067_4346_818B_6EAB1C8A9183_.wvu.Cols" localSheetId="3" hidden="1">'G. 2012 Crosswalk'!$H:$J</definedName>
    <definedName name="Z_12C66D54_5067_4346_818B_6EAB1C8A9183_.wvu.Cols" localSheetId="4" hidden="1">'L. Summary by Object Class'!$J:$L</definedName>
    <definedName name="Z_12C66D54_5067_4346_818B_6EAB1C8A9183_.wvu.PrintArea" localSheetId="0" hidden="1">'B. Summary of Requirements '!$A$1:$X$43</definedName>
    <definedName name="Z_12C66D54_5067_4346_818B_6EAB1C8A9183_.wvu.PrintArea" localSheetId="1" hidden="1">'D. Strategic Goals &amp; Objectives'!$A$1:$P$35</definedName>
    <definedName name="Z_12C66D54_5067_4346_818B_6EAB1C8A9183_.wvu.PrintArea" localSheetId="2" hidden="1">'F. 2011 Crosswalk'!$A$1:$O$33</definedName>
    <definedName name="Z_12C66D54_5067_4346_818B_6EAB1C8A9183_.wvu.PrintArea" localSheetId="3" hidden="1">'G. 2012 Crosswalk'!$A$1:$R$26</definedName>
    <definedName name="Z_12C66D54_5067_4346_818B_6EAB1C8A9183_.wvu.PrintArea" localSheetId="4" hidden="1">'L. Summary by Object Class'!$A$1:$K$44</definedName>
    <definedName name="Z_12C66D54_5067_4346_818B_6EAB1C8A9183_.wvu.Rows" localSheetId="1" hidden="1">'D. Strategic Goals &amp; Objectives'!$10:$10</definedName>
    <definedName name="Z_3118AF25_8423_420A_806A_487665220C68_.wvu.Cols" localSheetId="3" hidden="1">'G. 2012 Crosswalk'!$H:$J</definedName>
    <definedName name="Z_3118AF25_8423_420A_806A_487665220C68_.wvu.Cols" localSheetId="4" hidden="1">'L. Summary by Object Class'!$J:$L</definedName>
    <definedName name="Z_3118AF25_8423_420A_806A_487665220C68_.wvu.PrintArea" localSheetId="0" hidden="1">'B. Summary of Requirements '!$A$1:$X$43</definedName>
    <definedName name="Z_3118AF25_8423_420A_806A_487665220C68_.wvu.PrintArea" localSheetId="1" hidden="1">'D. Strategic Goals &amp; Objectives'!$A$1:$P$35</definedName>
    <definedName name="Z_3118AF25_8423_420A_806A_487665220C68_.wvu.PrintArea" localSheetId="2" hidden="1">'F. 2011 Crosswalk'!$A$1:$O$33</definedName>
    <definedName name="Z_3118AF25_8423_420A_806A_487665220C68_.wvu.PrintArea" localSheetId="3" hidden="1">'G. 2012 Crosswalk'!$A$1:$R$26</definedName>
    <definedName name="Z_3118AF25_8423_420A_806A_487665220C68_.wvu.PrintArea" localSheetId="4" hidden="1">'L. Summary by Object Class'!$A$1:$K$44</definedName>
    <definedName name="Z_3118AF25_8423_420A_806A_487665220C68_.wvu.Rows" localSheetId="1" hidden="1">'D. Strategic Goals &amp; Objectives'!$10:$10</definedName>
    <definedName name="Z_4148B88B_8ED7_4FDE_9459_DEB244AD0552_.wvu.Cols" localSheetId="2" hidden="1">'F. 2011 Crosswalk'!#REF!</definedName>
    <definedName name="Z_4148B88B_8ED7_4FDE_9459_DEB244AD0552_.wvu.Cols" localSheetId="3" hidden="1">'G. 2012 Crosswalk'!$H:$J</definedName>
    <definedName name="Z_4148B88B_8ED7_4FDE_9459_DEB244AD0552_.wvu.Cols" localSheetId="4" hidden="1">'L. Summary by Object Class'!$J:$L</definedName>
    <definedName name="Z_4148B88B_8ED7_4FDE_9459_DEB244AD0552_.wvu.PrintArea" localSheetId="0" hidden="1">'B. Summary of Requirements '!$A$1:$X$43</definedName>
    <definedName name="Z_4148B88B_8ED7_4FDE_9459_DEB244AD0552_.wvu.PrintArea" localSheetId="1" hidden="1">'D. Strategic Goals &amp; Objectives'!$A$1:$P$35</definedName>
    <definedName name="Z_4148B88B_8ED7_4FDE_9459_DEB244AD0552_.wvu.PrintArea" localSheetId="2" hidden="1">'F. 2011 Crosswalk'!$A$1:$O$33</definedName>
    <definedName name="Z_4148B88B_8ED7_4FDE_9459_DEB244AD0552_.wvu.PrintArea" localSheetId="3" hidden="1">'G. 2012 Crosswalk'!$A$1:$R$26</definedName>
    <definedName name="Z_4148B88B_8ED7_4FDE_9459_DEB244AD0552_.wvu.PrintArea" localSheetId="4" hidden="1">'L. Summary by Object Class'!$A$1:$K$44</definedName>
    <definedName name="Z_4148B88B_8ED7_4FDE_9459_DEB244AD0552_.wvu.Rows" localSheetId="1" hidden="1">'D. Strategic Goals &amp; Objectives'!$10:$10</definedName>
    <definedName name="Z_56C0A34E_45B4_448B_85E5_70B3A8E63333_.wvu.Cols" localSheetId="4" hidden="1">'L. Summary by Object Class'!$J:$L</definedName>
    <definedName name="Z_56C0A34E_45B4_448B_85E5_70B3A8E63333_.wvu.PrintArea" localSheetId="0" hidden="1">'B. Summary of Requirements '!$A$1:$X$43</definedName>
    <definedName name="Z_56C0A34E_45B4_448B_85E5_70B3A8E63333_.wvu.PrintArea" localSheetId="1" hidden="1">'D. Strategic Goals &amp; Objectives'!$A$1:$P$35</definedName>
    <definedName name="Z_56C0A34E_45B4_448B_85E5_70B3A8E63333_.wvu.PrintArea" localSheetId="2" hidden="1">'F. 2011 Crosswalk'!$A$1:$O$33</definedName>
    <definedName name="Z_56C0A34E_45B4_448B_85E5_70B3A8E63333_.wvu.PrintArea" localSheetId="3" hidden="1">'G. 2012 Crosswalk'!$A$1:$R$26</definedName>
    <definedName name="Z_56C0A34E_45B4_448B_85E5_70B3A8E63333_.wvu.PrintArea" localSheetId="4" hidden="1">'L. Summary by Object Class'!$A$1:$K$44</definedName>
    <definedName name="Z_56C0A34E_45B4_448B_85E5_70B3A8E63333_.wvu.Rows" localSheetId="1" hidden="1">'D. Strategic Goals &amp; Objectives'!$10:$10</definedName>
  </definedNames>
  <calcPr calcId="125725"/>
  <customWorkbookViews>
    <customWorkbookView name="mschneck - Personal View" guid="{3118AF25-8423-420A-806A-487665220C68}" mergeInterval="0" personalView="1" maximized="1" xWindow="1" yWindow="1" windowWidth="1680" windowHeight="797" tabRatio="889" activeSheetId="14" showComments="commIndAndComment"/>
    <customWorkbookView name="debjones - Personal View" guid="{56C0A34E-45B4-448B-85E5-70B3A8E63333}" mergeInterval="0" personalView="1" maximized="1" xWindow="1" yWindow="1" windowWidth="1680" windowHeight="820" tabRatio="889" activeSheetId="3" showComments="commIndAndComment"/>
    <customWorkbookView name="matsatt - Personal View" guid="{4148B88B-8ED7-4FDE-9459-DEB244AD0552}" mergeInterval="0" personalView="1" maximized="1" xWindow="1" yWindow="1" windowWidth="1246" windowHeight="743" tabRatio="889" activeSheetId="3"/>
    <customWorkbookView name="mcupertino - Personal View" guid="{12C66D54-5067-4346-818B-6EAB1C8A9183}" mergeInterval="0" personalView="1" maximized="1" xWindow="1" yWindow="1" windowWidth="1280" windowHeight="833" tabRatio="889" activeSheetId="6"/>
  </customWorkbookViews>
</workbook>
</file>

<file path=xl/calcChain.xml><?xml version="1.0" encoding="utf-8"?>
<calcChain xmlns="http://schemas.openxmlformats.org/spreadsheetml/2006/main">
  <c r="W34" i="3"/>
  <c r="W28"/>
  <c r="W29"/>
  <c r="V29"/>
  <c r="W31"/>
  <c r="W30"/>
  <c r="X16"/>
  <c r="W16"/>
  <c r="V16"/>
  <c r="E34" i="13"/>
  <c r="E19"/>
  <c r="E16"/>
  <c r="C34"/>
  <c r="C38" s="1"/>
  <c r="C31"/>
  <c r="C27"/>
  <c r="C26"/>
  <c r="C25"/>
  <c r="C19"/>
  <c r="C15"/>
  <c r="C16" s="1"/>
  <c r="G19" l="1"/>
  <c r="G19" i="8" l="1"/>
  <c r="P14"/>
  <c r="Q14"/>
  <c r="R14"/>
  <c r="P15"/>
  <c r="Q15"/>
  <c r="R15"/>
  <c r="P16"/>
  <c r="Q16"/>
  <c r="R16"/>
  <c r="M12" i="7"/>
  <c r="M13"/>
  <c r="M14"/>
  <c r="M15"/>
  <c r="M16"/>
  <c r="M17"/>
  <c r="M18"/>
  <c r="N15"/>
  <c r="O15"/>
  <c r="N16"/>
  <c r="O16"/>
  <c r="N17"/>
  <c r="O17"/>
  <c r="W33" i="3"/>
  <c r="W32"/>
  <c r="V34"/>
  <c r="V33"/>
  <c r="V32"/>
  <c r="X34"/>
  <c r="X33"/>
  <c r="X32"/>
  <c r="U35"/>
  <c r="S35"/>
  <c r="R35"/>
  <c r="Q35"/>
  <c r="P35"/>
  <c r="O35"/>
  <c r="N35"/>
  <c r="M35"/>
  <c r="L35"/>
  <c r="K35"/>
  <c r="J35"/>
  <c r="I35"/>
  <c r="H35"/>
  <c r="G35"/>
  <c r="E35"/>
  <c r="D35"/>
  <c r="F35"/>
  <c r="R12" i="8" l="1"/>
  <c r="R18"/>
  <c r="R17"/>
  <c r="R13"/>
  <c r="O18" i="7"/>
  <c r="O14"/>
  <c r="O12"/>
  <c r="O13"/>
  <c r="W37" i="3"/>
  <c r="W42"/>
  <c r="W41"/>
  <c r="I33" i="13"/>
  <c r="I32"/>
  <c r="I30"/>
  <c r="I29"/>
  <c r="I28"/>
  <c r="I27"/>
  <c r="I26"/>
  <c r="I25"/>
  <c r="I24"/>
  <c r="I23"/>
  <c r="I22"/>
  <c r="I21"/>
  <c r="I20"/>
  <c r="I19"/>
  <c r="I18"/>
  <c r="H15"/>
  <c r="H14"/>
  <c r="H13"/>
  <c r="H10"/>
  <c r="H11"/>
  <c r="I15"/>
  <c r="I14"/>
  <c r="I13"/>
  <c r="I11"/>
  <c r="I10"/>
  <c r="N24" i="7"/>
  <c r="N23"/>
  <c r="N20"/>
  <c r="N13"/>
  <c r="N14"/>
  <c r="N18"/>
  <c r="N12"/>
  <c r="J29" i="5"/>
  <c r="J31"/>
  <c r="J32"/>
  <c r="I32"/>
  <c r="I31"/>
  <c r="I30"/>
  <c r="I29"/>
  <c r="J20"/>
  <c r="J21"/>
  <c r="J22"/>
  <c r="J23"/>
  <c r="J24"/>
  <c r="J25"/>
  <c r="I25"/>
  <c r="I24"/>
  <c r="I23"/>
  <c r="I22"/>
  <c r="I21"/>
  <c r="I20"/>
  <c r="J14"/>
  <c r="J15"/>
  <c r="J16"/>
  <c r="I15"/>
  <c r="I16"/>
  <c r="I14"/>
  <c r="Q24" i="8" l="1"/>
  <c r="Q23"/>
  <c r="Q20"/>
  <c r="Q18"/>
  <c r="Q17"/>
  <c r="Q13"/>
  <c r="Q12"/>
  <c r="P18"/>
  <c r="P17"/>
  <c r="P13"/>
  <c r="P12"/>
  <c r="O19"/>
  <c r="N19"/>
  <c r="L19" i="7"/>
  <c r="Q19" i="8" l="1"/>
  <c r="G12" i="13"/>
  <c r="F12"/>
  <c r="E12"/>
  <c r="D12"/>
  <c r="D16" s="1"/>
  <c r="C12"/>
  <c r="B12"/>
  <c r="B16" s="1"/>
  <c r="M19" i="8"/>
  <c r="L19"/>
  <c r="L21" s="1"/>
  <c r="L25" s="1"/>
  <c r="K19"/>
  <c r="J19"/>
  <c r="I19"/>
  <c r="I21" s="1"/>
  <c r="I25" s="1"/>
  <c r="H19"/>
  <c r="F19"/>
  <c r="F21" s="1"/>
  <c r="F25" s="1"/>
  <c r="E19"/>
  <c r="D19"/>
  <c r="C19"/>
  <c r="C21" s="1"/>
  <c r="C25" s="1"/>
  <c r="B19"/>
  <c r="R19"/>
  <c r="A5"/>
  <c r="A4"/>
  <c r="X28" i="3"/>
  <c r="V28"/>
  <c r="X29"/>
  <c r="X30"/>
  <c r="X31"/>
  <c r="V30"/>
  <c r="V31"/>
  <c r="N33" i="5"/>
  <c r="M33"/>
  <c r="L33"/>
  <c r="K33"/>
  <c r="J33"/>
  <c r="I33"/>
  <c r="G33"/>
  <c r="F33"/>
  <c r="D33"/>
  <c r="C33"/>
  <c r="P32"/>
  <c r="O32"/>
  <c r="P31"/>
  <c r="O31"/>
  <c r="P30"/>
  <c r="O30"/>
  <c r="P29"/>
  <c r="O29"/>
  <c r="N26"/>
  <c r="M26"/>
  <c r="L26"/>
  <c r="K26"/>
  <c r="J26"/>
  <c r="I26"/>
  <c r="G26"/>
  <c r="F26"/>
  <c r="D26"/>
  <c r="C26"/>
  <c r="P25"/>
  <c r="O25"/>
  <c r="P24"/>
  <c r="O24"/>
  <c r="P23"/>
  <c r="O23"/>
  <c r="P22"/>
  <c r="O22"/>
  <c r="P21"/>
  <c r="O21"/>
  <c r="P20"/>
  <c r="O20"/>
  <c r="N17"/>
  <c r="M17"/>
  <c r="L17"/>
  <c r="K17"/>
  <c r="J17"/>
  <c r="I17"/>
  <c r="G17"/>
  <c r="F17"/>
  <c r="D17"/>
  <c r="C17"/>
  <c r="P16"/>
  <c r="O16"/>
  <c r="P15"/>
  <c r="O15"/>
  <c r="P14"/>
  <c r="O14"/>
  <c r="V17" i="3"/>
  <c r="W17"/>
  <c r="X17"/>
  <c r="E38"/>
  <c r="E43" s="1"/>
  <c r="H38"/>
  <c r="H43" s="1"/>
  <c r="K38"/>
  <c r="K43" s="1"/>
  <c r="N38"/>
  <c r="N43" s="1"/>
  <c r="Q38"/>
  <c r="Q43" s="1"/>
  <c r="T38"/>
  <c r="T43" s="1"/>
  <c r="L28" i="13"/>
  <c r="L22"/>
  <c r="D19" i="7"/>
  <c r="A5" i="13"/>
  <c r="A4"/>
  <c r="A5" i="7"/>
  <c r="A4"/>
  <c r="J16" i="13"/>
  <c r="K16"/>
  <c r="K18"/>
  <c r="L18"/>
  <c r="L19"/>
  <c r="L20"/>
  <c r="J21"/>
  <c r="L21"/>
  <c r="L23"/>
  <c r="L24"/>
  <c r="L25"/>
  <c r="L26"/>
  <c r="L27"/>
  <c r="L29"/>
  <c r="L30"/>
  <c r="L32"/>
  <c r="L33"/>
  <c r="B19" i="7"/>
  <c r="C19"/>
  <c r="C21" s="1"/>
  <c r="C25" s="1"/>
  <c r="E19"/>
  <c r="F19"/>
  <c r="F21" s="1"/>
  <c r="F25" s="1"/>
  <c r="G19"/>
  <c r="H19"/>
  <c r="I19"/>
  <c r="I21" s="1"/>
  <c r="I25" s="1"/>
  <c r="J19"/>
  <c r="K19"/>
  <c r="N19"/>
  <c r="N21" s="1"/>
  <c r="N25" s="1"/>
  <c r="V35" i="3" l="1"/>
  <c r="X35"/>
  <c r="W35"/>
  <c r="W38" s="1"/>
  <c r="W43" s="1"/>
  <c r="H12" i="13"/>
  <c r="H16" s="1"/>
  <c r="I12"/>
  <c r="I16" s="1"/>
  <c r="I34" s="1"/>
  <c r="K34"/>
  <c r="F16"/>
  <c r="G16"/>
  <c r="G34" s="1"/>
  <c r="J34"/>
  <c r="P17" i="5"/>
  <c r="D35"/>
  <c r="J35"/>
  <c r="N35"/>
  <c r="P33"/>
  <c r="F35"/>
  <c r="O26"/>
  <c r="C35"/>
  <c r="P26"/>
  <c r="I35"/>
  <c r="O17"/>
  <c r="L35"/>
  <c r="O33"/>
  <c r="M35"/>
  <c r="G35"/>
  <c r="K35"/>
  <c r="X20" i="3"/>
  <c r="X21" s="1"/>
  <c r="P19" i="8"/>
  <c r="Q21"/>
  <c r="Q25" s="1"/>
  <c r="O19" i="7"/>
  <c r="M19"/>
  <c r="E38" i="13"/>
  <c r="L16" l="1"/>
  <c r="G38"/>
  <c r="L34"/>
  <c r="P35" i="5"/>
  <c r="O35"/>
  <c r="W20" i="3"/>
  <c r="W21" s="1"/>
  <c r="V20"/>
  <c r="V21" s="1"/>
</calcChain>
</file>

<file path=xl/sharedStrings.xml><?xml version="1.0" encoding="utf-8"?>
<sst xmlns="http://schemas.openxmlformats.org/spreadsheetml/2006/main" count="409" uniqueCount="129">
  <si>
    <t>end of line</t>
  </si>
  <si>
    <t xml:space="preserve">          Total DIRECT requirements</t>
  </si>
  <si>
    <t>23.1  GSA rent (Reimbursable)</t>
  </si>
  <si>
    <t>25.3 DHS Security (Reimbursable)</t>
  </si>
  <si>
    <t>11.1  Direct FTE &amp; personnel compensation</t>
  </si>
  <si>
    <t xml:space="preserve">       Total </t>
  </si>
  <si>
    <t>Perm. Pos.</t>
  </si>
  <si>
    <t>Reprogrammings / Transfers</t>
  </si>
  <si>
    <t>end of sheet</t>
  </si>
  <si>
    <t>23.2 Moving/Lease Expirations/Contract Parking</t>
  </si>
  <si>
    <t>Decision Unit</t>
  </si>
  <si>
    <t>atb</t>
  </si>
  <si>
    <t>enhance</t>
  </si>
  <si>
    <t>FTE</t>
  </si>
  <si>
    <t>Total</t>
  </si>
  <si>
    <t>LEAP</t>
  </si>
  <si>
    <t>11.5  Total, Other personnel compensation</t>
  </si>
  <si>
    <t xml:space="preserve">     Other Compensation</t>
  </si>
  <si>
    <t xml:space="preserve">     Overtime</t>
  </si>
  <si>
    <t>11.8  Special personal services payments</t>
  </si>
  <si>
    <t xml:space="preserve">    Full-time permanent</t>
  </si>
  <si>
    <t>12.0  Personnel benefits</t>
  </si>
  <si>
    <t>21.0  Travel and transportation of persons</t>
  </si>
  <si>
    <t>22.0  Transportation of things</t>
  </si>
  <si>
    <t>23.3  Comm., util., &amp; other misc. charges</t>
  </si>
  <si>
    <t>24.0  Printing and reproduction</t>
  </si>
  <si>
    <t>25.1  Advisory and assistance services</t>
  </si>
  <si>
    <t>25.2 Other services</t>
  </si>
  <si>
    <t>26.0  Supplies and materials</t>
  </si>
  <si>
    <t>31.0  Equipment</t>
  </si>
  <si>
    <t xml:space="preserve">          Total obligations</t>
  </si>
  <si>
    <t>Unobligated balance, start of year</t>
  </si>
  <si>
    <t>Unobligated balance, end of year</t>
  </si>
  <si>
    <t>Recoveries of prior year obligations</t>
  </si>
  <si>
    <t>11.3  Other than full-time permanent</t>
  </si>
  <si>
    <t>Object Classes</t>
  </si>
  <si>
    <t>Other Object Classes:</t>
  </si>
  <si>
    <t>Summary of Requirements by Object Class</t>
  </si>
  <si>
    <t>Overtime</t>
  </si>
  <si>
    <t>Program Changes</t>
  </si>
  <si>
    <t>Total Program Changes</t>
  </si>
  <si>
    <t>2012 template</t>
  </si>
  <si>
    <t>23.1  GSA rent</t>
  </si>
  <si>
    <t>25.4  Operation and maintenance of facilities</t>
  </si>
  <si>
    <t>L: Summary of Requirements by Object Class</t>
  </si>
  <si>
    <t>25.5 Research and development contracts</t>
  </si>
  <si>
    <t>25.7 Operation and maintenance of equipment</t>
  </si>
  <si>
    <t>(Dollars in Thousands)</t>
  </si>
  <si>
    <t>Salaries and Expenses</t>
  </si>
  <si>
    <t>Other FTE:</t>
  </si>
  <si>
    <t>Total Comp. FTE</t>
  </si>
  <si>
    <t>Total FTE</t>
  </si>
  <si>
    <t>Reimbursable FTE</t>
  </si>
  <si>
    <t>Other FTE</t>
  </si>
  <si>
    <t>Total Compensable FTE</t>
  </si>
  <si>
    <t>Summary of Requirements</t>
  </si>
  <si>
    <t>Reimbursable FTE:</t>
  </si>
  <si>
    <t>Rescissions</t>
  </si>
  <si>
    <t>Supplementals</t>
  </si>
  <si>
    <t>Estimates by budget activity</t>
  </si>
  <si>
    <t>Pos.</t>
  </si>
  <si>
    <t xml:space="preserve"> </t>
  </si>
  <si>
    <t>Amount</t>
  </si>
  <si>
    <t>Increases</t>
  </si>
  <si>
    <t>TOTAL</t>
  </si>
  <si>
    <t>Resources by Department of Justice Strategic Goal/Objective</t>
  </si>
  <si>
    <t>Offsets</t>
  </si>
  <si>
    <t>Strategic Goal and Strategic Objective</t>
  </si>
  <si>
    <t>Direct, Reimb. Other FTE</t>
  </si>
  <si>
    <t>Direct Amount $000s</t>
  </si>
  <si>
    <r>
      <t xml:space="preserve">   1.1 Prevent, disrupt, and defeat terrorist operations before they occur</t>
    </r>
    <r>
      <rPr>
        <b/>
        <sz val="10"/>
        <rFont val="Times New Roman"/>
        <family val="1"/>
      </rPr>
      <t xml:space="preserve"> </t>
    </r>
  </si>
  <si>
    <t>Subtotal, Goal 1</t>
  </si>
  <si>
    <t>Subtotal, Goal 2</t>
  </si>
  <si>
    <t>Subtotal, Goal 3</t>
  </si>
  <si>
    <t>GRAND TOTAL</t>
  </si>
  <si>
    <t>Crosswalk of 2011 Availability</t>
  </si>
  <si>
    <t>2011 Availability</t>
  </si>
  <si>
    <t>Carryover</t>
  </si>
  <si>
    <t>Recoveries</t>
  </si>
  <si>
    <t xml:space="preserve">Increase/Decrease </t>
  </si>
  <si>
    <t>B: Summary of Requirements</t>
  </si>
  <si>
    <t>D: Resources by DOJ Strategic Goal and Strategic Objective</t>
  </si>
  <si>
    <t>FY 2013 Request</t>
  </si>
  <si>
    <t>2013 Current Services</t>
  </si>
  <si>
    <t>2013 Total Request</t>
  </si>
  <si>
    <t>2012 - 2013 Total Change</t>
  </si>
  <si>
    <t>2013 Adjustments to Base and Technical Adjustments</t>
  </si>
  <si>
    <t>2013 Increases</t>
  </si>
  <si>
    <t>2013 Offsets</t>
  </si>
  <si>
    <t>2013 Request</t>
  </si>
  <si>
    <t>F: Crosswalk of 2011 Availability</t>
  </si>
  <si>
    <t>FY 2011 Enacted Without Rescissions</t>
  </si>
  <si>
    <t>2012 Availability</t>
  </si>
  <si>
    <t>Crosswalk of 2012 Availability</t>
  </si>
  <si>
    <t>2011 Actuals</t>
  </si>
  <si>
    <t>25.3 Purchases of goods &amp; services from Government accounts (Antennas, DHS Sec. Etc.)</t>
  </si>
  <si>
    <t>Total 2012 Enacted (with Rescissions)</t>
  </si>
  <si>
    <t>2012 
Enacted</t>
  </si>
  <si>
    <t>2012 Enacted</t>
  </si>
  <si>
    <t>FY 2012 Enacted Without Rescissions</t>
  </si>
  <si>
    <t>2011 Appropriation Enacted w/Rescissions</t>
  </si>
  <si>
    <t>2012 Enacted (without Rescissions, direct only)</t>
  </si>
  <si>
    <t>2011 Enacted (without Rescissions, direct only)</t>
  </si>
  <si>
    <t>2011 Appropriation Enacted</t>
  </si>
  <si>
    <t xml:space="preserve">   1.2  Prosecute those involved in terrorist acts</t>
  </si>
  <si>
    <t xml:space="preserve">    1.3  Combat espionage against the United States </t>
  </si>
  <si>
    <t xml:space="preserve">   2.1  Combat the threat, incidence, and prevalence of violent crime</t>
  </si>
  <si>
    <t xml:space="preserve">   2.4 Combat corruption, economic crimes, and international organized crime</t>
  </si>
  <si>
    <t xml:space="preserve">   2.5 Promote and protect Americans' civil rights</t>
  </si>
  <si>
    <t xml:space="preserve">   2.6 Protect the federal fisc and defend the interests of the United States</t>
  </si>
  <si>
    <t xml:space="preserve">   2.3  Combat the threat, trafficking, and use of illegal drugs and the diversion of
          licit drugs</t>
  </si>
  <si>
    <t xml:space="preserve">   2.2  Prevent and intervene in crimes against vulnerable populations, uphold the
          rights of, and improve services to, America's crime victims</t>
  </si>
  <si>
    <t xml:space="preserve">   3.1 Promote and strengthen relationships and strategies for the administration of 
          justice with state, local, tribal and international law enforcement</t>
  </si>
  <si>
    <t xml:space="preserve">   3.2 Protect judges, witnesses, and other participants in federal proceedings; 
         apprehend fugitives; and ensure the appearance of criminal defendants for 
         judicial proceedings or confinement</t>
  </si>
  <si>
    <t xml:space="preserve">   3.3  Provide for the safe, secure, humane, and cost-effective confinement of 
          detainees awaiting trial and/or sentencing, and those in the custody of the
          Federal Prison System </t>
  </si>
  <si>
    <t xml:space="preserve">   3.4  Adjudicate all immigration cases promptly and impartially in accordance with
          due process</t>
  </si>
  <si>
    <t>Goal 1: Prevent Terrorism and Promote the Nation's Security
            Consistent with the Rule of Law</t>
  </si>
  <si>
    <t>Goal 2: Prevent Crime, Protect the Rights of the 
             American People, and Enforce Federal Law</t>
  </si>
  <si>
    <t xml:space="preserve">Goal 3: Ensure and Support the Fair, Impartial, Efficient, and 
             Transparent Administration of Justice at the Federal,
             State, Local, Tribal and International Levels        </t>
  </si>
  <si>
    <t>G: Crosswalk of 2012 Availability</t>
  </si>
  <si>
    <t>Fees and Expenses for Witnesses</t>
  </si>
  <si>
    <t>Protection of Witnesses</t>
  </si>
  <si>
    <t>Victim Compensation</t>
  </si>
  <si>
    <t>Private Counsel</t>
  </si>
  <si>
    <t>Superior Court Informant</t>
  </si>
  <si>
    <t>Alternative Dispute Resolution</t>
  </si>
  <si>
    <t>Foreign Counsel</t>
  </si>
  <si>
    <t>Fees and Expenses of Witnesses</t>
  </si>
  <si>
    <t>25.8 Subsistance and Support of Persons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</si>
</sst>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....&quot;_);_(@_)"/>
    <numFmt numFmtId="167" formatCode="_(* #,##0_);_(* \(#,##0\);_(* &quot;-&quot;??_);_(@_)"/>
    <numFmt numFmtId="168" formatCode="_(&quot;$&quot;* #,##0_);_(&quot;$&quot;* \(#,##0\);_(&quot;$&quot;* &quot;-&quot;??_);_(@_)"/>
    <numFmt numFmtId="170" formatCode="0_);\(0\)"/>
    <numFmt numFmtId="171" formatCode="_(* #,##0.00_);_(* \(#,##0.00\);_(* &quot;....&quot;_);_(@_)"/>
    <numFmt numFmtId="172" formatCode="_(* #,##0.000_);_(* \(#,##0.000\);_(* &quot;....&quot;_);_(@_)"/>
  </numFmts>
  <fonts count="47">
    <font>
      <sz val="12"/>
      <name val="Arial"/>
    </font>
    <font>
      <sz val="12"/>
      <name val="TimesNewRomanPS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8"/>
      <color indexed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sz val="14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8"/>
      <color indexed="9"/>
      <name val="Arial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6"/>
      <name val="Arial"/>
      <family val="2"/>
    </font>
    <font>
      <b/>
      <sz val="9"/>
      <name val="Times New Roman"/>
      <family val="1"/>
    </font>
    <font>
      <sz val="16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2"/>
      <color theme="0"/>
      <name val="Arial"/>
      <family val="2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44" fillId="0" borderId="0"/>
    <xf numFmtId="0" fontId="16" fillId="0" borderId="0"/>
  </cellStyleXfs>
  <cellXfs count="432">
    <xf numFmtId="0" fontId="0" fillId="0" borderId="0" xfId="0"/>
    <xf numFmtId="165" fontId="1" fillId="0" borderId="0" xfId="0" applyNumberFormat="1" applyFont="1" applyAlignment="1"/>
    <xf numFmtId="165" fontId="1" fillId="0" borderId="0" xfId="0" applyNumberFormat="1" applyFont="1" applyBorder="1" applyAlignment="1"/>
    <xf numFmtId="165" fontId="4" fillId="0" borderId="0" xfId="0" applyNumberFormat="1" applyFont="1"/>
    <xf numFmtId="3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165" fontId="7" fillId="0" borderId="0" xfId="0" applyNumberFormat="1" applyFont="1" applyAlignment="1"/>
    <xf numFmtId="165" fontId="4" fillId="0" borderId="0" xfId="0" applyNumberFormat="1" applyFont="1" applyAlignment="1"/>
    <xf numFmtId="165" fontId="3" fillId="0" borderId="0" xfId="0" applyNumberFormat="1" applyFont="1" applyAlignment="1"/>
    <xf numFmtId="165" fontId="3" fillId="0" borderId="0" xfId="0" applyNumberFormat="1" applyFont="1" applyBorder="1" applyAlignment="1"/>
    <xf numFmtId="165" fontId="5" fillId="2" borderId="0" xfId="0" applyNumberFormat="1" applyFont="1" applyFill="1" applyAlignment="1"/>
    <xf numFmtId="165" fontId="5" fillId="2" borderId="0" xfId="0" applyNumberFormat="1" applyFont="1" applyFill="1" applyBorder="1" applyAlignment="1"/>
    <xf numFmtId="165" fontId="6" fillId="2" borderId="0" xfId="0" applyNumberFormat="1" applyFont="1" applyFill="1" applyBorder="1" applyAlignment="1"/>
    <xf numFmtId="165" fontId="10" fillId="2" borderId="0" xfId="0" applyNumberFormat="1" applyFont="1" applyFill="1" applyAlignment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Border="1"/>
    <xf numFmtId="0" fontId="0" fillId="0" borderId="0" xfId="0" applyBorder="1" applyAlignment="1">
      <alignment vertical="top" wrapText="1"/>
    </xf>
    <xf numFmtId="165" fontId="1" fillId="0" borderId="0" xfId="0" applyNumberFormat="1" applyFont="1" applyFill="1" applyAlignment="1"/>
    <xf numFmtId="3" fontId="4" fillId="0" borderId="10" xfId="0" applyNumberFormat="1" applyFont="1" applyBorder="1" applyAlignment="1"/>
    <xf numFmtId="165" fontId="4" fillId="0" borderId="0" xfId="0" applyNumberFormat="1" applyFont="1" applyFill="1" applyAlignment="1"/>
    <xf numFmtId="165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/>
    <xf numFmtId="5" fontId="19" fillId="2" borderId="11" xfId="0" applyNumberFormat="1" applyFont="1" applyFill="1" applyBorder="1" applyAlignment="1"/>
    <xf numFmtId="5" fontId="19" fillId="2" borderId="1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14" fillId="0" borderId="0" xfId="0" applyNumberFormat="1" applyFont="1" applyAlignment="1">
      <alignment horizontal="centerContinuous"/>
    </xf>
    <xf numFmtId="165" fontId="14" fillId="0" borderId="0" xfId="0" applyNumberFormat="1" applyFont="1" applyAlignment="1">
      <alignment horizontal="centerContinuous"/>
    </xf>
    <xf numFmtId="165" fontId="5" fillId="0" borderId="0" xfId="0" applyNumberFormat="1" applyFont="1" applyFill="1" applyBorder="1" applyAlignment="1"/>
    <xf numFmtId="165" fontId="12" fillId="3" borderId="0" xfId="0" applyNumberFormat="1" applyFont="1" applyFill="1" applyAlignment="1"/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24" fillId="0" borderId="0" xfId="0" applyFont="1" applyFill="1" applyBorder="1" applyAlignment="1">
      <alignment vertical="top" wrapText="1"/>
    </xf>
    <xf numFmtId="165" fontId="4" fillId="0" borderId="0" xfId="0" applyNumberFormat="1" applyFont="1" applyBorder="1" applyAlignment="1"/>
    <xf numFmtId="165" fontId="27" fillId="0" borderId="0" xfId="0" applyNumberFormat="1" applyFont="1" applyAlignment="1"/>
    <xf numFmtId="165" fontId="28" fillId="2" borderId="0" xfId="0" applyNumberFormat="1" applyFont="1" applyFill="1" applyAlignment="1"/>
    <xf numFmtId="170" fontId="19" fillId="2" borderId="14" xfId="0" applyNumberFormat="1" applyFont="1" applyFill="1" applyBorder="1" applyAlignment="1"/>
    <xf numFmtId="0" fontId="31" fillId="0" borderId="0" xfId="0" applyFont="1"/>
    <xf numFmtId="165" fontId="30" fillId="0" borderId="0" xfId="0" applyNumberFormat="1" applyFont="1"/>
    <xf numFmtId="165" fontId="20" fillId="0" borderId="0" xfId="0" applyNumberFormat="1" applyFont="1"/>
    <xf numFmtId="165" fontId="34" fillId="0" borderId="0" xfId="0" applyNumberFormat="1" applyFont="1" applyAlignment="1"/>
    <xf numFmtId="165" fontId="35" fillId="0" borderId="0" xfId="0" applyNumberFormat="1" applyFont="1" applyAlignment="1"/>
    <xf numFmtId="3" fontId="33" fillId="0" borderId="0" xfId="0" applyNumberFormat="1" applyFont="1" applyAlignment="1"/>
    <xf numFmtId="3" fontId="32" fillId="0" borderId="0" xfId="0" applyNumberFormat="1" applyFont="1" applyAlignment="1"/>
    <xf numFmtId="37" fontId="4" fillId="0" borderId="8" xfId="0" applyNumberFormat="1" applyFont="1" applyBorder="1" applyAlignment="1"/>
    <xf numFmtId="37" fontId="4" fillId="0" borderId="11" xfId="0" applyNumberFormat="1" applyFont="1" applyBorder="1" applyAlignment="1"/>
    <xf numFmtId="37" fontId="4" fillId="0" borderId="4" xfId="0" applyNumberFormat="1" applyFont="1" applyBorder="1" applyAlignment="1"/>
    <xf numFmtId="37" fontId="4" fillId="0" borderId="9" xfId="0" applyNumberFormat="1" applyFont="1" applyBorder="1" applyAlignment="1"/>
    <xf numFmtId="37" fontId="5" fillId="2" borderId="11" xfId="0" applyNumberFormat="1" applyFont="1" applyFill="1" applyBorder="1" applyAlignment="1"/>
    <xf numFmtId="37" fontId="5" fillId="2" borderId="14" xfId="0" applyNumberFormat="1" applyFont="1" applyFill="1" applyBorder="1" applyAlignment="1"/>
    <xf numFmtId="37" fontId="5" fillId="2" borderId="10" xfId="0" applyNumberFormat="1" applyFont="1" applyFill="1" applyBorder="1" applyAlignment="1"/>
    <xf numFmtId="37" fontId="5" fillId="2" borderId="14" xfId="0" applyNumberFormat="1" applyFont="1" applyFill="1" applyBorder="1" applyAlignment="1">
      <alignment horizontal="right"/>
    </xf>
    <xf numFmtId="37" fontId="5" fillId="0" borderId="14" xfId="0" applyNumberFormat="1" applyFont="1" applyFill="1" applyBorder="1" applyAlignment="1"/>
    <xf numFmtId="37" fontId="5" fillId="0" borderId="10" xfId="0" applyNumberFormat="1" applyFont="1" applyFill="1" applyBorder="1" applyAlignment="1"/>
    <xf numFmtId="37" fontId="5" fillId="0" borderId="11" xfId="0" applyNumberFormat="1" applyFont="1" applyFill="1" applyBorder="1" applyAlignment="1"/>
    <xf numFmtId="37" fontId="6" fillId="2" borderId="14" xfId="0" applyNumberFormat="1" applyFont="1" applyFill="1" applyBorder="1" applyAlignment="1"/>
    <xf numFmtId="37" fontId="6" fillId="2" borderId="10" xfId="0" applyNumberFormat="1" applyFont="1" applyFill="1" applyBorder="1" applyAlignment="1"/>
    <xf numFmtId="37" fontId="6" fillId="2" borderId="11" xfId="0" applyNumberFormat="1" applyFont="1" applyFill="1" applyBorder="1" applyAlignment="1"/>
    <xf numFmtId="37" fontId="5" fillId="2" borderId="7" xfId="0" applyNumberFormat="1" applyFont="1" applyFill="1" applyBorder="1" applyAlignment="1"/>
    <xf numFmtId="37" fontId="5" fillId="2" borderId="0" xfId="0" applyNumberFormat="1" applyFont="1" applyFill="1" applyBorder="1" applyAlignment="1"/>
    <xf numFmtId="37" fontId="5" fillId="2" borderId="18" xfId="0" applyNumberFormat="1" applyFont="1" applyFill="1" applyBorder="1" applyAlignment="1"/>
    <xf numFmtId="37" fontId="5" fillId="2" borderId="20" xfId="0" applyNumberFormat="1" applyFont="1" applyFill="1" applyBorder="1" applyAlignment="1"/>
    <xf numFmtId="37" fontId="5" fillId="2" borderId="22" xfId="0" applyNumberFormat="1" applyFont="1" applyFill="1" applyBorder="1" applyAlignment="1"/>
    <xf numFmtId="37" fontId="5" fillId="0" borderId="22" xfId="0" applyNumberFormat="1" applyFont="1" applyFill="1" applyBorder="1" applyAlignment="1"/>
    <xf numFmtId="37" fontId="14" fillId="0" borderId="13" xfId="0" applyNumberFormat="1" applyFont="1" applyBorder="1" applyAlignment="1">
      <alignment horizontal="right"/>
    </xf>
    <xf numFmtId="165" fontId="23" fillId="0" borderId="0" xfId="0" applyNumberFormat="1" applyFont="1" applyAlignment="1"/>
    <xf numFmtId="37" fontId="4" fillId="0" borderId="15" xfId="0" applyNumberFormat="1" applyFont="1" applyBorder="1" applyAlignment="1">
      <alignment horizontal="right"/>
    </xf>
    <xf numFmtId="37" fontId="14" fillId="0" borderId="16" xfId="0" applyNumberFormat="1" applyFont="1" applyBorder="1" applyAlignment="1">
      <alignment horizontal="right"/>
    </xf>
    <xf numFmtId="37" fontId="4" fillId="0" borderId="14" xfId="0" applyNumberFormat="1" applyFont="1" applyBorder="1" applyAlignment="1">
      <alignment horizontal="center"/>
    </xf>
    <xf numFmtId="37" fontId="4" fillId="0" borderId="10" xfId="0" applyNumberFormat="1" applyFont="1" applyBorder="1" applyAlignment="1">
      <alignment horizontal="center"/>
    </xf>
    <xf numFmtId="37" fontId="4" fillId="0" borderId="10" xfId="0" applyNumberFormat="1" applyFont="1" applyBorder="1" applyAlignment="1"/>
    <xf numFmtId="164" fontId="4" fillId="0" borderId="10" xfId="0" applyNumberFormat="1" applyFont="1" applyBorder="1" applyAlignment="1"/>
    <xf numFmtId="164" fontId="14" fillId="0" borderId="2" xfId="0" applyNumberFormat="1" applyFont="1" applyBorder="1" applyAlignment="1"/>
    <xf numFmtId="3" fontId="4" fillId="0" borderId="2" xfId="0" applyNumberFormat="1" applyFont="1" applyBorder="1" applyAlignment="1"/>
    <xf numFmtId="0" fontId="5" fillId="2" borderId="29" xfId="0" applyNumberFormat="1" applyFont="1" applyFill="1" applyBorder="1" applyAlignment="1">
      <alignment horizontal="left" indent="1"/>
    </xf>
    <xf numFmtId="0" fontId="5" fillId="2" borderId="12" xfId="0" applyNumberFormat="1" applyFont="1" applyFill="1" applyBorder="1" applyAlignment="1">
      <alignment horizontal="left" indent="1"/>
    </xf>
    <xf numFmtId="0" fontId="6" fillId="2" borderId="12" xfId="0" applyNumberFormat="1" applyFont="1" applyFill="1" applyBorder="1" applyAlignment="1">
      <alignment horizontal="left" indent="2"/>
    </xf>
    <xf numFmtId="0" fontId="5" fillId="2" borderId="22" xfId="0" applyNumberFormat="1" applyFont="1" applyFill="1" applyBorder="1" applyAlignment="1">
      <alignment horizontal="left" indent="1"/>
    </xf>
    <xf numFmtId="0" fontId="5" fillId="2" borderId="30" xfId="0" applyNumberFormat="1" applyFont="1" applyFill="1" applyBorder="1" applyAlignment="1">
      <alignment horizontal="left" indent="2"/>
    </xf>
    <xf numFmtId="0" fontId="5" fillId="2" borderId="12" xfId="0" applyNumberFormat="1" applyFont="1" applyFill="1" applyBorder="1" applyAlignment="1">
      <alignment horizontal="left" indent="2"/>
    </xf>
    <xf numFmtId="0" fontId="19" fillId="2" borderId="12" xfId="0" applyNumberFormat="1" applyFont="1" applyFill="1" applyBorder="1" applyAlignment="1">
      <alignment horizontal="left" indent="3"/>
    </xf>
    <xf numFmtId="0" fontId="5" fillId="0" borderId="12" xfId="0" applyNumberFormat="1" applyFont="1" applyFill="1" applyBorder="1" applyAlignment="1">
      <alignment horizontal="left" indent="2"/>
    </xf>
    <xf numFmtId="0" fontId="19" fillId="2" borderId="26" xfId="0" applyNumberFormat="1" applyFont="1" applyFill="1" applyBorder="1" applyAlignment="1">
      <alignment horizontal="right"/>
    </xf>
    <xf numFmtId="0" fontId="19" fillId="2" borderId="27" xfId="0" applyNumberFormat="1" applyFont="1" applyFill="1" applyBorder="1" applyAlignment="1">
      <alignment horizontal="right"/>
    </xf>
    <xf numFmtId="0" fontId="19" fillId="2" borderId="28" xfId="0" applyNumberFormat="1" applyFont="1" applyFill="1" applyBorder="1" applyAlignment="1">
      <alignment horizontal="right"/>
    </xf>
    <xf numFmtId="0" fontId="4" fillId="0" borderId="14" xfId="0" applyNumberFormat="1" applyFont="1" applyBorder="1" applyAlignment="1"/>
    <xf numFmtId="0" fontId="4" fillId="0" borderId="10" xfId="0" applyNumberFormat="1" applyFont="1" applyBorder="1" applyAlignment="1"/>
    <xf numFmtId="0" fontId="4" fillId="0" borderId="6" xfId="0" applyNumberFormat="1" applyFont="1" applyBorder="1" applyAlignment="1"/>
    <xf numFmtId="0" fontId="14" fillId="0" borderId="2" xfId="0" applyNumberFormat="1" applyFont="1" applyBorder="1" applyAlignment="1"/>
    <xf numFmtId="0" fontId="4" fillId="0" borderId="31" xfId="0" applyNumberFormat="1" applyFont="1" applyBorder="1" applyAlignment="1"/>
    <xf numFmtId="0" fontId="4" fillId="0" borderId="32" xfId="0" applyNumberFormat="1" applyFont="1" applyBorder="1" applyAlignment="1"/>
    <xf numFmtId="0" fontId="4" fillId="0" borderId="10" xfId="0" applyNumberFormat="1" applyFont="1" applyBorder="1" applyAlignment="1">
      <alignment horizontal="fill"/>
    </xf>
    <xf numFmtId="0" fontId="4" fillId="0" borderId="2" xfId="0" applyNumberFormat="1" applyFont="1" applyBorder="1" applyAlignment="1">
      <alignment horizontal="fill"/>
    </xf>
    <xf numFmtId="0" fontId="4" fillId="0" borderId="2" xfId="0" applyNumberFormat="1" applyFont="1" applyBorder="1" applyAlignment="1"/>
    <xf numFmtId="0" fontId="4" fillId="0" borderId="26" xfId="0" applyNumberFormat="1" applyFont="1" applyBorder="1" applyAlignment="1">
      <alignment horizontal="right"/>
    </xf>
    <xf numFmtId="0" fontId="4" fillId="0" borderId="27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right"/>
    </xf>
    <xf numFmtId="0" fontId="4" fillId="0" borderId="26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right"/>
    </xf>
    <xf numFmtId="37" fontId="14" fillId="0" borderId="22" xfId="0" applyNumberFormat="1" applyFont="1" applyBorder="1" applyAlignment="1">
      <alignment horizontal="center"/>
    </xf>
    <xf numFmtId="37" fontId="14" fillId="0" borderId="2" xfId="0" applyNumberFormat="1" applyFont="1" applyBorder="1" applyAlignment="1">
      <alignment horizontal="center"/>
    </xf>
    <xf numFmtId="37" fontId="4" fillId="0" borderId="7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6" xfId="0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4" fillId="0" borderId="7" xfId="0" applyNumberFormat="1" applyFont="1" applyBorder="1" applyAlignment="1"/>
    <xf numFmtId="37" fontId="4" fillId="0" borderId="0" xfId="0" applyNumberFormat="1" applyFont="1" applyAlignment="1"/>
    <xf numFmtId="37" fontId="4" fillId="0" borderId="6" xfId="0" applyNumberFormat="1" applyFont="1" applyBorder="1" applyAlignment="1"/>
    <xf numFmtId="37" fontId="4" fillId="0" borderId="2" xfId="0" applyNumberFormat="1" applyFont="1" applyBorder="1" applyAlignment="1"/>
    <xf numFmtId="37" fontId="4" fillId="0" borderId="14" xfId="0" applyNumberFormat="1" applyFont="1" applyBorder="1" applyAlignment="1"/>
    <xf numFmtId="37" fontId="4" fillId="0" borderId="33" xfId="0" applyNumberFormat="1" applyFont="1" applyBorder="1" applyAlignment="1">
      <alignment horizontal="center"/>
    </xf>
    <xf numFmtId="37" fontId="4" fillId="0" borderId="0" xfId="0" applyNumberFormat="1" applyFont="1" applyBorder="1" applyAlignment="1"/>
    <xf numFmtId="5" fontId="5" fillId="2" borderId="10" xfId="0" applyNumberFormat="1" applyFont="1" applyFill="1" applyBorder="1" applyAlignment="1"/>
    <xf numFmtId="5" fontId="5" fillId="2" borderId="11" xfId="0" applyNumberFormat="1" applyFont="1" applyFill="1" applyBorder="1" applyAlignment="1"/>
    <xf numFmtId="165" fontId="1" fillId="0" borderId="0" xfId="0" applyNumberFormat="1" applyFont="1" applyBorder="1"/>
    <xf numFmtId="0" fontId="4" fillId="0" borderId="18" xfId="0" applyNumberFormat="1" applyFont="1" applyBorder="1" applyAlignment="1"/>
    <xf numFmtId="0" fontId="14" fillId="0" borderId="26" xfId="0" applyNumberFormat="1" applyFont="1" applyBorder="1" applyAlignment="1">
      <alignment horizontal="right"/>
    </xf>
    <xf numFmtId="0" fontId="14" fillId="0" borderId="27" xfId="0" applyNumberFormat="1" applyFont="1" applyBorder="1" applyAlignment="1">
      <alignment horizontal="right"/>
    </xf>
    <xf numFmtId="0" fontId="14" fillId="0" borderId="28" xfId="0" applyNumberFormat="1" applyFont="1" applyBorder="1" applyAlignment="1">
      <alignment horizontal="right"/>
    </xf>
    <xf numFmtId="37" fontId="4" fillId="0" borderId="6" xfId="0" applyNumberFormat="1" applyFont="1" applyFill="1" applyBorder="1" applyAlignment="1"/>
    <xf numFmtId="37" fontId="4" fillId="0" borderId="2" xfId="0" applyNumberFormat="1" applyFont="1" applyFill="1" applyBorder="1" applyAlignment="1"/>
    <xf numFmtId="0" fontId="14" fillId="0" borderId="18" xfId="0" applyNumberFormat="1" applyFont="1" applyBorder="1" applyAlignment="1">
      <alignment horizontal="left" indent="3"/>
    </xf>
    <xf numFmtId="37" fontId="14" fillId="0" borderId="6" xfId="0" applyNumberFormat="1" applyFont="1" applyBorder="1" applyAlignment="1"/>
    <xf numFmtId="37" fontId="14" fillId="0" borderId="2" xfId="0" applyNumberFormat="1" applyFont="1" applyBorder="1" applyAlignment="1"/>
    <xf numFmtId="5" fontId="14" fillId="0" borderId="2" xfId="0" applyNumberFormat="1" applyFont="1" applyBorder="1" applyAlignment="1"/>
    <xf numFmtId="5" fontId="14" fillId="0" borderId="20" xfId="0" applyNumberFormat="1" applyFont="1" applyBorder="1" applyAlignment="1"/>
    <xf numFmtId="5" fontId="14" fillId="0" borderId="3" xfId="0" applyNumberFormat="1" applyFont="1" applyBorder="1" applyAlignment="1"/>
    <xf numFmtId="37" fontId="4" fillId="0" borderId="3" xfId="0" applyNumberFormat="1" applyFont="1" applyBorder="1" applyAlignment="1"/>
    <xf numFmtId="37" fontId="4" fillId="0" borderId="18" xfId="0" applyNumberFormat="1" applyFont="1" applyBorder="1" applyAlignment="1"/>
    <xf numFmtId="37" fontId="4" fillId="0" borderId="20" xfId="0" applyNumberFormat="1" applyFont="1" applyBorder="1" applyAlignment="1"/>
    <xf numFmtId="37" fontId="4" fillId="0" borderId="17" xfId="0" applyNumberFormat="1" applyFont="1" applyBorder="1" applyAlignment="1"/>
    <xf numFmtId="0" fontId="4" fillId="0" borderId="30" xfId="0" applyNumberFormat="1" applyFont="1" applyBorder="1" applyAlignment="1"/>
    <xf numFmtId="0" fontId="4" fillId="0" borderId="12" xfId="0" applyNumberFormat="1" applyFont="1" applyBorder="1" applyAlignment="1">
      <alignment horizontal="left" indent="3"/>
    </xf>
    <xf numFmtId="0" fontId="4" fillId="0" borderId="22" xfId="0" applyNumberFormat="1" applyFont="1" applyBorder="1" applyAlignment="1">
      <alignment horizontal="left" indent="3"/>
    </xf>
    <xf numFmtId="5" fontId="4" fillId="0" borderId="2" xfId="0" applyNumberFormat="1" applyFont="1" applyBorder="1" applyAlignment="1"/>
    <xf numFmtId="5" fontId="4" fillId="0" borderId="3" xfId="0" applyNumberFormat="1" applyFont="1" applyBorder="1" applyAlignment="1"/>
    <xf numFmtId="165" fontId="32" fillId="0" borderId="0" xfId="0" applyNumberFormat="1" applyFont="1" applyAlignment="1"/>
    <xf numFmtId="37" fontId="4" fillId="0" borderId="19" xfId="0" applyNumberFormat="1" applyFont="1" applyBorder="1" applyAlignment="1"/>
    <xf numFmtId="0" fontId="29" fillId="0" borderId="0" xfId="7" applyFont="1"/>
    <xf numFmtId="0" fontId="0" fillId="0" borderId="0" xfId="0" applyAlignment="1"/>
    <xf numFmtId="0" fontId="16" fillId="0" borderId="0" xfId="7"/>
    <xf numFmtId="0" fontId="14" fillId="0" borderId="0" xfId="7" applyFont="1"/>
    <xf numFmtId="0" fontId="18" fillId="0" borderId="0" xfId="7" applyFont="1"/>
    <xf numFmtId="0" fontId="7" fillId="0" borderId="0" xfId="7" applyFont="1"/>
    <xf numFmtId="0" fontId="7" fillId="0" borderId="0" xfId="7" applyFont="1" applyFill="1" applyAlignment="1">
      <alignment vertical="center"/>
    </xf>
    <xf numFmtId="0" fontId="18" fillId="0" borderId="0" xfId="7" applyFont="1" applyFill="1" applyBorder="1" applyAlignment="1">
      <alignment horizontal="centerContinuous"/>
    </xf>
    <xf numFmtId="0" fontId="7" fillId="0" borderId="7" xfId="7" applyFont="1" applyFill="1" applyBorder="1" applyAlignment="1">
      <alignment horizontal="center"/>
    </xf>
    <xf numFmtId="0" fontId="7" fillId="0" borderId="19" xfId="7" applyFont="1" applyFill="1" applyBorder="1" applyAlignment="1">
      <alignment horizontal="center"/>
    </xf>
    <xf numFmtId="0" fontId="7" fillId="0" borderId="0" xfId="7" applyFont="1" applyFill="1"/>
    <xf numFmtId="0" fontId="7" fillId="0" borderId="0" xfId="7" applyFont="1" applyFill="1" applyBorder="1" applyAlignment="1">
      <alignment horizontal="center"/>
    </xf>
    <xf numFmtId="0" fontId="7" fillId="0" borderId="6" xfId="7" applyFont="1" applyFill="1" applyBorder="1" applyAlignment="1">
      <alignment horizontal="center" wrapText="1"/>
    </xf>
    <xf numFmtId="0" fontId="7" fillId="0" borderId="3" xfId="7" applyFont="1" applyFill="1" applyBorder="1" applyAlignment="1">
      <alignment horizontal="center" wrapText="1"/>
    </xf>
    <xf numFmtId="0" fontId="40" fillId="0" borderId="0" xfId="7" applyFont="1" applyFill="1" applyBorder="1" applyAlignment="1">
      <alignment horizontal="center"/>
    </xf>
    <xf numFmtId="0" fontId="7" fillId="0" borderId="1" xfId="7" applyFont="1" applyBorder="1"/>
    <xf numFmtId="37" fontId="7" fillId="0" borderId="7" xfId="7" applyNumberFormat="1" applyFont="1" applyBorder="1"/>
    <xf numFmtId="37" fontId="7" fillId="0" borderId="19" xfId="7" applyNumberFormat="1" applyFont="1" applyBorder="1"/>
    <xf numFmtId="3" fontId="7" fillId="0" borderId="0" xfId="7" applyNumberFormat="1" applyFont="1"/>
    <xf numFmtId="37" fontId="7" fillId="0" borderId="0" xfId="7" applyNumberFormat="1" applyFont="1" applyBorder="1"/>
    <xf numFmtId="37" fontId="7" fillId="0" borderId="31" xfId="7" applyNumberFormat="1" applyFont="1" applyBorder="1"/>
    <xf numFmtId="0" fontId="7" fillId="0" borderId="0" xfId="7" applyFont="1" applyBorder="1"/>
    <xf numFmtId="0" fontId="18" fillId="0" borderId="5" xfId="7" applyFont="1" applyBorder="1"/>
    <xf numFmtId="37" fontId="7" fillId="0" borderId="19" xfId="3" applyNumberFormat="1" applyFont="1" applyBorder="1"/>
    <xf numFmtId="168" fontId="18" fillId="0" borderId="0" xfId="3" applyNumberFormat="1" applyFont="1" applyBorder="1"/>
    <xf numFmtId="0" fontId="7" fillId="0" borderId="5" xfId="7" applyFont="1" applyBorder="1"/>
    <xf numFmtId="3" fontId="7" fillId="0" borderId="7" xfId="1" applyNumberFormat="1" applyFont="1" applyBorder="1"/>
    <xf numFmtId="3" fontId="7" fillId="0" borderId="5" xfId="1" applyNumberFormat="1" applyFont="1" applyBorder="1"/>
    <xf numFmtId="167" fontId="7" fillId="0" borderId="0" xfId="1" applyNumberFormat="1" applyFont="1" applyBorder="1"/>
    <xf numFmtId="167" fontId="18" fillId="0" borderId="0" xfId="1" applyNumberFormat="1" applyFont="1" applyBorder="1"/>
    <xf numFmtId="0" fontId="41" fillId="0" borderId="0" xfId="7" applyFont="1"/>
    <xf numFmtId="170" fontId="7" fillId="0" borderId="0" xfId="7" applyNumberFormat="1" applyFont="1"/>
    <xf numFmtId="37" fontId="7" fillId="0" borderId="0" xfId="7" applyNumberFormat="1" applyFont="1"/>
    <xf numFmtId="37" fontId="7" fillId="0" borderId="7" xfId="7" applyNumberFormat="1" applyFont="1" applyBorder="1" applyAlignment="1"/>
    <xf numFmtId="37" fontId="7" fillId="0" borderId="19" xfId="7" applyNumberFormat="1" applyFont="1" applyBorder="1" applyAlignment="1"/>
    <xf numFmtId="37" fontId="18" fillId="0" borderId="18" xfId="1" applyNumberFormat="1" applyFont="1" applyBorder="1"/>
    <xf numFmtId="0" fontId="7" fillId="0" borderId="0" xfId="7" applyNumberFormat="1" applyFont="1"/>
    <xf numFmtId="37" fontId="7" fillId="0" borderId="34" xfId="7" applyNumberFormat="1" applyFont="1" applyBorder="1"/>
    <xf numFmtId="0" fontId="18" fillId="0" borderId="35" xfId="7" applyFont="1" applyBorder="1" applyAlignment="1">
      <alignment horizontal="left"/>
    </xf>
    <xf numFmtId="0" fontId="18" fillId="0" borderId="36" xfId="7" applyFont="1" applyBorder="1" applyAlignment="1">
      <alignment horizontal="left"/>
    </xf>
    <xf numFmtId="37" fontId="18" fillId="0" borderId="37" xfId="7" applyNumberFormat="1" applyFont="1" applyBorder="1" applyAlignment="1">
      <alignment horizontal="left"/>
    </xf>
    <xf numFmtId="5" fontId="18" fillId="0" borderId="38" xfId="3" applyNumberFormat="1" applyFont="1" applyBorder="1" applyAlignment="1">
      <alignment horizontal="left"/>
    </xf>
    <xf numFmtId="167" fontId="18" fillId="0" borderId="0" xfId="7" applyNumberFormat="1" applyFont="1" applyBorder="1" applyAlignment="1">
      <alignment horizontal="left"/>
    </xf>
    <xf numFmtId="168" fontId="18" fillId="0" borderId="0" xfId="3" applyNumberFormat="1" applyFont="1" applyBorder="1" applyAlignment="1">
      <alignment horizontal="left"/>
    </xf>
    <xf numFmtId="0" fontId="41" fillId="0" borderId="0" xfId="7" applyFont="1" applyAlignment="1">
      <alignment horizontal="left"/>
    </xf>
    <xf numFmtId="0" fontId="41" fillId="0" borderId="0" xfId="7" applyFont="1" applyBorder="1" applyAlignment="1">
      <alignment horizontal="left"/>
    </xf>
    <xf numFmtId="0" fontId="18" fillId="0" borderId="0" xfId="7" applyFont="1" applyBorder="1" applyAlignment="1">
      <alignment horizontal="left"/>
    </xf>
    <xf numFmtId="0" fontId="13" fillId="0" borderId="0" xfId="7" applyFont="1" applyFill="1"/>
    <xf numFmtId="0" fontId="12" fillId="0" borderId="0" xfId="0" applyFont="1" applyFill="1" applyBorder="1" applyAlignment="1">
      <alignment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/>
    <xf numFmtId="0" fontId="13" fillId="4" borderId="0" xfId="7" applyFont="1" applyFill="1"/>
    <xf numFmtId="0" fontId="45" fillId="0" borderId="0" xfId="0" applyFont="1"/>
    <xf numFmtId="0" fontId="5" fillId="2" borderId="14" xfId="0" applyNumberFormat="1" applyFont="1" applyFill="1" applyBorder="1" applyAlignment="1">
      <alignment horizontal="left" indent="1"/>
    </xf>
    <xf numFmtId="0" fontId="19" fillId="0" borderId="32" xfId="0" applyNumberFormat="1" applyFont="1" applyFill="1" applyBorder="1" applyAlignment="1">
      <alignment horizontal="left" indent="2"/>
    </xf>
    <xf numFmtId="37" fontId="19" fillId="0" borderId="32" xfId="0" applyNumberFormat="1" applyFont="1" applyFill="1" applyBorder="1" applyAlignment="1"/>
    <xf numFmtId="37" fontId="19" fillId="0" borderId="39" xfId="0" applyNumberFormat="1" applyFont="1" applyFill="1" applyBorder="1" applyAlignment="1"/>
    <xf numFmtId="37" fontId="19" fillId="0" borderId="40" xfId="0" applyNumberFormat="1" applyFont="1" applyFill="1" applyBorder="1" applyAlignment="1"/>
    <xf numFmtId="0" fontId="19" fillId="0" borderId="41" xfId="0" applyNumberFormat="1" applyFont="1" applyFill="1" applyBorder="1" applyAlignment="1">
      <alignment horizontal="left" indent="2"/>
    </xf>
    <xf numFmtId="37" fontId="19" fillId="0" borderId="29" xfId="0" applyNumberFormat="1" applyFont="1" applyFill="1" applyBorder="1" applyAlignment="1"/>
    <xf numFmtId="37" fontId="19" fillId="0" borderId="42" xfId="0" applyNumberFormat="1" applyFont="1" applyFill="1" applyBorder="1" applyAlignment="1"/>
    <xf numFmtId="37" fontId="19" fillId="0" borderId="43" xfId="0" applyNumberFormat="1" applyFont="1" applyFill="1" applyBorder="1" applyAlignment="1"/>
    <xf numFmtId="37" fontId="5" fillId="2" borderId="17" xfId="0" applyNumberFormat="1" applyFont="1" applyFill="1" applyBorder="1" applyAlignment="1"/>
    <xf numFmtId="37" fontId="5" fillId="2" borderId="12" xfId="0" applyNumberFormat="1" applyFont="1" applyFill="1" applyBorder="1" applyAlignment="1"/>
    <xf numFmtId="3" fontId="12" fillId="0" borderId="0" xfId="0" applyNumberFormat="1" applyFont="1" applyAlignment="1"/>
    <xf numFmtId="165" fontId="12" fillId="0" borderId="0" xfId="0" applyNumberFormat="1" applyFont="1" applyAlignment="1"/>
    <xf numFmtId="3" fontId="20" fillId="0" borderId="0" xfId="0" applyNumberFormat="1" applyFont="1" applyAlignment="1"/>
    <xf numFmtId="3" fontId="12" fillId="3" borderId="0" xfId="0" applyNumberFormat="1" applyFont="1" applyFill="1" applyAlignment="1"/>
    <xf numFmtId="165" fontId="12" fillId="0" borderId="0" xfId="0" applyNumberFormat="1" applyFont="1" applyFill="1" applyAlignment="1"/>
    <xf numFmtId="0" fontId="12" fillId="3" borderId="0" xfId="0" applyFont="1" applyFill="1" applyBorder="1" applyAlignment="1">
      <alignment wrapText="1"/>
    </xf>
    <xf numFmtId="0" fontId="12" fillId="3" borderId="0" xfId="0" applyFont="1" applyFill="1" applyBorder="1" applyAlignment="1"/>
    <xf numFmtId="0" fontId="0" fillId="0" borderId="0" xfId="0" applyBorder="1" applyAlignment="1">
      <alignment vertical="top" wrapText="1"/>
    </xf>
    <xf numFmtId="0" fontId="12" fillId="3" borderId="0" xfId="0" applyFont="1" applyFill="1" applyBorder="1" applyAlignment="1">
      <alignment wrapText="1"/>
    </xf>
    <xf numFmtId="5" fontId="14" fillId="0" borderId="4" xfId="0" applyNumberFormat="1" applyFont="1" applyBorder="1" applyAlignment="1"/>
    <xf numFmtId="37" fontId="4" fillId="0" borderId="21" xfId="0" applyNumberFormat="1" applyFont="1" applyBorder="1" applyAlignment="1"/>
    <xf numFmtId="5" fontId="4" fillId="0" borderId="4" xfId="0" applyNumberFormat="1" applyFont="1" applyBorder="1" applyAlignment="1"/>
    <xf numFmtId="0" fontId="14" fillId="0" borderId="48" xfId="0" applyNumberFormat="1" applyFont="1" applyBorder="1" applyAlignment="1">
      <alignment horizontal="center"/>
    </xf>
    <xf numFmtId="0" fontId="14" fillId="0" borderId="27" xfId="0" applyNumberFormat="1" applyFont="1" applyBorder="1" applyAlignment="1">
      <alignment horizontal="center"/>
    </xf>
    <xf numFmtId="37" fontId="14" fillId="0" borderId="18" xfId="0" applyNumberFormat="1" applyFont="1" applyBorder="1" applyAlignment="1"/>
    <xf numFmtId="37" fontId="14" fillId="0" borderId="20" xfId="0" applyNumberFormat="1" applyFont="1" applyBorder="1" applyAlignment="1"/>
    <xf numFmtId="5" fontId="5" fillId="2" borderId="23" xfId="0" applyNumberFormat="1" applyFont="1" applyFill="1" applyBorder="1" applyAlignment="1"/>
    <xf numFmtId="5" fontId="5" fillId="2" borderId="24" xfId="0" applyNumberFormat="1" applyFont="1" applyFill="1" applyBorder="1" applyAlignment="1"/>
    <xf numFmtId="3" fontId="12" fillId="4" borderId="0" xfId="0" applyNumberFormat="1" applyFont="1" applyFill="1" applyAlignment="1"/>
    <xf numFmtId="165" fontId="12" fillId="4" borderId="0" xfId="0" applyNumberFormat="1" applyFont="1" applyFill="1" applyAlignment="1"/>
    <xf numFmtId="0" fontId="13" fillId="0" borderId="0" xfId="7" applyFont="1" applyAlignment="1">
      <alignment horizontal="left" vertical="top" wrapText="1"/>
    </xf>
    <xf numFmtId="0" fontId="13" fillId="0" borderId="0" xfId="7" applyFont="1" applyAlignment="1">
      <alignment vertical="top" wrapText="1"/>
    </xf>
    <xf numFmtId="0" fontId="12" fillId="3" borderId="0" xfId="0" applyFont="1" applyFill="1" applyBorder="1" applyAlignment="1">
      <alignment wrapText="1"/>
    </xf>
    <xf numFmtId="37" fontId="14" fillId="0" borderId="4" xfId="0" applyNumberFormat="1" applyFont="1" applyBorder="1" applyAlignment="1">
      <alignment horizontal="right"/>
    </xf>
    <xf numFmtId="165" fontId="2" fillId="0" borderId="0" xfId="0" applyNumberFormat="1" applyFont="1"/>
    <xf numFmtId="165" fontId="32" fillId="0" borderId="0" xfId="0" applyNumberFormat="1" applyFont="1"/>
    <xf numFmtId="0" fontId="2" fillId="0" borderId="0" xfId="0" applyFont="1"/>
    <xf numFmtId="165" fontId="2" fillId="3" borderId="0" xfId="0" applyNumberFormat="1" applyFont="1" applyFill="1" applyAlignment="1"/>
    <xf numFmtId="0" fontId="2" fillId="0" borderId="0" xfId="0" applyFont="1" applyAlignment="1"/>
    <xf numFmtId="165" fontId="2" fillId="3" borderId="0" xfId="0" applyNumberFormat="1" applyFont="1" applyFill="1"/>
    <xf numFmtId="0" fontId="18" fillId="0" borderId="5" xfId="7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18" fillId="0" borderId="4" xfId="7" applyFont="1" applyBorder="1" applyAlignment="1">
      <alignment vertical="top"/>
    </xf>
    <xf numFmtId="0" fontId="7" fillId="0" borderId="5" xfId="7" applyFont="1" applyBorder="1" applyAlignment="1">
      <alignment vertical="top"/>
    </xf>
    <xf numFmtId="37" fontId="7" fillId="0" borderId="7" xfId="1" applyNumberFormat="1" applyFont="1" applyBorder="1"/>
    <xf numFmtId="37" fontId="7" fillId="0" borderId="19" xfId="1" applyNumberFormat="1" applyFont="1" applyBorder="1"/>
    <xf numFmtId="37" fontId="7" fillId="0" borderId="0" xfId="1" applyNumberFormat="1" applyFont="1" applyBorder="1"/>
    <xf numFmtId="37" fontId="18" fillId="0" borderId="17" xfId="1" applyNumberFormat="1" applyFont="1" applyBorder="1"/>
    <xf numFmtId="3" fontId="18" fillId="0" borderId="31" xfId="1" applyNumberFormat="1" applyFont="1" applyBorder="1"/>
    <xf numFmtId="3" fontId="18" fillId="0" borderId="1" xfId="1" applyNumberFormat="1" applyFont="1" applyBorder="1"/>
    <xf numFmtId="37" fontId="18" fillId="0" borderId="31" xfId="1" applyNumberFormat="1" applyFont="1" applyBorder="1"/>
    <xf numFmtId="37" fontId="18" fillId="0" borderId="1" xfId="1" applyNumberFormat="1" applyFont="1" applyBorder="1"/>
    <xf numFmtId="37" fontId="18" fillId="0" borderId="20" xfId="1" applyNumberFormat="1" applyFont="1" applyBorder="1"/>
    <xf numFmtId="37" fontId="7" fillId="0" borderId="6" xfId="7" applyNumberFormat="1" applyFont="1" applyBorder="1"/>
    <xf numFmtId="37" fontId="7" fillId="0" borderId="3" xfId="7" applyNumberFormat="1" applyFont="1" applyBorder="1"/>
    <xf numFmtId="0" fontId="0" fillId="0" borderId="0" xfId="0"/>
    <xf numFmtId="0" fontId="0" fillId="0" borderId="0" xfId="0"/>
    <xf numFmtId="171" fontId="3" fillId="0" borderId="0" xfId="0" applyNumberFormat="1" applyFont="1" applyAlignment="1"/>
    <xf numFmtId="172" fontId="3" fillId="0" borderId="0" xfId="0" applyNumberFormat="1" applyFont="1" applyAlignment="1"/>
    <xf numFmtId="167" fontId="0" fillId="0" borderId="0" xfId="0" applyNumberFormat="1"/>
    <xf numFmtId="37" fontId="14" fillId="0" borderId="15" xfId="0" applyNumberFormat="1" applyFont="1" applyBorder="1" applyAlignment="1">
      <alignment horizontal="right"/>
    </xf>
    <xf numFmtId="5" fontId="14" fillId="0" borderId="25" xfId="0" applyNumberFormat="1" applyFont="1" applyBorder="1" applyAlignment="1"/>
    <xf numFmtId="5" fontId="4" fillId="0" borderId="15" xfId="0" applyNumberFormat="1" applyFont="1" applyBorder="1" applyAlignment="1"/>
    <xf numFmtId="5" fontId="14" fillId="0" borderId="16" xfId="0" applyNumberFormat="1" applyFont="1" applyBorder="1" applyAlignment="1"/>
    <xf numFmtId="5" fontId="14" fillId="0" borderId="13" xfId="0" applyNumberFormat="1" applyFont="1" applyBorder="1" applyAlignment="1">
      <alignment horizontal="right"/>
    </xf>
    <xf numFmtId="5" fontId="4" fillId="0" borderId="11" xfId="0" applyNumberFormat="1" applyFont="1" applyBorder="1" applyAlignment="1"/>
    <xf numFmtId="5" fontId="4" fillId="0" borderId="9" xfId="0" applyNumberFormat="1" applyFont="1" applyBorder="1" applyAlignment="1"/>
    <xf numFmtId="5" fontId="14" fillId="0" borderId="4" xfId="0" applyNumberFormat="1" applyFont="1" applyBorder="1" applyAlignment="1">
      <alignment horizontal="right"/>
    </xf>
    <xf numFmtId="0" fontId="2" fillId="0" borderId="41" xfId="0" applyNumberFormat="1" applyFont="1" applyBorder="1" applyAlignment="1"/>
    <xf numFmtId="0" fontId="2" fillId="0" borderId="13" xfId="0" applyNumberFormat="1" applyFont="1" applyBorder="1" applyAlignment="1"/>
    <xf numFmtId="0" fontId="2" fillId="0" borderId="9" xfId="0" applyNumberFormat="1" applyFont="1" applyBorder="1" applyAlignment="1"/>
    <xf numFmtId="37" fontId="4" fillId="0" borderId="44" xfId="0" applyNumberFormat="1" applyFont="1" applyBorder="1" applyAlignment="1"/>
    <xf numFmtId="37" fontId="4" fillId="0" borderId="3" xfId="0" applyNumberFormat="1" applyFont="1" applyFill="1" applyBorder="1" applyAlignment="1"/>
    <xf numFmtId="164" fontId="14" fillId="0" borderId="24" xfId="0" applyNumberFormat="1" applyFont="1" applyBorder="1" applyAlignment="1"/>
    <xf numFmtId="0" fontId="2" fillId="0" borderId="18" xfId="0" applyNumberFormat="1" applyFont="1" applyBorder="1" applyAlignment="1"/>
    <xf numFmtId="0" fontId="0" fillId="0" borderId="20" xfId="0" applyNumberFormat="1" applyBorder="1" applyAlignment="1"/>
    <xf numFmtId="0" fontId="2" fillId="0" borderId="31" xfId="0" applyNumberFormat="1" applyFont="1" applyBorder="1" applyAlignment="1">
      <alignment horizontal="center" vertical="center" wrapText="1"/>
    </xf>
    <xf numFmtId="0" fontId="36" fillId="0" borderId="51" xfId="0" applyNumberFormat="1" applyFont="1" applyBorder="1" applyAlignment="1">
      <alignment vertical="center"/>
    </xf>
    <xf numFmtId="0" fontId="36" fillId="0" borderId="45" xfId="0" applyNumberFormat="1" applyFont="1" applyBorder="1" applyAlignment="1">
      <alignment vertical="center"/>
    </xf>
    <xf numFmtId="0" fontId="36" fillId="0" borderId="6" xfId="0" applyNumberFormat="1" applyFont="1" applyBorder="1" applyAlignment="1">
      <alignment vertical="center"/>
    </xf>
    <xf numFmtId="0" fontId="36" fillId="0" borderId="2" xfId="0" applyNumberFormat="1" applyFont="1" applyBorder="1" applyAlignment="1">
      <alignment vertical="center"/>
    </xf>
    <xf numFmtId="0" fontId="36" fillId="0" borderId="3" xfId="0" applyNumberFormat="1" applyFont="1" applyBorder="1" applyAlignment="1">
      <alignment vertical="center"/>
    </xf>
    <xf numFmtId="0" fontId="36" fillId="0" borderId="51" xfId="0" applyNumberFormat="1" applyFont="1" applyBorder="1" applyAlignment="1">
      <alignment horizontal="center" vertical="center" wrapText="1"/>
    </xf>
    <xf numFmtId="0" fontId="36" fillId="0" borderId="45" xfId="0" applyNumberFormat="1" applyFont="1" applyBorder="1" applyAlignment="1">
      <alignment horizontal="center" vertical="center" wrapText="1"/>
    </xf>
    <xf numFmtId="0" fontId="36" fillId="0" borderId="6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center" vertical="center" wrapText="1"/>
    </xf>
    <xf numFmtId="0" fontId="36" fillId="0" borderId="3" xfId="0" applyNumberFormat="1" applyFont="1" applyBorder="1" applyAlignment="1">
      <alignment horizontal="center" vertical="center" wrapText="1"/>
    </xf>
    <xf numFmtId="0" fontId="36" fillId="0" borderId="51" xfId="0" applyNumberFormat="1" applyFont="1" applyBorder="1" applyAlignment="1">
      <alignment vertical="center" wrapText="1"/>
    </xf>
    <xf numFmtId="0" fontId="36" fillId="0" borderId="6" xfId="0" applyNumberFormat="1" applyFont="1" applyBorder="1" applyAlignment="1">
      <alignment vertical="center" wrapText="1"/>
    </xf>
    <xf numFmtId="0" fontId="36" fillId="0" borderId="2" xfId="0" applyNumberFormat="1" applyFont="1" applyBorder="1" applyAlignment="1">
      <alignment vertical="center" wrapText="1"/>
    </xf>
    <xf numFmtId="0" fontId="4" fillId="0" borderId="10" xfId="0" applyNumberFormat="1" applyFont="1" applyBorder="1" applyAlignment="1">
      <alignment horizontal="left"/>
    </xf>
    <xf numFmtId="0" fontId="4" fillId="0" borderId="11" xfId="0" applyNumberFormat="1" applyFont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4" fillId="0" borderId="17" xfId="0" applyNumberFormat="1" applyFont="1" applyBorder="1" applyAlignment="1">
      <alignment horizontal="left"/>
    </xf>
    <xf numFmtId="0" fontId="11" fillId="3" borderId="0" xfId="0" applyFont="1" applyFill="1" applyAlignment="1">
      <alignment vertical="top" wrapText="1"/>
    </xf>
    <xf numFmtId="165" fontId="2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3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0" fontId="4" fillId="0" borderId="51" xfId="0" applyNumberFormat="1" applyFont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4" fillId="0" borderId="39" xfId="0" applyNumberFormat="1" applyFont="1" applyBorder="1" applyAlignment="1">
      <alignment horizontal="center"/>
    </xf>
    <xf numFmtId="0" fontId="4" fillId="0" borderId="40" xfId="0" applyNumberFormat="1" applyFont="1" applyBorder="1" applyAlignment="1">
      <alignment horizontal="center"/>
    </xf>
    <xf numFmtId="0" fontId="14" fillId="0" borderId="49" xfId="0" applyNumberFormat="1" applyFont="1" applyBorder="1" applyAlignment="1">
      <alignment horizontal="left" indent="2"/>
    </xf>
    <xf numFmtId="0" fontId="0" fillId="0" borderId="50" xfId="0" applyNumberFormat="1" applyBorder="1" applyAlignment="1">
      <alignment horizontal="left" indent="2"/>
    </xf>
    <xf numFmtId="0" fontId="2" fillId="0" borderId="33" xfId="0" applyNumberFormat="1" applyFont="1" applyBorder="1" applyAlignment="1"/>
    <xf numFmtId="0" fontId="4" fillId="0" borderId="44" xfId="0" applyNumberFormat="1" applyFont="1" applyBorder="1" applyAlignment="1"/>
    <xf numFmtId="0" fontId="2" fillId="0" borderId="42" xfId="0" applyNumberFormat="1" applyFont="1" applyBorder="1" applyAlignment="1"/>
    <xf numFmtId="0" fontId="4" fillId="0" borderId="43" xfId="0" applyNumberFormat="1" applyFont="1" applyBorder="1" applyAlignment="1"/>
    <xf numFmtId="0" fontId="14" fillId="0" borderId="18" xfId="0" applyNumberFormat="1" applyFont="1" applyBorder="1" applyAlignment="1"/>
    <xf numFmtId="0" fontId="4" fillId="0" borderId="12" xfId="0" applyNumberFormat="1" applyFont="1" applyBorder="1" applyAlignment="1">
      <alignment horizontal="left" indent="2"/>
    </xf>
    <xf numFmtId="0" fontId="0" fillId="0" borderId="33" xfId="0" applyNumberFormat="1" applyBorder="1" applyAlignment="1">
      <alignment horizontal="left" indent="2"/>
    </xf>
    <xf numFmtId="0" fontId="14" fillId="0" borderId="31" xfId="0" applyNumberFormat="1" applyFont="1" applyBorder="1" applyAlignment="1"/>
    <xf numFmtId="0" fontId="36" fillId="0" borderId="51" xfId="0" applyNumberFormat="1" applyFont="1" applyBorder="1" applyAlignment="1"/>
    <xf numFmtId="0" fontId="36" fillId="0" borderId="7" xfId="0" applyNumberFormat="1" applyFont="1" applyBorder="1" applyAlignment="1"/>
    <xf numFmtId="0" fontId="36" fillId="0" borderId="0" xfId="0" applyNumberFormat="1" applyFont="1" applyBorder="1" applyAlignment="1"/>
    <xf numFmtId="0" fontId="36" fillId="0" borderId="26" xfId="0" applyNumberFormat="1" applyFont="1" applyBorder="1" applyAlignment="1"/>
    <xf numFmtId="0" fontId="36" fillId="0" borderId="27" xfId="0" applyNumberFormat="1" applyFont="1" applyBorder="1" applyAlignment="1"/>
    <xf numFmtId="0" fontId="14" fillId="0" borderId="12" xfId="0" applyNumberFormat="1" applyFont="1" applyBorder="1" applyAlignment="1">
      <alignment horizontal="left"/>
    </xf>
    <xf numFmtId="0" fontId="14" fillId="0" borderId="33" xfId="0" applyNumberFormat="1" applyFont="1" applyBorder="1" applyAlignment="1">
      <alignment horizontal="left"/>
    </xf>
    <xf numFmtId="0" fontId="14" fillId="0" borderId="44" xfId="0" applyNumberFormat="1" applyFont="1" applyBorder="1" applyAlignment="1">
      <alignment horizontal="left"/>
    </xf>
    <xf numFmtId="0" fontId="4" fillId="0" borderId="12" xfId="0" applyNumberFormat="1" applyFont="1" applyBorder="1" applyAlignment="1"/>
    <xf numFmtId="0" fontId="0" fillId="0" borderId="33" xfId="0" applyNumberFormat="1" applyBorder="1" applyAlignment="1"/>
    <xf numFmtId="3" fontId="22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14" fillId="0" borderId="46" xfId="0" applyNumberFormat="1" applyFont="1" applyBorder="1" applyAlignment="1"/>
    <xf numFmtId="0" fontId="0" fillId="0" borderId="47" xfId="0" applyNumberFormat="1" applyBorder="1" applyAlignment="1"/>
    <xf numFmtId="0" fontId="15" fillId="0" borderId="0" xfId="0" applyNumberFormat="1" applyFont="1" applyAlignment="1"/>
    <xf numFmtId="0" fontId="37" fillId="0" borderId="0" xfId="0" applyNumberFormat="1" applyFont="1" applyAlignment="1"/>
    <xf numFmtId="3" fontId="4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right"/>
    </xf>
    <xf numFmtId="0" fontId="0" fillId="0" borderId="48" xfId="0" applyBorder="1" applyAlignment="1"/>
    <xf numFmtId="165" fontId="14" fillId="0" borderId="1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2" fillId="0" borderId="0" xfId="0" applyNumberFormat="1" applyFont="1" applyAlignment="1">
      <alignment horizontal="center"/>
    </xf>
    <xf numFmtId="0" fontId="0" fillId="0" borderId="0" xfId="0" applyNumberForma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165" fontId="14" fillId="0" borderId="20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5" fillId="0" borderId="0" xfId="7" applyFont="1" applyAlignment="1"/>
    <xf numFmtId="0" fontId="39" fillId="0" borderId="0" xfId="0" applyFont="1" applyBorder="1" applyAlignment="1"/>
    <xf numFmtId="0" fontId="14" fillId="0" borderId="0" xfId="7" applyFont="1" applyAlignment="1">
      <alignment horizontal="center"/>
    </xf>
    <xf numFmtId="0" fontId="0" fillId="0" borderId="0" xfId="0" applyBorder="1" applyAlignment="1">
      <alignment horizontal="center"/>
    </xf>
    <xf numFmtId="3" fontId="14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0" fontId="38" fillId="0" borderId="52" xfId="7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18" fillId="0" borderId="18" xfId="7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51" xfId="7" applyFont="1" applyFill="1" applyBorder="1" applyAlignment="1"/>
    <xf numFmtId="0" fontId="7" fillId="0" borderId="2" xfId="7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18" fillId="0" borderId="52" xfId="7" applyNumberFormat="1" applyFont="1" applyFill="1" applyBorder="1" applyAlignment="1">
      <alignment horizontal="center" vertical="center" wrapText="1"/>
    </xf>
    <xf numFmtId="1" fontId="18" fillId="0" borderId="54" xfId="7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8" fillId="0" borderId="6" xfId="7" applyFont="1" applyFill="1" applyBorder="1" applyAlignment="1">
      <alignment horizontal="center"/>
    </xf>
    <xf numFmtId="0" fontId="18" fillId="0" borderId="3" xfId="7" applyFont="1" applyFill="1" applyBorder="1" applyAlignment="1">
      <alignment horizontal="center"/>
    </xf>
    <xf numFmtId="0" fontId="13" fillId="4" borderId="0" xfId="0" applyFont="1" applyFill="1" applyBorder="1" applyAlignment="1"/>
    <xf numFmtId="0" fontId="0" fillId="4" borderId="0" xfId="0" applyFill="1" applyBorder="1" applyAlignment="1"/>
    <xf numFmtId="0" fontId="1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165" fontId="11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4" fillId="0" borderId="31" xfId="0" applyNumberFormat="1" applyFont="1" applyBorder="1" applyAlignment="1">
      <alignment horizontal="center" vertical="center" wrapTex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12" fillId="3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165" fontId="17" fillId="3" borderId="0" xfId="0" applyNumberFormat="1" applyFont="1" applyFill="1" applyAlignment="1">
      <alignment horizontal="center" wrapText="1"/>
    </xf>
    <xf numFmtId="165" fontId="12" fillId="3" borderId="0" xfId="0" applyNumberFormat="1" applyFont="1" applyFill="1" applyAlignment="1">
      <alignment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31" xfId="0" applyNumberFormat="1" applyFont="1" applyBorder="1" applyAlignment="1">
      <alignment horizontal="center" vertical="center"/>
    </xf>
    <xf numFmtId="0" fontId="4" fillId="0" borderId="51" xfId="0" applyNumberFormat="1" applyFont="1" applyBorder="1" applyAlignment="1">
      <alignment horizontal="center" vertical="center"/>
    </xf>
    <xf numFmtId="0" fontId="4" fillId="0" borderId="45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14" fillId="0" borderId="31" xfId="0" applyNumberFormat="1" applyFont="1" applyBorder="1" applyAlignment="1">
      <alignment horizontal="center"/>
    </xf>
    <xf numFmtId="0" fontId="14" fillId="0" borderId="7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 wrapText="1"/>
    </xf>
    <xf numFmtId="165" fontId="4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3" fontId="15" fillId="0" borderId="0" xfId="0" applyNumberFormat="1" applyFont="1" applyAlignment="1"/>
    <xf numFmtId="0" fontId="37" fillId="0" borderId="0" xfId="0" applyFont="1" applyAlignment="1"/>
    <xf numFmtId="165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4" fillId="0" borderId="45" xfId="0" applyNumberFormat="1" applyFont="1" applyBorder="1" applyAlignment="1">
      <alignment horizontal="center" vertical="center" wrapText="1"/>
    </xf>
    <xf numFmtId="0" fontId="14" fillId="0" borderId="19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/>
    <xf numFmtId="3" fontId="15" fillId="0" borderId="0" xfId="0" applyNumberFormat="1" applyFont="1" applyBorder="1" applyAlignment="1"/>
    <xf numFmtId="0" fontId="0" fillId="0" borderId="0" xfId="0" applyBorder="1" applyAlignment="1"/>
    <xf numFmtId="0" fontId="8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NumberFormat="1" applyFont="1" applyFill="1" applyBorder="1" applyAlignment="1">
      <alignment horizontal="left" wrapText="1"/>
    </xf>
    <xf numFmtId="165" fontId="46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>
      <alignment wrapText="1"/>
    </xf>
    <xf numFmtId="165" fontId="2" fillId="3" borderId="0" xfId="0" applyNumberFormat="1" applyFont="1" applyFill="1" applyBorder="1" applyAlignment="1">
      <alignment wrapText="1"/>
    </xf>
    <xf numFmtId="165" fontId="27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43" fillId="3" borderId="0" xfId="0" applyFont="1" applyFill="1" applyBorder="1" applyAlignment="1">
      <alignment horizontal="left" wrapText="1"/>
    </xf>
    <xf numFmtId="0" fontId="2" fillId="3" borderId="0" xfId="0" applyNumberFormat="1" applyFont="1" applyFill="1" applyAlignment="1">
      <alignment horizontal="left" wrapText="1"/>
    </xf>
    <xf numFmtId="0" fontId="5" fillId="2" borderId="31" xfId="0" applyNumberFormat="1" applyFont="1" applyFill="1" applyBorder="1" applyAlignment="1"/>
    <xf numFmtId="0" fontId="0" fillId="0" borderId="26" xfId="0" applyNumberFormat="1" applyBorder="1" applyAlignment="1"/>
    <xf numFmtId="0" fontId="7" fillId="0" borderId="0" xfId="0" applyNumberFormat="1" applyFont="1" applyBorder="1" applyAlignment="1">
      <alignment horizontal="center"/>
    </xf>
    <xf numFmtId="0" fontId="19" fillId="2" borderId="18" xfId="0" applyNumberFormat="1" applyFont="1" applyFill="1" applyBorder="1" applyAlignment="1">
      <alignment horizontal="center" vertical="center" wrapText="1"/>
    </xf>
    <xf numFmtId="0" fontId="0" fillId="0" borderId="20" xfId="0" applyNumberFormat="1" applyBorder="1" applyAlignment="1">
      <alignment horizontal="center" vertical="center" wrapText="1"/>
    </xf>
    <xf numFmtId="0" fontId="19" fillId="2" borderId="18" xfId="0" applyNumberFormat="1" applyFont="1" applyFill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19" fillId="2" borderId="17" xfId="0" applyNumberFormat="1" applyFont="1" applyFill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</cellXfs>
  <cellStyles count="8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 3" xfId="6"/>
    <cellStyle name="Normal_Rsrcs_X_ DOJ Goal  Obj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Y55"/>
  <sheetViews>
    <sheetView showGridLines="0" tabSelected="1" showOutlineSymbols="0" view="pageBreakPreview" zoomScale="85" zoomScaleNormal="75" zoomScaleSheetLayoutView="85" workbookViewId="0">
      <selection activeCell="V45" sqref="V45:X45"/>
    </sheetView>
  </sheetViews>
  <sheetFormatPr defaultColWidth="8.88671875" defaultRowHeight="15.75"/>
  <cols>
    <col min="1" max="2" width="2.5546875" style="4" customWidth="1"/>
    <col min="3" max="3" width="25" style="4" customWidth="1"/>
    <col min="4" max="4" width="6.88671875" style="7" customWidth="1"/>
    <col min="5" max="5" width="6.21875" style="7" customWidth="1"/>
    <col min="6" max="6" width="10.21875" style="7" customWidth="1"/>
    <col min="7" max="7" width="8.44140625" style="7" bestFit="1" customWidth="1"/>
    <col min="8" max="8" width="6.21875" style="7" customWidth="1"/>
    <col min="9" max="9" width="9.77734375" style="7" customWidth="1"/>
    <col min="10" max="10" width="6.21875" style="7" bestFit="1" customWidth="1"/>
    <col min="11" max="11" width="5.6640625" style="7" customWidth="1"/>
    <col min="12" max="12" width="9.33203125" style="7" bestFit="1" customWidth="1"/>
    <col min="13" max="13" width="7" style="7" bestFit="1" customWidth="1"/>
    <col min="14" max="14" width="6.109375" style="7" customWidth="1"/>
    <col min="15" max="15" width="9.77734375" style="7" customWidth="1"/>
    <col min="16" max="17" width="5.6640625" style="7" customWidth="1"/>
    <col min="18" max="18" width="8.5546875" style="7" customWidth="1"/>
    <col min="19" max="19" width="6.109375" style="7" customWidth="1"/>
    <col min="20" max="20" width="5.6640625" style="7" customWidth="1"/>
    <col min="21" max="21" width="7" style="7" customWidth="1"/>
    <col min="22" max="22" width="9.5546875" style="7" customWidth="1"/>
    <col min="23" max="23" width="9.77734375" style="7" bestFit="1" customWidth="1"/>
    <col min="24" max="24" width="13.21875" style="7" bestFit="1" customWidth="1"/>
    <col min="25" max="25" width="6.5546875" style="44" customWidth="1"/>
    <col min="26" max="26" width="7.6640625" style="4" customWidth="1"/>
    <col min="27" max="16384" width="8.88671875" style="4"/>
  </cols>
  <sheetData>
    <row r="1" spans="1:25" ht="20.25">
      <c r="A1" s="329" t="s">
        <v>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43" t="s">
        <v>0</v>
      </c>
    </row>
    <row r="2" spans="1: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43" t="s">
        <v>0</v>
      </c>
    </row>
    <row r="3" spans="1:25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43" t="s">
        <v>0</v>
      </c>
    </row>
    <row r="4" spans="1:25" ht="22.5">
      <c r="A4" s="335" t="s">
        <v>55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43" t="s">
        <v>0</v>
      </c>
    </row>
    <row r="5" spans="1:25" ht="23.25">
      <c r="A5" s="337" t="s">
        <v>127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43" t="s">
        <v>0</v>
      </c>
    </row>
    <row r="6" spans="1:25" ht="23.25">
      <c r="A6" s="337" t="s">
        <v>48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43" t="s">
        <v>0</v>
      </c>
    </row>
    <row r="7" spans="1:25" ht="23.25">
      <c r="A7" s="337" t="s">
        <v>47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43" t="s">
        <v>0</v>
      </c>
    </row>
    <row r="8" spans="1:25" ht="23.25">
      <c r="A8" s="320"/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43" t="s">
        <v>0</v>
      </c>
    </row>
    <row r="9" spans="1:25" ht="23.25">
      <c r="A9" s="320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43" t="s">
        <v>0</v>
      </c>
    </row>
    <row r="10" spans="1:25" ht="23.25">
      <c r="A10" s="320"/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43" t="s">
        <v>0</v>
      </c>
    </row>
    <row r="11" spans="1:25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2"/>
      <c r="V11" s="339" t="s">
        <v>82</v>
      </c>
      <c r="W11" s="340"/>
      <c r="X11" s="341"/>
      <c r="Y11" s="43" t="s">
        <v>0</v>
      </c>
    </row>
    <row r="12" spans="1:25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2"/>
      <c r="V12" s="325" t="s">
        <v>6</v>
      </c>
      <c r="W12" s="334" t="s">
        <v>13</v>
      </c>
      <c r="X12" s="332" t="s">
        <v>62</v>
      </c>
      <c r="Y12" s="43" t="s">
        <v>0</v>
      </c>
    </row>
    <row r="13" spans="1:25" ht="16.5" thickBot="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4"/>
      <c r="V13" s="326"/>
      <c r="W13" s="333"/>
      <c r="X13" s="333"/>
      <c r="Y13" s="43" t="s">
        <v>0</v>
      </c>
    </row>
    <row r="14" spans="1:25">
      <c r="A14" s="327" t="s">
        <v>102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254">
        <v>0</v>
      </c>
      <c r="W14" s="254">
        <v>0</v>
      </c>
      <c r="X14" s="255">
        <v>270000</v>
      </c>
      <c r="Y14" s="43" t="s">
        <v>0</v>
      </c>
    </row>
    <row r="15" spans="1:25">
      <c r="A15" s="327" t="s">
        <v>101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67">
        <v>0</v>
      </c>
      <c r="W15" s="67">
        <v>0</v>
      </c>
      <c r="X15" s="256">
        <v>270000</v>
      </c>
      <c r="Y15" s="43" t="s">
        <v>0</v>
      </c>
    </row>
    <row r="16" spans="1:25">
      <c r="A16" s="300" t="s">
        <v>96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68">
        <f t="shared" ref="V16:X17" si="0">V15</f>
        <v>0</v>
      </c>
      <c r="W16" s="68">
        <f t="shared" si="0"/>
        <v>0</v>
      </c>
      <c r="X16" s="257">
        <f t="shared" si="0"/>
        <v>270000</v>
      </c>
      <c r="Y16" s="43" t="s">
        <v>0</v>
      </c>
    </row>
    <row r="17" spans="1:25">
      <c r="A17" s="315" t="s">
        <v>83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7"/>
      <c r="V17" s="65">
        <f t="shared" si="0"/>
        <v>0</v>
      </c>
      <c r="W17" s="65">
        <f t="shared" si="0"/>
        <v>0</v>
      </c>
      <c r="X17" s="258">
        <f t="shared" si="0"/>
        <v>270000</v>
      </c>
      <c r="Y17" s="43" t="s">
        <v>0</v>
      </c>
    </row>
    <row r="18" spans="1:25">
      <c r="A18" s="318" t="s">
        <v>39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45"/>
      <c r="W18" s="45"/>
      <c r="X18" s="259"/>
      <c r="Y18" s="43" t="s">
        <v>0</v>
      </c>
    </row>
    <row r="19" spans="1:25" ht="18" customHeight="1">
      <c r="A19" s="307" t="s">
        <v>40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48">
        <v>0</v>
      </c>
      <c r="W19" s="48">
        <v>0</v>
      </c>
      <c r="X19" s="260">
        <v>0</v>
      </c>
      <c r="Y19" s="43" t="s">
        <v>0</v>
      </c>
    </row>
    <row r="20" spans="1:25" ht="18" customHeight="1">
      <c r="A20" s="306" t="s">
        <v>84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26">
        <f>V17+V19</f>
        <v>0</v>
      </c>
      <c r="W20" s="226">
        <f>W17+W19</f>
        <v>0</v>
      </c>
      <c r="X20" s="261">
        <f>X17+X19</f>
        <v>270000</v>
      </c>
      <c r="Y20" s="43" t="s">
        <v>0</v>
      </c>
    </row>
    <row r="21" spans="1:25" ht="18" customHeight="1">
      <c r="A21" s="268" t="s">
        <v>85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47">
        <f>+V20-V14</f>
        <v>0</v>
      </c>
      <c r="W21" s="47">
        <f>+W20-W14</f>
        <v>0</v>
      </c>
      <c r="X21" s="47">
        <f>+X20-X16</f>
        <v>0</v>
      </c>
      <c r="Y21" s="43" t="s">
        <v>0</v>
      </c>
    </row>
    <row r="22" spans="1:25">
      <c r="Y22" s="43" t="s">
        <v>0</v>
      </c>
    </row>
    <row r="23" spans="1:25" ht="18" customHeight="1">
      <c r="Y23" s="43" t="s">
        <v>0</v>
      </c>
    </row>
    <row r="24" spans="1:25" ht="18" customHeight="1">
      <c r="A24" s="27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43" t="s">
        <v>0</v>
      </c>
    </row>
    <row r="25" spans="1:25" ht="22.5" customHeight="1">
      <c r="A25" s="309" t="s">
        <v>59</v>
      </c>
      <c r="B25" s="310"/>
      <c r="C25" s="310"/>
      <c r="D25" s="270" t="s">
        <v>100</v>
      </c>
      <c r="E25" s="276"/>
      <c r="F25" s="277"/>
      <c r="G25" s="270" t="s">
        <v>97</v>
      </c>
      <c r="H25" s="271"/>
      <c r="I25" s="272"/>
      <c r="J25" s="270" t="s">
        <v>86</v>
      </c>
      <c r="K25" s="276"/>
      <c r="L25" s="277"/>
      <c r="M25" s="270" t="s">
        <v>83</v>
      </c>
      <c r="N25" s="276"/>
      <c r="O25" s="277"/>
      <c r="P25" s="270" t="s">
        <v>87</v>
      </c>
      <c r="Q25" s="281"/>
      <c r="R25" s="281"/>
      <c r="S25" s="270" t="s">
        <v>88</v>
      </c>
      <c r="T25" s="276"/>
      <c r="U25" s="276"/>
      <c r="V25" s="270" t="s">
        <v>89</v>
      </c>
      <c r="W25" s="276"/>
      <c r="X25" s="277"/>
      <c r="Y25" s="43" t="s">
        <v>0</v>
      </c>
    </row>
    <row r="26" spans="1:25" ht="27.75" customHeight="1">
      <c r="A26" s="311"/>
      <c r="B26" s="312"/>
      <c r="C26" s="312"/>
      <c r="D26" s="278"/>
      <c r="E26" s="279"/>
      <c r="F26" s="280"/>
      <c r="G26" s="273"/>
      <c r="H26" s="274"/>
      <c r="I26" s="275"/>
      <c r="J26" s="278"/>
      <c r="K26" s="279"/>
      <c r="L26" s="280"/>
      <c r="M26" s="278"/>
      <c r="N26" s="279"/>
      <c r="O26" s="280"/>
      <c r="P26" s="282"/>
      <c r="Q26" s="283"/>
      <c r="R26" s="283"/>
      <c r="S26" s="278"/>
      <c r="T26" s="279"/>
      <c r="U26" s="279"/>
      <c r="V26" s="278"/>
      <c r="W26" s="279"/>
      <c r="X26" s="280"/>
      <c r="Y26" s="43" t="s">
        <v>0</v>
      </c>
    </row>
    <row r="27" spans="1:25" ht="16.5" thickBot="1">
      <c r="A27" s="313"/>
      <c r="B27" s="314"/>
      <c r="C27" s="314"/>
      <c r="D27" s="95" t="s">
        <v>60</v>
      </c>
      <c r="E27" s="96" t="s">
        <v>13</v>
      </c>
      <c r="F27" s="97" t="s">
        <v>62</v>
      </c>
      <c r="G27" s="95" t="s">
        <v>60</v>
      </c>
      <c r="H27" s="96" t="s">
        <v>13</v>
      </c>
      <c r="I27" s="97" t="s">
        <v>62</v>
      </c>
      <c r="J27" s="95" t="s">
        <v>60</v>
      </c>
      <c r="K27" s="96" t="s">
        <v>13</v>
      </c>
      <c r="L27" s="97" t="s">
        <v>62</v>
      </c>
      <c r="M27" s="95" t="s">
        <v>60</v>
      </c>
      <c r="N27" s="96" t="s">
        <v>13</v>
      </c>
      <c r="O27" s="97" t="s">
        <v>62</v>
      </c>
      <c r="P27" s="95" t="s">
        <v>60</v>
      </c>
      <c r="Q27" s="96" t="s">
        <v>13</v>
      </c>
      <c r="R27" s="97" t="s">
        <v>62</v>
      </c>
      <c r="S27" s="95" t="s">
        <v>60</v>
      </c>
      <c r="T27" s="96" t="s">
        <v>13</v>
      </c>
      <c r="U27" s="97" t="s">
        <v>62</v>
      </c>
      <c r="V27" s="98" t="s">
        <v>60</v>
      </c>
      <c r="W27" s="96" t="s">
        <v>13</v>
      </c>
      <c r="X27" s="99" t="s">
        <v>62</v>
      </c>
      <c r="Y27" s="43" t="s">
        <v>0</v>
      </c>
    </row>
    <row r="28" spans="1:25">
      <c r="A28" s="86"/>
      <c r="B28" s="304" t="s">
        <v>120</v>
      </c>
      <c r="C28" s="305"/>
      <c r="D28" s="69">
        <v>0</v>
      </c>
      <c r="E28" s="70">
        <v>0</v>
      </c>
      <c r="F28" s="71">
        <v>214622</v>
      </c>
      <c r="G28" s="69">
        <v>0</v>
      </c>
      <c r="H28" s="70">
        <v>0</v>
      </c>
      <c r="I28" s="71">
        <v>214622</v>
      </c>
      <c r="J28" s="69">
        <v>0</v>
      </c>
      <c r="K28" s="70">
        <v>0</v>
      </c>
      <c r="L28" s="71">
        <v>0</v>
      </c>
      <c r="M28" s="69">
        <v>0</v>
      </c>
      <c r="N28" s="70">
        <v>0</v>
      </c>
      <c r="O28" s="71">
        <v>214622</v>
      </c>
      <c r="P28" s="69">
        <v>0</v>
      </c>
      <c r="Q28" s="70">
        <v>0</v>
      </c>
      <c r="R28" s="71">
        <v>0</v>
      </c>
      <c r="S28" s="69">
        <v>0</v>
      </c>
      <c r="T28" s="70">
        <v>0</v>
      </c>
      <c r="U28" s="71">
        <v>0</v>
      </c>
      <c r="V28" s="69">
        <f t="shared" ref="V28:V34" si="1">P28+M28+S28</f>
        <v>0</v>
      </c>
      <c r="W28" s="70">
        <f>+N28+Q28+T28</f>
        <v>0</v>
      </c>
      <c r="X28" s="46">
        <f t="shared" ref="X28:X34" si="2">R28+O28+U28</f>
        <v>214622</v>
      </c>
      <c r="Y28" s="43" t="s">
        <v>0</v>
      </c>
    </row>
    <row r="29" spans="1:25">
      <c r="A29" s="86"/>
      <c r="B29" s="302" t="s">
        <v>121</v>
      </c>
      <c r="C29" s="303"/>
      <c r="D29" s="69">
        <v>0</v>
      </c>
      <c r="E29" s="70">
        <v>0</v>
      </c>
      <c r="F29" s="71">
        <v>43661</v>
      </c>
      <c r="G29" s="69">
        <v>0</v>
      </c>
      <c r="H29" s="70">
        <v>0</v>
      </c>
      <c r="I29" s="71">
        <v>43661</v>
      </c>
      <c r="J29" s="69">
        <v>0</v>
      </c>
      <c r="K29" s="70">
        <v>0</v>
      </c>
      <c r="L29" s="71">
        <v>0</v>
      </c>
      <c r="M29" s="69">
        <v>0</v>
      </c>
      <c r="N29" s="70">
        <v>0</v>
      </c>
      <c r="O29" s="71">
        <v>43661</v>
      </c>
      <c r="P29" s="69">
        <v>0</v>
      </c>
      <c r="Q29" s="70">
        <v>0</v>
      </c>
      <c r="R29" s="71">
        <v>0</v>
      </c>
      <c r="S29" s="69">
        <v>0</v>
      </c>
      <c r="T29" s="70">
        <v>0</v>
      </c>
      <c r="U29" s="71">
        <v>0</v>
      </c>
      <c r="V29" s="69">
        <f>P29+M29+S29</f>
        <v>0</v>
      </c>
      <c r="W29" s="70">
        <f>+N29+Q29+T29</f>
        <v>0</v>
      </c>
      <c r="X29" s="46">
        <f t="shared" si="2"/>
        <v>43661</v>
      </c>
      <c r="Y29" s="43" t="s">
        <v>0</v>
      </c>
    </row>
    <row r="30" spans="1:25">
      <c r="A30" s="86"/>
      <c r="B30" s="302" t="s">
        <v>122</v>
      </c>
      <c r="C30" s="303"/>
      <c r="D30" s="69">
        <v>0</v>
      </c>
      <c r="E30" s="70">
        <v>0</v>
      </c>
      <c r="F30" s="71">
        <v>0</v>
      </c>
      <c r="G30" s="69">
        <v>0</v>
      </c>
      <c r="H30" s="70">
        <v>0</v>
      </c>
      <c r="I30" s="71">
        <v>0</v>
      </c>
      <c r="J30" s="69">
        <v>0</v>
      </c>
      <c r="K30" s="70">
        <v>0</v>
      </c>
      <c r="L30" s="71">
        <v>0</v>
      </c>
      <c r="M30" s="69">
        <v>0</v>
      </c>
      <c r="N30" s="70">
        <v>0</v>
      </c>
      <c r="O30" s="71">
        <v>0</v>
      </c>
      <c r="P30" s="69">
        <v>0</v>
      </c>
      <c r="Q30" s="70">
        <v>0</v>
      </c>
      <c r="R30" s="71">
        <v>0</v>
      </c>
      <c r="S30" s="69">
        <v>0</v>
      </c>
      <c r="T30" s="70">
        <v>0</v>
      </c>
      <c r="U30" s="71">
        <v>0</v>
      </c>
      <c r="V30" s="69">
        <f t="shared" si="1"/>
        <v>0</v>
      </c>
      <c r="W30" s="70">
        <f>+N30+Q30+T30</f>
        <v>0</v>
      </c>
      <c r="X30" s="46">
        <f t="shared" si="2"/>
        <v>0</v>
      </c>
      <c r="Y30" s="43" t="s">
        <v>0</v>
      </c>
    </row>
    <row r="31" spans="1:25" ht="17.25" customHeight="1">
      <c r="A31" s="86"/>
      <c r="B31" s="302" t="s">
        <v>123</v>
      </c>
      <c r="C31" s="303"/>
      <c r="D31" s="69">
        <v>0</v>
      </c>
      <c r="E31" s="70">
        <v>0</v>
      </c>
      <c r="F31" s="71">
        <v>7000</v>
      </c>
      <c r="G31" s="69">
        <v>0</v>
      </c>
      <c r="H31" s="70">
        <v>0</v>
      </c>
      <c r="I31" s="71">
        <v>7000</v>
      </c>
      <c r="J31" s="69">
        <v>0</v>
      </c>
      <c r="K31" s="70">
        <v>0</v>
      </c>
      <c r="L31" s="71">
        <v>0</v>
      </c>
      <c r="M31" s="69">
        <v>0</v>
      </c>
      <c r="N31" s="70">
        <v>0</v>
      </c>
      <c r="O31" s="71">
        <v>7000</v>
      </c>
      <c r="P31" s="69">
        <v>0</v>
      </c>
      <c r="Q31" s="70">
        <v>0</v>
      </c>
      <c r="R31" s="71">
        <v>0</v>
      </c>
      <c r="S31" s="69">
        <v>0</v>
      </c>
      <c r="T31" s="70">
        <v>0</v>
      </c>
      <c r="U31" s="71">
        <v>0</v>
      </c>
      <c r="V31" s="69">
        <f t="shared" si="1"/>
        <v>0</v>
      </c>
      <c r="W31" s="70">
        <f>+N31+Q31+T31</f>
        <v>0</v>
      </c>
      <c r="X31" s="46">
        <f t="shared" si="2"/>
        <v>7000</v>
      </c>
      <c r="Y31" s="43" t="s">
        <v>0</v>
      </c>
    </row>
    <row r="32" spans="1:25" ht="17.25" customHeight="1">
      <c r="A32" s="86"/>
      <c r="B32" s="302" t="s">
        <v>124</v>
      </c>
      <c r="C32" s="303"/>
      <c r="D32" s="69">
        <v>0</v>
      </c>
      <c r="E32" s="70">
        <v>0</v>
      </c>
      <c r="F32" s="71">
        <v>0</v>
      </c>
      <c r="G32" s="69">
        <v>0</v>
      </c>
      <c r="H32" s="70">
        <v>0</v>
      </c>
      <c r="I32" s="71">
        <v>0</v>
      </c>
      <c r="J32" s="69">
        <v>0</v>
      </c>
      <c r="K32" s="70">
        <v>0</v>
      </c>
      <c r="L32" s="71">
        <v>0</v>
      </c>
      <c r="M32" s="69">
        <v>0</v>
      </c>
      <c r="N32" s="70">
        <v>0</v>
      </c>
      <c r="O32" s="71">
        <v>0</v>
      </c>
      <c r="P32" s="69">
        <v>0</v>
      </c>
      <c r="Q32" s="70">
        <v>0</v>
      </c>
      <c r="R32" s="71">
        <v>0</v>
      </c>
      <c r="S32" s="69">
        <v>0</v>
      </c>
      <c r="T32" s="70">
        <v>0</v>
      </c>
      <c r="U32" s="71">
        <v>0</v>
      </c>
      <c r="V32" s="69">
        <f t="shared" si="1"/>
        <v>0</v>
      </c>
      <c r="W32" s="70">
        <f t="shared" ref="W32:W33" si="3">+N32+Q32+T32</f>
        <v>0</v>
      </c>
      <c r="X32" s="46">
        <f t="shared" si="2"/>
        <v>0</v>
      </c>
      <c r="Y32" s="43" t="s">
        <v>0</v>
      </c>
    </row>
    <row r="33" spans="1:25" ht="17.25" customHeight="1">
      <c r="A33" s="86"/>
      <c r="B33" s="302" t="s">
        <v>125</v>
      </c>
      <c r="C33" s="303"/>
      <c r="D33" s="69">
        <v>0</v>
      </c>
      <c r="E33" s="70">
        <v>0</v>
      </c>
      <c r="F33" s="71">
        <v>1300</v>
      </c>
      <c r="G33" s="69">
        <v>0</v>
      </c>
      <c r="H33" s="70">
        <v>0</v>
      </c>
      <c r="I33" s="71">
        <v>1300</v>
      </c>
      <c r="J33" s="69">
        <v>0</v>
      </c>
      <c r="K33" s="70">
        <v>0</v>
      </c>
      <c r="L33" s="71">
        <v>0</v>
      </c>
      <c r="M33" s="69">
        <v>0</v>
      </c>
      <c r="N33" s="70">
        <v>0</v>
      </c>
      <c r="O33" s="71">
        <v>1300</v>
      </c>
      <c r="P33" s="69">
        <v>0</v>
      </c>
      <c r="Q33" s="70">
        <v>0</v>
      </c>
      <c r="R33" s="71">
        <v>0</v>
      </c>
      <c r="S33" s="69">
        <v>0</v>
      </c>
      <c r="T33" s="70">
        <v>0</v>
      </c>
      <c r="U33" s="71">
        <v>0</v>
      </c>
      <c r="V33" s="69">
        <f t="shared" si="1"/>
        <v>0</v>
      </c>
      <c r="W33" s="70">
        <f t="shared" si="3"/>
        <v>0</v>
      </c>
      <c r="X33" s="46">
        <f t="shared" si="2"/>
        <v>1300</v>
      </c>
      <c r="Y33" s="43" t="s">
        <v>0</v>
      </c>
    </row>
    <row r="34" spans="1:25" ht="17.25" customHeight="1">
      <c r="A34" s="86"/>
      <c r="B34" s="302" t="s">
        <v>126</v>
      </c>
      <c r="C34" s="303"/>
      <c r="D34" s="69">
        <v>0</v>
      </c>
      <c r="E34" s="70">
        <v>0</v>
      </c>
      <c r="F34" s="71">
        <v>3417</v>
      </c>
      <c r="G34" s="69">
        <v>0</v>
      </c>
      <c r="H34" s="70">
        <v>0</v>
      </c>
      <c r="I34" s="71">
        <v>3417</v>
      </c>
      <c r="J34" s="69">
        <v>0</v>
      </c>
      <c r="K34" s="70">
        <v>0</v>
      </c>
      <c r="L34" s="71">
        <v>0</v>
      </c>
      <c r="M34" s="69">
        <v>0</v>
      </c>
      <c r="N34" s="70">
        <v>0</v>
      </c>
      <c r="O34" s="71">
        <v>3417</v>
      </c>
      <c r="P34" s="69">
        <v>0</v>
      </c>
      <c r="Q34" s="70">
        <v>0</v>
      </c>
      <c r="R34" s="71">
        <v>0</v>
      </c>
      <c r="S34" s="69">
        <v>0</v>
      </c>
      <c r="T34" s="70">
        <v>0</v>
      </c>
      <c r="U34" s="71">
        <v>0</v>
      </c>
      <c r="V34" s="69">
        <f t="shared" si="1"/>
        <v>0</v>
      </c>
      <c r="W34" s="70">
        <f>+N34+Q34+T34</f>
        <v>0</v>
      </c>
      <c r="X34" s="46">
        <f t="shared" si="2"/>
        <v>3417</v>
      </c>
      <c r="Y34" s="43" t="s">
        <v>0</v>
      </c>
    </row>
    <row r="35" spans="1:25">
      <c r="A35" s="88"/>
      <c r="B35" s="89"/>
      <c r="C35" s="89" t="s">
        <v>14</v>
      </c>
      <c r="D35" s="100">
        <f t="shared" ref="D35:S35" si="4">SUM(D28:D34)</f>
        <v>0</v>
      </c>
      <c r="E35" s="101">
        <f t="shared" si="4"/>
        <v>0</v>
      </c>
      <c r="F35" s="73">
        <f t="shared" si="4"/>
        <v>270000</v>
      </c>
      <c r="G35" s="100">
        <f t="shared" si="4"/>
        <v>0</v>
      </c>
      <c r="H35" s="101">
        <f t="shared" si="4"/>
        <v>0</v>
      </c>
      <c r="I35" s="73">
        <f t="shared" si="4"/>
        <v>270000</v>
      </c>
      <c r="J35" s="100">
        <f t="shared" si="4"/>
        <v>0</v>
      </c>
      <c r="K35" s="101">
        <f t="shared" si="4"/>
        <v>0</v>
      </c>
      <c r="L35" s="73">
        <f t="shared" si="4"/>
        <v>0</v>
      </c>
      <c r="M35" s="100">
        <f t="shared" si="4"/>
        <v>0</v>
      </c>
      <c r="N35" s="101">
        <f t="shared" si="4"/>
        <v>0</v>
      </c>
      <c r="O35" s="73">
        <f t="shared" si="4"/>
        <v>270000</v>
      </c>
      <c r="P35" s="100">
        <f t="shared" si="4"/>
        <v>0</v>
      </c>
      <c r="Q35" s="101">
        <f t="shared" si="4"/>
        <v>0</v>
      </c>
      <c r="R35" s="73">
        <f t="shared" si="4"/>
        <v>0</v>
      </c>
      <c r="S35" s="100">
        <f t="shared" si="4"/>
        <v>0</v>
      </c>
      <c r="T35" s="101">
        <v>0</v>
      </c>
      <c r="U35" s="73">
        <f>SUM(U28:U34)</f>
        <v>0</v>
      </c>
      <c r="V35" s="100">
        <f>SUM(V28:V34)</f>
        <v>0</v>
      </c>
      <c r="W35" s="101">
        <f>SUM(W28:W34)</f>
        <v>0</v>
      </c>
      <c r="X35" s="267">
        <f>SUM(X28:X34)</f>
        <v>270000</v>
      </c>
      <c r="Y35" s="43" t="s">
        <v>0</v>
      </c>
    </row>
    <row r="36" spans="1:25" ht="17.25" customHeight="1">
      <c r="A36" s="90"/>
      <c r="B36" s="294"/>
      <c r="C36" s="295"/>
      <c r="D36" s="102"/>
      <c r="E36" s="103"/>
      <c r="F36" s="4"/>
      <c r="G36" s="106"/>
      <c r="H36" s="107"/>
      <c r="I36" s="107"/>
      <c r="J36" s="106"/>
      <c r="K36" s="107"/>
      <c r="L36" s="107"/>
      <c r="M36" s="106"/>
      <c r="N36" s="107"/>
      <c r="O36" s="107"/>
      <c r="P36" s="106"/>
      <c r="Q36" s="107"/>
      <c r="R36" s="107"/>
      <c r="S36" s="106"/>
      <c r="T36" s="107"/>
      <c r="U36" s="107"/>
      <c r="V36" s="106"/>
      <c r="W36" s="112"/>
      <c r="X36" s="138"/>
      <c r="Y36" s="43" t="s">
        <v>0</v>
      </c>
    </row>
    <row r="37" spans="1:25">
      <c r="A37" s="88"/>
      <c r="B37" s="296" t="s">
        <v>52</v>
      </c>
      <c r="C37" s="297"/>
      <c r="D37" s="104"/>
      <c r="E37" s="105"/>
      <c r="F37" s="74"/>
      <c r="G37" s="108"/>
      <c r="H37" s="109"/>
      <c r="I37" s="109"/>
      <c r="J37" s="108"/>
      <c r="K37" s="109"/>
      <c r="L37" s="109"/>
      <c r="M37" s="108"/>
      <c r="N37" s="109"/>
      <c r="O37" s="109"/>
      <c r="P37" s="108"/>
      <c r="Q37" s="109"/>
      <c r="R37" s="109"/>
      <c r="S37" s="108"/>
      <c r="T37" s="109"/>
      <c r="U37" s="109"/>
      <c r="V37" s="108"/>
      <c r="W37" s="105">
        <f>Q37+N37+T37</f>
        <v>0</v>
      </c>
      <c r="X37" s="128"/>
      <c r="Y37" s="43" t="s">
        <v>0</v>
      </c>
    </row>
    <row r="38" spans="1:25">
      <c r="A38" s="86"/>
      <c r="B38" s="284" t="s">
        <v>51</v>
      </c>
      <c r="C38" s="285"/>
      <c r="D38" s="69"/>
      <c r="E38" s="70">
        <f>+E35+E37</f>
        <v>0</v>
      </c>
      <c r="F38" s="19"/>
      <c r="G38" s="110"/>
      <c r="H38" s="70">
        <f>+H35+H37</f>
        <v>0</v>
      </c>
      <c r="I38" s="71"/>
      <c r="J38" s="110"/>
      <c r="K38" s="70">
        <f>+K35+K37</f>
        <v>0</v>
      </c>
      <c r="L38" s="71"/>
      <c r="M38" s="110"/>
      <c r="N38" s="70">
        <f>+N35+N37</f>
        <v>0</v>
      </c>
      <c r="O38" s="71"/>
      <c r="P38" s="110"/>
      <c r="Q38" s="70">
        <f>+Q35+Q37</f>
        <v>0</v>
      </c>
      <c r="R38" s="71"/>
      <c r="S38" s="110"/>
      <c r="T38" s="70">
        <f>+T35+T37</f>
        <v>0</v>
      </c>
      <c r="U38" s="71"/>
      <c r="V38" s="110"/>
      <c r="W38" s="70">
        <f>+W35+W37</f>
        <v>0</v>
      </c>
      <c r="X38" s="46"/>
      <c r="Y38" s="43" t="s">
        <v>0</v>
      </c>
    </row>
    <row r="39" spans="1:25">
      <c r="A39" s="91"/>
      <c r="B39" s="298"/>
      <c r="C39" s="299"/>
      <c r="D39" s="102"/>
      <c r="E39" s="103"/>
      <c r="F39" s="4"/>
      <c r="G39" s="106"/>
      <c r="H39" s="107"/>
      <c r="I39" s="107"/>
      <c r="J39" s="106"/>
      <c r="K39" s="107"/>
      <c r="L39" s="107"/>
      <c r="M39" s="106"/>
      <c r="N39" s="107"/>
      <c r="O39" s="107"/>
      <c r="P39" s="106"/>
      <c r="Q39" s="107"/>
      <c r="R39" s="107"/>
      <c r="S39" s="106"/>
      <c r="T39" s="107"/>
      <c r="U39" s="107"/>
      <c r="V39" s="106"/>
      <c r="W39" s="112"/>
      <c r="X39" s="138"/>
      <c r="Y39" s="43" t="s">
        <v>0</v>
      </c>
    </row>
    <row r="40" spans="1:25">
      <c r="A40" s="86"/>
      <c r="B40" s="284" t="s">
        <v>49</v>
      </c>
      <c r="C40" s="285"/>
      <c r="D40" s="69"/>
      <c r="E40" s="70"/>
      <c r="F40" s="19"/>
      <c r="G40" s="110"/>
      <c r="H40" s="71"/>
      <c r="I40" s="71"/>
      <c r="J40" s="110"/>
      <c r="K40" s="71"/>
      <c r="L40" s="71"/>
      <c r="M40" s="110"/>
      <c r="N40" s="71"/>
      <c r="O40" s="71"/>
      <c r="P40" s="110"/>
      <c r="Q40" s="71"/>
      <c r="R40" s="71"/>
      <c r="S40" s="110"/>
      <c r="T40" s="71"/>
      <c r="U40" s="71"/>
      <c r="V40" s="110"/>
      <c r="W40" s="71"/>
      <c r="X40" s="46"/>
      <c r="Y40" s="43" t="s">
        <v>0</v>
      </c>
    </row>
    <row r="41" spans="1:25">
      <c r="A41" s="86"/>
      <c r="B41" s="92"/>
      <c r="C41" s="87" t="s">
        <v>15</v>
      </c>
      <c r="D41" s="69"/>
      <c r="E41" s="70"/>
      <c r="F41" s="19"/>
      <c r="G41" s="110"/>
      <c r="H41" s="71"/>
      <c r="I41" s="71"/>
      <c r="J41" s="110"/>
      <c r="K41" s="70"/>
      <c r="L41" s="71"/>
      <c r="M41" s="110"/>
      <c r="N41" s="70"/>
      <c r="O41" s="71"/>
      <c r="P41" s="110"/>
      <c r="Q41" s="70"/>
      <c r="R41" s="71"/>
      <c r="S41" s="110"/>
      <c r="T41" s="70"/>
      <c r="U41" s="71"/>
      <c r="V41" s="110"/>
      <c r="W41" s="111">
        <f>Q41+N41+T41</f>
        <v>0</v>
      </c>
      <c r="X41" s="46"/>
      <c r="Y41" s="43" t="s">
        <v>0</v>
      </c>
    </row>
    <row r="42" spans="1:25">
      <c r="A42" s="88"/>
      <c r="B42" s="93"/>
      <c r="C42" s="94" t="s">
        <v>38</v>
      </c>
      <c r="D42" s="104"/>
      <c r="E42" s="105"/>
      <c r="F42" s="74"/>
      <c r="G42" s="108"/>
      <c r="H42" s="109"/>
      <c r="I42" s="109"/>
      <c r="J42" s="108"/>
      <c r="K42" s="105"/>
      <c r="L42" s="109"/>
      <c r="M42" s="108"/>
      <c r="N42" s="105"/>
      <c r="O42" s="109"/>
      <c r="P42" s="108"/>
      <c r="Q42" s="105"/>
      <c r="R42" s="109"/>
      <c r="S42" s="108"/>
      <c r="T42" s="105"/>
      <c r="U42" s="109"/>
      <c r="V42" s="108"/>
      <c r="W42" s="105">
        <f>Q42+N42+T42</f>
        <v>0</v>
      </c>
      <c r="X42" s="128"/>
      <c r="Y42" s="43" t="s">
        <v>0</v>
      </c>
    </row>
    <row r="43" spans="1:25">
      <c r="A43" s="88"/>
      <c r="B43" s="286" t="s">
        <v>50</v>
      </c>
      <c r="C43" s="287"/>
      <c r="D43" s="104"/>
      <c r="E43" s="105">
        <f>E42+E41+E38</f>
        <v>0</v>
      </c>
      <c r="F43" s="74"/>
      <c r="G43" s="108"/>
      <c r="H43" s="105">
        <f>H42+H41+H38</f>
        <v>0</v>
      </c>
      <c r="I43" s="109"/>
      <c r="J43" s="108"/>
      <c r="K43" s="105">
        <f>K42+K41+K38</f>
        <v>0</v>
      </c>
      <c r="L43" s="109"/>
      <c r="M43" s="108"/>
      <c r="N43" s="105">
        <f>N42+N41+N38</f>
        <v>0</v>
      </c>
      <c r="O43" s="109"/>
      <c r="P43" s="108"/>
      <c r="Q43" s="105">
        <f>Q42+Q41+Q38</f>
        <v>0</v>
      </c>
      <c r="R43" s="109"/>
      <c r="S43" s="108"/>
      <c r="T43" s="105">
        <f>T42+T41+T38</f>
        <v>0</v>
      </c>
      <c r="U43" s="109"/>
      <c r="V43" s="108"/>
      <c r="W43" s="105">
        <f>W42+W41+W38</f>
        <v>0</v>
      </c>
      <c r="X43" s="128"/>
      <c r="Y43" s="43" t="s">
        <v>8</v>
      </c>
    </row>
    <row r="44" spans="1:25">
      <c r="C44" s="5"/>
    </row>
    <row r="45" spans="1:25" ht="119.25" customHeight="1">
      <c r="B45" s="291"/>
      <c r="C45" s="291"/>
      <c r="D45" s="289"/>
      <c r="E45" s="290"/>
      <c r="F45" s="290"/>
      <c r="G45" s="292"/>
      <c r="H45" s="293"/>
      <c r="I45" s="293"/>
      <c r="J45" s="292"/>
      <c r="K45" s="293"/>
      <c r="L45" s="293"/>
      <c r="M45" s="292"/>
      <c r="N45" s="293"/>
      <c r="O45" s="293"/>
      <c r="P45" s="292"/>
      <c r="Q45" s="293"/>
      <c r="R45" s="293"/>
      <c r="S45" s="292"/>
      <c r="T45" s="293"/>
      <c r="U45" s="293"/>
      <c r="V45" s="292"/>
      <c r="W45" s="293"/>
      <c r="X45" s="293"/>
    </row>
    <row r="46" spans="1:25" s="203" customFormat="1" ht="15"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5"/>
    </row>
    <row r="47" spans="1:25" s="203" customFormat="1" ht="15"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5"/>
    </row>
    <row r="48" spans="1:25" s="203" customFormat="1" ht="15"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5"/>
    </row>
    <row r="49" spans="1:25" s="203" customFormat="1" ht="15"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5"/>
    </row>
    <row r="50" spans="1:25" s="203" customFormat="1" ht="15"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5"/>
    </row>
    <row r="51" spans="1:25" s="203" customFormat="1" ht="15">
      <c r="A51" s="206"/>
      <c r="B51" s="206"/>
      <c r="C51" s="206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207"/>
      <c r="X51" s="207"/>
      <c r="Y51" s="205"/>
    </row>
    <row r="52" spans="1:25" s="203" customFormat="1" ht="15">
      <c r="A52" s="206"/>
      <c r="B52" s="206"/>
      <c r="C52" s="221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05"/>
    </row>
    <row r="53" spans="1:25" s="203" customFormat="1" ht="30" customHeight="1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33"/>
      <c r="X53" s="33"/>
      <c r="Y53" s="205"/>
    </row>
    <row r="54" spans="1:25">
      <c r="W54" s="20"/>
      <c r="X54" s="20"/>
    </row>
    <row r="55" spans="1:25">
      <c r="K55" s="35"/>
    </row>
  </sheetData>
  <customSheetViews>
    <customSheetView guid="{3118AF25-8423-420A-806A-487665220C68}" scale="65" showPageBreaks="1" showGridLines="0" outlineSymbols="0" fitToPage="1" printArea="1" view="pageBreakPreview" topLeftCell="A50">
      <selection activeCell="W80" sqref="W80"/>
      <rowBreaks count="1" manualBreakCount="1">
        <brk id="47" max="23" man="1"/>
      </rowBreaks>
      <pageMargins left="0.5" right="0.4" top="0.5" bottom="0.25" header="0" footer="0"/>
      <printOptions horizontalCentered="1"/>
      <pageSetup scale="55" firstPageNumber="8" fitToHeight="0" orientation="landscape" useFirstPageNumber="1" r:id="rId1"/>
      <headerFooter alignWithMargins="0">
        <oddFooter>&amp;C&amp;"Times New Roman,Regular"Exhibit B - Summary of Requirements</oddFooter>
      </headerFooter>
    </customSheetView>
    <customSheetView guid="{56C0A34E-45B4-448B-85E5-70B3A8E63333}" scale="65" showPageBreaks="1" showGridLines="0" outlineSymbols="0" fitToPage="1" printArea="1" view="pageBreakPreview" topLeftCell="A6">
      <selection activeCell="X34" sqref="X34"/>
      <rowBreaks count="1" manualBreakCount="1">
        <brk id="49" max="23" man="1"/>
      </rowBreaks>
      <pageMargins left="0.5" right="0.4" top="0.5" bottom="0.25" header="0" footer="0"/>
      <printOptions horizontalCentered="1"/>
      <pageSetup scale="55" firstPageNumber="8" fitToHeight="0" orientation="landscape" useFirstPageNumber="1" r:id="rId2"/>
      <headerFooter alignWithMargins="0">
        <oddFooter>&amp;C&amp;"Times New Roman,Regular"Exhibit B - Summary of Requirements</oddFooter>
      </headerFooter>
    </customSheetView>
    <customSheetView guid="{4148B88B-8ED7-4FDE-9459-DEB244AD0552}" scale="65" showPageBreaks="1" showGridLines="0" outlineSymbols="0" fitToPage="1" printArea="1" view="pageBreakPreview" topLeftCell="C7">
      <selection activeCell="A38" sqref="A38:U38"/>
      <rowBreaks count="1" manualBreakCount="1">
        <brk id="47" max="23" man="1"/>
      </rowBreaks>
      <pageMargins left="0.5" right="0.4" top="0.5" bottom="0.25" header="0" footer="0"/>
      <printOptions horizontalCentered="1"/>
      <pageSetup scale="55" firstPageNumber="8" fitToHeight="0" orientation="landscape" useFirstPageNumber="1" r:id="rId3"/>
      <headerFooter alignWithMargins="0">
        <oddFooter>&amp;C&amp;"Times New Roman,Regular"Exhibit B - Summary of Requirements</oddFooter>
      </headerFooter>
    </customSheetView>
    <customSheetView guid="{12C66D54-5067-4346-818B-6EAB1C8A9183}" scale="65" showPageBreaks="1" showGridLines="0" outlineSymbols="0" fitToPage="1" printArea="1" view="pageBreakPreview">
      <selection activeCell="A21" sqref="A21:U21"/>
      <rowBreaks count="1" manualBreakCount="1">
        <brk id="47" max="23" man="1"/>
      </rowBreaks>
      <pageMargins left="0.5" right="0.4" top="0.5" bottom="0.25" header="0" footer="0"/>
      <printOptions horizontalCentered="1"/>
      <pageSetup scale="55" firstPageNumber="8" fitToHeight="0" orientation="landscape" useFirstPageNumber="1" r:id="rId4"/>
      <headerFooter alignWithMargins="0">
        <oddFooter>&amp;C&amp;"Times New Roman,Regular"Exhibit B - Summary of Requirements</oddFooter>
      </headerFooter>
    </customSheetView>
  </customSheetViews>
  <mergeCells count="53">
    <mergeCell ref="A1:X1"/>
    <mergeCell ref="A14:U14"/>
    <mergeCell ref="A2:X2"/>
    <mergeCell ref="A3:X3"/>
    <mergeCell ref="A8:X8"/>
    <mergeCell ref="A9:X9"/>
    <mergeCell ref="X12:X13"/>
    <mergeCell ref="W12:W13"/>
    <mergeCell ref="A4:X4"/>
    <mergeCell ref="A5:X5"/>
    <mergeCell ref="A6:X6"/>
    <mergeCell ref="A7:X7"/>
    <mergeCell ref="V11:X11"/>
    <mergeCell ref="A10:X10"/>
    <mergeCell ref="A11:U13"/>
    <mergeCell ref="V12:V13"/>
    <mergeCell ref="A15:U15"/>
    <mergeCell ref="B32:C32"/>
    <mergeCell ref="V25:X26"/>
    <mergeCell ref="D25:F26"/>
    <mergeCell ref="B28:C28"/>
    <mergeCell ref="A20:U20"/>
    <mergeCell ref="A19:U19"/>
    <mergeCell ref="A25:C27"/>
    <mergeCell ref="B36:C36"/>
    <mergeCell ref="B37:C37"/>
    <mergeCell ref="B39:C39"/>
    <mergeCell ref="A16:U16"/>
    <mergeCell ref="B38:C38"/>
    <mergeCell ref="B31:C31"/>
    <mergeCell ref="B29:C29"/>
    <mergeCell ref="B30:C30"/>
    <mergeCell ref="A17:U17"/>
    <mergeCell ref="A18:U18"/>
    <mergeCell ref="B33:C33"/>
    <mergeCell ref="B34:C34"/>
    <mergeCell ref="B40:C40"/>
    <mergeCell ref="B43:C43"/>
    <mergeCell ref="A53:V53"/>
    <mergeCell ref="D45:F45"/>
    <mergeCell ref="B45:C45"/>
    <mergeCell ref="G45:I45"/>
    <mergeCell ref="J45:L45"/>
    <mergeCell ref="M45:O45"/>
    <mergeCell ref="P45:R45"/>
    <mergeCell ref="S45:U45"/>
    <mergeCell ref="V45:X45"/>
    <mergeCell ref="A21:U21"/>
    <mergeCell ref="G25:I26"/>
    <mergeCell ref="J25:L26"/>
    <mergeCell ref="M25:O26"/>
    <mergeCell ref="P25:R26"/>
    <mergeCell ref="S25:U26"/>
  </mergeCells>
  <phoneticPr fontId="0" type="noConversion"/>
  <printOptions horizontalCentered="1"/>
  <pageMargins left="0.5" right="0.4" top="0.5" bottom="0.25" header="0" footer="0"/>
  <pageSetup scale="55" firstPageNumber="8" fitToHeight="0" orientation="landscape" useFirstPageNumber="1" r:id="rId5"/>
  <headerFooter alignWithMargins="0">
    <oddFooter>&amp;C&amp;"Times New Roman,Regular"Exhibit B - Summary of Requirements</oddFooter>
  </headerFooter>
  <ignoredErrors>
    <ignoredError sqref="W28:W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T46"/>
  <sheetViews>
    <sheetView view="pageBreakPreview" zoomScale="70" zoomScaleNormal="75" zoomScaleSheetLayoutView="70" workbookViewId="0">
      <selection activeCell="A37" sqref="A37"/>
    </sheetView>
  </sheetViews>
  <sheetFormatPr defaultColWidth="8.88671875" defaultRowHeight="12.75"/>
  <cols>
    <col min="1" max="1" width="53.88671875" style="141" customWidth="1"/>
    <col min="2" max="2" width="1.21875" style="141" customWidth="1"/>
    <col min="3" max="3" width="10.77734375" style="141" customWidth="1"/>
    <col min="4" max="4" width="11" style="141" customWidth="1"/>
    <col min="5" max="5" width="1.21875" style="141" customWidth="1"/>
    <col min="6" max="7" width="11.21875" style="141" customWidth="1"/>
    <col min="8" max="8" width="1.21875" style="141" customWidth="1"/>
    <col min="9" max="16" width="10.77734375" style="141" customWidth="1"/>
    <col min="17" max="17" width="1.88671875" style="141" customWidth="1"/>
    <col min="18" max="16384" width="8.88671875" style="141"/>
  </cols>
  <sheetData>
    <row r="1" spans="1:20" ht="20.25">
      <c r="A1" s="342" t="s">
        <v>81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139" t="s">
        <v>0</v>
      </c>
      <c r="R1" s="140"/>
      <c r="S1" s="140"/>
    </row>
    <row r="2" spans="1:20" ht="19.149999999999999" customHeight="1">
      <c r="A2" s="142"/>
      <c r="Q2" s="139" t="s">
        <v>0</v>
      </c>
      <c r="T2" s="139"/>
    </row>
    <row r="3" spans="1:20" ht="15.75">
      <c r="A3" s="344" t="s">
        <v>65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139" t="s">
        <v>0</v>
      </c>
      <c r="R3" s="26"/>
      <c r="S3" s="26"/>
      <c r="T3" s="139"/>
    </row>
    <row r="4" spans="1:20" ht="15.75">
      <c r="A4" s="346" t="s">
        <v>127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139" t="s">
        <v>0</v>
      </c>
      <c r="R4" s="25"/>
      <c r="S4" s="25"/>
    </row>
    <row r="5" spans="1:20" ht="15">
      <c r="A5" s="347" t="s">
        <v>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139" t="s">
        <v>0</v>
      </c>
      <c r="R5" s="26"/>
      <c r="S5" s="26"/>
      <c r="T5" s="139"/>
    </row>
    <row r="6" spans="1:20">
      <c r="Q6" s="139" t="s">
        <v>0</v>
      </c>
      <c r="T6" s="139"/>
    </row>
    <row r="7" spans="1:20" ht="13.5" thickBot="1">
      <c r="Q7" s="139" t="s">
        <v>0</v>
      </c>
      <c r="T7" s="139"/>
    </row>
    <row r="8" spans="1:20" ht="37.5" customHeight="1">
      <c r="A8" s="143"/>
      <c r="B8" s="144"/>
      <c r="C8" s="348" t="s">
        <v>103</v>
      </c>
      <c r="D8" s="349"/>
      <c r="E8" s="145"/>
      <c r="F8" s="348" t="s">
        <v>98</v>
      </c>
      <c r="G8" s="349"/>
      <c r="H8" s="145"/>
      <c r="I8" s="361" t="s">
        <v>83</v>
      </c>
      <c r="J8" s="349"/>
      <c r="K8" s="362">
        <v>2013</v>
      </c>
      <c r="L8" s="363"/>
      <c r="M8" s="363"/>
      <c r="N8" s="364"/>
      <c r="O8" s="361" t="s">
        <v>89</v>
      </c>
      <c r="P8" s="349"/>
      <c r="Q8" s="139" t="s">
        <v>0</v>
      </c>
      <c r="S8" s="146"/>
      <c r="T8" s="139"/>
    </row>
    <row r="9" spans="1:20" ht="14.25" customHeight="1">
      <c r="A9" s="144"/>
      <c r="B9" s="144"/>
      <c r="C9" s="350"/>
      <c r="D9" s="351"/>
      <c r="E9" s="145"/>
      <c r="F9" s="359"/>
      <c r="G9" s="360"/>
      <c r="H9" s="145"/>
      <c r="I9" s="359"/>
      <c r="J9" s="360"/>
      <c r="K9" s="365" t="s">
        <v>63</v>
      </c>
      <c r="L9" s="366"/>
      <c r="M9" s="355" t="s">
        <v>66</v>
      </c>
      <c r="N9" s="356"/>
      <c r="O9" s="359"/>
      <c r="P9" s="360"/>
      <c r="Q9" s="139" t="s">
        <v>0</v>
      </c>
      <c r="S9" s="146"/>
      <c r="T9" s="139"/>
    </row>
    <row r="10" spans="1:20" hidden="1">
      <c r="A10" s="357" t="s">
        <v>67</v>
      </c>
      <c r="B10" s="144"/>
      <c r="C10" s="147"/>
      <c r="D10" s="148"/>
      <c r="E10" s="149"/>
      <c r="F10" s="147"/>
      <c r="G10" s="148"/>
      <c r="H10" s="149"/>
      <c r="I10" s="147"/>
      <c r="J10" s="148"/>
      <c r="K10" s="147"/>
      <c r="L10" s="148"/>
      <c r="M10" s="150"/>
      <c r="N10" s="148"/>
      <c r="O10" s="147"/>
      <c r="P10" s="148"/>
      <c r="Q10" s="139" t="s">
        <v>0</v>
      </c>
      <c r="S10" s="150"/>
      <c r="T10" s="139"/>
    </row>
    <row r="11" spans="1:20" ht="25.5">
      <c r="A11" s="358"/>
      <c r="B11" s="144"/>
      <c r="C11" s="151" t="s">
        <v>68</v>
      </c>
      <c r="D11" s="152" t="s">
        <v>69</v>
      </c>
      <c r="E11" s="149"/>
      <c r="F11" s="151" t="s">
        <v>68</v>
      </c>
      <c r="G11" s="152" t="s">
        <v>69</v>
      </c>
      <c r="H11" s="149"/>
      <c r="I11" s="151" t="s">
        <v>68</v>
      </c>
      <c r="J11" s="152" t="s">
        <v>69</v>
      </c>
      <c r="K11" s="151" t="s">
        <v>68</v>
      </c>
      <c r="L11" s="152" t="s">
        <v>69</v>
      </c>
      <c r="M11" s="151" t="s">
        <v>68</v>
      </c>
      <c r="N11" s="152" t="s">
        <v>69</v>
      </c>
      <c r="O11" s="151" t="s">
        <v>68</v>
      </c>
      <c r="P11" s="152" t="s">
        <v>69</v>
      </c>
      <c r="Q11" s="139" t="s">
        <v>0</v>
      </c>
      <c r="S11" s="153"/>
      <c r="T11" s="139"/>
    </row>
    <row r="12" spans="1:20">
      <c r="A12" s="154"/>
      <c r="B12" s="144"/>
      <c r="C12" s="155"/>
      <c r="D12" s="156"/>
      <c r="E12" s="157"/>
      <c r="F12" s="155"/>
      <c r="G12" s="156"/>
      <c r="H12" s="157"/>
      <c r="I12" s="155"/>
      <c r="J12" s="156"/>
      <c r="K12" s="155"/>
      <c r="L12" s="158"/>
      <c r="M12" s="159"/>
      <c r="N12" s="156"/>
      <c r="O12" s="155"/>
      <c r="P12" s="156"/>
      <c r="Q12" s="139" t="s">
        <v>0</v>
      </c>
      <c r="S12" s="160"/>
      <c r="T12" s="139"/>
    </row>
    <row r="13" spans="1:20" ht="25.5">
      <c r="A13" s="233" t="s">
        <v>116</v>
      </c>
      <c r="B13" s="144"/>
      <c r="C13" s="155"/>
      <c r="D13" s="162"/>
      <c r="E13" s="157"/>
      <c r="F13" s="155"/>
      <c r="G13" s="162"/>
      <c r="H13" s="157"/>
      <c r="I13" s="155"/>
      <c r="J13" s="162"/>
      <c r="K13" s="155"/>
      <c r="L13" s="158"/>
      <c r="M13" s="155"/>
      <c r="N13" s="162"/>
      <c r="O13" s="155"/>
      <c r="P13" s="162"/>
      <c r="Q13" s="139" t="s">
        <v>0</v>
      </c>
      <c r="S13" s="163"/>
      <c r="T13" s="139"/>
    </row>
    <row r="14" spans="1:20">
      <c r="A14" s="235" t="s">
        <v>70</v>
      </c>
      <c r="B14" s="144"/>
      <c r="C14" s="155"/>
      <c r="D14" s="162"/>
      <c r="E14" s="157"/>
      <c r="F14" s="155"/>
      <c r="G14" s="162"/>
      <c r="H14" s="157"/>
      <c r="I14" s="155">
        <f>+F14+C14</f>
        <v>0</v>
      </c>
      <c r="J14" s="156">
        <f>+G14+D14</f>
        <v>0</v>
      </c>
      <c r="K14" s="155"/>
      <c r="L14" s="158"/>
      <c r="M14" s="155"/>
      <c r="N14" s="162"/>
      <c r="O14" s="155">
        <f t="shared" ref="O14:P16" si="0">+I14+K14+M14</f>
        <v>0</v>
      </c>
      <c r="P14" s="156">
        <f t="shared" si="0"/>
        <v>0</v>
      </c>
      <c r="Q14" s="139" t="s">
        <v>0</v>
      </c>
      <c r="S14" s="163"/>
      <c r="T14" s="139"/>
    </row>
    <row r="15" spans="1:20">
      <c r="A15" s="234" t="s">
        <v>104</v>
      </c>
      <c r="B15" s="144"/>
      <c r="C15" s="155"/>
      <c r="D15" s="162"/>
      <c r="E15" s="157"/>
      <c r="F15" s="155"/>
      <c r="G15" s="162"/>
      <c r="H15" s="157"/>
      <c r="I15" s="155">
        <f t="shared" ref="I15:J16" si="1">+F15+C15</f>
        <v>0</v>
      </c>
      <c r="J15" s="156">
        <f t="shared" si="1"/>
        <v>0</v>
      </c>
      <c r="K15" s="155"/>
      <c r="L15" s="158"/>
      <c r="M15" s="155"/>
      <c r="N15" s="162"/>
      <c r="O15" s="155">
        <f t="shared" si="0"/>
        <v>0</v>
      </c>
      <c r="P15" s="156">
        <f t="shared" si="0"/>
        <v>0</v>
      </c>
      <c r="Q15" s="139" t="s">
        <v>0</v>
      </c>
      <c r="S15" s="163"/>
      <c r="T15" s="139"/>
    </row>
    <row r="16" spans="1:20" ht="13.5" customHeight="1">
      <c r="A16" s="235" t="s">
        <v>105</v>
      </c>
      <c r="B16" s="164"/>
      <c r="C16" s="238"/>
      <c r="D16" s="239"/>
      <c r="E16" s="165"/>
      <c r="F16" s="238"/>
      <c r="G16" s="239"/>
      <c r="H16" s="166"/>
      <c r="I16" s="155">
        <f t="shared" si="1"/>
        <v>0</v>
      </c>
      <c r="J16" s="156">
        <f t="shared" si="1"/>
        <v>0</v>
      </c>
      <c r="K16" s="238"/>
      <c r="L16" s="240"/>
      <c r="M16" s="238"/>
      <c r="N16" s="239"/>
      <c r="O16" s="238">
        <f t="shared" si="0"/>
        <v>0</v>
      </c>
      <c r="P16" s="239">
        <f t="shared" si="0"/>
        <v>0</v>
      </c>
      <c r="Q16" s="139" t="s">
        <v>0</v>
      </c>
      <c r="S16" s="167"/>
      <c r="T16" s="139"/>
    </row>
    <row r="17" spans="1:20" s="169" customFormat="1">
      <c r="A17" s="236" t="s">
        <v>71</v>
      </c>
      <c r="B17" s="161"/>
      <c r="C17" s="174">
        <f>SUM(C14:C16)</f>
        <v>0</v>
      </c>
      <c r="D17" s="241">
        <f>SUM(D14:D16)</f>
        <v>0</v>
      </c>
      <c r="E17" s="242"/>
      <c r="F17" s="174">
        <f>SUM(F14:F16)</f>
        <v>0</v>
      </c>
      <c r="G17" s="241">
        <f>SUM(G14:G16)</f>
        <v>0</v>
      </c>
      <c r="H17" s="243"/>
      <c r="I17" s="174">
        <f t="shared" ref="I17:P17" si="2">SUM(I14:I16)</f>
        <v>0</v>
      </c>
      <c r="J17" s="241">
        <f t="shared" si="2"/>
        <v>0</v>
      </c>
      <c r="K17" s="174">
        <f t="shared" si="2"/>
        <v>0</v>
      </c>
      <c r="L17" s="241">
        <f t="shared" si="2"/>
        <v>0</v>
      </c>
      <c r="M17" s="174">
        <f t="shared" si="2"/>
        <v>0</v>
      </c>
      <c r="N17" s="241">
        <f t="shared" si="2"/>
        <v>0</v>
      </c>
      <c r="O17" s="174">
        <f t="shared" si="2"/>
        <v>0</v>
      </c>
      <c r="P17" s="241">
        <f t="shared" si="2"/>
        <v>0</v>
      </c>
      <c r="Q17" s="139" t="s">
        <v>0</v>
      </c>
      <c r="R17" s="141"/>
      <c r="S17" s="168"/>
      <c r="T17" s="139"/>
    </row>
    <row r="18" spans="1:20">
      <c r="A18" s="237"/>
      <c r="B18" s="144"/>
      <c r="C18" s="155"/>
      <c r="D18" s="156"/>
      <c r="E18" s="170"/>
      <c r="F18" s="155"/>
      <c r="G18" s="156"/>
      <c r="H18" s="170"/>
      <c r="I18" s="155"/>
      <c r="J18" s="156"/>
      <c r="K18" s="155"/>
      <c r="L18" s="158"/>
      <c r="M18" s="155"/>
      <c r="N18" s="156"/>
      <c r="O18" s="155"/>
      <c r="P18" s="156"/>
      <c r="Q18" s="139" t="s">
        <v>0</v>
      </c>
      <c r="S18" s="160"/>
      <c r="T18" s="139"/>
    </row>
    <row r="19" spans="1:20" ht="25.5">
      <c r="A19" s="233" t="s">
        <v>117</v>
      </c>
      <c r="B19" s="144"/>
      <c r="C19" s="155"/>
      <c r="D19" s="156"/>
      <c r="E19" s="171"/>
      <c r="F19" s="155"/>
      <c r="G19" s="156"/>
      <c r="H19" s="171"/>
      <c r="I19" s="155"/>
      <c r="J19" s="156"/>
      <c r="K19" s="155"/>
      <c r="L19" s="158"/>
      <c r="M19" s="155"/>
      <c r="N19" s="156"/>
      <c r="O19" s="172"/>
      <c r="P19" s="173"/>
      <c r="Q19" s="139" t="s">
        <v>0</v>
      </c>
      <c r="S19" s="160"/>
      <c r="T19" s="139"/>
    </row>
    <row r="20" spans="1:20">
      <c r="A20" s="235" t="s">
        <v>106</v>
      </c>
      <c r="B20" s="144"/>
      <c r="C20" s="155"/>
      <c r="D20" s="156"/>
      <c r="E20" s="171"/>
      <c r="F20" s="155"/>
      <c r="G20" s="156"/>
      <c r="H20" s="171"/>
      <c r="I20" s="155">
        <f t="shared" ref="I20:J25" si="3">+F20+C20</f>
        <v>0</v>
      </c>
      <c r="J20" s="156">
        <f t="shared" si="3"/>
        <v>0</v>
      </c>
      <c r="K20" s="155"/>
      <c r="L20" s="158"/>
      <c r="M20" s="155"/>
      <c r="N20" s="156"/>
      <c r="O20" s="155">
        <f t="shared" ref="O20:P25" si="4">+I20+K20+M20</f>
        <v>0</v>
      </c>
      <c r="P20" s="156">
        <f t="shared" si="4"/>
        <v>0</v>
      </c>
      <c r="Q20" s="139" t="s">
        <v>0</v>
      </c>
      <c r="S20" s="160"/>
      <c r="T20" s="139"/>
    </row>
    <row r="21" spans="1:20" ht="31.5" customHeight="1">
      <c r="A21" s="234" t="s">
        <v>111</v>
      </c>
      <c r="B21" s="144"/>
      <c r="C21" s="155"/>
      <c r="D21" s="156"/>
      <c r="E21" s="171"/>
      <c r="F21" s="155"/>
      <c r="G21" s="156"/>
      <c r="H21" s="171"/>
      <c r="I21" s="155">
        <f t="shared" si="3"/>
        <v>0</v>
      </c>
      <c r="J21" s="156">
        <f t="shared" si="3"/>
        <v>0</v>
      </c>
      <c r="K21" s="155"/>
      <c r="L21" s="158"/>
      <c r="M21" s="155"/>
      <c r="N21" s="156"/>
      <c r="O21" s="155">
        <f t="shared" si="4"/>
        <v>0</v>
      </c>
      <c r="P21" s="156">
        <f t="shared" si="4"/>
        <v>0</v>
      </c>
      <c r="Q21" s="139" t="s">
        <v>0</v>
      </c>
      <c r="S21" s="160"/>
      <c r="T21" s="139"/>
    </row>
    <row r="22" spans="1:20" ht="25.5">
      <c r="A22" s="234" t="s">
        <v>110</v>
      </c>
      <c r="B22" s="144"/>
      <c r="C22" s="155"/>
      <c r="D22" s="156"/>
      <c r="E22" s="171"/>
      <c r="F22" s="155"/>
      <c r="G22" s="156"/>
      <c r="H22" s="171"/>
      <c r="I22" s="155">
        <f t="shared" si="3"/>
        <v>0</v>
      </c>
      <c r="J22" s="156">
        <f t="shared" si="3"/>
        <v>0</v>
      </c>
      <c r="K22" s="155"/>
      <c r="L22" s="158"/>
      <c r="M22" s="155"/>
      <c r="N22" s="156"/>
      <c r="O22" s="155">
        <f t="shared" si="4"/>
        <v>0</v>
      </c>
      <c r="P22" s="156">
        <f t="shared" si="4"/>
        <v>0</v>
      </c>
      <c r="Q22" s="139" t="s">
        <v>0</v>
      </c>
      <c r="S22" s="160"/>
      <c r="T22" s="139"/>
    </row>
    <row r="23" spans="1:20">
      <c r="A23" s="234" t="s">
        <v>107</v>
      </c>
      <c r="B23" s="144"/>
      <c r="C23" s="155"/>
      <c r="D23" s="156"/>
      <c r="E23" s="171"/>
      <c r="F23" s="155"/>
      <c r="G23" s="156"/>
      <c r="H23" s="171"/>
      <c r="I23" s="155">
        <f t="shared" si="3"/>
        <v>0</v>
      </c>
      <c r="J23" s="156">
        <f t="shared" si="3"/>
        <v>0</v>
      </c>
      <c r="K23" s="155"/>
      <c r="L23" s="158"/>
      <c r="M23" s="155"/>
      <c r="N23" s="156"/>
      <c r="O23" s="155">
        <f t="shared" si="4"/>
        <v>0</v>
      </c>
      <c r="P23" s="156">
        <f t="shared" si="4"/>
        <v>0</v>
      </c>
      <c r="Q23" s="139" t="s">
        <v>0</v>
      </c>
      <c r="S23" s="160"/>
      <c r="T23" s="139"/>
    </row>
    <row r="24" spans="1:20">
      <c r="A24" s="235" t="s">
        <v>108</v>
      </c>
      <c r="B24" s="144"/>
      <c r="C24" s="155"/>
      <c r="D24" s="156"/>
      <c r="E24" s="171"/>
      <c r="F24" s="155"/>
      <c r="G24" s="156"/>
      <c r="H24" s="171"/>
      <c r="I24" s="155">
        <f t="shared" si="3"/>
        <v>0</v>
      </c>
      <c r="J24" s="156">
        <f t="shared" si="3"/>
        <v>0</v>
      </c>
      <c r="K24" s="155"/>
      <c r="L24" s="158"/>
      <c r="M24" s="155"/>
      <c r="N24" s="156"/>
      <c r="O24" s="155">
        <f t="shared" si="4"/>
        <v>0</v>
      </c>
      <c r="P24" s="156">
        <f t="shared" si="4"/>
        <v>0</v>
      </c>
      <c r="Q24" s="139" t="s">
        <v>0</v>
      </c>
      <c r="S24" s="160"/>
      <c r="T24" s="139"/>
    </row>
    <row r="25" spans="1:20">
      <c r="A25" s="234" t="s">
        <v>109</v>
      </c>
      <c r="B25" s="144"/>
      <c r="C25" s="155"/>
      <c r="D25" s="156"/>
      <c r="E25" s="171"/>
      <c r="F25" s="155"/>
      <c r="G25" s="156"/>
      <c r="H25" s="171"/>
      <c r="I25" s="155">
        <f t="shared" si="3"/>
        <v>0</v>
      </c>
      <c r="J25" s="156">
        <f t="shared" si="3"/>
        <v>0</v>
      </c>
      <c r="K25" s="155"/>
      <c r="L25" s="158"/>
      <c r="M25" s="155"/>
      <c r="N25" s="156"/>
      <c r="O25" s="155">
        <f t="shared" si="4"/>
        <v>0</v>
      </c>
      <c r="P25" s="156">
        <f t="shared" si="4"/>
        <v>0</v>
      </c>
      <c r="Q25" s="139" t="s">
        <v>0</v>
      </c>
      <c r="R25" s="160"/>
      <c r="S25" s="160"/>
      <c r="T25" s="139"/>
    </row>
    <row r="26" spans="1:20">
      <c r="A26" s="236" t="s">
        <v>72</v>
      </c>
      <c r="B26" s="161"/>
      <c r="C26" s="174">
        <f>SUM(C20:C25)</f>
        <v>0</v>
      </c>
      <c r="D26" s="241">
        <f>SUM(D20:D25)</f>
        <v>0</v>
      </c>
      <c r="E26" s="244"/>
      <c r="F26" s="174">
        <f>SUM(F20:F25)</f>
        <v>0</v>
      </c>
      <c r="G26" s="241">
        <f>SUM(G20:G25)</f>
        <v>0</v>
      </c>
      <c r="H26" s="245"/>
      <c r="I26" s="174">
        <f t="shared" ref="I26:P26" si="5">SUM(I20:I25)</f>
        <v>0</v>
      </c>
      <c r="J26" s="241">
        <f t="shared" si="5"/>
        <v>0</v>
      </c>
      <c r="K26" s="174">
        <f t="shared" si="5"/>
        <v>0</v>
      </c>
      <c r="L26" s="246">
        <f t="shared" si="5"/>
        <v>0</v>
      </c>
      <c r="M26" s="174">
        <f t="shared" si="5"/>
        <v>0</v>
      </c>
      <c r="N26" s="241">
        <f t="shared" si="5"/>
        <v>0</v>
      </c>
      <c r="O26" s="174">
        <f t="shared" si="5"/>
        <v>0</v>
      </c>
      <c r="P26" s="241">
        <f t="shared" si="5"/>
        <v>0</v>
      </c>
      <c r="Q26" s="139" t="s">
        <v>0</v>
      </c>
      <c r="R26" s="168"/>
      <c r="S26" s="168"/>
      <c r="T26" s="139"/>
    </row>
    <row r="27" spans="1:20">
      <c r="A27" s="237"/>
      <c r="B27" s="144"/>
      <c r="C27" s="155"/>
      <c r="D27" s="156"/>
      <c r="E27" s="144"/>
      <c r="F27" s="155"/>
      <c r="G27" s="156"/>
      <c r="H27" s="144"/>
      <c r="I27" s="155"/>
      <c r="J27" s="156"/>
      <c r="K27" s="155"/>
      <c r="L27" s="158"/>
      <c r="M27" s="155"/>
      <c r="N27" s="156"/>
      <c r="O27" s="155"/>
      <c r="P27" s="156"/>
      <c r="Q27" s="139" t="s">
        <v>0</v>
      </c>
      <c r="R27" s="160"/>
      <c r="S27" s="160"/>
      <c r="T27" s="139"/>
    </row>
    <row r="28" spans="1:20" ht="39" customHeight="1">
      <c r="A28" s="233" t="s">
        <v>118</v>
      </c>
      <c r="B28" s="144"/>
      <c r="C28" s="155"/>
      <c r="D28" s="156"/>
      <c r="E28" s="157"/>
      <c r="F28" s="155"/>
      <c r="G28" s="156"/>
      <c r="H28" s="157"/>
      <c r="I28" s="155"/>
      <c r="J28" s="156"/>
      <c r="K28" s="155"/>
      <c r="L28" s="158"/>
      <c r="M28" s="155"/>
      <c r="N28" s="156"/>
      <c r="O28" s="155"/>
      <c r="P28" s="156"/>
      <c r="Q28" s="139" t="s">
        <v>0</v>
      </c>
      <c r="R28" s="160"/>
      <c r="S28" s="160"/>
      <c r="T28" s="139"/>
    </row>
    <row r="29" spans="1:20" ht="30" customHeight="1">
      <c r="A29" s="234" t="s">
        <v>112</v>
      </c>
      <c r="B29" s="144"/>
      <c r="C29" s="155"/>
      <c r="D29" s="156"/>
      <c r="E29" s="157"/>
      <c r="F29" s="155"/>
      <c r="G29" s="156"/>
      <c r="H29" s="157"/>
      <c r="I29" s="155">
        <f t="shared" ref="I29:J32" si="6">+F29+C29</f>
        <v>0</v>
      </c>
      <c r="J29" s="156">
        <f t="shared" si="6"/>
        <v>0</v>
      </c>
      <c r="K29" s="155"/>
      <c r="L29" s="158"/>
      <c r="M29" s="155"/>
      <c r="N29" s="156"/>
      <c r="O29" s="155">
        <f t="shared" ref="O29:P32" si="7">+I29+K29+M29</f>
        <v>0</v>
      </c>
      <c r="P29" s="156">
        <f t="shared" si="7"/>
        <v>0</v>
      </c>
      <c r="Q29" s="139" t="s">
        <v>0</v>
      </c>
      <c r="R29" s="160"/>
      <c r="S29" s="160"/>
      <c r="T29" s="139"/>
    </row>
    <row r="30" spans="1:20" ht="38.25">
      <c r="A30" s="234" t="s">
        <v>113</v>
      </c>
      <c r="B30" s="144"/>
      <c r="C30" s="155"/>
      <c r="D30" s="156">
        <v>270000</v>
      </c>
      <c r="E30" s="157"/>
      <c r="F30" s="155"/>
      <c r="G30" s="156">
        <v>270000</v>
      </c>
      <c r="H30" s="157"/>
      <c r="I30" s="155">
        <f t="shared" si="6"/>
        <v>0</v>
      </c>
      <c r="J30" s="156">
        <v>270000</v>
      </c>
      <c r="K30" s="155"/>
      <c r="L30" s="158">
        <v>0</v>
      </c>
      <c r="M30" s="155"/>
      <c r="N30" s="156">
        <v>0</v>
      </c>
      <c r="O30" s="155">
        <f t="shared" si="7"/>
        <v>0</v>
      </c>
      <c r="P30" s="156">
        <f t="shared" si="7"/>
        <v>270000</v>
      </c>
      <c r="Q30" s="139" t="s">
        <v>0</v>
      </c>
      <c r="R30" s="160"/>
      <c r="S30" s="160"/>
      <c r="T30" s="139"/>
    </row>
    <row r="31" spans="1:20" ht="42" customHeight="1">
      <c r="A31" s="234" t="s">
        <v>114</v>
      </c>
      <c r="B31" s="144"/>
      <c r="C31" s="155"/>
      <c r="D31" s="156"/>
      <c r="E31" s="157"/>
      <c r="F31" s="155"/>
      <c r="G31" s="156"/>
      <c r="H31" s="157"/>
      <c r="I31" s="155">
        <f t="shared" si="6"/>
        <v>0</v>
      </c>
      <c r="J31" s="156">
        <f t="shared" si="6"/>
        <v>0</v>
      </c>
      <c r="K31" s="155"/>
      <c r="L31" s="158"/>
      <c r="M31" s="155"/>
      <c r="N31" s="156"/>
      <c r="O31" s="155">
        <f t="shared" si="7"/>
        <v>0</v>
      </c>
      <c r="P31" s="156">
        <f t="shared" si="7"/>
        <v>0</v>
      </c>
      <c r="Q31" s="139" t="s">
        <v>0</v>
      </c>
      <c r="R31" s="160"/>
      <c r="S31" s="160"/>
      <c r="T31" s="139"/>
    </row>
    <row r="32" spans="1:20" ht="25.5">
      <c r="A32" s="234" t="s">
        <v>115</v>
      </c>
      <c r="B32" s="144"/>
      <c r="C32" s="155"/>
      <c r="D32" s="156"/>
      <c r="E32" s="157"/>
      <c r="F32" s="155"/>
      <c r="G32" s="156"/>
      <c r="H32" s="157"/>
      <c r="I32" s="247">
        <f t="shared" si="6"/>
        <v>0</v>
      </c>
      <c r="J32" s="248">
        <f t="shared" si="6"/>
        <v>0</v>
      </c>
      <c r="K32" s="155"/>
      <c r="L32" s="158"/>
      <c r="M32" s="155"/>
      <c r="N32" s="156"/>
      <c r="O32" s="155">
        <f t="shared" si="7"/>
        <v>0</v>
      </c>
      <c r="P32" s="156">
        <f t="shared" si="7"/>
        <v>0</v>
      </c>
      <c r="Q32" s="139" t="s">
        <v>0</v>
      </c>
      <c r="R32" s="160"/>
      <c r="S32" s="160"/>
      <c r="T32" s="139"/>
    </row>
    <row r="33" spans="1:20">
      <c r="A33" s="236" t="s">
        <v>73</v>
      </c>
      <c r="B33" s="161"/>
      <c r="C33" s="174">
        <f>SUM(C29:C32)</f>
        <v>0</v>
      </c>
      <c r="D33" s="241">
        <f>SUM(D29:D32)</f>
        <v>270000</v>
      </c>
      <c r="E33" s="242"/>
      <c r="F33" s="174">
        <f>SUM(F29:F32)</f>
        <v>0</v>
      </c>
      <c r="G33" s="241">
        <f>SUM(G29:G32)</f>
        <v>270000</v>
      </c>
      <c r="H33" s="243"/>
      <c r="I33" s="174">
        <f t="shared" ref="I33:P33" si="8">SUM(I29:I32)</f>
        <v>0</v>
      </c>
      <c r="J33" s="241">
        <f t="shared" si="8"/>
        <v>270000</v>
      </c>
      <c r="K33" s="174">
        <f t="shared" si="8"/>
        <v>0</v>
      </c>
      <c r="L33" s="246">
        <f t="shared" si="8"/>
        <v>0</v>
      </c>
      <c r="M33" s="174">
        <f t="shared" si="8"/>
        <v>0</v>
      </c>
      <c r="N33" s="241">
        <f t="shared" si="8"/>
        <v>0</v>
      </c>
      <c r="O33" s="174">
        <f t="shared" si="8"/>
        <v>0</v>
      </c>
      <c r="P33" s="241">
        <f t="shared" si="8"/>
        <v>270000</v>
      </c>
      <c r="Q33" s="139" t="s">
        <v>0</v>
      </c>
      <c r="R33" s="168"/>
      <c r="S33" s="168"/>
      <c r="T33" s="139"/>
    </row>
    <row r="34" spans="1:20" ht="13.5" thickBo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75"/>
      <c r="L34" s="175"/>
      <c r="M34" s="176"/>
      <c r="N34" s="144"/>
      <c r="O34" s="144"/>
      <c r="P34" s="144"/>
      <c r="Q34" s="139" t="s">
        <v>0</v>
      </c>
      <c r="R34" s="160"/>
      <c r="S34" s="160"/>
      <c r="T34" s="139"/>
    </row>
    <row r="35" spans="1:20" s="183" customFormat="1" ht="18.75" customHeight="1" thickBot="1">
      <c r="A35" s="177" t="s">
        <v>74</v>
      </c>
      <c r="B35" s="178"/>
      <c r="C35" s="179">
        <f>C17+C26+C33</f>
        <v>0</v>
      </c>
      <c r="D35" s="180">
        <f>D17+D26+D33</f>
        <v>270000</v>
      </c>
      <c r="E35" s="178"/>
      <c r="F35" s="179">
        <f>F17+F26+F33</f>
        <v>0</v>
      </c>
      <c r="G35" s="180">
        <f>G17+G26+G33</f>
        <v>270000</v>
      </c>
      <c r="H35" s="178"/>
      <c r="I35" s="179">
        <f t="shared" ref="I35:P35" si="9">I17+I26+I33</f>
        <v>0</v>
      </c>
      <c r="J35" s="180">
        <f t="shared" si="9"/>
        <v>270000</v>
      </c>
      <c r="K35" s="179">
        <f t="shared" si="9"/>
        <v>0</v>
      </c>
      <c r="L35" s="180">
        <f t="shared" si="9"/>
        <v>0</v>
      </c>
      <c r="M35" s="179">
        <f t="shared" si="9"/>
        <v>0</v>
      </c>
      <c r="N35" s="180">
        <f t="shared" si="9"/>
        <v>0</v>
      </c>
      <c r="O35" s="179">
        <f t="shared" si="9"/>
        <v>0</v>
      </c>
      <c r="P35" s="180">
        <f t="shared" si="9"/>
        <v>270000</v>
      </c>
      <c r="Q35" s="139" t="s">
        <v>8</v>
      </c>
      <c r="R35" s="181"/>
      <c r="S35" s="182"/>
      <c r="T35" s="139"/>
    </row>
    <row r="36" spans="1:20">
      <c r="A36" s="185"/>
      <c r="B36" s="185"/>
      <c r="C36" s="181"/>
      <c r="D36" s="182"/>
      <c r="E36" s="185"/>
      <c r="F36" s="181"/>
      <c r="G36" s="182"/>
      <c r="H36" s="185"/>
      <c r="I36" s="181"/>
      <c r="J36" s="182"/>
      <c r="K36" s="183"/>
      <c r="L36" s="183"/>
      <c r="M36" s="183"/>
      <c r="N36" s="183"/>
      <c r="O36" s="183"/>
      <c r="P36" s="183"/>
      <c r="Q36" s="183"/>
      <c r="R36" s="184"/>
      <c r="S36" s="184"/>
      <c r="T36" s="139"/>
    </row>
    <row r="37" spans="1:20">
      <c r="A37" s="185"/>
      <c r="B37" s="185"/>
      <c r="C37" s="181"/>
      <c r="D37" s="182"/>
      <c r="E37" s="185"/>
      <c r="F37" s="181"/>
      <c r="G37" s="182"/>
      <c r="H37" s="185"/>
      <c r="I37" s="181"/>
      <c r="J37" s="182"/>
      <c r="K37" s="183"/>
      <c r="L37" s="183"/>
      <c r="M37" s="183"/>
      <c r="N37" s="183"/>
      <c r="O37" s="183"/>
      <c r="P37" s="183"/>
      <c r="Q37" s="183"/>
      <c r="R37" s="184"/>
      <c r="S37" s="184"/>
      <c r="T37" s="139"/>
    </row>
    <row r="38" spans="1:20">
      <c r="A38" s="185"/>
      <c r="B38" s="185"/>
      <c r="C38" s="181"/>
      <c r="D38" s="182"/>
      <c r="E38" s="185"/>
      <c r="F38" s="181"/>
      <c r="G38" s="182"/>
      <c r="H38" s="185"/>
      <c r="I38" s="181"/>
      <c r="J38" s="182"/>
      <c r="K38" s="183"/>
      <c r="L38" s="183"/>
      <c r="M38" s="183"/>
      <c r="N38" s="183"/>
      <c r="O38" s="183"/>
      <c r="P38" s="183"/>
      <c r="Q38" s="183"/>
      <c r="R38" s="184"/>
      <c r="S38" s="184"/>
    </row>
    <row r="39" spans="1:20" ht="204.75" customHeight="1">
      <c r="A39" s="223"/>
      <c r="C39" s="223"/>
      <c r="D39" s="224"/>
    </row>
    <row r="40" spans="1:20" ht="15">
      <c r="A40" s="367"/>
      <c r="B40" s="368"/>
      <c r="C40" s="368"/>
      <c r="D40" s="368"/>
      <c r="E40" s="368"/>
      <c r="F40" s="368"/>
      <c r="G40" s="368"/>
      <c r="H40" s="189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20">
      <c r="A41" s="190"/>
      <c r="B41" s="190"/>
      <c r="C41" s="190"/>
      <c r="D41" s="190"/>
      <c r="E41" s="190"/>
      <c r="F41" s="190"/>
      <c r="G41" s="190"/>
      <c r="H41" s="190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</row>
    <row r="42" spans="1:20" ht="57" customHeight="1">
      <c r="A42" s="369"/>
      <c r="B42" s="370"/>
      <c r="C42" s="370"/>
      <c r="D42" s="370"/>
      <c r="E42" s="370"/>
      <c r="F42" s="370"/>
      <c r="G42" s="370"/>
      <c r="H42" s="188"/>
      <c r="I42" s="31"/>
      <c r="J42" s="187"/>
      <c r="K42" s="187"/>
      <c r="L42" s="187"/>
      <c r="M42" s="187"/>
      <c r="N42" s="187"/>
      <c r="O42" s="187"/>
      <c r="P42" s="187"/>
      <c r="Q42" s="187"/>
      <c r="R42" s="187"/>
      <c r="S42" s="187"/>
    </row>
    <row r="43" spans="1:20" ht="33.75" customHeight="1">
      <c r="A43" s="369"/>
      <c r="B43" s="370"/>
      <c r="C43" s="370"/>
      <c r="D43" s="370"/>
      <c r="E43" s="370"/>
      <c r="F43" s="370"/>
      <c r="G43" s="370"/>
      <c r="H43" s="188"/>
      <c r="I43" s="31"/>
      <c r="J43" s="187"/>
      <c r="K43" s="187"/>
      <c r="L43" s="187"/>
      <c r="M43" s="187"/>
      <c r="N43" s="187"/>
      <c r="O43" s="187"/>
      <c r="P43" s="187"/>
      <c r="Q43" s="187"/>
      <c r="R43" s="187"/>
      <c r="S43" s="187"/>
    </row>
    <row r="44" spans="1:20" ht="15">
      <c r="A44" s="352"/>
      <c r="B44" s="353"/>
      <c r="C44" s="353"/>
      <c r="D44" s="353"/>
      <c r="E44" s="353"/>
      <c r="F44" s="353"/>
      <c r="G44" s="353"/>
      <c r="H44" s="353"/>
      <c r="I44" s="353"/>
      <c r="J44" s="354"/>
      <c r="K44" s="354"/>
      <c r="L44" s="354"/>
      <c r="M44" s="354"/>
      <c r="N44" s="354"/>
      <c r="O44" s="354"/>
      <c r="P44" s="354"/>
      <c r="Q44" s="354"/>
      <c r="R44" s="354"/>
      <c r="S44" s="354"/>
    </row>
    <row r="45" spans="1:20" ht="15">
      <c r="A45" s="352"/>
      <c r="B45" s="353"/>
      <c r="C45" s="353"/>
      <c r="D45" s="353"/>
      <c r="E45" s="353"/>
      <c r="F45" s="353"/>
      <c r="G45" s="353"/>
      <c r="H45" s="353"/>
      <c r="I45" s="353"/>
      <c r="J45" s="354"/>
      <c r="K45" s="354"/>
      <c r="L45" s="354"/>
      <c r="M45" s="354"/>
      <c r="N45" s="354"/>
      <c r="O45" s="354"/>
      <c r="P45" s="354"/>
      <c r="Q45" s="354"/>
      <c r="R45" s="354"/>
      <c r="S45" s="354"/>
    </row>
    <row r="46" spans="1:20">
      <c r="S46" s="139"/>
    </row>
  </sheetData>
  <customSheetViews>
    <customSheetView guid="{3118AF25-8423-420A-806A-487665220C68}" scale="75" showPageBreaks="1" printArea="1" hiddenRows="1" view="pageBreakPreview" topLeftCell="A8">
      <selection activeCell="P43" sqref="P43"/>
      <pageMargins left="0.75" right="0.75" top="1" bottom="0.79" header="0.5" footer="0.5"/>
      <printOptions horizontalCentered="1"/>
      <pageSetup scale="54" orientation="landscape" r:id="rId1"/>
      <headerFooter alignWithMargins="0">
        <oddFooter>&amp;C&amp;"Times New Roman,Regular"Exhibit D - Resources by DOJ Strategic Goals &amp; Strategic Objectives</oddFooter>
      </headerFooter>
    </customSheetView>
    <customSheetView guid="{56C0A34E-45B4-448B-85E5-70B3A8E63333}" scale="75" showPageBreaks="1" printArea="1" hiddenRows="1" view="pageBreakPreview" topLeftCell="A7">
      <selection activeCell="F11" sqref="F11"/>
      <pageMargins left="0.75" right="0.75" top="1" bottom="0.79" header="0.5" footer="0.5"/>
      <printOptions horizontalCentered="1"/>
      <pageSetup scale="54" orientation="landscape" r:id="rId2"/>
      <headerFooter alignWithMargins="0">
        <oddFooter>&amp;C&amp;"Times New Roman,Regular"Exhibit D - Resources by DOJ Strategic Goals &amp; Strategic Objectives</oddFooter>
      </headerFooter>
    </customSheetView>
    <customSheetView guid="{4148B88B-8ED7-4FDE-9459-DEB244AD0552}" scale="75" showPageBreaks="1" printArea="1" hiddenRows="1" view="pageBreakPreview">
      <selection activeCell="D45" sqref="D45"/>
      <pageMargins left="0.75" right="0.75" top="1" bottom="0.79" header="0.5" footer="0.5"/>
      <printOptions horizontalCentered="1"/>
      <pageSetup scale="54" orientation="landscape" r:id="rId3"/>
      <headerFooter alignWithMargins="0">
        <oddFooter>&amp;C&amp;"Times New Roman,Regular"Exhibit D - Resources by DOJ Strategic Goals &amp; Strategic Objectives</oddFooter>
      </headerFooter>
    </customSheetView>
    <customSheetView guid="{12C66D54-5067-4346-818B-6EAB1C8A9183}" scale="70" showPageBreaks="1" printArea="1" hiddenRows="1" view="pageBreakPreview">
      <selection activeCell="J23" sqref="J23"/>
      <pageMargins left="0.75" right="0.75" top="1" bottom="0.79" header="0.5" footer="0.5"/>
      <printOptions horizontalCentered="1"/>
      <pageSetup scale="54" orientation="landscape" r:id="rId4"/>
      <headerFooter alignWithMargins="0">
        <oddFooter>&amp;C&amp;"Times New Roman,Regular"Exhibit D - Resources by DOJ Strategic Goals &amp; Strategic Objectives</oddFooter>
      </headerFooter>
    </customSheetView>
  </customSheetViews>
  <mergeCells count="17">
    <mergeCell ref="A45:S45"/>
    <mergeCell ref="M9:N9"/>
    <mergeCell ref="A10:A11"/>
    <mergeCell ref="F8:G9"/>
    <mergeCell ref="O8:P9"/>
    <mergeCell ref="K8:N8"/>
    <mergeCell ref="A44:S44"/>
    <mergeCell ref="K9:L9"/>
    <mergeCell ref="I8:J9"/>
    <mergeCell ref="A40:G40"/>
    <mergeCell ref="A43:G43"/>
    <mergeCell ref="A42:G42"/>
    <mergeCell ref="A1:P1"/>
    <mergeCell ref="A3:P3"/>
    <mergeCell ref="A4:P4"/>
    <mergeCell ref="A5:P5"/>
    <mergeCell ref="C8:D9"/>
  </mergeCells>
  <printOptions horizontalCentered="1"/>
  <pageMargins left="0.75" right="0.75" top="1" bottom="0.79" header="0.5" footer="0.5"/>
  <pageSetup scale="54" orientation="landscape" r:id="rId5"/>
  <headerFooter alignWithMargins="0">
    <oddFooter>&amp;C&amp;"Times New Roman,Regular"Exhibit D - Resources by DOJ Strategic Goals &amp; Strategic Objectives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Z45"/>
  <sheetViews>
    <sheetView showGridLines="0" showOutlineSymbols="0" view="pageBreakPreview" zoomScale="75" zoomScaleNormal="75" zoomScaleSheetLayoutView="75" workbookViewId="0">
      <selection activeCell="A38" sqref="A38:O38"/>
    </sheetView>
  </sheetViews>
  <sheetFormatPr defaultColWidth="8.88671875" defaultRowHeight="15.75"/>
  <cols>
    <col min="1" max="1" width="27.77734375" style="8" customWidth="1"/>
    <col min="2" max="2" width="7.5546875" style="8" bestFit="1" customWidth="1"/>
    <col min="3" max="3" width="6.77734375" style="8" customWidth="1"/>
    <col min="4" max="4" width="10.88671875" style="8" bestFit="1" customWidth="1"/>
    <col min="5" max="5" width="5.77734375" style="8" customWidth="1"/>
    <col min="6" max="6" width="5.6640625" style="8" customWidth="1"/>
    <col min="7" max="7" width="7.77734375" style="8" customWidth="1"/>
    <col min="8" max="8" width="5.5546875" style="8" customWidth="1"/>
    <col min="9" max="9" width="5.6640625" style="8" customWidth="1"/>
    <col min="10" max="10" width="7.77734375" style="8" customWidth="1"/>
    <col min="11" max="11" width="10.44140625" style="8" bestFit="1" customWidth="1"/>
    <col min="12" max="12" width="10" style="8" customWidth="1"/>
    <col min="13" max="13" width="7.5546875" style="8" bestFit="1" customWidth="1"/>
    <col min="14" max="14" width="6.77734375" style="8" customWidth="1"/>
    <col min="15" max="15" width="10.88671875" style="8" bestFit="1" customWidth="1"/>
    <col min="16" max="16" width="1" style="42" customWidth="1"/>
    <col min="17" max="18" width="8.88671875" style="8"/>
    <col min="19" max="19" width="10.21875" style="8" bestFit="1" customWidth="1"/>
    <col min="20" max="16384" width="8.88671875" style="8"/>
  </cols>
  <sheetData>
    <row r="1" spans="1:19" ht="20.25">
      <c r="A1" s="399" t="s">
        <v>90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1" t="s">
        <v>0</v>
      </c>
    </row>
    <row r="2" spans="1:19" ht="16.5" customHeight="1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41" t="s">
        <v>0</v>
      </c>
    </row>
    <row r="3" spans="1:19" ht="16.5" customHeight="1">
      <c r="A3" s="401" t="s">
        <v>75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1" t="s">
        <v>0</v>
      </c>
    </row>
    <row r="4" spans="1:19" ht="16.5" customHeight="1">
      <c r="A4" s="403" t="str">
        <f>+'B. Summary of Requirements '!A5</f>
        <v>Fees and Expenses of Witnesses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41" t="s">
        <v>0</v>
      </c>
    </row>
    <row r="5" spans="1:19" ht="16.5" customHeight="1">
      <c r="A5" s="403" t="str">
        <f>+'B. Summary of Requirements '!A6</f>
        <v>Salaries and Expenses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1" t="s">
        <v>0</v>
      </c>
    </row>
    <row r="6" spans="1:19" ht="16.5" customHeight="1">
      <c r="A6" s="397" t="s">
        <v>47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41" t="s">
        <v>0</v>
      </c>
    </row>
    <row r="7" spans="1:19" ht="16.5" customHeight="1">
      <c r="A7" s="395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41" t="s">
        <v>0</v>
      </c>
    </row>
    <row r="8" spans="1:19" ht="16.5" customHeight="1">
      <c r="A8" s="396"/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41" t="s">
        <v>0</v>
      </c>
    </row>
    <row r="9" spans="1:19" ht="16.5" customHeight="1">
      <c r="A9" s="391" t="s">
        <v>10</v>
      </c>
      <c r="B9" s="373" t="s">
        <v>91</v>
      </c>
      <c r="C9" s="374"/>
      <c r="D9" s="375"/>
      <c r="E9" s="385" t="s">
        <v>57</v>
      </c>
      <c r="F9" s="386"/>
      <c r="G9" s="387"/>
      <c r="H9" s="373" t="s">
        <v>7</v>
      </c>
      <c r="I9" s="374"/>
      <c r="J9" s="374"/>
      <c r="K9" s="383" t="s">
        <v>77</v>
      </c>
      <c r="L9" s="383" t="s">
        <v>78</v>
      </c>
      <c r="M9" s="373" t="s">
        <v>76</v>
      </c>
      <c r="N9" s="374"/>
      <c r="O9" s="375"/>
      <c r="P9" s="41" t="s">
        <v>0</v>
      </c>
    </row>
    <row r="10" spans="1:19" ht="16.5" customHeight="1">
      <c r="A10" s="392"/>
      <c r="B10" s="376"/>
      <c r="C10" s="377"/>
      <c r="D10" s="378"/>
      <c r="E10" s="388"/>
      <c r="F10" s="389"/>
      <c r="G10" s="390"/>
      <c r="H10" s="376"/>
      <c r="I10" s="377"/>
      <c r="J10" s="377"/>
      <c r="K10" s="384"/>
      <c r="L10" s="384"/>
      <c r="M10" s="376"/>
      <c r="N10" s="377"/>
      <c r="O10" s="378"/>
      <c r="P10" s="41" t="s">
        <v>0</v>
      </c>
    </row>
    <row r="11" spans="1:19" ht="16.5" customHeight="1" thickBot="1">
      <c r="A11" s="393"/>
      <c r="B11" s="117" t="s">
        <v>60</v>
      </c>
      <c r="C11" s="118" t="s">
        <v>13</v>
      </c>
      <c r="D11" s="118" t="s">
        <v>62</v>
      </c>
      <c r="E11" s="117" t="s">
        <v>60</v>
      </c>
      <c r="F11" s="118" t="s">
        <v>13</v>
      </c>
      <c r="G11" s="118" t="s">
        <v>62</v>
      </c>
      <c r="H11" s="117" t="s">
        <v>60</v>
      </c>
      <c r="I11" s="118" t="s">
        <v>13</v>
      </c>
      <c r="J11" s="118" t="s">
        <v>62</v>
      </c>
      <c r="K11" s="215" t="s">
        <v>62</v>
      </c>
      <c r="L11" s="216" t="s">
        <v>62</v>
      </c>
      <c r="M11" s="117" t="s">
        <v>60</v>
      </c>
      <c r="N11" s="118" t="s">
        <v>13</v>
      </c>
      <c r="O11" s="119" t="s">
        <v>62</v>
      </c>
      <c r="P11" s="41" t="s">
        <v>0</v>
      </c>
    </row>
    <row r="12" spans="1:19" ht="16.5" customHeight="1">
      <c r="A12" s="262" t="s">
        <v>120</v>
      </c>
      <c r="B12" s="69">
        <v>0</v>
      </c>
      <c r="C12" s="70">
        <v>0</v>
      </c>
      <c r="D12" s="71">
        <v>214622</v>
      </c>
      <c r="E12" s="110">
        <v>0</v>
      </c>
      <c r="F12" s="71">
        <v>0</v>
      </c>
      <c r="G12" s="71">
        <v>0</v>
      </c>
      <c r="H12" s="110">
        <v>0</v>
      </c>
      <c r="I12" s="71">
        <v>0</v>
      </c>
      <c r="J12" s="71">
        <v>0</v>
      </c>
      <c r="K12" s="45">
        <v>14993</v>
      </c>
      <c r="L12" s="71">
        <v>27908</v>
      </c>
      <c r="M12" s="110">
        <f>B12+E12+H12</f>
        <v>0</v>
      </c>
      <c r="N12" s="71">
        <f>C12+F12+I12</f>
        <v>0</v>
      </c>
      <c r="O12" s="46">
        <f>D12+G12+J12+K12+L12</f>
        <v>257523</v>
      </c>
      <c r="P12" s="41" t="s">
        <v>0</v>
      </c>
      <c r="R12" s="251"/>
      <c r="S12" s="251"/>
    </row>
    <row r="13" spans="1:19" ht="16.5" customHeight="1">
      <c r="A13" s="263" t="s">
        <v>121</v>
      </c>
      <c r="B13" s="69">
        <v>0</v>
      </c>
      <c r="C13" s="70">
        <v>0</v>
      </c>
      <c r="D13" s="71">
        <v>43661</v>
      </c>
      <c r="E13" s="110">
        <v>0</v>
      </c>
      <c r="F13" s="71">
        <v>0</v>
      </c>
      <c r="G13" s="71">
        <v>0</v>
      </c>
      <c r="H13" s="110">
        <v>0</v>
      </c>
      <c r="I13" s="71">
        <v>0</v>
      </c>
      <c r="J13" s="71">
        <v>0</v>
      </c>
      <c r="K13" s="45">
        <v>1120</v>
      </c>
      <c r="L13" s="71">
        <v>2085</v>
      </c>
      <c r="M13" s="110">
        <f t="shared" ref="M13:M18" si="0">B13+E13+H13</f>
        <v>0</v>
      </c>
      <c r="N13" s="71">
        <f t="shared" ref="N13:N18" si="1">C13+F13+I13</f>
        <v>0</v>
      </c>
      <c r="O13" s="46">
        <f>D13+G13+J13+K13+L13</f>
        <v>46866</v>
      </c>
      <c r="P13" s="41" t="s">
        <v>0</v>
      </c>
      <c r="R13" s="251"/>
      <c r="S13" s="251"/>
    </row>
    <row r="14" spans="1:19" ht="16.5" customHeight="1">
      <c r="A14" s="263" t="s">
        <v>122</v>
      </c>
      <c r="B14" s="69">
        <v>0</v>
      </c>
      <c r="C14" s="70">
        <v>0</v>
      </c>
      <c r="D14" s="71">
        <v>0</v>
      </c>
      <c r="E14" s="110">
        <v>0</v>
      </c>
      <c r="F14" s="71">
        <v>0</v>
      </c>
      <c r="G14" s="71">
        <v>0</v>
      </c>
      <c r="H14" s="110">
        <v>0</v>
      </c>
      <c r="I14" s="71">
        <v>0</v>
      </c>
      <c r="J14" s="71">
        <v>0</v>
      </c>
      <c r="K14" s="45">
        <v>23</v>
      </c>
      <c r="L14" s="71">
        <v>43</v>
      </c>
      <c r="M14" s="110">
        <f t="shared" si="0"/>
        <v>0</v>
      </c>
      <c r="N14" s="71">
        <f t="shared" si="1"/>
        <v>0</v>
      </c>
      <c r="O14" s="46">
        <f t="shared" ref="O14:O18" si="2">D14+G14+J14+K14+L14</f>
        <v>66</v>
      </c>
      <c r="P14" s="41" t="s">
        <v>0</v>
      </c>
      <c r="R14" s="251"/>
      <c r="S14" s="251"/>
    </row>
    <row r="15" spans="1:19" ht="16.5" customHeight="1">
      <c r="A15" s="263" t="s">
        <v>123</v>
      </c>
      <c r="B15" s="69">
        <v>0</v>
      </c>
      <c r="C15" s="70">
        <v>0</v>
      </c>
      <c r="D15" s="71">
        <v>7000</v>
      </c>
      <c r="E15" s="110">
        <v>0</v>
      </c>
      <c r="F15" s="71">
        <v>0</v>
      </c>
      <c r="G15" s="71">
        <v>0</v>
      </c>
      <c r="H15" s="110">
        <v>0</v>
      </c>
      <c r="I15" s="71">
        <v>0</v>
      </c>
      <c r="J15" s="71">
        <v>0</v>
      </c>
      <c r="K15" s="45">
        <v>2139</v>
      </c>
      <c r="L15" s="71">
        <v>3981</v>
      </c>
      <c r="M15" s="110">
        <f t="shared" ref="M15:M17" si="3">B15+E15+H15</f>
        <v>0</v>
      </c>
      <c r="N15" s="71">
        <f t="shared" ref="N15:N17" si="4">C15+F15+I15</f>
        <v>0</v>
      </c>
      <c r="O15" s="46">
        <f t="shared" ref="O15:O17" si="5">D15+G15+J15+K15+L15</f>
        <v>13120</v>
      </c>
      <c r="P15" s="41" t="s">
        <v>0</v>
      </c>
      <c r="R15" s="251"/>
      <c r="S15" s="251"/>
    </row>
    <row r="16" spans="1:19" ht="16.5" customHeight="1">
      <c r="A16" s="263" t="s">
        <v>124</v>
      </c>
      <c r="B16" s="69">
        <v>0</v>
      </c>
      <c r="C16" s="70">
        <v>0</v>
      </c>
      <c r="D16" s="71">
        <v>0</v>
      </c>
      <c r="E16" s="110">
        <v>0</v>
      </c>
      <c r="F16" s="71">
        <v>0</v>
      </c>
      <c r="G16" s="71">
        <v>0</v>
      </c>
      <c r="H16" s="110">
        <v>0</v>
      </c>
      <c r="I16" s="71">
        <v>0</v>
      </c>
      <c r="J16" s="71">
        <v>0</v>
      </c>
      <c r="K16" s="45">
        <v>0</v>
      </c>
      <c r="L16" s="71">
        <v>0</v>
      </c>
      <c r="M16" s="110">
        <f t="shared" si="3"/>
        <v>0</v>
      </c>
      <c r="N16" s="71">
        <f t="shared" si="4"/>
        <v>0</v>
      </c>
      <c r="O16" s="46">
        <f t="shared" si="5"/>
        <v>0</v>
      </c>
      <c r="P16" s="41" t="s">
        <v>0</v>
      </c>
      <c r="R16" s="251"/>
      <c r="S16" s="251"/>
    </row>
    <row r="17" spans="1:26" ht="16.5" customHeight="1">
      <c r="A17" s="263" t="s">
        <v>125</v>
      </c>
      <c r="B17" s="69">
        <v>0</v>
      </c>
      <c r="C17" s="70">
        <v>0</v>
      </c>
      <c r="D17" s="71">
        <v>1300</v>
      </c>
      <c r="E17" s="110">
        <v>0</v>
      </c>
      <c r="F17" s="71">
        <v>0</v>
      </c>
      <c r="G17" s="71">
        <v>0</v>
      </c>
      <c r="H17" s="110">
        <v>0</v>
      </c>
      <c r="I17" s="71">
        <v>0</v>
      </c>
      <c r="J17" s="71">
        <v>0</v>
      </c>
      <c r="K17" s="45">
        <v>260</v>
      </c>
      <c r="L17" s="71">
        <v>484</v>
      </c>
      <c r="M17" s="110">
        <f t="shared" si="3"/>
        <v>0</v>
      </c>
      <c r="N17" s="71">
        <f t="shared" si="4"/>
        <v>0</v>
      </c>
      <c r="O17" s="46">
        <f t="shared" si="5"/>
        <v>2044</v>
      </c>
      <c r="P17" s="41" t="s">
        <v>0</v>
      </c>
      <c r="R17" s="251"/>
      <c r="S17" s="251"/>
    </row>
    <row r="18" spans="1:26" ht="16.5" customHeight="1">
      <c r="A18" s="264" t="s">
        <v>126</v>
      </c>
      <c r="B18" s="104">
        <v>0</v>
      </c>
      <c r="C18" s="105">
        <v>0</v>
      </c>
      <c r="D18" s="109">
        <v>3417</v>
      </c>
      <c r="E18" s="108">
        <v>0</v>
      </c>
      <c r="F18" s="109">
        <v>0</v>
      </c>
      <c r="G18" s="109">
        <v>0</v>
      </c>
      <c r="H18" s="108">
        <v>0</v>
      </c>
      <c r="I18" s="109">
        <v>0</v>
      </c>
      <c r="J18" s="109">
        <v>0</v>
      </c>
      <c r="K18" s="47">
        <v>17</v>
      </c>
      <c r="L18" s="109">
        <v>32</v>
      </c>
      <c r="M18" s="108">
        <f t="shared" si="0"/>
        <v>0</v>
      </c>
      <c r="N18" s="109">
        <f t="shared" si="1"/>
        <v>0</v>
      </c>
      <c r="O18" s="128">
        <f t="shared" si="2"/>
        <v>3466</v>
      </c>
      <c r="P18" s="41" t="s">
        <v>0</v>
      </c>
      <c r="R18" s="251"/>
      <c r="S18" s="251"/>
    </row>
    <row r="19" spans="1:26" ht="16.5" customHeight="1">
      <c r="A19" s="122" t="s">
        <v>64</v>
      </c>
      <c r="B19" s="123">
        <f t="shared" ref="B19:O19" si="6">SUM(B12:B18)</f>
        <v>0</v>
      </c>
      <c r="C19" s="124">
        <f t="shared" si="6"/>
        <v>0</v>
      </c>
      <c r="D19" s="125">
        <f>SUM(D12:D18)</f>
        <v>270000</v>
      </c>
      <c r="E19" s="123">
        <f t="shared" si="6"/>
        <v>0</v>
      </c>
      <c r="F19" s="124">
        <f t="shared" si="6"/>
        <v>0</v>
      </c>
      <c r="G19" s="126">
        <f t="shared" si="6"/>
        <v>0</v>
      </c>
      <c r="H19" s="123">
        <f t="shared" si="6"/>
        <v>0</v>
      </c>
      <c r="I19" s="124">
        <f t="shared" si="6"/>
        <v>0</v>
      </c>
      <c r="J19" s="125">
        <f t="shared" si="6"/>
        <v>0</v>
      </c>
      <c r="K19" s="212">
        <f t="shared" si="6"/>
        <v>18552</v>
      </c>
      <c r="L19" s="125">
        <f t="shared" ref="L19" si="7">SUM(L12:L18)</f>
        <v>34533</v>
      </c>
      <c r="M19" s="217">
        <f t="shared" si="6"/>
        <v>0</v>
      </c>
      <c r="N19" s="218">
        <f t="shared" si="6"/>
        <v>0</v>
      </c>
      <c r="O19" s="127">
        <f t="shared" si="6"/>
        <v>323085</v>
      </c>
      <c r="P19" s="41" t="s">
        <v>0</v>
      </c>
    </row>
    <row r="20" spans="1:26" ht="16.5" customHeight="1">
      <c r="A20" s="116" t="s">
        <v>52</v>
      </c>
      <c r="B20" s="108" t="s">
        <v>61</v>
      </c>
      <c r="C20" s="109"/>
      <c r="D20" s="109"/>
      <c r="E20" s="108"/>
      <c r="F20" s="109"/>
      <c r="G20" s="109"/>
      <c r="H20" s="108"/>
      <c r="I20" s="109"/>
      <c r="J20" s="109"/>
      <c r="K20" s="47"/>
      <c r="L20" s="109"/>
      <c r="M20" s="108"/>
      <c r="N20" s="109">
        <f>C20+F20+I20</f>
        <v>0</v>
      </c>
      <c r="O20" s="128"/>
      <c r="P20" s="41" t="s">
        <v>0</v>
      </c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6.5" customHeight="1">
      <c r="A21" s="116" t="s">
        <v>51</v>
      </c>
      <c r="B21" s="129"/>
      <c r="C21" s="130">
        <f>SUM(C19:C20)</f>
        <v>0</v>
      </c>
      <c r="D21" s="130"/>
      <c r="E21" s="129"/>
      <c r="F21" s="130">
        <f>+F19+F20</f>
        <v>0</v>
      </c>
      <c r="G21" s="130"/>
      <c r="H21" s="129"/>
      <c r="I21" s="130">
        <f>+I19+I20</f>
        <v>0</v>
      </c>
      <c r="J21" s="130"/>
      <c r="K21" s="213"/>
      <c r="L21" s="130"/>
      <c r="M21" s="129"/>
      <c r="N21" s="130">
        <f>SUM(N19:N20)</f>
        <v>0</v>
      </c>
      <c r="O21" s="131"/>
      <c r="P21" s="41" t="s">
        <v>0</v>
      </c>
      <c r="S21" s="252"/>
    </row>
    <row r="22" spans="1:26" ht="16.5" customHeight="1">
      <c r="A22" s="132" t="s">
        <v>53</v>
      </c>
      <c r="B22" s="110"/>
      <c r="C22" s="71"/>
      <c r="D22" s="71"/>
      <c r="E22" s="110"/>
      <c r="F22" s="71"/>
      <c r="G22" s="71"/>
      <c r="H22" s="110"/>
      <c r="I22" s="71"/>
      <c r="J22" s="71"/>
      <c r="K22" s="45"/>
      <c r="L22" s="71"/>
      <c r="M22" s="110"/>
      <c r="N22" s="71"/>
      <c r="O22" s="46"/>
      <c r="P22" s="41" t="s">
        <v>0</v>
      </c>
    </row>
    <row r="23" spans="1:26" ht="16.5" customHeight="1">
      <c r="A23" s="133" t="s">
        <v>15</v>
      </c>
      <c r="B23" s="110"/>
      <c r="C23" s="71"/>
      <c r="D23" s="71"/>
      <c r="E23" s="110"/>
      <c r="F23" s="71"/>
      <c r="G23" s="71"/>
      <c r="H23" s="110"/>
      <c r="I23" s="71"/>
      <c r="J23" s="71"/>
      <c r="K23" s="45"/>
      <c r="L23" s="71"/>
      <c r="M23" s="110"/>
      <c r="N23" s="71">
        <f>C23+F23+I23</f>
        <v>0</v>
      </c>
      <c r="O23" s="46"/>
      <c r="P23" s="41" t="s">
        <v>0</v>
      </c>
    </row>
    <row r="24" spans="1:26" ht="16.5" customHeight="1">
      <c r="A24" s="134" t="s">
        <v>38</v>
      </c>
      <c r="B24" s="108"/>
      <c r="C24" s="109"/>
      <c r="D24" s="109"/>
      <c r="E24" s="108"/>
      <c r="F24" s="109"/>
      <c r="G24" s="109"/>
      <c r="H24" s="108"/>
      <c r="I24" s="109"/>
      <c r="J24" s="109"/>
      <c r="K24" s="47"/>
      <c r="L24" s="109"/>
      <c r="M24" s="108"/>
      <c r="N24" s="109">
        <f>C24+F24+I24</f>
        <v>0</v>
      </c>
      <c r="O24" s="128"/>
      <c r="P24" s="41" t="s">
        <v>0</v>
      </c>
    </row>
    <row r="25" spans="1:26" ht="16.5" customHeight="1">
      <c r="A25" s="116" t="s">
        <v>54</v>
      </c>
      <c r="B25" s="108"/>
      <c r="C25" s="109">
        <f>C24+C23+C21</f>
        <v>0</v>
      </c>
      <c r="D25" s="135"/>
      <c r="E25" s="108"/>
      <c r="F25" s="109">
        <f>F24+F23+F21</f>
        <v>0</v>
      </c>
      <c r="G25" s="135"/>
      <c r="H25" s="108"/>
      <c r="I25" s="109">
        <f>I24+I23+I21</f>
        <v>0</v>
      </c>
      <c r="J25" s="135"/>
      <c r="K25" s="214"/>
      <c r="L25" s="135"/>
      <c r="M25" s="108"/>
      <c r="N25" s="109">
        <f>N24+N23+N21</f>
        <v>0</v>
      </c>
      <c r="O25" s="136"/>
      <c r="P25" s="41" t="s">
        <v>0</v>
      </c>
    </row>
    <row r="26" spans="1:26" ht="16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6" ht="16.5" customHeight="1">
      <c r="A27" s="1"/>
      <c r="B27" s="1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1"/>
    </row>
    <row r="28" spans="1:26" ht="16.5" customHeight="1">
      <c r="A28" s="1"/>
      <c r="B28" s="1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1"/>
    </row>
    <row r="29" spans="1:26" ht="16.5" customHeight="1">
      <c r="A29" s="1"/>
      <c r="B29" s="1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1"/>
    </row>
    <row r="30" spans="1:26" ht="16.5" customHeight="1">
      <c r="A30" s="1"/>
      <c r="B30" s="1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1"/>
    </row>
    <row r="31" spans="1:26" ht="16.5" customHeight="1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10"/>
      <c r="M31" s="1"/>
      <c r="N31" s="1"/>
      <c r="O31" s="1"/>
      <c r="P31" s="41"/>
    </row>
    <row r="32" spans="1:26" ht="16.5" customHeight="1">
      <c r="A32" s="1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ht="16.5" customHeight="1">
      <c r="A33" s="18"/>
      <c r="B33" s="18"/>
      <c r="C33" s="18"/>
      <c r="D33" s="18"/>
      <c r="E33" s="18"/>
      <c r="F33" s="18"/>
      <c r="G33" s="18"/>
      <c r="H33" s="1"/>
      <c r="I33" s="1"/>
      <c r="J33" s="1"/>
      <c r="K33" s="1"/>
      <c r="L33" s="1"/>
      <c r="M33" s="1"/>
      <c r="N33" s="1"/>
      <c r="O33" s="1"/>
      <c r="P33" s="38" t="s">
        <v>8</v>
      </c>
    </row>
    <row r="34" spans="1:16" ht="16.5" customHeight="1">
      <c r="A34" s="381"/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15"/>
    </row>
    <row r="35" spans="1:16" ht="16.5" customHeight="1">
      <c r="A35" s="394"/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15"/>
    </row>
    <row r="36" spans="1:16" ht="16.5" customHeight="1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15"/>
    </row>
    <row r="37" spans="1:16" ht="16.5" customHeight="1">
      <c r="A37" s="209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11"/>
      <c r="M37" s="208"/>
      <c r="N37" s="208"/>
      <c r="O37" s="208"/>
      <c r="P37" s="15"/>
    </row>
    <row r="38" spans="1:16" ht="35.25" customHeight="1">
      <c r="A38" s="382"/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15"/>
    </row>
    <row r="39" spans="1:16" ht="35.25" customHeight="1">
      <c r="A39" s="379"/>
      <c r="B39" s="379"/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15"/>
    </row>
    <row r="40" spans="1:16" ht="16.5" customHeight="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15"/>
    </row>
    <row r="41" spans="1:16" ht="16.5" customHeight="1">
      <c r="A41" s="371"/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</row>
    <row r="42" spans="1:16" ht="16.5" customHeight="1"/>
    <row r="43" spans="1:16" ht="16.5" customHeight="1"/>
    <row r="44" spans="1:16" ht="16.5" customHeight="1"/>
    <row r="45" spans="1:16" ht="16.5" customHeight="1"/>
  </sheetData>
  <customSheetViews>
    <customSheetView guid="{3118AF25-8423-420A-806A-487665220C68}" scale="75" showPageBreaks="1" showGridLines="0" outlineSymbols="0" fitToPage="1" printArea="1" view="pageBreakPreview">
      <selection activeCell="N22" sqref="N22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1"/>
      <headerFooter alignWithMargins="0">
        <oddFooter>&amp;C&amp;"Times New Roman,Regular"Exhibit F - Crosswalk of 2011 Availability</oddFooter>
      </headerFooter>
    </customSheetView>
    <customSheetView guid="{56C0A34E-45B4-448B-85E5-70B3A8E63333}" scale="75" showPageBreaks="1" showGridLines="0" outlineSymbols="0" fitToPage="1" printArea="1" view="pageBreakPreview">
      <selection activeCell="S30" sqref="S30"/>
      <pageMargins left="0.5" right="0.5" top="0.5" bottom="0.55000000000000004" header="0" footer="0"/>
      <printOptions horizontalCentered="1"/>
      <pageSetup scale="68" firstPageNumber="2" orientation="landscape" useFirstPageNumber="1" horizontalDpi="300" verticalDpi="300" r:id="rId2"/>
      <headerFooter alignWithMargins="0">
        <oddFooter>&amp;C&amp;"Times New Roman,Regular"Exhibit F - Crosswalk of 2011 Availability</oddFooter>
      </headerFooter>
    </customSheetView>
    <customSheetView guid="{4148B88B-8ED7-4FDE-9459-DEB244AD0552}" scale="75" showPageBreaks="1" showGridLines="0" outlineSymbols="0" fitToPage="1" printArea="1" hiddenColumns="1" view="pageBreakPreview">
      <selection activeCell="L12" sqref="L12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3"/>
      <headerFooter alignWithMargins="0">
        <oddFooter>&amp;C&amp;"Times New Roman,Regular"Exhibit F - Crosswalk of 2011 Availability</oddFooter>
      </headerFooter>
    </customSheetView>
    <customSheetView guid="{12C66D54-5067-4346-818B-6EAB1C8A9183}" scale="75" showPageBreaks="1" showGridLines="0" outlineSymbols="0" fitToPage="1" printArea="1" view="pageBreakPreview">
      <selection activeCell="A36" sqref="A36:O36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4"/>
      <headerFooter alignWithMargins="0">
        <oddFooter>&amp;C&amp;"Times New Roman,Regular"Exhibit F - Crosswalk of 2011 Availability</oddFooter>
      </headerFooter>
    </customSheetView>
  </customSheetViews>
  <mergeCells count="22">
    <mergeCell ref="A7:O7"/>
    <mergeCell ref="A8:O8"/>
    <mergeCell ref="A2:O2"/>
    <mergeCell ref="A6:O6"/>
    <mergeCell ref="A1:O1"/>
    <mergeCell ref="A3:O3"/>
    <mergeCell ref="A4:O4"/>
    <mergeCell ref="A5:O5"/>
    <mergeCell ref="A41:P41"/>
    <mergeCell ref="M9:O10"/>
    <mergeCell ref="A36:O36"/>
    <mergeCell ref="A40:O40"/>
    <mergeCell ref="A34:O34"/>
    <mergeCell ref="A38:O38"/>
    <mergeCell ref="A39:O39"/>
    <mergeCell ref="H9:J10"/>
    <mergeCell ref="K9:K10"/>
    <mergeCell ref="L9:L10"/>
    <mergeCell ref="E9:G10"/>
    <mergeCell ref="B9:D10"/>
    <mergeCell ref="A9:A11"/>
    <mergeCell ref="A35:O35"/>
  </mergeCells>
  <phoneticPr fontId="0" type="noConversion"/>
  <printOptions horizontalCentered="1"/>
  <pageMargins left="0.5" right="0.5" top="0.5" bottom="0.55000000000000004" header="0" footer="0"/>
  <pageSetup scale="78" firstPageNumber="2" orientation="landscape" useFirstPageNumber="1" horizontalDpi="300" verticalDpi="300" r:id="rId5"/>
  <headerFooter alignWithMargins="0">
    <oddFooter>&amp;C&amp;"Times New Roman,Regular"Exhibit F - Crosswalk of 2011 Availability</oddFooter>
  </headerFooter>
  <ignoredErrors>
    <ignoredError sqref="N19 D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view="pageBreakPreview" zoomScale="75" zoomScaleNormal="100" zoomScaleSheetLayoutView="75" workbookViewId="0">
      <selection activeCell="T10" sqref="T10:W20"/>
    </sheetView>
  </sheetViews>
  <sheetFormatPr defaultRowHeight="15.75"/>
  <cols>
    <col min="1" max="1" width="27.5546875" customWidth="1"/>
    <col min="8" max="8" width="8.88671875" hidden="1" customWidth="1"/>
    <col min="9" max="9" width="8.88671875" style="191" hidden="1" customWidth="1"/>
    <col min="10" max="10" width="8.88671875" hidden="1" customWidth="1"/>
    <col min="14" max="14" width="9.44140625" style="8" customWidth="1"/>
    <col min="15" max="15" width="10" style="8" customWidth="1"/>
    <col min="22" max="22" width="9.33203125" bestFit="1" customWidth="1"/>
  </cols>
  <sheetData>
    <row r="1" spans="1:22" ht="20.25">
      <c r="A1" s="399" t="s">
        <v>119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1" t="s">
        <v>0</v>
      </c>
      <c r="T1" s="8"/>
    </row>
    <row r="2" spans="1:22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41" t="s">
        <v>0</v>
      </c>
      <c r="T2" s="8"/>
    </row>
    <row r="3" spans="1:22" ht="18.75">
      <c r="A3" s="401" t="s">
        <v>93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1" t="s">
        <v>0</v>
      </c>
      <c r="T3" s="8"/>
    </row>
    <row r="4" spans="1:22" ht="16.5">
      <c r="A4" s="403" t="str">
        <f>+'B. Summary of Requirements '!A5</f>
        <v>Fees and Expenses of Witnesses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41" t="s">
        <v>0</v>
      </c>
      <c r="T4" s="8"/>
    </row>
    <row r="5" spans="1:22" ht="16.5">
      <c r="A5" s="403" t="str">
        <f>+'B. Summary of Requirements '!A6</f>
        <v>Salaries and Expenses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1" t="s">
        <v>0</v>
      </c>
      <c r="T5" s="8"/>
    </row>
    <row r="6" spans="1:22">
      <c r="A6" s="397" t="s">
        <v>47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41" t="s">
        <v>0</v>
      </c>
      <c r="T6" s="8"/>
    </row>
    <row r="7" spans="1:22">
      <c r="A7" s="395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41" t="s">
        <v>0</v>
      </c>
      <c r="T7" s="8"/>
    </row>
    <row r="8" spans="1:22">
      <c r="A8" s="396"/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41" t="s">
        <v>0</v>
      </c>
      <c r="T8" s="8"/>
    </row>
    <row r="9" spans="1:22" ht="15.75" customHeight="1">
      <c r="A9" s="391" t="s">
        <v>10</v>
      </c>
      <c r="B9" s="373" t="s">
        <v>99</v>
      </c>
      <c r="C9" s="374"/>
      <c r="D9" s="375"/>
      <c r="E9" s="385" t="s">
        <v>57</v>
      </c>
      <c r="F9" s="386"/>
      <c r="G9" s="387"/>
      <c r="H9" s="385" t="s">
        <v>58</v>
      </c>
      <c r="I9" s="386"/>
      <c r="J9" s="387"/>
      <c r="K9" s="373" t="s">
        <v>7</v>
      </c>
      <c r="L9" s="374"/>
      <c r="M9" s="375"/>
      <c r="N9" s="383" t="s">
        <v>77</v>
      </c>
      <c r="O9" s="404" t="s">
        <v>78</v>
      </c>
      <c r="P9" s="373" t="s">
        <v>92</v>
      </c>
      <c r="Q9" s="374"/>
      <c r="R9" s="375"/>
      <c r="S9" s="41" t="s">
        <v>0</v>
      </c>
      <c r="T9" s="8"/>
    </row>
    <row r="10" spans="1:22">
      <c r="A10" s="392"/>
      <c r="B10" s="376"/>
      <c r="C10" s="377"/>
      <c r="D10" s="378"/>
      <c r="E10" s="388"/>
      <c r="F10" s="389"/>
      <c r="G10" s="390"/>
      <c r="H10" s="388"/>
      <c r="I10" s="389"/>
      <c r="J10" s="390"/>
      <c r="K10" s="376"/>
      <c r="L10" s="377"/>
      <c r="M10" s="378"/>
      <c r="N10" s="384"/>
      <c r="O10" s="405"/>
      <c r="P10" s="376"/>
      <c r="Q10" s="377"/>
      <c r="R10" s="378"/>
      <c r="S10" s="41" t="s">
        <v>0</v>
      </c>
      <c r="T10" s="8"/>
    </row>
    <row r="11" spans="1:22" ht="16.5" thickBot="1">
      <c r="A11" s="393"/>
      <c r="B11" s="117" t="s">
        <v>60</v>
      </c>
      <c r="C11" s="118" t="s">
        <v>13</v>
      </c>
      <c r="D11" s="118" t="s">
        <v>62</v>
      </c>
      <c r="E11" s="117" t="s">
        <v>60</v>
      </c>
      <c r="F11" s="118" t="s">
        <v>13</v>
      </c>
      <c r="G11" s="118" t="s">
        <v>62</v>
      </c>
      <c r="H11" s="117" t="s">
        <v>60</v>
      </c>
      <c r="I11" s="118" t="s">
        <v>13</v>
      </c>
      <c r="J11" s="118" t="s">
        <v>62</v>
      </c>
      <c r="K11" s="117" t="s">
        <v>60</v>
      </c>
      <c r="L11" s="118" t="s">
        <v>13</v>
      </c>
      <c r="M11" s="118" t="s">
        <v>62</v>
      </c>
      <c r="N11" s="215" t="s">
        <v>62</v>
      </c>
      <c r="O11" s="216" t="s">
        <v>62</v>
      </c>
      <c r="P11" s="117" t="s">
        <v>60</v>
      </c>
      <c r="Q11" s="118" t="s">
        <v>13</v>
      </c>
      <c r="R11" s="119" t="s">
        <v>62</v>
      </c>
      <c r="S11" s="41" t="s">
        <v>0</v>
      </c>
      <c r="T11" s="8"/>
    </row>
    <row r="12" spans="1:22">
      <c r="A12" s="262" t="s">
        <v>120</v>
      </c>
      <c r="B12" s="69">
        <v>0</v>
      </c>
      <c r="C12" s="70">
        <v>0</v>
      </c>
      <c r="D12" s="71">
        <v>214622</v>
      </c>
      <c r="E12" s="110">
        <v>0</v>
      </c>
      <c r="F12" s="71">
        <v>0</v>
      </c>
      <c r="G12" s="71">
        <v>0</v>
      </c>
      <c r="H12" s="110"/>
      <c r="I12" s="71"/>
      <c r="J12" s="71"/>
      <c r="K12" s="110">
        <v>0</v>
      </c>
      <c r="L12" s="71">
        <v>0</v>
      </c>
      <c r="M12" s="71">
        <v>0</v>
      </c>
      <c r="N12" s="45">
        <v>73496</v>
      </c>
      <c r="O12" s="71">
        <v>7619</v>
      </c>
      <c r="P12" s="110">
        <f t="shared" ref="P12:Q18" si="0">B12+E12+H12+K12</f>
        <v>0</v>
      </c>
      <c r="Q12" s="71">
        <f t="shared" si="0"/>
        <v>0</v>
      </c>
      <c r="R12" s="46">
        <f>D12+G12+J12+M12+N12+O12</f>
        <v>295737</v>
      </c>
      <c r="S12" s="41" t="s">
        <v>0</v>
      </c>
      <c r="T12" s="252"/>
      <c r="V12" s="253"/>
    </row>
    <row r="13" spans="1:22">
      <c r="A13" s="263" t="s">
        <v>121</v>
      </c>
      <c r="B13" s="69">
        <v>0</v>
      </c>
      <c r="C13" s="70">
        <v>0</v>
      </c>
      <c r="D13" s="72">
        <v>43661</v>
      </c>
      <c r="E13" s="110">
        <v>0</v>
      </c>
      <c r="F13" s="71">
        <v>0</v>
      </c>
      <c r="G13" s="71">
        <v>0</v>
      </c>
      <c r="H13" s="110"/>
      <c r="I13" s="71"/>
      <c r="J13" s="71"/>
      <c r="K13" s="110">
        <v>0</v>
      </c>
      <c r="L13" s="71">
        <v>0</v>
      </c>
      <c r="M13" s="71">
        <v>0</v>
      </c>
      <c r="N13" s="45">
        <v>6243</v>
      </c>
      <c r="O13" s="71">
        <v>647</v>
      </c>
      <c r="P13" s="110">
        <f t="shared" si="0"/>
        <v>0</v>
      </c>
      <c r="Q13" s="71">
        <f t="shared" si="0"/>
        <v>0</v>
      </c>
      <c r="R13" s="46">
        <f>D13+G13+J13+M13+N13+O13</f>
        <v>50551</v>
      </c>
      <c r="S13" s="41" t="s">
        <v>0</v>
      </c>
      <c r="T13" s="252"/>
      <c r="U13" s="250"/>
      <c r="V13" s="253"/>
    </row>
    <row r="14" spans="1:22" s="249" customFormat="1">
      <c r="A14" s="263" t="s">
        <v>122</v>
      </c>
      <c r="B14" s="69">
        <v>0</v>
      </c>
      <c r="C14" s="70">
        <v>0</v>
      </c>
      <c r="D14" s="19">
        <v>0</v>
      </c>
      <c r="E14" s="110">
        <v>0</v>
      </c>
      <c r="F14" s="71">
        <v>0</v>
      </c>
      <c r="G14" s="71">
        <v>0</v>
      </c>
      <c r="H14" s="110"/>
      <c r="I14" s="71"/>
      <c r="J14" s="71"/>
      <c r="K14" s="110">
        <v>0</v>
      </c>
      <c r="L14" s="71">
        <v>0</v>
      </c>
      <c r="M14" s="71">
        <v>0</v>
      </c>
      <c r="N14" s="45">
        <v>112</v>
      </c>
      <c r="O14" s="71">
        <v>12</v>
      </c>
      <c r="P14" s="110">
        <f t="shared" ref="P14:P16" si="1">B14+E14+H14+K14</f>
        <v>0</v>
      </c>
      <c r="Q14" s="71">
        <f t="shared" ref="Q14:Q16" si="2">C14+F14+I14+L14</f>
        <v>0</v>
      </c>
      <c r="R14" s="46">
        <f t="shared" ref="R14:R16" si="3">D14+G14+J14+M14+N14+O14</f>
        <v>124</v>
      </c>
      <c r="S14" s="41" t="s">
        <v>0</v>
      </c>
      <c r="T14" s="252"/>
      <c r="U14" s="250"/>
      <c r="V14" s="253"/>
    </row>
    <row r="15" spans="1:22" s="249" customFormat="1">
      <c r="A15" s="263" t="s">
        <v>123</v>
      </c>
      <c r="B15" s="69">
        <v>0</v>
      </c>
      <c r="C15" s="70">
        <v>0</v>
      </c>
      <c r="D15" s="19">
        <v>7000</v>
      </c>
      <c r="E15" s="110">
        <v>0</v>
      </c>
      <c r="F15" s="71">
        <v>0</v>
      </c>
      <c r="G15" s="71">
        <v>0</v>
      </c>
      <c r="H15" s="110"/>
      <c r="I15" s="71"/>
      <c r="J15" s="71"/>
      <c r="K15" s="110">
        <v>0</v>
      </c>
      <c r="L15" s="71">
        <v>0</v>
      </c>
      <c r="M15" s="71">
        <v>0</v>
      </c>
      <c r="N15" s="45">
        <v>11184</v>
      </c>
      <c r="O15" s="71">
        <v>1159</v>
      </c>
      <c r="P15" s="110">
        <f t="shared" si="1"/>
        <v>0</v>
      </c>
      <c r="Q15" s="71">
        <f t="shared" si="2"/>
        <v>0</v>
      </c>
      <c r="R15" s="265">
        <f t="shared" si="3"/>
        <v>19343</v>
      </c>
      <c r="S15" s="41" t="s">
        <v>0</v>
      </c>
      <c r="T15" s="252"/>
      <c r="U15" s="250"/>
      <c r="V15" s="253"/>
    </row>
    <row r="16" spans="1:22" s="249" customFormat="1">
      <c r="A16" s="263" t="s">
        <v>124</v>
      </c>
      <c r="B16" s="69">
        <v>0</v>
      </c>
      <c r="C16" s="70">
        <v>0</v>
      </c>
      <c r="D16" s="19">
        <v>0</v>
      </c>
      <c r="E16" s="110">
        <v>0</v>
      </c>
      <c r="F16" s="71">
        <v>0</v>
      </c>
      <c r="G16" s="71">
        <v>0</v>
      </c>
      <c r="H16" s="110"/>
      <c r="I16" s="71"/>
      <c r="J16" s="71"/>
      <c r="K16" s="110">
        <v>0</v>
      </c>
      <c r="L16" s="71">
        <v>0</v>
      </c>
      <c r="M16" s="71">
        <v>0</v>
      </c>
      <c r="N16" s="45">
        <v>0</v>
      </c>
      <c r="O16" s="71">
        <v>0</v>
      </c>
      <c r="P16" s="110">
        <f t="shared" si="1"/>
        <v>0</v>
      </c>
      <c r="Q16" s="71">
        <f t="shared" si="2"/>
        <v>0</v>
      </c>
      <c r="R16" s="46">
        <f t="shared" si="3"/>
        <v>0</v>
      </c>
      <c r="S16" s="41" t="s">
        <v>0</v>
      </c>
      <c r="T16" s="252"/>
      <c r="U16" s="250"/>
      <c r="V16" s="253"/>
    </row>
    <row r="17" spans="1:22">
      <c r="A17" s="263" t="s">
        <v>125</v>
      </c>
      <c r="B17" s="69">
        <v>0</v>
      </c>
      <c r="C17" s="70">
        <v>0</v>
      </c>
      <c r="D17" s="19">
        <v>1300</v>
      </c>
      <c r="E17" s="110">
        <v>0</v>
      </c>
      <c r="F17" s="71">
        <v>0</v>
      </c>
      <c r="G17" s="71">
        <v>0</v>
      </c>
      <c r="H17" s="110"/>
      <c r="I17" s="71"/>
      <c r="J17" s="71"/>
      <c r="K17" s="110">
        <v>0</v>
      </c>
      <c r="L17" s="71">
        <v>0</v>
      </c>
      <c r="M17" s="71">
        <v>0</v>
      </c>
      <c r="N17" s="45">
        <v>1261</v>
      </c>
      <c r="O17" s="71">
        <v>131</v>
      </c>
      <c r="P17" s="110">
        <f t="shared" si="0"/>
        <v>0</v>
      </c>
      <c r="Q17" s="71">
        <f t="shared" si="0"/>
        <v>0</v>
      </c>
      <c r="R17" s="46">
        <f t="shared" ref="R17:R18" si="4">D17+G17+J17+M17+N17+O17</f>
        <v>2692</v>
      </c>
      <c r="S17" s="41" t="s">
        <v>0</v>
      </c>
      <c r="T17" s="252"/>
      <c r="U17" s="250"/>
      <c r="V17" s="253"/>
    </row>
    <row r="18" spans="1:22">
      <c r="A18" s="264" t="s">
        <v>126</v>
      </c>
      <c r="B18" s="104">
        <v>0</v>
      </c>
      <c r="C18" s="105">
        <v>0</v>
      </c>
      <c r="D18" s="121">
        <v>3417</v>
      </c>
      <c r="E18" s="120">
        <v>0</v>
      </c>
      <c r="F18" s="121">
        <v>0</v>
      </c>
      <c r="G18" s="121">
        <v>0</v>
      </c>
      <c r="H18" s="120"/>
      <c r="I18" s="121"/>
      <c r="J18" s="121"/>
      <c r="K18" s="120">
        <v>0</v>
      </c>
      <c r="L18" s="121">
        <v>0</v>
      </c>
      <c r="M18" s="121">
        <v>0</v>
      </c>
      <c r="N18" s="47">
        <v>82</v>
      </c>
      <c r="O18" s="121">
        <v>8</v>
      </c>
      <c r="P18" s="120">
        <f t="shared" si="0"/>
        <v>0</v>
      </c>
      <c r="Q18" s="121">
        <f t="shared" si="0"/>
        <v>0</v>
      </c>
      <c r="R18" s="266">
        <f t="shared" si="4"/>
        <v>3507</v>
      </c>
      <c r="S18" s="41" t="s">
        <v>0</v>
      </c>
      <c r="T18" s="252"/>
      <c r="U18" s="250"/>
      <c r="V18" s="253"/>
    </row>
    <row r="19" spans="1:22">
      <c r="A19" s="122" t="s">
        <v>64</v>
      </c>
      <c r="B19" s="123">
        <f t="shared" ref="B19:R19" si="5">SUM(B12:B18)</f>
        <v>0</v>
      </c>
      <c r="C19" s="124">
        <f t="shared" si="5"/>
        <v>0</v>
      </c>
      <c r="D19" s="125">
        <f>SUM(D12:D18)</f>
        <v>270000</v>
      </c>
      <c r="E19" s="123">
        <f t="shared" si="5"/>
        <v>0</v>
      </c>
      <c r="F19" s="124">
        <f t="shared" si="5"/>
        <v>0</v>
      </c>
      <c r="G19" s="126">
        <f t="shared" si="5"/>
        <v>0</v>
      </c>
      <c r="H19" s="123">
        <f t="shared" si="5"/>
        <v>0</v>
      </c>
      <c r="I19" s="124">
        <f>SUM(I12:I18)</f>
        <v>0</v>
      </c>
      <c r="J19" s="125">
        <f t="shared" si="5"/>
        <v>0</v>
      </c>
      <c r="K19" s="123">
        <f t="shared" si="5"/>
        <v>0</v>
      </c>
      <c r="L19" s="124">
        <f t="shared" si="5"/>
        <v>0</v>
      </c>
      <c r="M19" s="125">
        <f t="shared" si="5"/>
        <v>0</v>
      </c>
      <c r="N19" s="212">
        <f t="shared" si="5"/>
        <v>92378</v>
      </c>
      <c r="O19" s="125">
        <f t="shared" si="5"/>
        <v>9576</v>
      </c>
      <c r="P19" s="123">
        <f t="shared" si="5"/>
        <v>0</v>
      </c>
      <c r="Q19" s="124">
        <f>SUM(Q12:Q18)</f>
        <v>0</v>
      </c>
      <c r="R19" s="127">
        <f t="shared" si="5"/>
        <v>371954</v>
      </c>
      <c r="S19" s="41" t="s">
        <v>0</v>
      </c>
      <c r="T19" s="8"/>
      <c r="V19" s="253"/>
    </row>
    <row r="20" spans="1:22">
      <c r="A20" s="116" t="s">
        <v>52</v>
      </c>
      <c r="B20" s="108" t="s">
        <v>61</v>
      </c>
      <c r="C20" s="109"/>
      <c r="D20" s="109"/>
      <c r="E20" s="108"/>
      <c r="F20" s="109"/>
      <c r="G20" s="109"/>
      <c r="H20" s="108"/>
      <c r="I20" s="109"/>
      <c r="J20" s="109"/>
      <c r="K20" s="108"/>
      <c r="L20" s="109"/>
      <c r="M20" s="109"/>
      <c r="N20" s="47"/>
      <c r="O20" s="109"/>
      <c r="P20" s="108"/>
      <c r="Q20" s="109">
        <f>C20+F20+I20+L20</f>
        <v>0</v>
      </c>
      <c r="R20" s="128"/>
      <c r="S20" s="41" t="s">
        <v>0</v>
      </c>
      <c r="T20" s="9"/>
    </row>
    <row r="21" spans="1:22">
      <c r="A21" s="116" t="s">
        <v>51</v>
      </c>
      <c r="B21" s="129"/>
      <c r="C21" s="130">
        <f>SUM(C19:C20)</f>
        <v>0</v>
      </c>
      <c r="D21" s="130"/>
      <c r="E21" s="129"/>
      <c r="F21" s="130">
        <f>+F19+F20</f>
        <v>0</v>
      </c>
      <c r="G21" s="130"/>
      <c r="H21" s="129"/>
      <c r="I21" s="130">
        <f>+I19+I20</f>
        <v>0</v>
      </c>
      <c r="J21" s="130"/>
      <c r="K21" s="129"/>
      <c r="L21" s="130">
        <f>+L19+L20</f>
        <v>0</v>
      </c>
      <c r="M21" s="130"/>
      <c r="N21" s="213"/>
      <c r="O21" s="130"/>
      <c r="P21" s="129"/>
      <c r="Q21" s="130">
        <f>SUM(Q19:Q20)</f>
        <v>0</v>
      </c>
      <c r="R21" s="131"/>
      <c r="S21" s="41" t="s">
        <v>0</v>
      </c>
      <c r="T21" s="8"/>
    </row>
    <row r="22" spans="1:22">
      <c r="A22" s="132" t="s">
        <v>53</v>
      </c>
      <c r="B22" s="110"/>
      <c r="C22" s="71"/>
      <c r="D22" s="71"/>
      <c r="E22" s="110"/>
      <c r="F22" s="71"/>
      <c r="G22" s="71"/>
      <c r="H22" s="110"/>
      <c r="I22" s="71"/>
      <c r="J22" s="71"/>
      <c r="K22" s="110"/>
      <c r="L22" s="71"/>
      <c r="M22" s="71"/>
      <c r="N22" s="45"/>
      <c r="O22" s="71"/>
      <c r="P22" s="110"/>
      <c r="Q22" s="71"/>
      <c r="R22" s="46"/>
      <c r="S22" s="41" t="s">
        <v>0</v>
      </c>
      <c r="T22" s="8"/>
    </row>
    <row r="23" spans="1:22">
      <c r="A23" s="133" t="s">
        <v>15</v>
      </c>
      <c r="B23" s="110"/>
      <c r="C23" s="71">
        <v>0</v>
      </c>
      <c r="D23" s="71"/>
      <c r="E23" s="110"/>
      <c r="F23" s="71">
        <v>0</v>
      </c>
      <c r="G23" s="71"/>
      <c r="H23" s="110"/>
      <c r="I23" s="71">
        <v>0</v>
      </c>
      <c r="J23" s="71"/>
      <c r="K23" s="110"/>
      <c r="L23" s="71">
        <v>0</v>
      </c>
      <c r="M23" s="71"/>
      <c r="N23" s="45"/>
      <c r="O23" s="71"/>
      <c r="P23" s="110"/>
      <c r="Q23" s="71">
        <f>C23+F23+I23+L23</f>
        <v>0</v>
      </c>
      <c r="R23" s="46"/>
      <c r="S23" s="41" t="s">
        <v>0</v>
      </c>
      <c r="T23" s="8"/>
    </row>
    <row r="24" spans="1:22">
      <c r="A24" s="134" t="s">
        <v>38</v>
      </c>
      <c r="B24" s="108"/>
      <c r="C24" s="109">
        <v>0</v>
      </c>
      <c r="D24" s="109"/>
      <c r="E24" s="108"/>
      <c r="F24" s="109">
        <v>0</v>
      </c>
      <c r="G24" s="109"/>
      <c r="H24" s="108"/>
      <c r="I24" s="109">
        <v>0</v>
      </c>
      <c r="J24" s="109"/>
      <c r="K24" s="108"/>
      <c r="L24" s="109">
        <v>0</v>
      </c>
      <c r="M24" s="109"/>
      <c r="N24" s="47"/>
      <c r="O24" s="109"/>
      <c r="P24" s="108"/>
      <c r="Q24" s="109">
        <f>C24+F24+I24+L24</f>
        <v>0</v>
      </c>
      <c r="R24" s="128"/>
      <c r="S24" s="41" t="s">
        <v>0</v>
      </c>
      <c r="T24" s="8"/>
    </row>
    <row r="25" spans="1:22">
      <c r="A25" s="116" t="s">
        <v>54</v>
      </c>
      <c r="B25" s="108"/>
      <c r="C25" s="109">
        <f>C24+C23+C21</f>
        <v>0</v>
      </c>
      <c r="D25" s="135"/>
      <c r="E25" s="108"/>
      <c r="F25" s="109">
        <f>F24+F23+F21</f>
        <v>0</v>
      </c>
      <c r="G25" s="135"/>
      <c r="H25" s="108"/>
      <c r="I25" s="109">
        <f>I24+I23+I21</f>
        <v>0</v>
      </c>
      <c r="J25" s="135"/>
      <c r="K25" s="108"/>
      <c r="L25" s="109">
        <f>L24+L23+L21</f>
        <v>0</v>
      </c>
      <c r="M25" s="135"/>
      <c r="N25" s="214"/>
      <c r="O25" s="135"/>
      <c r="P25" s="108"/>
      <c r="Q25" s="109">
        <f>Q24+Q23+Q21</f>
        <v>0</v>
      </c>
      <c r="R25" s="136"/>
      <c r="S25" s="41" t="s">
        <v>0</v>
      </c>
      <c r="T25" s="8"/>
    </row>
    <row r="26" spans="1:22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8" t="s">
        <v>8</v>
      </c>
      <c r="T26" s="8"/>
    </row>
    <row r="27" spans="1:22">
      <c r="A27" s="1"/>
      <c r="B27" s="15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  <c r="P27" s="1"/>
      <c r="Q27" s="1"/>
      <c r="R27" s="1"/>
      <c r="S27" s="41"/>
      <c r="T27" s="8"/>
    </row>
    <row r="28" spans="1:22" s="8" customFormat="1" ht="16.5" customHeight="1">
      <c r="A28" s="394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15"/>
    </row>
    <row r="29" spans="1:22" s="8" customFormat="1" ht="16.5" customHeight="1">
      <c r="A29" s="379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15"/>
    </row>
    <row r="30" spans="1:22" s="8" customFormat="1" ht="16.5" customHeight="1">
      <c r="A30" s="209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15"/>
    </row>
    <row r="31" spans="1:22" s="8" customFormat="1" ht="16.5" customHeight="1">
      <c r="A31" s="382"/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15"/>
    </row>
    <row r="32" spans="1:22" s="8" customFormat="1" ht="16.5" customHeight="1">
      <c r="A32" s="379"/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15"/>
    </row>
    <row r="33" spans="1:20" s="8" customFormat="1" ht="16.5" customHeight="1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15"/>
    </row>
    <row r="34" spans="1:20" s="8" customFormat="1" ht="16.5" customHeight="1">
      <c r="A34" s="371"/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</row>
    <row r="35" spans="1:20" ht="18">
      <c r="A35" s="6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P35" s="15"/>
      <c r="Q35" s="15"/>
      <c r="R35" s="15"/>
      <c r="S35" s="15"/>
      <c r="T35" s="42"/>
    </row>
  </sheetData>
  <customSheetViews>
    <customSheetView guid="{3118AF25-8423-420A-806A-487665220C68}" scale="75" showPageBreaks="1" fitToPage="1" printArea="1" hiddenColumns="1" view="pageBreakPreview">
      <selection activeCell="R16" sqref="R16"/>
      <pageMargins left="0.75" right="0.75" top="1" bottom="1" header="0.5" footer="0.5"/>
      <pageSetup scale="62" orientation="landscape" r:id="rId1"/>
      <headerFooter alignWithMargins="0">
        <oddFooter>&amp;C&amp;"Times New Roman,Regular"Exhibit G:  Crosswalk of 2012 Availability</oddFooter>
      </headerFooter>
    </customSheetView>
    <customSheetView guid="{56C0A34E-45B4-448B-85E5-70B3A8E63333}" scale="75" showPageBreaks="1" fitToPage="1" printArea="1" view="pageBreakPreview">
      <selection activeCell="E13" sqref="E13"/>
      <pageMargins left="0.75" right="0.75" top="1" bottom="1" header="0.5" footer="0.5"/>
      <pageSetup scale="54" orientation="landscape" r:id="rId2"/>
      <headerFooter alignWithMargins="0">
        <oddFooter>&amp;C&amp;"Times New Roman,Regular"Exhibit G:  Crosswalk of 2012 Availability</oddFooter>
      </headerFooter>
    </customSheetView>
    <customSheetView guid="{4148B88B-8ED7-4FDE-9459-DEB244AD0552}" scale="75" showPageBreaks="1" fitToPage="1" printArea="1" hiddenColumns="1" view="pageBreakPreview">
      <selection activeCell="N11" sqref="N11"/>
      <pageMargins left="0.75" right="0.75" top="1" bottom="1" header="0.5" footer="0.5"/>
      <pageSetup scale="62" orientation="landscape" r:id="rId3"/>
      <headerFooter alignWithMargins="0">
        <oddFooter>&amp;C&amp;"Times New Roman,Regular"Exhibit G:  Crosswalk of 2012 Availability</oddFooter>
      </headerFooter>
    </customSheetView>
    <customSheetView guid="{12C66D54-5067-4346-818B-6EAB1C8A9183}" scale="75" showPageBreaks="1" fitToPage="1" printArea="1" hiddenColumns="1" view="pageBreakPreview">
      <selection activeCell="M44" sqref="M44"/>
      <pageMargins left="0.75" right="0.75" top="1" bottom="1" header="0.5" footer="0.5"/>
      <pageSetup scale="62" orientation="landscape" r:id="rId4"/>
      <headerFooter alignWithMargins="0">
        <oddFooter>&amp;C&amp;"Times New Roman,Regular"Exhibit G:  Crosswalk of 2012 Availability</oddFooter>
      </headerFooter>
    </customSheetView>
  </customSheetViews>
  <mergeCells count="22">
    <mergeCell ref="A34:S34"/>
    <mergeCell ref="H9:J10"/>
    <mergeCell ref="K9:M10"/>
    <mergeCell ref="A1:R1"/>
    <mergeCell ref="A2:R2"/>
    <mergeCell ref="A3:R3"/>
    <mergeCell ref="A4:R4"/>
    <mergeCell ref="A5:R5"/>
    <mergeCell ref="P9:R10"/>
    <mergeCell ref="N9:N10"/>
    <mergeCell ref="O9:O10"/>
    <mergeCell ref="A6:R6"/>
    <mergeCell ref="A7:R7"/>
    <mergeCell ref="A8:R8"/>
    <mergeCell ref="A9:A11"/>
    <mergeCell ref="A33:R33"/>
    <mergeCell ref="B9:D10"/>
    <mergeCell ref="A28:R28"/>
    <mergeCell ref="A29:R29"/>
    <mergeCell ref="A31:R31"/>
    <mergeCell ref="A32:R32"/>
    <mergeCell ref="E9:G10"/>
  </mergeCells>
  <phoneticPr fontId="25" type="noConversion"/>
  <pageMargins left="0.75" right="0.75" top="1" bottom="1" header="0.5" footer="0.5"/>
  <pageSetup scale="66" orientation="landscape" r:id="rId5"/>
  <headerFooter alignWithMargins="0">
    <oddFooter>&amp;C&amp;"Times New Roman,Regular"Exhibit G:  Crosswalk of 2012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7"/>
  <dimension ref="A1:Z197"/>
  <sheetViews>
    <sheetView view="pageBreakPreview" zoomScale="85" zoomScaleNormal="75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43" sqref="A43"/>
    </sheetView>
  </sheetViews>
  <sheetFormatPr defaultRowHeight="15.75"/>
  <cols>
    <col min="1" max="1" width="65.33203125" style="3" customWidth="1"/>
    <col min="2" max="2" width="8.88671875" style="3"/>
    <col min="3" max="3" width="10.109375" style="3" customWidth="1"/>
    <col min="4" max="4" width="8.88671875" style="3"/>
    <col min="5" max="5" width="10.6640625" style="3" customWidth="1"/>
    <col min="6" max="6" width="8.88671875" style="3"/>
    <col min="7" max="7" width="10.5546875" style="3" bestFit="1" customWidth="1"/>
    <col min="8" max="8" width="8.88671875" style="3"/>
    <col min="9" max="9" width="10.33203125" style="3" customWidth="1"/>
    <col min="10" max="12" width="8.88671875" style="3" hidden="1" customWidth="1"/>
    <col min="13" max="13" width="1" style="40" customWidth="1"/>
    <col min="15" max="16384" width="8.88671875" style="3"/>
  </cols>
  <sheetData>
    <row r="1" spans="1:13" ht="19.149999999999999" customHeight="1">
      <c r="A1" s="329" t="s">
        <v>44</v>
      </c>
      <c r="B1" s="406"/>
      <c r="C1" s="406"/>
      <c r="D1" s="406"/>
      <c r="E1" s="406"/>
      <c r="F1" s="406"/>
      <c r="G1" s="406"/>
      <c r="H1" s="406"/>
      <c r="I1" s="406"/>
      <c r="M1" s="39" t="s">
        <v>0</v>
      </c>
    </row>
    <row r="2" spans="1:13" ht="19.149999999999999" customHeight="1">
      <c r="A2" s="407"/>
      <c r="B2" s="408"/>
      <c r="C2" s="408"/>
      <c r="D2" s="408"/>
      <c r="E2" s="408"/>
      <c r="F2" s="408"/>
      <c r="G2" s="408"/>
      <c r="H2" s="408"/>
      <c r="I2" s="408"/>
      <c r="M2" s="39" t="s">
        <v>0</v>
      </c>
    </row>
    <row r="3" spans="1:13" ht="18.75">
      <c r="A3" s="409" t="s">
        <v>37</v>
      </c>
      <c r="B3" s="406"/>
      <c r="C3" s="406"/>
      <c r="D3" s="406"/>
      <c r="E3" s="406"/>
      <c r="F3" s="406"/>
      <c r="G3" s="406"/>
      <c r="H3" s="406"/>
      <c r="I3" s="406"/>
      <c r="M3" s="39" t="s">
        <v>0</v>
      </c>
    </row>
    <row r="4" spans="1:13" ht="16.5">
      <c r="A4" s="410" t="str">
        <f>+'B. Summary of Requirements '!A5</f>
        <v>Fees and Expenses of Witnesses</v>
      </c>
      <c r="B4" s="406"/>
      <c r="C4" s="406"/>
      <c r="D4" s="406"/>
      <c r="E4" s="406"/>
      <c r="F4" s="406"/>
      <c r="G4" s="406"/>
      <c r="H4" s="406"/>
      <c r="I4" s="406"/>
      <c r="M4" s="39" t="s">
        <v>0</v>
      </c>
    </row>
    <row r="5" spans="1:13" ht="16.5">
      <c r="A5" s="410" t="str">
        <f>+'B. Summary of Requirements '!A6</f>
        <v>Salaries and Expenses</v>
      </c>
      <c r="B5" s="406"/>
      <c r="C5" s="406"/>
      <c r="D5" s="406"/>
      <c r="E5" s="406"/>
      <c r="F5" s="406"/>
      <c r="G5" s="406"/>
      <c r="H5" s="406"/>
      <c r="I5" s="406"/>
      <c r="M5" s="39" t="s">
        <v>0</v>
      </c>
    </row>
    <row r="6" spans="1:13">
      <c r="A6" s="424" t="s">
        <v>47</v>
      </c>
      <c r="B6" s="406"/>
      <c r="C6" s="406"/>
      <c r="D6" s="406"/>
      <c r="E6" s="406"/>
      <c r="F6" s="406"/>
      <c r="G6" s="406"/>
      <c r="H6" s="406"/>
      <c r="I6" s="406"/>
      <c r="M6" s="39" t="s">
        <v>0</v>
      </c>
    </row>
    <row r="7" spans="1:13" ht="11.25" customHeight="1">
      <c r="A7" s="396"/>
      <c r="B7" s="396"/>
      <c r="C7" s="396"/>
      <c r="D7" s="396"/>
      <c r="E7" s="396"/>
      <c r="F7" s="396"/>
      <c r="G7" s="396"/>
      <c r="H7" s="396"/>
      <c r="I7" s="396"/>
      <c r="M7" s="39" t="s">
        <v>0</v>
      </c>
    </row>
    <row r="8" spans="1:13" ht="44.25" customHeight="1">
      <c r="A8" s="422" t="s">
        <v>35</v>
      </c>
      <c r="B8" s="425" t="s">
        <v>94</v>
      </c>
      <c r="C8" s="426"/>
      <c r="D8" s="430" t="s">
        <v>92</v>
      </c>
      <c r="E8" s="431"/>
      <c r="F8" s="427" t="s">
        <v>89</v>
      </c>
      <c r="G8" s="429"/>
      <c r="H8" s="427" t="s">
        <v>79</v>
      </c>
      <c r="I8" s="428"/>
      <c r="J8" s="7"/>
      <c r="M8" s="39" t="s">
        <v>0</v>
      </c>
    </row>
    <row r="9" spans="1:13" ht="25.5" customHeight="1" thickBot="1">
      <c r="A9" s="423"/>
      <c r="B9" s="83" t="s">
        <v>13</v>
      </c>
      <c r="C9" s="84" t="s">
        <v>62</v>
      </c>
      <c r="D9" s="83" t="s">
        <v>13</v>
      </c>
      <c r="E9" s="84" t="s">
        <v>62</v>
      </c>
      <c r="F9" s="83" t="s">
        <v>13</v>
      </c>
      <c r="G9" s="84" t="s">
        <v>62</v>
      </c>
      <c r="H9" s="83" t="s">
        <v>13</v>
      </c>
      <c r="I9" s="85" t="s">
        <v>62</v>
      </c>
      <c r="J9" s="7"/>
      <c r="M9" s="39" t="s">
        <v>0</v>
      </c>
    </row>
    <row r="10" spans="1:13">
      <c r="A10" s="75" t="s">
        <v>4</v>
      </c>
      <c r="B10" s="50"/>
      <c r="C10" s="113"/>
      <c r="D10" s="50"/>
      <c r="E10" s="113"/>
      <c r="F10" s="50"/>
      <c r="G10" s="113"/>
      <c r="H10" s="50">
        <f>F10-D10</f>
        <v>0</v>
      </c>
      <c r="I10" s="114">
        <f>G10-E10</f>
        <v>0</v>
      </c>
      <c r="J10" s="7"/>
      <c r="M10" s="39" t="s">
        <v>0</v>
      </c>
    </row>
    <row r="11" spans="1:13">
      <c r="A11" s="76" t="s">
        <v>34</v>
      </c>
      <c r="B11" s="50"/>
      <c r="C11" s="51"/>
      <c r="D11" s="50"/>
      <c r="E11" s="51"/>
      <c r="F11" s="50"/>
      <c r="G11" s="51"/>
      <c r="H11" s="50">
        <f>F11-D11</f>
        <v>0</v>
      </c>
      <c r="I11" s="49">
        <f>G11-E11</f>
        <v>0</v>
      </c>
      <c r="J11" s="14" t="s">
        <v>11</v>
      </c>
      <c r="K11" s="3" t="s">
        <v>12</v>
      </c>
      <c r="M11" s="39" t="s">
        <v>0</v>
      </c>
    </row>
    <row r="12" spans="1:13">
      <c r="A12" s="76" t="s">
        <v>16</v>
      </c>
      <c r="B12" s="202">
        <f t="shared" ref="B12:G12" si="0">B13+B14</f>
        <v>0</v>
      </c>
      <c r="C12" s="51">
        <f t="shared" si="0"/>
        <v>0</v>
      </c>
      <c r="D12" s="202">
        <f t="shared" si="0"/>
        <v>0</v>
      </c>
      <c r="E12" s="51">
        <f t="shared" si="0"/>
        <v>0</v>
      </c>
      <c r="F12" s="202">
        <f t="shared" si="0"/>
        <v>0</v>
      </c>
      <c r="G12" s="51">
        <f t="shared" si="0"/>
        <v>0</v>
      </c>
      <c r="H12" s="50">
        <f>F12-D12</f>
        <v>0</v>
      </c>
      <c r="I12" s="49">
        <f t="shared" ref="I12:I15" si="1">G12-E12</f>
        <v>0</v>
      </c>
      <c r="J12" s="7">
        <v>93</v>
      </c>
      <c r="M12" s="39" t="s">
        <v>0</v>
      </c>
    </row>
    <row r="13" spans="1:13">
      <c r="A13" s="77" t="s">
        <v>18</v>
      </c>
      <c r="B13" s="56"/>
      <c r="C13" s="57"/>
      <c r="D13" s="56"/>
      <c r="E13" s="57"/>
      <c r="F13" s="56"/>
      <c r="G13" s="57"/>
      <c r="H13" s="56">
        <f t="shared" ref="H13:H15" si="2">F13-D13</f>
        <v>0</v>
      </c>
      <c r="I13" s="58">
        <f t="shared" si="1"/>
        <v>0</v>
      </c>
      <c r="J13" s="7"/>
      <c r="M13" s="39" t="s">
        <v>0</v>
      </c>
    </row>
    <row r="14" spans="1:13">
      <c r="A14" s="77" t="s">
        <v>17</v>
      </c>
      <c r="B14" s="56"/>
      <c r="C14" s="57"/>
      <c r="D14" s="56"/>
      <c r="E14" s="57"/>
      <c r="F14" s="56"/>
      <c r="G14" s="57"/>
      <c r="H14" s="56">
        <f t="shared" si="2"/>
        <v>0</v>
      </c>
      <c r="I14" s="58">
        <f t="shared" si="1"/>
        <v>0</v>
      </c>
      <c r="J14" s="7"/>
      <c r="M14" s="39" t="s">
        <v>0</v>
      </c>
    </row>
    <row r="15" spans="1:13">
      <c r="A15" s="78" t="s">
        <v>19</v>
      </c>
      <c r="B15" s="59"/>
      <c r="C15" s="60">
        <f>175924+248</f>
        <v>176172</v>
      </c>
      <c r="D15" s="59"/>
      <c r="E15" s="60">
        <v>251339</v>
      </c>
      <c r="F15" s="59"/>
      <c r="G15" s="60">
        <v>251339</v>
      </c>
      <c r="H15" s="50">
        <f t="shared" si="2"/>
        <v>0</v>
      </c>
      <c r="I15" s="49">
        <f t="shared" si="1"/>
        <v>0</v>
      </c>
      <c r="J15" s="7"/>
      <c r="M15" s="39" t="s">
        <v>0</v>
      </c>
    </row>
    <row r="16" spans="1:13">
      <c r="A16" s="79" t="s">
        <v>5</v>
      </c>
      <c r="B16" s="61">
        <f>+B10+B11+B12+B15</f>
        <v>0</v>
      </c>
      <c r="C16" s="62">
        <f t="shared" ref="C16:I16" si="3">+C10+C11+C12+C15</f>
        <v>176172</v>
      </c>
      <c r="D16" s="61">
        <f>+D10+D11+D12+D15</f>
        <v>0</v>
      </c>
      <c r="E16" s="201">
        <f t="shared" ref="E16" si="4">+E10+E11+E12+E15</f>
        <v>251339</v>
      </c>
      <c r="F16" s="61">
        <f t="shared" si="3"/>
        <v>0</v>
      </c>
      <c r="G16" s="201">
        <f t="shared" si="3"/>
        <v>251339</v>
      </c>
      <c r="H16" s="62">
        <f>+H10+H11+H12+H15</f>
        <v>0</v>
      </c>
      <c r="I16" s="201">
        <f t="shared" si="3"/>
        <v>0</v>
      </c>
      <c r="J16" s="16">
        <f>697+630+957+2333</f>
        <v>4617</v>
      </c>
      <c r="K16" s="3">
        <f>2451-93</f>
        <v>2358</v>
      </c>
      <c r="L16" s="3">
        <f>+E16-G16</f>
        <v>0</v>
      </c>
      <c r="M16" s="39" t="s">
        <v>0</v>
      </c>
    </row>
    <row r="17" spans="1:15">
      <c r="A17" s="76" t="s">
        <v>36</v>
      </c>
      <c r="B17" s="50"/>
      <c r="C17" s="51"/>
      <c r="D17" s="50"/>
      <c r="E17" s="51"/>
      <c r="F17" s="50"/>
      <c r="G17" s="51"/>
      <c r="H17" s="50"/>
      <c r="I17" s="49"/>
      <c r="J17" s="7"/>
      <c r="M17" s="39" t="s">
        <v>0</v>
      </c>
    </row>
    <row r="18" spans="1:15">
      <c r="A18" s="80" t="s">
        <v>21</v>
      </c>
      <c r="B18" s="50"/>
      <c r="C18" s="51"/>
      <c r="D18" s="50"/>
      <c r="E18" s="51"/>
      <c r="F18" s="50"/>
      <c r="G18" s="51"/>
      <c r="H18" s="50"/>
      <c r="I18" s="49">
        <f>G18-E18</f>
        <v>0</v>
      </c>
      <c r="J18" s="7">
        <v>359</v>
      </c>
      <c r="K18" s="3">
        <f>1171+93</f>
        <v>1264</v>
      </c>
      <c r="L18" s="3">
        <f t="shared" ref="L18:L34" si="5">+E18-G18</f>
        <v>0</v>
      </c>
      <c r="M18" s="39" t="s">
        <v>0</v>
      </c>
    </row>
    <row r="19" spans="1:15">
      <c r="A19" s="80" t="s">
        <v>22</v>
      </c>
      <c r="B19" s="50"/>
      <c r="C19" s="51">
        <f>248+11559</f>
        <v>11807</v>
      </c>
      <c r="D19" s="50"/>
      <c r="E19" s="51">
        <f>4300+1952</f>
        <v>6252</v>
      </c>
      <c r="F19" s="50"/>
      <c r="G19" s="51">
        <f>4300+1952</f>
        <v>6252</v>
      </c>
      <c r="H19" s="50"/>
      <c r="I19" s="49">
        <f t="shared" ref="I19:I33" si="6">G19-E19</f>
        <v>0</v>
      </c>
      <c r="J19" s="7"/>
      <c r="K19" s="3">
        <v>110</v>
      </c>
      <c r="L19" s="3">
        <f t="shared" si="5"/>
        <v>0</v>
      </c>
      <c r="M19" s="39" t="s">
        <v>0</v>
      </c>
    </row>
    <row r="20" spans="1:15">
      <c r="A20" s="80" t="s">
        <v>23</v>
      </c>
      <c r="B20" s="50"/>
      <c r="C20" s="51"/>
      <c r="D20" s="50"/>
      <c r="E20" s="51">
        <v>0</v>
      </c>
      <c r="F20" s="50"/>
      <c r="G20" s="51">
        <v>0</v>
      </c>
      <c r="H20" s="50"/>
      <c r="I20" s="49">
        <f t="shared" si="6"/>
        <v>0</v>
      </c>
      <c r="J20" s="7"/>
      <c r="K20" s="3">
        <v>0</v>
      </c>
      <c r="L20" s="3">
        <f t="shared" si="5"/>
        <v>0</v>
      </c>
      <c r="M20" s="39" t="s">
        <v>0</v>
      </c>
    </row>
    <row r="21" spans="1:15">
      <c r="A21" s="80" t="s">
        <v>42</v>
      </c>
      <c r="B21" s="50"/>
      <c r="C21" s="51"/>
      <c r="D21" s="50"/>
      <c r="E21" s="51">
        <v>0</v>
      </c>
      <c r="F21" s="50"/>
      <c r="G21" s="51">
        <v>0</v>
      </c>
      <c r="H21" s="50"/>
      <c r="I21" s="49">
        <f t="shared" si="6"/>
        <v>0</v>
      </c>
      <c r="J21" s="7">
        <f>4220-576</f>
        <v>3644</v>
      </c>
      <c r="L21" s="3">
        <f t="shared" si="5"/>
        <v>0</v>
      </c>
      <c r="M21" s="39" t="s">
        <v>0</v>
      </c>
    </row>
    <row r="22" spans="1:15">
      <c r="A22" s="80" t="s">
        <v>9</v>
      </c>
      <c r="B22" s="50"/>
      <c r="C22" s="51"/>
      <c r="D22" s="50"/>
      <c r="E22" s="51"/>
      <c r="F22" s="50"/>
      <c r="G22" s="51"/>
      <c r="H22" s="50"/>
      <c r="I22" s="49">
        <f t="shared" si="6"/>
        <v>0</v>
      </c>
      <c r="J22" s="7"/>
      <c r="L22" s="3">
        <f t="shared" si="5"/>
        <v>0</v>
      </c>
      <c r="M22" s="39" t="s">
        <v>0</v>
      </c>
    </row>
    <row r="23" spans="1:15">
      <c r="A23" s="80" t="s">
        <v>24</v>
      </c>
      <c r="B23" s="50"/>
      <c r="C23" s="51"/>
      <c r="D23" s="50"/>
      <c r="E23" s="51"/>
      <c r="F23" s="50"/>
      <c r="G23" s="51"/>
      <c r="H23" s="50"/>
      <c r="I23" s="49">
        <f t="shared" si="6"/>
        <v>0</v>
      </c>
      <c r="J23" s="7">
        <v>332</v>
      </c>
      <c r="K23" s="3">
        <v>175</v>
      </c>
      <c r="L23" s="3">
        <f t="shared" si="5"/>
        <v>0</v>
      </c>
      <c r="M23" s="39" t="s">
        <v>0</v>
      </c>
    </row>
    <row r="24" spans="1:15">
      <c r="A24" s="80" t="s">
        <v>25</v>
      </c>
      <c r="B24" s="50"/>
      <c r="C24" s="51"/>
      <c r="D24" s="50"/>
      <c r="E24" s="51"/>
      <c r="F24" s="50"/>
      <c r="G24" s="51"/>
      <c r="H24" s="50"/>
      <c r="I24" s="49">
        <f t="shared" si="6"/>
        <v>0</v>
      </c>
      <c r="J24" s="7"/>
      <c r="L24" s="3">
        <f t="shared" si="5"/>
        <v>0</v>
      </c>
      <c r="M24" s="39" t="s">
        <v>0</v>
      </c>
    </row>
    <row r="25" spans="1:15">
      <c r="A25" s="80" t="s">
        <v>26</v>
      </c>
      <c r="B25" s="50"/>
      <c r="C25" s="51">
        <f>4737+248</f>
        <v>4985</v>
      </c>
      <c r="D25" s="50"/>
      <c r="E25" s="51">
        <v>800</v>
      </c>
      <c r="F25" s="50"/>
      <c r="G25" s="51">
        <v>800</v>
      </c>
      <c r="H25" s="50"/>
      <c r="I25" s="49">
        <f t="shared" si="6"/>
        <v>0</v>
      </c>
      <c r="J25" s="7"/>
      <c r="K25" s="3">
        <v>14918</v>
      </c>
      <c r="L25" s="3">
        <f t="shared" si="5"/>
        <v>0</v>
      </c>
      <c r="M25" s="39" t="s">
        <v>0</v>
      </c>
    </row>
    <row r="26" spans="1:15">
      <c r="A26" s="80" t="s">
        <v>27</v>
      </c>
      <c r="B26" s="50"/>
      <c r="C26" s="51">
        <f>248+25166</f>
        <v>25414</v>
      </c>
      <c r="D26" s="50"/>
      <c r="E26" s="51">
        <v>4250</v>
      </c>
      <c r="F26" s="50"/>
      <c r="G26" s="51">
        <v>4250</v>
      </c>
      <c r="H26" s="50"/>
      <c r="I26" s="49">
        <f t="shared" si="6"/>
        <v>0</v>
      </c>
      <c r="J26" s="7">
        <v>276</v>
      </c>
      <c r="K26" s="3">
        <v>14853</v>
      </c>
      <c r="L26" s="3">
        <f t="shared" si="5"/>
        <v>0</v>
      </c>
      <c r="M26" s="39" t="s">
        <v>0</v>
      </c>
    </row>
    <row r="27" spans="1:15">
      <c r="A27" s="80" t="s">
        <v>95</v>
      </c>
      <c r="B27" s="50"/>
      <c r="C27" s="51">
        <f>248+4145</f>
        <v>4393</v>
      </c>
      <c r="D27" s="50"/>
      <c r="E27" s="51">
        <v>700</v>
      </c>
      <c r="F27" s="50"/>
      <c r="G27" s="51">
        <v>700</v>
      </c>
      <c r="H27" s="50"/>
      <c r="I27" s="49">
        <f t="shared" si="6"/>
        <v>0</v>
      </c>
      <c r="J27" s="7"/>
      <c r="K27" s="3">
        <v>135</v>
      </c>
      <c r="L27" s="3">
        <f t="shared" si="5"/>
        <v>0</v>
      </c>
      <c r="M27" s="39" t="s">
        <v>0</v>
      </c>
    </row>
    <row r="28" spans="1:15">
      <c r="A28" s="80" t="s">
        <v>43</v>
      </c>
      <c r="B28" s="50"/>
      <c r="C28" s="51"/>
      <c r="D28" s="50"/>
      <c r="E28" s="51"/>
      <c r="F28" s="50"/>
      <c r="G28" s="51"/>
      <c r="H28" s="50"/>
      <c r="I28" s="49">
        <f t="shared" si="6"/>
        <v>0</v>
      </c>
      <c r="J28" s="7"/>
      <c r="L28" s="3">
        <f t="shared" si="5"/>
        <v>0</v>
      </c>
      <c r="M28" s="39" t="s">
        <v>0</v>
      </c>
      <c r="O28" s="16"/>
    </row>
    <row r="29" spans="1:15">
      <c r="A29" s="80" t="s">
        <v>45</v>
      </c>
      <c r="B29" s="50"/>
      <c r="C29" s="51"/>
      <c r="D29" s="50"/>
      <c r="E29" s="51"/>
      <c r="F29" s="50"/>
      <c r="G29" s="51"/>
      <c r="H29" s="50"/>
      <c r="I29" s="49">
        <f t="shared" si="6"/>
        <v>0</v>
      </c>
      <c r="J29" s="7"/>
      <c r="L29" s="3">
        <f t="shared" si="5"/>
        <v>0</v>
      </c>
      <c r="M29" s="39" t="s">
        <v>0</v>
      </c>
    </row>
    <row r="30" spans="1:15">
      <c r="A30" s="80" t="s">
        <v>46</v>
      </c>
      <c r="B30" s="50"/>
      <c r="C30" s="51"/>
      <c r="D30" s="50"/>
      <c r="E30" s="51"/>
      <c r="F30" s="50"/>
      <c r="G30" s="51"/>
      <c r="H30" s="50"/>
      <c r="I30" s="49">
        <f t="shared" si="6"/>
        <v>0</v>
      </c>
      <c r="J30" s="7"/>
      <c r="K30" s="3">
        <v>10</v>
      </c>
      <c r="L30" s="3">
        <f t="shared" si="5"/>
        <v>0</v>
      </c>
      <c r="M30" s="39" t="s">
        <v>0</v>
      </c>
      <c r="O30" s="16"/>
    </row>
    <row r="31" spans="1:15">
      <c r="A31" s="80" t="s">
        <v>128</v>
      </c>
      <c r="B31" s="50"/>
      <c r="C31" s="51">
        <f>249+7686</f>
        <v>7935</v>
      </c>
      <c r="D31" s="80"/>
      <c r="E31" s="51">
        <v>6659</v>
      </c>
      <c r="F31" s="50"/>
      <c r="G31" s="51">
        <v>6659</v>
      </c>
      <c r="H31" s="50"/>
      <c r="I31" s="49"/>
      <c r="J31" s="7"/>
      <c r="M31" s="39"/>
      <c r="N31" s="250"/>
      <c r="O31" s="16"/>
    </row>
    <row r="32" spans="1:15">
      <c r="A32" s="80" t="s">
        <v>28</v>
      </c>
      <c r="B32" s="50"/>
      <c r="C32" s="51"/>
      <c r="D32" s="50"/>
      <c r="E32" s="51"/>
      <c r="F32" s="50"/>
      <c r="G32" s="51"/>
      <c r="H32" s="50"/>
      <c r="I32" s="49">
        <f t="shared" si="6"/>
        <v>0</v>
      </c>
      <c r="J32" s="7"/>
      <c r="K32" s="3">
        <v>85</v>
      </c>
      <c r="L32" s="3">
        <f t="shared" si="5"/>
        <v>0</v>
      </c>
      <c r="M32" s="39" t="s">
        <v>0</v>
      </c>
      <c r="O32" s="16"/>
    </row>
    <row r="33" spans="1:26">
      <c r="A33" s="80" t="s">
        <v>29</v>
      </c>
      <c r="B33" s="50"/>
      <c r="C33" s="51"/>
      <c r="D33" s="50"/>
      <c r="E33" s="51"/>
      <c r="F33" s="50"/>
      <c r="G33" s="51"/>
      <c r="H33" s="50"/>
      <c r="I33" s="49">
        <f t="shared" si="6"/>
        <v>0</v>
      </c>
      <c r="J33" s="7"/>
      <c r="K33" s="3">
        <v>37758</v>
      </c>
      <c r="L33" s="3">
        <f t="shared" si="5"/>
        <v>0</v>
      </c>
      <c r="M33" s="39" t="s">
        <v>0</v>
      </c>
    </row>
    <row r="34" spans="1:26">
      <c r="A34" s="81" t="s">
        <v>30</v>
      </c>
      <c r="B34" s="37"/>
      <c r="C34" s="24">
        <f>SUM(C16:C33)</f>
        <v>230706</v>
      </c>
      <c r="D34" s="37"/>
      <c r="E34" s="24">
        <f>SUM(E16:E33)</f>
        <v>270000</v>
      </c>
      <c r="F34" s="37"/>
      <c r="G34" s="24">
        <f>SUM(G16:G33)</f>
        <v>270000</v>
      </c>
      <c r="H34" s="37"/>
      <c r="I34" s="23">
        <f>SUM(I16:I33)</f>
        <v>0</v>
      </c>
      <c r="J34" s="7">
        <f>SUM(J12:J33)</f>
        <v>9321</v>
      </c>
      <c r="K34" s="3">
        <f>SUM(K16:K33)</f>
        <v>71666</v>
      </c>
      <c r="L34" s="3">
        <f t="shared" si="5"/>
        <v>0</v>
      </c>
      <c r="M34" s="39" t="s">
        <v>0</v>
      </c>
    </row>
    <row r="35" spans="1:26" ht="16.899999999999999" customHeight="1">
      <c r="A35" s="82" t="s">
        <v>31</v>
      </c>
      <c r="B35" s="53"/>
      <c r="C35" s="54">
        <v>-18552</v>
      </c>
      <c r="D35" s="53"/>
      <c r="E35" s="54">
        <v>-92378</v>
      </c>
      <c r="F35" s="53"/>
      <c r="G35" s="54">
        <v>0</v>
      </c>
      <c r="H35" s="53"/>
      <c r="I35" s="55"/>
      <c r="J35" s="7"/>
      <c r="M35" s="39" t="s">
        <v>0</v>
      </c>
      <c r="O35" s="227"/>
    </row>
    <row r="36" spans="1:26">
      <c r="A36" s="82" t="s">
        <v>32</v>
      </c>
      <c r="B36" s="53"/>
      <c r="C36" s="54">
        <v>53084</v>
      </c>
      <c r="D36" s="53"/>
      <c r="E36" s="54">
        <v>0</v>
      </c>
      <c r="F36" s="53"/>
      <c r="G36" s="54">
        <v>0</v>
      </c>
      <c r="H36" s="53"/>
      <c r="I36" s="55"/>
      <c r="J36" s="7"/>
      <c r="M36" s="39" t="s">
        <v>0</v>
      </c>
      <c r="O36" s="227"/>
    </row>
    <row r="37" spans="1:26">
      <c r="A37" s="82" t="s">
        <v>33</v>
      </c>
      <c r="B37" s="53"/>
      <c r="C37" s="54">
        <v>-34533</v>
      </c>
      <c r="D37" s="53"/>
      <c r="E37" s="54">
        <v>9576</v>
      </c>
      <c r="F37" s="53"/>
      <c r="G37" s="54">
        <v>0</v>
      </c>
      <c r="H37" s="53"/>
      <c r="I37" s="55"/>
      <c r="J37" s="7"/>
      <c r="M37" s="39" t="s">
        <v>0</v>
      </c>
      <c r="O37" s="227"/>
    </row>
    <row r="38" spans="1:26" ht="16.5" customHeight="1" thickBot="1">
      <c r="A38" s="193" t="s">
        <v>1</v>
      </c>
      <c r="B38" s="194"/>
      <c r="C38" s="195">
        <f>SUM(C34:C37)</f>
        <v>230705</v>
      </c>
      <c r="D38" s="194"/>
      <c r="E38" s="195">
        <f>SUM(E34:E37)</f>
        <v>187198</v>
      </c>
      <c r="F38" s="194"/>
      <c r="G38" s="195">
        <f>SUM(G34:G37)</f>
        <v>270000</v>
      </c>
      <c r="H38" s="194"/>
      <c r="I38" s="196"/>
      <c r="J38" s="7"/>
      <c r="M38" s="39" t="s">
        <v>0</v>
      </c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</row>
    <row r="39" spans="1:26">
      <c r="A39" s="197"/>
      <c r="B39" s="198"/>
      <c r="C39" s="199"/>
      <c r="D39" s="198"/>
      <c r="E39" s="199"/>
      <c r="F39" s="198"/>
      <c r="G39" s="199"/>
      <c r="H39" s="198"/>
      <c r="I39" s="200"/>
      <c r="J39" s="7"/>
      <c r="M39" s="39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</row>
    <row r="40" spans="1:26">
      <c r="A40" s="192" t="s">
        <v>56</v>
      </c>
      <c r="B40" s="50"/>
      <c r="C40" s="51"/>
      <c r="D40" s="50"/>
      <c r="E40" s="51"/>
      <c r="F40" s="50"/>
      <c r="G40" s="51"/>
      <c r="H40" s="50"/>
      <c r="I40" s="49"/>
      <c r="J40" s="7"/>
      <c r="M40" s="39" t="s">
        <v>0</v>
      </c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</row>
    <row r="41" spans="1:26">
      <c r="A41" s="80" t="s">
        <v>20</v>
      </c>
      <c r="B41" s="52">
        <v>0</v>
      </c>
      <c r="C41" s="113">
        <v>0</v>
      </c>
      <c r="D41" s="52">
        <v>0</v>
      </c>
      <c r="E41" s="113">
        <v>0</v>
      </c>
      <c r="F41" s="52">
        <v>0</v>
      </c>
      <c r="G41" s="113">
        <v>0</v>
      </c>
      <c r="H41" s="53"/>
      <c r="I41" s="114"/>
      <c r="J41" s="7"/>
      <c r="M41" s="39" t="s">
        <v>0</v>
      </c>
      <c r="O41" s="227"/>
    </row>
    <row r="42" spans="1:26">
      <c r="A42" s="76" t="s">
        <v>2</v>
      </c>
      <c r="B42" s="50"/>
      <c r="C42" s="113">
        <v>0</v>
      </c>
      <c r="D42" s="50"/>
      <c r="E42" s="113">
        <v>0</v>
      </c>
      <c r="F42" s="50"/>
      <c r="G42" s="113">
        <v>0</v>
      </c>
      <c r="H42" s="53"/>
      <c r="I42" s="114"/>
      <c r="J42" s="7"/>
      <c r="M42" s="39" t="s">
        <v>0</v>
      </c>
    </row>
    <row r="43" spans="1:26">
      <c r="A43" s="78" t="s">
        <v>3</v>
      </c>
      <c r="B43" s="63"/>
      <c r="C43" s="219">
        <v>0</v>
      </c>
      <c r="D43" s="63"/>
      <c r="E43" s="219">
        <v>0</v>
      </c>
      <c r="F43" s="63"/>
      <c r="G43" s="219">
        <v>0</v>
      </c>
      <c r="H43" s="64"/>
      <c r="I43" s="220"/>
      <c r="J43" s="7"/>
      <c r="M43" s="39" t="s">
        <v>0</v>
      </c>
    </row>
    <row r="44" spans="1:26">
      <c r="A44" s="34"/>
      <c r="B44" s="29"/>
      <c r="C44" s="29"/>
      <c r="D44" s="29"/>
      <c r="E44" s="29"/>
      <c r="F44" s="29"/>
      <c r="G44" s="29"/>
      <c r="H44" s="29"/>
      <c r="I44" s="29"/>
      <c r="J44" s="7"/>
      <c r="M44" s="39" t="s">
        <v>8</v>
      </c>
    </row>
    <row r="45" spans="1:26">
      <c r="A45" s="418"/>
      <c r="B45" s="419"/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</row>
    <row r="46" spans="1:26" s="227" customFormat="1">
      <c r="H46" s="12"/>
      <c r="I46" s="12"/>
      <c r="J46" s="15"/>
      <c r="M46" s="228"/>
      <c r="N46" s="229"/>
    </row>
    <row r="47" spans="1:26" s="227" customFormat="1" ht="18.75">
      <c r="A47" s="415"/>
      <c r="B47" s="415"/>
      <c r="C47" s="415"/>
      <c r="D47" s="415"/>
      <c r="E47" s="415"/>
      <c r="F47" s="415"/>
      <c r="G47" s="415"/>
      <c r="H47" s="415"/>
      <c r="I47" s="415"/>
      <c r="J47" s="15"/>
      <c r="M47" s="228"/>
      <c r="N47" s="229"/>
    </row>
    <row r="48" spans="1:26" s="15" customFormat="1" ht="27" customHeight="1">
      <c r="A48" s="420"/>
      <c r="B48" s="420"/>
      <c r="C48" s="420"/>
      <c r="D48" s="420"/>
      <c r="E48" s="420"/>
      <c r="F48" s="420"/>
      <c r="G48" s="420"/>
      <c r="H48" s="420"/>
      <c r="I48" s="420"/>
      <c r="M48" s="137"/>
      <c r="N48" s="231"/>
    </row>
    <row r="49" spans="1:14" s="15" customFormat="1" ht="27" customHeight="1">
      <c r="A49" s="420"/>
      <c r="B49" s="420"/>
      <c r="C49" s="420"/>
      <c r="D49" s="420"/>
      <c r="E49" s="420"/>
      <c r="F49" s="420"/>
      <c r="G49" s="420"/>
      <c r="H49" s="420"/>
      <c r="I49" s="420"/>
      <c r="M49" s="137"/>
      <c r="N49" s="231"/>
    </row>
    <row r="50" spans="1:14" s="15" customFormat="1" ht="27" customHeight="1">
      <c r="A50" s="420"/>
      <c r="B50" s="420"/>
      <c r="C50" s="420"/>
      <c r="D50" s="420"/>
      <c r="E50" s="420"/>
      <c r="F50" s="420"/>
      <c r="G50" s="420"/>
      <c r="H50" s="420"/>
      <c r="I50" s="420"/>
      <c r="M50" s="137"/>
      <c r="N50" s="231"/>
    </row>
    <row r="51" spans="1:14" s="15" customFormat="1" ht="35.1" customHeight="1">
      <c r="A51" s="413"/>
      <c r="B51" s="413"/>
      <c r="C51" s="413"/>
      <c r="D51" s="413"/>
      <c r="E51" s="413"/>
      <c r="F51" s="413"/>
      <c r="G51" s="413"/>
      <c r="H51" s="413"/>
      <c r="I51" s="413"/>
      <c r="M51" s="137"/>
      <c r="N51" s="231"/>
    </row>
    <row r="52" spans="1:14" s="15" customFormat="1" ht="39.75" customHeight="1">
      <c r="A52" s="414"/>
      <c r="B52" s="414"/>
      <c r="C52" s="414"/>
      <c r="D52" s="414"/>
      <c r="E52" s="414"/>
      <c r="F52" s="414"/>
      <c r="G52" s="414"/>
      <c r="H52" s="414"/>
      <c r="I52" s="414"/>
      <c r="M52" s="137"/>
      <c r="N52" s="231"/>
    </row>
    <row r="53" spans="1:14" s="15" customFormat="1" ht="27" customHeight="1">
      <c r="A53" s="414"/>
      <c r="B53" s="414"/>
      <c r="C53" s="414"/>
      <c r="D53" s="414"/>
      <c r="E53" s="414"/>
      <c r="F53" s="414"/>
      <c r="G53" s="414"/>
      <c r="H53" s="414"/>
      <c r="I53" s="414"/>
      <c r="M53" s="137"/>
      <c r="N53" s="231"/>
    </row>
    <row r="54" spans="1:14" s="15" customFormat="1" ht="39.75" customHeight="1">
      <c r="A54" s="414"/>
      <c r="B54" s="414"/>
      <c r="C54" s="414"/>
      <c r="D54" s="414"/>
      <c r="E54" s="414"/>
      <c r="F54" s="414"/>
      <c r="G54" s="414"/>
      <c r="H54" s="414"/>
      <c r="I54" s="414"/>
      <c r="M54" s="137"/>
      <c r="N54" s="231"/>
    </row>
    <row r="55" spans="1:14" s="15" customFormat="1" ht="27" customHeight="1">
      <c r="A55" s="416"/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7"/>
    </row>
    <row r="56" spans="1:14" s="15" customFormat="1" ht="22.9" customHeight="1">
      <c r="A56" s="230"/>
      <c r="B56" s="412"/>
      <c r="C56" s="412"/>
      <c r="D56" s="412"/>
      <c r="E56" s="412"/>
      <c r="F56" s="412"/>
      <c r="G56" s="412"/>
      <c r="H56" s="412"/>
      <c r="I56" s="412"/>
      <c r="M56" s="137"/>
      <c r="N56" s="231"/>
    </row>
    <row r="57" spans="1:14" s="15" customFormat="1">
      <c r="A57" s="230"/>
      <c r="B57" s="230"/>
      <c r="C57" s="230"/>
      <c r="D57" s="230"/>
      <c r="E57" s="230"/>
      <c r="F57" s="230"/>
      <c r="G57" s="230"/>
      <c r="H57" s="21"/>
      <c r="I57" s="22"/>
      <c r="M57" s="137"/>
      <c r="N57" s="231"/>
    </row>
    <row r="58" spans="1:14" s="227" customFormat="1">
      <c r="A58" s="232"/>
      <c r="B58" s="232"/>
      <c r="C58" s="232"/>
      <c r="D58" s="232"/>
      <c r="E58" s="232"/>
      <c r="F58" s="232"/>
      <c r="G58" s="232"/>
      <c r="H58" s="22"/>
      <c r="I58" s="22"/>
      <c r="J58" s="15"/>
      <c r="M58" s="228"/>
      <c r="N58" s="229"/>
    </row>
    <row r="59" spans="1:14" s="227" customFormat="1">
      <c r="A59" s="232"/>
      <c r="B59" s="232"/>
      <c r="C59" s="232"/>
      <c r="D59" s="232"/>
      <c r="E59" s="232"/>
      <c r="F59" s="232"/>
      <c r="G59" s="232"/>
      <c r="H59" s="22"/>
      <c r="I59" s="22"/>
      <c r="J59" s="15"/>
      <c r="M59" s="228"/>
      <c r="N59" s="229"/>
    </row>
    <row r="60" spans="1:14" s="227" customFormat="1" ht="65.45" customHeight="1">
      <c r="A60" s="232"/>
      <c r="B60" s="411"/>
      <c r="C60" s="411"/>
      <c r="D60" s="411"/>
      <c r="E60" s="411"/>
      <c r="F60" s="411"/>
      <c r="G60" s="411"/>
      <c r="H60" s="411"/>
      <c r="I60" s="411"/>
      <c r="J60" s="15"/>
      <c r="M60" s="228"/>
      <c r="N60" s="229"/>
    </row>
    <row r="61" spans="1:14">
      <c r="H61" s="10"/>
      <c r="I61" s="10"/>
      <c r="J61" s="7"/>
    </row>
    <row r="62" spans="1:14">
      <c r="H62" s="10"/>
      <c r="I62" s="36"/>
      <c r="J62" s="7"/>
    </row>
    <row r="63" spans="1:14">
      <c r="H63" s="10"/>
      <c r="I63" s="10"/>
      <c r="J63" s="7"/>
    </row>
    <row r="64" spans="1:14">
      <c r="H64" s="10"/>
      <c r="I64" s="10"/>
      <c r="J64" s="7"/>
    </row>
    <row r="65" spans="8:10">
      <c r="H65" s="10"/>
      <c r="I65" s="10"/>
      <c r="J65" s="7"/>
    </row>
    <row r="66" spans="8:10">
      <c r="H66" s="10"/>
      <c r="I66" s="10"/>
      <c r="J66" s="7"/>
    </row>
    <row r="67" spans="8:10">
      <c r="H67" s="10"/>
      <c r="I67" s="10"/>
      <c r="J67" s="7"/>
    </row>
    <row r="68" spans="8:10">
      <c r="H68" s="10"/>
      <c r="I68" s="10"/>
      <c r="J68" s="7"/>
    </row>
    <row r="69" spans="8:10">
      <c r="H69" s="10"/>
      <c r="I69" s="10"/>
      <c r="J69" s="7"/>
    </row>
    <row r="70" spans="8:10">
      <c r="H70" s="10"/>
      <c r="I70" s="10"/>
      <c r="J70" s="7"/>
    </row>
    <row r="71" spans="8:10">
      <c r="H71" s="10"/>
      <c r="I71" s="10"/>
      <c r="J71" s="7"/>
    </row>
    <row r="72" spans="8:10">
      <c r="H72" s="10"/>
      <c r="I72" s="10"/>
      <c r="J72" s="7"/>
    </row>
    <row r="73" spans="8:10">
      <c r="H73" s="10"/>
      <c r="I73" s="11"/>
      <c r="J73" s="7"/>
    </row>
    <row r="74" spans="8:10">
      <c r="H74" s="10"/>
      <c r="I74" s="11"/>
      <c r="J74" s="7"/>
    </row>
    <row r="75" spans="8:10">
      <c r="H75" s="10"/>
      <c r="I75" s="10"/>
      <c r="J75" s="7"/>
    </row>
    <row r="76" spans="8:10">
      <c r="H76" s="10"/>
      <c r="I76" s="10"/>
      <c r="J76" s="7"/>
    </row>
    <row r="77" spans="8:10">
      <c r="H77" s="10"/>
      <c r="I77" s="10"/>
      <c r="J77" s="7"/>
    </row>
    <row r="78" spans="8:10">
      <c r="H78" s="10"/>
      <c r="I78" s="10"/>
      <c r="J78" s="7"/>
    </row>
    <row r="79" spans="8:10">
      <c r="H79" s="10"/>
      <c r="I79" s="10"/>
      <c r="J79" s="7"/>
    </row>
    <row r="80" spans="8:10">
      <c r="H80" s="10"/>
      <c r="I80" s="10"/>
      <c r="J80" s="7"/>
    </row>
    <row r="81" spans="8:10">
      <c r="H81" s="10"/>
      <c r="I81" s="10"/>
      <c r="J81" s="7"/>
    </row>
    <row r="82" spans="8:10">
      <c r="H82" s="10"/>
      <c r="I82" s="10"/>
      <c r="J82" s="7"/>
    </row>
    <row r="83" spans="8:10">
      <c r="H83" s="10"/>
      <c r="I83" s="10"/>
      <c r="J83" s="7"/>
    </row>
    <row r="84" spans="8:10">
      <c r="H84" s="10"/>
      <c r="I84" s="10"/>
      <c r="J84" s="7"/>
    </row>
    <row r="85" spans="8:10">
      <c r="H85" s="10"/>
      <c r="I85" s="10"/>
      <c r="J85" s="7"/>
    </row>
    <row r="86" spans="8:10">
      <c r="H86" s="10"/>
      <c r="I86" s="10"/>
      <c r="J86" s="7"/>
    </row>
    <row r="87" spans="8:10">
      <c r="H87" s="10"/>
      <c r="I87" s="10"/>
      <c r="J87" s="7"/>
    </row>
    <row r="88" spans="8:10">
      <c r="H88" s="13"/>
      <c r="I88" s="10"/>
      <c r="J88" s="7"/>
    </row>
    <row r="89" spans="8:10">
      <c r="H89" s="7"/>
      <c r="I89" s="7"/>
      <c r="J89" s="7"/>
    </row>
    <row r="90" spans="8:10">
      <c r="H90" s="6"/>
      <c r="I90" s="6"/>
      <c r="J90" s="7"/>
    </row>
    <row r="91" spans="8:10">
      <c r="H91" s="6"/>
      <c r="I91" s="6"/>
      <c r="J91" s="7"/>
    </row>
    <row r="92" spans="8:10">
      <c r="H92" s="6"/>
      <c r="I92" s="6"/>
      <c r="J92" s="7"/>
    </row>
    <row r="93" spans="8:10">
      <c r="H93" s="6"/>
      <c r="I93" s="6"/>
      <c r="J93" s="7"/>
    </row>
    <row r="94" spans="8:10">
      <c r="J94" s="7"/>
    </row>
    <row r="95" spans="8:10">
      <c r="J95" s="7"/>
    </row>
    <row r="197" spans="1:1">
      <c r="A197" s="3" t="s">
        <v>41</v>
      </c>
    </row>
  </sheetData>
  <customSheetViews>
    <customSheetView guid="{3118AF25-8423-420A-806A-487665220C68}" scale="75" showPageBreaks="1" printArea="1" hiddenColumns="1" view="pageBreakPreview">
      <pane xSplit="1" ySplit="9" topLeftCell="B19" activePane="bottomRight" state="frozen"/>
      <selection pane="bottomRight" activeCell="I12" sqref="I12"/>
      <pageMargins left="0.5" right="0.5" top="0.5" bottom="0.25" header="0.5" footer="0.5"/>
      <printOptions horizontalCentered="1"/>
      <pageSetup scale="70" orientation="landscape" r:id="rId1"/>
      <headerFooter alignWithMargins="0">
        <oddFooter>&amp;C&amp;"Times New Roman,Regular"Exhibit L - Summary of Requirements by Object Class</oddFooter>
      </headerFooter>
    </customSheetView>
    <customSheetView guid="{56C0A34E-45B4-448B-85E5-70B3A8E63333}" scale="75" showPageBreaks="1" printArea="1" hiddenColumns="1" view="pageBreakPreview">
      <pane xSplit="1" ySplit="9" topLeftCell="B10" activePane="bottomRight" state="frozen"/>
      <selection pane="bottomRight" activeCell="D9" sqref="D9"/>
      <pageMargins left="0.5" right="0.5" top="0.5" bottom="0.25" header="0.5" footer="0.5"/>
      <printOptions horizontalCentered="1"/>
      <pageSetup scale="70" orientation="landscape" r:id="rId2"/>
      <headerFooter alignWithMargins="0">
        <oddFooter>&amp;C&amp;"Times New Roman,Regular"Exhibit L - Summary of Requirements by Object Class</oddFooter>
      </headerFooter>
    </customSheetView>
    <customSheetView guid="{4148B88B-8ED7-4FDE-9459-DEB244AD0552}" scale="75" showPageBreaks="1" printArea="1" hiddenColumns="1" view="pageBreakPreview">
      <pane xSplit="1" ySplit="9" topLeftCell="B10" activePane="bottomRight" state="frozen"/>
      <selection pane="bottomRight" activeCell="C21" sqref="C21"/>
      <pageMargins left="0.5" right="0.5" top="0.5" bottom="0.25" header="0.5" footer="0.5"/>
      <printOptions horizontalCentered="1"/>
      <pageSetup scale="70" orientation="landscape" r:id="rId3"/>
      <headerFooter alignWithMargins="0">
        <oddFooter>&amp;C&amp;"Times New Roman,Regular"Exhibit L - Summary of Requirements by Object Class</oddFooter>
      </headerFooter>
    </customSheetView>
    <customSheetView guid="{12C66D54-5067-4346-818B-6EAB1C8A9183}" scale="75" showPageBreaks="1" printArea="1" hiddenColumns="1" view="pageBreakPreview">
      <pane xSplit="1" ySplit="9" topLeftCell="B10" activePane="bottomRight" state="frozen"/>
      <selection pane="bottomRight" activeCell="C21" sqref="C21"/>
      <pageMargins left="0.5" right="0.5" top="0.5" bottom="0.25" header="0.5" footer="0.5"/>
      <printOptions horizontalCentered="1"/>
      <pageSetup scale="70" orientation="landscape" r:id="rId4"/>
      <headerFooter alignWithMargins="0">
        <oddFooter>&amp;C&amp;"Times New Roman,Regular"Exhibit L - Summary of Requirements by Object Class</oddFooter>
      </headerFooter>
    </customSheetView>
  </customSheetViews>
  <mergeCells count="25">
    <mergeCell ref="O38:Z40"/>
    <mergeCell ref="A7:I7"/>
    <mergeCell ref="A5:I5"/>
    <mergeCell ref="A8:A9"/>
    <mergeCell ref="A6:I6"/>
    <mergeCell ref="B8:C8"/>
    <mergeCell ref="H8:I8"/>
    <mergeCell ref="F8:G8"/>
    <mergeCell ref="D8:E8"/>
    <mergeCell ref="A1:I1"/>
    <mergeCell ref="A2:I2"/>
    <mergeCell ref="A3:I3"/>
    <mergeCell ref="A4:I4"/>
    <mergeCell ref="B60:I60"/>
    <mergeCell ref="B56:I56"/>
    <mergeCell ref="A51:I51"/>
    <mergeCell ref="A53:I53"/>
    <mergeCell ref="A54:I54"/>
    <mergeCell ref="A47:I47"/>
    <mergeCell ref="A55:N55"/>
    <mergeCell ref="A45:M45"/>
    <mergeCell ref="A48:I48"/>
    <mergeCell ref="A49:I49"/>
    <mergeCell ref="A50:I50"/>
    <mergeCell ref="A52:I52"/>
  </mergeCells>
  <phoneticPr fontId="0" type="noConversion"/>
  <printOptions horizontalCentered="1"/>
  <pageMargins left="0.5" right="0.5" top="0.5" bottom="0.25" header="0.5" footer="0.5"/>
  <pageSetup scale="70" orientation="landscape" r:id="rId5"/>
  <headerFooter alignWithMargins="0">
    <oddFooter>&amp;C&amp;"Times New Roman,Regular"Exhibit L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B. Summary of Requirements </vt:lpstr>
      <vt:lpstr>D. Strategic Goals &amp; Objectives</vt:lpstr>
      <vt:lpstr>F. 2011 Crosswalk</vt:lpstr>
      <vt:lpstr>G. 2012 Crosswalk</vt:lpstr>
      <vt:lpstr>L. Summary by Object Class</vt:lpstr>
      <vt:lpstr>'B. Summary of Requirements '!DL</vt:lpstr>
      <vt:lpstr>'B. Summary of Requirements '!Print_Area</vt:lpstr>
      <vt:lpstr>'D. Strategic Goals &amp; Objectives'!Print_Area</vt:lpstr>
      <vt:lpstr>'F. 2011 Crosswalk'!Print_Area</vt:lpstr>
      <vt:lpstr>'G. 2012 Crosswalk'!Print_Area</vt:lpstr>
      <vt:lpstr>'L. Summary by Object Class'!Print_Area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sdale</dc:creator>
  <cp:lastModifiedBy>rlindsay</cp:lastModifiedBy>
  <cp:lastPrinted>2012-01-31T20:50:01Z</cp:lastPrinted>
  <dcterms:created xsi:type="dcterms:W3CDTF">2003-08-28T20:51:00Z</dcterms:created>
  <dcterms:modified xsi:type="dcterms:W3CDTF">2012-02-09T12:36:47Z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