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28860" windowHeight="13185" tabRatio="889"/>
  </bookViews>
  <sheets>
    <sheet name="B. Summary of Requirements " sheetId="3" r:id="rId1"/>
    <sheet name="C. Increases Offsets" sheetId="4" r:id="rId2"/>
    <sheet name="D. Strategic Goals &amp; Objectives" sheetId="5" r:id="rId3"/>
    <sheet name="E. ATB Justification" sheetId="6" r:id="rId4"/>
    <sheet name="F. 2011 Crosswalk" sheetId="7" r:id="rId5"/>
    <sheet name="G. 2012 Crosswalk" sheetId="8" r:id="rId6"/>
    <sheet name="H. Reimbursable Resources" sheetId="9" r:id="rId7"/>
    <sheet name="I. Permanent Positions" sheetId="10" r:id="rId8"/>
    <sheet name="J. Financial Analysis" sheetId="11" r:id="rId9"/>
    <sheet name="K. Summary by Grade" sheetId="12" r:id="rId10"/>
    <sheet name="L. Summary by Object Class" sheetId="13" r:id="rId11"/>
  </sheets>
  <externalReferences>
    <externalReference r:id="rId12"/>
    <externalReference r:id="rId13"/>
    <externalReference r:id="rId14"/>
  </externalReferences>
  <definedNames>
    <definedName name="_10POS_BY_CAT" localSheetId="8">'[1]Summ Atty Agt'!#REF!</definedName>
    <definedName name="_11POS_BY_CAT">#REF!</definedName>
    <definedName name="_1ATTORNEY_SUPP" localSheetId="0">#REF!</definedName>
    <definedName name="_2ATTORNEY_SUPP">#REF!</definedName>
    <definedName name="_3GA_ROLLUP" localSheetId="0">'B. Summary of Requirements '!#REF!</definedName>
    <definedName name="_4GA_ROLLUP" localSheetId="2">#REF!</definedName>
    <definedName name="_5GA_ROLLUP" localSheetId="6">[2]SumReq!#REF!</definedName>
    <definedName name="_6GA_ROLLUP" localSheetId="8">'[1]Sum of Req'!#REF!</definedName>
    <definedName name="_7GA_ROLLUP">#REF!</definedName>
    <definedName name="_8POS_BY_CAT" localSheetId="0">#REF!</definedName>
    <definedName name="_9POS_BY_CAT" localSheetId="2">#REF!</definedName>
    <definedName name="DL" localSheetId="0">'B. Summary of Requirements '!$A$3:$X$57</definedName>
    <definedName name="DL">#REF!</definedName>
    <definedName name="EXECSUPP" localSheetId="0">'B. Summary of Requirements '!#REF!</definedName>
    <definedName name="EXECSUPP" localSheetId="2">#REF!</definedName>
    <definedName name="EXECSUPP" localSheetId="8">'[1]Sum of Req'!#REF!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3">'E. ATB Justification'!#REF!</definedName>
    <definedName name="INTEL" localSheetId="0">'B. Summary of Requirements '!#REF!</definedName>
    <definedName name="INTEL" localSheetId="2">#REF!</definedName>
    <definedName name="INTEL" localSheetId="8">'[1]Sum of Req'!#REF!</definedName>
    <definedName name="INTEL">#REF!</definedName>
    <definedName name="JMD" localSheetId="0">'B. Summary of Requirements '!#REF!</definedName>
    <definedName name="JMD" localSheetId="2">#REF!</definedName>
    <definedName name="JMD" localSheetId="8">'[1]Sum of Req'!#REF!</definedName>
    <definedName name="JMD">#REF!</definedName>
    <definedName name="OLE_LINK7" localSheetId="3">'E. ATB Justification'!#REF!</definedName>
    <definedName name="PART">#REF!</definedName>
    <definedName name="_xlnm.Print_Area" localSheetId="0">'B. Summary of Requirements '!$A$1:$X$63</definedName>
    <definedName name="_xlnm.Print_Area" localSheetId="1">'C. Increases Offsets'!$A$1:$G$20</definedName>
    <definedName name="_xlnm.Print_Area" localSheetId="2">'D. Strategic Goals &amp; Objectives'!$A$1:$P$15</definedName>
    <definedName name="_xlnm.Print_Area" localSheetId="3">'E. ATB Justification'!$A$1:$I$32</definedName>
    <definedName name="_xlnm.Print_Area" localSheetId="4">'F. 2011 Crosswalk'!$A$1:$O$30</definedName>
    <definedName name="_xlnm.Print_Area" localSheetId="5">'G. 2012 Crosswalk'!$A$1:$R$20</definedName>
    <definedName name="_xlnm.Print_Area" localSheetId="6">'H. Reimbursable Resources'!$A$1:$N$37</definedName>
    <definedName name="_xlnm.Print_Area" localSheetId="7">'I. Permanent Positions'!$A$1:$K$33</definedName>
    <definedName name="_xlnm.Print_Area" localSheetId="8">'J. Financial Analysis'!$A$1:$I$17</definedName>
    <definedName name="_xlnm.Print_Area" localSheetId="9">'K. Summary by Grade'!$A$1:$I$33</definedName>
    <definedName name="_xlnm.Print_Area" localSheetId="10">'L. Summary by Object Class'!$A$1:$K$43</definedName>
    <definedName name="_xlnm.Print_Area">#REF!</definedName>
    <definedName name="REIMPRO" localSheetId="6">'H. Reimbursable Resources'!$A$1:$N$17</definedName>
    <definedName name="REIMPRO">#REF!</definedName>
    <definedName name="REIMSOR" localSheetId="6">'H. Reimbursable Resources'!$P$20:$AF$32</definedName>
    <definedName name="REIMSOR">#REF!</definedName>
    <definedName name="Z_12C66D54_5067_4346_818B_6EAB1C8A9183_.wvu.Cols" localSheetId="5" hidden="1">'G. 2012 Crosswalk'!$H:$J</definedName>
    <definedName name="Z_12C66D54_5067_4346_818B_6EAB1C8A9183_.wvu.Cols" localSheetId="10" hidden="1">'L. Summary by Object Class'!$J:$L</definedName>
    <definedName name="Z_12C66D54_5067_4346_818B_6EAB1C8A9183_.wvu.PrintArea" localSheetId="0" hidden="1">'B. Summary of Requirements '!$A$1:$X$61</definedName>
    <definedName name="Z_12C66D54_5067_4346_818B_6EAB1C8A9183_.wvu.PrintArea" localSheetId="1" hidden="1">'C. Increases Offsets'!$A$1:$G$20</definedName>
    <definedName name="Z_12C66D54_5067_4346_818B_6EAB1C8A9183_.wvu.PrintArea" localSheetId="2" hidden="1">'D. Strategic Goals &amp; Objectives'!$A$1:$P$15</definedName>
    <definedName name="Z_12C66D54_5067_4346_818B_6EAB1C8A9183_.wvu.PrintArea" localSheetId="3" hidden="1">'E. ATB Justification'!$A$1:$I$32</definedName>
    <definedName name="Z_12C66D54_5067_4346_818B_6EAB1C8A9183_.wvu.PrintArea" localSheetId="4" hidden="1">'F. 2011 Crosswalk'!$A$1:$O$30</definedName>
    <definedName name="Z_12C66D54_5067_4346_818B_6EAB1C8A9183_.wvu.PrintArea" localSheetId="5" hidden="1">'G. 2012 Crosswalk'!$A$1:$R$20</definedName>
    <definedName name="Z_12C66D54_5067_4346_818B_6EAB1C8A9183_.wvu.PrintArea" localSheetId="6" hidden="1">'H. Reimbursable Resources'!$A$1:$N$18</definedName>
    <definedName name="Z_12C66D54_5067_4346_818B_6EAB1C8A9183_.wvu.PrintArea" localSheetId="7" hidden="1">'I. Permanent Positions'!$A$1:$K$33</definedName>
    <definedName name="Z_12C66D54_5067_4346_818B_6EAB1C8A9183_.wvu.PrintArea" localSheetId="8" hidden="1">'J. Financial Analysis'!$A$1:$I$17</definedName>
    <definedName name="Z_12C66D54_5067_4346_818B_6EAB1C8A9183_.wvu.PrintArea" localSheetId="9" hidden="1">'K. Summary by Grade'!$A$1:$I$33</definedName>
    <definedName name="Z_12C66D54_5067_4346_818B_6EAB1C8A9183_.wvu.PrintArea" localSheetId="10" hidden="1">'L. Summary by Object Class'!$A$1:$K$43</definedName>
    <definedName name="Z_12C66D54_5067_4346_818B_6EAB1C8A9183_.wvu.Rows" localSheetId="2" hidden="1">'D. Strategic Goals &amp; Objectives'!$10:$10</definedName>
    <definedName name="Z_3118AF25_8423_420A_806A_487665220C68_.wvu.Cols" localSheetId="5" hidden="1">'G. 2012 Crosswalk'!$H:$J</definedName>
    <definedName name="Z_3118AF25_8423_420A_806A_487665220C68_.wvu.Cols" localSheetId="10" hidden="1">'L. Summary by Object Class'!$J:$L</definedName>
    <definedName name="Z_3118AF25_8423_420A_806A_487665220C68_.wvu.PrintArea" localSheetId="0" hidden="1">'B. Summary of Requirements '!$A$1:$X$61</definedName>
    <definedName name="Z_3118AF25_8423_420A_806A_487665220C68_.wvu.PrintArea" localSheetId="1" hidden="1">'C. Increases Offsets'!$A$1:$G$20</definedName>
    <definedName name="Z_3118AF25_8423_420A_806A_487665220C68_.wvu.PrintArea" localSheetId="2" hidden="1">'D. Strategic Goals &amp; Objectives'!$A$1:$P$15</definedName>
    <definedName name="Z_3118AF25_8423_420A_806A_487665220C68_.wvu.PrintArea" localSheetId="3" hidden="1">'E. ATB Justification'!$A$1:$I$32</definedName>
    <definedName name="Z_3118AF25_8423_420A_806A_487665220C68_.wvu.PrintArea" localSheetId="4" hidden="1">'F. 2011 Crosswalk'!$A$1:$O$30</definedName>
    <definedName name="Z_3118AF25_8423_420A_806A_487665220C68_.wvu.PrintArea" localSheetId="5" hidden="1">'G. 2012 Crosswalk'!$A$1:$R$20</definedName>
    <definedName name="Z_3118AF25_8423_420A_806A_487665220C68_.wvu.PrintArea" localSheetId="6" hidden="1">'H. Reimbursable Resources'!$A$1:$N$18</definedName>
    <definedName name="Z_3118AF25_8423_420A_806A_487665220C68_.wvu.PrintArea" localSheetId="7" hidden="1">'I. Permanent Positions'!$A$1:$K$33</definedName>
    <definedName name="Z_3118AF25_8423_420A_806A_487665220C68_.wvu.PrintArea" localSheetId="8" hidden="1">'J. Financial Analysis'!$A$1:$I$17</definedName>
    <definedName name="Z_3118AF25_8423_420A_806A_487665220C68_.wvu.PrintArea" localSheetId="9" hidden="1">'K. Summary by Grade'!$A$1:$I$33</definedName>
    <definedName name="Z_3118AF25_8423_420A_806A_487665220C68_.wvu.PrintArea" localSheetId="10" hidden="1">'L. Summary by Object Class'!$A$1:$K$43</definedName>
    <definedName name="Z_3118AF25_8423_420A_806A_487665220C68_.wvu.Rows" localSheetId="2" hidden="1">'D. Strategic Goals &amp; Objectives'!$10:$10</definedName>
    <definedName name="Z_4148B88B_8ED7_4FDE_9459_DEB244AD0552_.wvu.Cols" localSheetId="4" hidden="1">'F. 2011 Crosswalk'!#REF!</definedName>
    <definedName name="Z_4148B88B_8ED7_4FDE_9459_DEB244AD0552_.wvu.Cols" localSheetId="5" hidden="1">'G. 2012 Crosswalk'!$H:$J</definedName>
    <definedName name="Z_4148B88B_8ED7_4FDE_9459_DEB244AD0552_.wvu.Cols" localSheetId="10" hidden="1">'L. Summary by Object Class'!$J:$L</definedName>
    <definedName name="Z_4148B88B_8ED7_4FDE_9459_DEB244AD0552_.wvu.PrintArea" localSheetId="0" hidden="1">'B. Summary of Requirements '!$A$1:$X$61</definedName>
    <definedName name="Z_4148B88B_8ED7_4FDE_9459_DEB244AD0552_.wvu.PrintArea" localSheetId="1" hidden="1">'C. Increases Offsets'!$A$1:$G$20</definedName>
    <definedName name="Z_4148B88B_8ED7_4FDE_9459_DEB244AD0552_.wvu.PrintArea" localSheetId="2" hidden="1">'D. Strategic Goals &amp; Objectives'!$A$1:$P$15</definedName>
    <definedName name="Z_4148B88B_8ED7_4FDE_9459_DEB244AD0552_.wvu.PrintArea" localSheetId="3" hidden="1">'E. ATB Justification'!$A$1:$I$32</definedName>
    <definedName name="Z_4148B88B_8ED7_4FDE_9459_DEB244AD0552_.wvu.PrintArea" localSheetId="4" hidden="1">'F. 2011 Crosswalk'!$A$1:$O$30</definedName>
    <definedName name="Z_4148B88B_8ED7_4FDE_9459_DEB244AD0552_.wvu.PrintArea" localSheetId="5" hidden="1">'G. 2012 Crosswalk'!$A$1:$R$20</definedName>
    <definedName name="Z_4148B88B_8ED7_4FDE_9459_DEB244AD0552_.wvu.PrintArea" localSheetId="6" hidden="1">'H. Reimbursable Resources'!$A$1:$N$18</definedName>
    <definedName name="Z_4148B88B_8ED7_4FDE_9459_DEB244AD0552_.wvu.PrintArea" localSheetId="7" hidden="1">'I. Permanent Positions'!$A$1:$K$33</definedName>
    <definedName name="Z_4148B88B_8ED7_4FDE_9459_DEB244AD0552_.wvu.PrintArea" localSheetId="8" hidden="1">'J. Financial Analysis'!$A$1:$I$17</definedName>
    <definedName name="Z_4148B88B_8ED7_4FDE_9459_DEB244AD0552_.wvu.PrintArea" localSheetId="9" hidden="1">'K. Summary by Grade'!$A$1:$I$33</definedName>
    <definedName name="Z_4148B88B_8ED7_4FDE_9459_DEB244AD0552_.wvu.PrintArea" localSheetId="10" hidden="1">'L. Summary by Object Class'!$A$1:$K$43</definedName>
    <definedName name="Z_4148B88B_8ED7_4FDE_9459_DEB244AD0552_.wvu.Rows" localSheetId="2" hidden="1">'D. Strategic Goals &amp; Objectives'!$10:$10</definedName>
    <definedName name="Z_56C0A34E_45B4_448B_85E5_70B3A8E63333_.wvu.Cols" localSheetId="10" hidden="1">'L. Summary by Object Class'!$J:$L</definedName>
    <definedName name="Z_56C0A34E_45B4_448B_85E5_70B3A8E63333_.wvu.PrintArea" localSheetId="0" hidden="1">'B. Summary of Requirements '!$A$1:$X$61</definedName>
    <definedName name="Z_56C0A34E_45B4_448B_85E5_70B3A8E63333_.wvu.PrintArea" localSheetId="1" hidden="1">'C. Increases Offsets'!$A$1:$G$20</definedName>
    <definedName name="Z_56C0A34E_45B4_448B_85E5_70B3A8E63333_.wvu.PrintArea" localSheetId="2" hidden="1">'D. Strategic Goals &amp; Objectives'!$A$1:$P$15</definedName>
    <definedName name="Z_56C0A34E_45B4_448B_85E5_70B3A8E63333_.wvu.PrintArea" localSheetId="3" hidden="1">'E. ATB Justification'!$A$1:$I$32</definedName>
    <definedName name="Z_56C0A34E_45B4_448B_85E5_70B3A8E63333_.wvu.PrintArea" localSheetId="4" hidden="1">'F. 2011 Crosswalk'!$A$1:$O$30</definedName>
    <definedName name="Z_56C0A34E_45B4_448B_85E5_70B3A8E63333_.wvu.PrintArea" localSheetId="5" hidden="1">'G. 2012 Crosswalk'!$A$1:$R$20</definedName>
    <definedName name="Z_56C0A34E_45B4_448B_85E5_70B3A8E63333_.wvu.PrintArea" localSheetId="6" hidden="1">'H. Reimbursable Resources'!$A$1:$N$18</definedName>
    <definedName name="Z_56C0A34E_45B4_448B_85E5_70B3A8E63333_.wvu.PrintArea" localSheetId="7" hidden="1">'I. Permanent Positions'!$A$1:$K$33</definedName>
    <definedName name="Z_56C0A34E_45B4_448B_85E5_70B3A8E63333_.wvu.PrintArea" localSheetId="8" hidden="1">'J. Financial Analysis'!$A$1:$I$17</definedName>
    <definedName name="Z_56C0A34E_45B4_448B_85E5_70B3A8E63333_.wvu.PrintArea" localSheetId="9" hidden="1">'K. Summary by Grade'!$A$1:$I$33</definedName>
    <definedName name="Z_56C0A34E_45B4_448B_85E5_70B3A8E63333_.wvu.PrintArea" localSheetId="10" hidden="1">'L. Summary by Object Class'!$A$1:$K$43</definedName>
    <definedName name="Z_56C0A34E_45B4_448B_85E5_70B3A8E63333_.wvu.Rows" localSheetId="2" hidden="1">'D. Strategic Goals &amp; Objectives'!$10:$10</definedName>
    <definedName name="Z_E4C7BC4C_EDE0_4110_A1E8_168EA72A6C3C_.wvu.Cols" localSheetId="5" hidden="1">'G. 2012 Crosswalk'!$H:$J</definedName>
    <definedName name="Z_E4C7BC4C_EDE0_4110_A1E8_168EA72A6C3C_.wvu.Cols" localSheetId="10" hidden="1">'L. Summary by Object Class'!$J:$L</definedName>
    <definedName name="Z_E4C7BC4C_EDE0_4110_A1E8_168EA72A6C3C_.wvu.PrintArea" localSheetId="0" hidden="1">'B. Summary of Requirements '!$A$1:$X$63</definedName>
    <definedName name="Z_E4C7BC4C_EDE0_4110_A1E8_168EA72A6C3C_.wvu.PrintArea" localSheetId="1" hidden="1">'C. Increases Offsets'!$A$1:$G$20</definedName>
    <definedName name="Z_E4C7BC4C_EDE0_4110_A1E8_168EA72A6C3C_.wvu.PrintArea" localSheetId="2" hidden="1">'D. Strategic Goals &amp; Objectives'!$A$1:$P$15</definedName>
    <definedName name="Z_E4C7BC4C_EDE0_4110_A1E8_168EA72A6C3C_.wvu.PrintArea" localSheetId="3" hidden="1">'E. ATB Justification'!$A$1:$I$32</definedName>
    <definedName name="Z_E4C7BC4C_EDE0_4110_A1E8_168EA72A6C3C_.wvu.PrintArea" localSheetId="4" hidden="1">'F. 2011 Crosswalk'!$A$1:$O$30</definedName>
    <definedName name="Z_E4C7BC4C_EDE0_4110_A1E8_168EA72A6C3C_.wvu.PrintArea" localSheetId="5" hidden="1">'G. 2012 Crosswalk'!$A$1:$R$20</definedName>
    <definedName name="Z_E4C7BC4C_EDE0_4110_A1E8_168EA72A6C3C_.wvu.PrintArea" localSheetId="6" hidden="1">'H. Reimbursable Resources'!$A$1:$N$37</definedName>
    <definedName name="Z_E4C7BC4C_EDE0_4110_A1E8_168EA72A6C3C_.wvu.PrintArea" localSheetId="7" hidden="1">'I. Permanent Positions'!$A$1:$K$33</definedName>
    <definedName name="Z_E4C7BC4C_EDE0_4110_A1E8_168EA72A6C3C_.wvu.PrintArea" localSheetId="8" hidden="1">'J. Financial Analysis'!$A$1:$I$17</definedName>
    <definedName name="Z_E4C7BC4C_EDE0_4110_A1E8_168EA72A6C3C_.wvu.PrintArea" localSheetId="9" hidden="1">'K. Summary by Grade'!$A$1:$I$33</definedName>
    <definedName name="Z_E4C7BC4C_EDE0_4110_A1E8_168EA72A6C3C_.wvu.PrintArea" localSheetId="10" hidden="1">'L. Summary by Object Class'!$A$1:$K$43</definedName>
    <definedName name="Z_E4C7BC4C_EDE0_4110_A1E8_168EA72A6C3C_.wvu.Rows" localSheetId="2" hidden="1">'D. Strategic Goals &amp; Objectives'!$10:$10</definedName>
  </definedNames>
  <calcPr calcId="125725"/>
  <customWorkbookViews>
    <customWorkbookView name="mcupertino - Personal View" guid="{12C66D54-5067-4346-818B-6EAB1C8A9183}" mergeInterval="0" personalView="1" maximized="1" xWindow="1" yWindow="1" windowWidth="1280" windowHeight="833" tabRatio="889" activeSheetId="1"/>
    <customWorkbookView name="mschneck - Personal View" guid="{3118AF25-8423-420A-806A-487665220C68}" mergeInterval="0" personalView="1" maximized="1" xWindow="1" yWindow="1" windowWidth="1680" windowHeight="797" tabRatio="889" activeSheetId="14" showComments="commIndAndComment"/>
    <customWorkbookView name="debjones - Personal View" guid="{56C0A34E-45B4-448B-85E5-70B3A8E63333}" mergeInterval="0" personalView="1" maximized="1" xWindow="1" yWindow="1" windowWidth="1680" windowHeight="820" tabRatio="889" activeSheetId="3" showComments="commIndAndComment"/>
    <customWorkbookView name="matsatt - Personal View" guid="{4148B88B-8ED7-4FDE-9459-DEB244AD0552}" mergeInterval="0" personalView="1" maximized="1" xWindow="1" yWindow="1" windowWidth="1246" windowHeight="743" tabRatio="889" activeSheetId="3"/>
    <customWorkbookView name="vhallthompson - Personal View" guid="{E4C7BC4C-EDE0-4110-A1E8-168EA72A6C3C}" mergeInterval="0" personalView="1" maximized="1" xWindow="1" yWindow="1" windowWidth="1680" windowHeight="754" tabRatio="889" activeSheetId="20"/>
  </customWorkbookViews>
</workbook>
</file>

<file path=xl/calcChain.xml><?xml version="1.0" encoding="utf-8"?>
<calcChain xmlns="http://schemas.openxmlformats.org/spreadsheetml/2006/main">
  <c r="X26" i="3"/>
  <c r="I33" i="13"/>
  <c r="G33"/>
  <c r="A5" l="1"/>
  <c r="I16" i="11" l="1"/>
  <c r="I15"/>
  <c r="I14"/>
  <c r="I13"/>
  <c r="I12"/>
  <c r="I11"/>
  <c r="H16"/>
  <c r="H15"/>
  <c r="H14"/>
  <c r="H13"/>
  <c r="H12"/>
  <c r="H11"/>
  <c r="A5" i="9"/>
  <c r="X27" i="3"/>
  <c r="V28"/>
  <c r="W28"/>
  <c r="V22"/>
  <c r="W22"/>
  <c r="X22"/>
  <c r="X16"/>
  <c r="W16"/>
  <c r="V16"/>
  <c r="H31" i="6" l="1"/>
  <c r="G31"/>
  <c r="H29"/>
  <c r="G29"/>
  <c r="G12" i="4"/>
  <c r="I31" i="6"/>
  <c r="H13"/>
  <c r="G13"/>
  <c r="P15" i="5" l="1"/>
  <c r="O15"/>
  <c r="N15"/>
  <c r="M15"/>
  <c r="L15"/>
  <c r="K15"/>
  <c r="J15"/>
  <c r="I15"/>
  <c r="G15"/>
  <c r="F15"/>
  <c r="D15"/>
  <c r="C15"/>
  <c r="E16"/>
  <c r="N12" i="8" l="1"/>
  <c r="L57" i="3" l="1"/>
  <c r="O57" s="1"/>
  <c r="X28"/>
  <c r="K36" i="9"/>
  <c r="H34"/>
  <c r="N34" s="1"/>
  <c r="E34"/>
  <c r="H33"/>
  <c r="N33" s="1"/>
  <c r="H32"/>
  <c r="N32" s="1"/>
  <c r="E32"/>
  <c r="N31"/>
  <c r="E31"/>
  <c r="H30"/>
  <c r="N30" s="1"/>
  <c r="E30"/>
  <c r="N29"/>
  <c r="E29"/>
  <c r="N28"/>
  <c r="E28"/>
  <c r="N27"/>
  <c r="E27"/>
  <c r="H26"/>
  <c r="N26" s="1"/>
  <c r="E26"/>
  <c r="H25"/>
  <c r="N25" s="1"/>
  <c r="E25"/>
  <c r="H24"/>
  <c r="N24" s="1"/>
  <c r="E24"/>
  <c r="H23"/>
  <c r="N23" s="1"/>
  <c r="E23"/>
  <c r="N22"/>
  <c r="H22"/>
  <c r="E22"/>
  <c r="H21"/>
  <c r="N21" s="1"/>
  <c r="E21"/>
  <c r="H20"/>
  <c r="N20" s="1"/>
  <c r="E20"/>
  <c r="H19"/>
  <c r="N19" s="1"/>
  <c r="E19"/>
  <c r="H18"/>
  <c r="N18" s="1"/>
  <c r="E18"/>
  <c r="N17"/>
  <c r="E17"/>
  <c r="H16"/>
  <c r="N16" s="1"/>
  <c r="E16"/>
  <c r="N15"/>
  <c r="H15"/>
  <c r="E15"/>
  <c r="H14"/>
  <c r="N14" s="1"/>
  <c r="E14"/>
  <c r="H13"/>
  <c r="N13" s="1"/>
  <c r="E13"/>
  <c r="N12"/>
  <c r="E12"/>
  <c r="N11"/>
  <c r="E11"/>
  <c r="H10"/>
  <c r="E10"/>
  <c r="H36" l="1"/>
  <c r="E36"/>
  <c r="N10"/>
  <c r="N36" s="1"/>
  <c r="E34" i="13" l="1"/>
  <c r="I32"/>
  <c r="I31"/>
  <c r="I30"/>
  <c r="I29"/>
  <c r="I28"/>
  <c r="I27"/>
  <c r="I26"/>
  <c r="I25"/>
  <c r="I24"/>
  <c r="I23"/>
  <c r="I22"/>
  <c r="I21"/>
  <c r="I20"/>
  <c r="I19"/>
  <c r="I18"/>
  <c r="H16"/>
  <c r="F16"/>
  <c r="D16"/>
  <c r="B16"/>
  <c r="I15"/>
  <c r="I14"/>
  <c r="G12"/>
  <c r="G16" s="1"/>
  <c r="G37" s="1"/>
  <c r="E12"/>
  <c r="E16" s="1"/>
  <c r="E33" s="1"/>
  <c r="C12"/>
  <c r="C16" s="1"/>
  <c r="C33" s="1"/>
  <c r="C37" s="1"/>
  <c r="E37" l="1"/>
  <c r="I12"/>
  <c r="I16" s="1"/>
  <c r="R12" i="8" l="1"/>
  <c r="O15" i="7"/>
  <c r="O14"/>
  <c r="O12"/>
  <c r="O13"/>
  <c r="H13" i="12"/>
  <c r="H14"/>
  <c r="H15"/>
  <c r="H16"/>
  <c r="H17"/>
  <c r="H18"/>
  <c r="H19"/>
  <c r="H20"/>
  <c r="H21"/>
  <c r="H22"/>
  <c r="H23"/>
  <c r="H24"/>
  <c r="H25"/>
  <c r="H26"/>
  <c r="H27"/>
  <c r="H12"/>
  <c r="N21" i="7"/>
  <c r="N20"/>
  <c r="N17"/>
  <c r="N13"/>
  <c r="N14"/>
  <c r="N15"/>
  <c r="N12"/>
  <c r="M13"/>
  <c r="M14"/>
  <c r="M15"/>
  <c r="M12"/>
  <c r="H28" i="12" l="1"/>
  <c r="K30" i="10"/>
  <c r="Q18" i="8" l="1"/>
  <c r="Q17"/>
  <c r="Q14"/>
  <c r="Q12"/>
  <c r="P12"/>
  <c r="O13"/>
  <c r="N13"/>
  <c r="L16" i="7"/>
  <c r="A46" i="3"/>
  <c r="Q13" i="8" l="1"/>
  <c r="M13"/>
  <c r="L13"/>
  <c r="L15" s="1"/>
  <c r="L19" s="1"/>
  <c r="K13"/>
  <c r="J13"/>
  <c r="I13"/>
  <c r="I15" s="1"/>
  <c r="I19" s="1"/>
  <c r="H13"/>
  <c r="G13"/>
  <c r="F13"/>
  <c r="F15" s="1"/>
  <c r="F19" s="1"/>
  <c r="E13"/>
  <c r="D13"/>
  <c r="C13"/>
  <c r="C15" s="1"/>
  <c r="C19" s="1"/>
  <c r="B13"/>
  <c r="R13"/>
  <c r="A5"/>
  <c r="A4"/>
  <c r="W57" i="3"/>
  <c r="V57"/>
  <c r="W33"/>
  <c r="W34" s="1"/>
  <c r="V33"/>
  <c r="V34" s="1"/>
  <c r="A4" i="5"/>
  <c r="V29" i="3"/>
  <c r="W29"/>
  <c r="X33"/>
  <c r="X34" s="1"/>
  <c r="D58"/>
  <c r="E58"/>
  <c r="E59" s="1"/>
  <c r="E61" s="1"/>
  <c r="F58"/>
  <c r="G58"/>
  <c r="H58"/>
  <c r="H59" s="1"/>
  <c r="H61" s="1"/>
  <c r="I58"/>
  <c r="J58"/>
  <c r="K58"/>
  <c r="K59" s="1"/>
  <c r="K61" s="1"/>
  <c r="L58"/>
  <c r="M58"/>
  <c r="N58"/>
  <c r="N59" s="1"/>
  <c r="N61" s="1"/>
  <c r="O58"/>
  <c r="P58"/>
  <c r="Q58"/>
  <c r="Q59" s="1"/>
  <c r="Q61" s="1"/>
  <c r="R58"/>
  <c r="S58"/>
  <c r="T58"/>
  <c r="T59" s="1"/>
  <c r="T61" s="1"/>
  <c r="U58"/>
  <c r="I29" i="6"/>
  <c r="I32" s="1"/>
  <c r="G32"/>
  <c r="L28" i="13"/>
  <c r="L22"/>
  <c r="C17" i="11"/>
  <c r="B17"/>
  <c r="H33" i="10"/>
  <c r="F28" i="12"/>
  <c r="I30" i="10"/>
  <c r="I33" s="1"/>
  <c r="I32"/>
  <c r="G33"/>
  <c r="C13" i="4"/>
  <c r="D13"/>
  <c r="E13"/>
  <c r="F13"/>
  <c r="K33" i="10"/>
  <c r="D16" i="7"/>
  <c r="F20" i="4"/>
  <c r="B28" i="12"/>
  <c r="D17" i="11"/>
  <c r="F17"/>
  <c r="B33" i="10"/>
  <c r="B29"/>
  <c r="I29"/>
  <c r="E29"/>
  <c r="E20" i="4"/>
  <c r="C20"/>
  <c r="J32" i="10"/>
  <c r="D33"/>
  <c r="D20" i="4"/>
  <c r="D28" i="12"/>
  <c r="K29" i="10"/>
  <c r="J29"/>
  <c r="H29"/>
  <c r="G29"/>
  <c r="F29"/>
  <c r="D29"/>
  <c r="C29"/>
  <c r="A6" i="12"/>
  <c r="A5"/>
  <c r="A5" i="11"/>
  <c r="A4"/>
  <c r="A6" i="10"/>
  <c r="A5"/>
  <c r="A4" i="6"/>
  <c r="A5" i="7"/>
  <c r="A4"/>
  <c r="A5" i="4"/>
  <c r="J16" i="13"/>
  <c r="K16"/>
  <c r="K18"/>
  <c r="L18"/>
  <c r="L19"/>
  <c r="L20"/>
  <c r="J21"/>
  <c r="L21"/>
  <c r="L23"/>
  <c r="L24"/>
  <c r="L25"/>
  <c r="L26"/>
  <c r="L27"/>
  <c r="L29"/>
  <c r="L30"/>
  <c r="L31"/>
  <c r="L32"/>
  <c r="C33" i="10"/>
  <c r="E33"/>
  <c r="F33"/>
  <c r="B16" i="7"/>
  <c r="C16"/>
  <c r="C18" s="1"/>
  <c r="C22" s="1"/>
  <c r="E16"/>
  <c r="F16"/>
  <c r="F18" s="1"/>
  <c r="F22" s="1"/>
  <c r="G16"/>
  <c r="H16"/>
  <c r="I16"/>
  <c r="I18" s="1"/>
  <c r="I22" s="1"/>
  <c r="J16"/>
  <c r="K16"/>
  <c r="N16"/>
  <c r="N18" s="1"/>
  <c r="N22" s="1"/>
  <c r="G20" i="4" l="1"/>
  <c r="H32" i="6"/>
  <c r="K33" i="13"/>
  <c r="J33"/>
  <c r="J30" i="10"/>
  <c r="J33" s="1"/>
  <c r="G13" i="4"/>
  <c r="W58" i="3"/>
  <c r="W59" s="1"/>
  <c r="W61" s="1"/>
  <c r="X29"/>
  <c r="X35" s="1"/>
  <c r="X36" s="1"/>
  <c r="V58"/>
  <c r="X58"/>
  <c r="P13" i="8"/>
  <c r="Q15"/>
  <c r="Q19" s="1"/>
  <c r="O16" i="7"/>
  <c r="M16"/>
  <c r="G17" i="11"/>
  <c r="E17"/>
  <c r="H17" l="1"/>
  <c r="L16" i="13"/>
  <c r="L33"/>
  <c r="I17" i="11"/>
  <c r="W35" i="3"/>
  <c r="W36" s="1"/>
  <c r="V35"/>
  <c r="V36" s="1"/>
</calcChain>
</file>

<file path=xl/sharedStrings.xml><?xml version="1.0" encoding="utf-8"?>
<sst xmlns="http://schemas.openxmlformats.org/spreadsheetml/2006/main" count="732" uniqueCount="254">
  <si>
    <t>end of line</t>
  </si>
  <si>
    <t xml:space="preserve">          Total DIRECT requirements</t>
  </si>
  <si>
    <t>23.1  GSA rent (Reimbursable)</t>
  </si>
  <si>
    <t>25.3 DHS Security (Reimbursable)</t>
  </si>
  <si>
    <t>Financial Analysis of Program Changes</t>
  </si>
  <si>
    <t>Inc. 1</t>
  </si>
  <si>
    <t>Inc. 2</t>
  </si>
  <si>
    <t>Offset</t>
  </si>
  <si>
    <t>Agt./Atty.</t>
  </si>
  <si>
    <t>Program Offsets</t>
  </si>
  <si>
    <t>Adjustments to Base</t>
  </si>
  <si>
    <t>Domestic Rent and Facilities</t>
  </si>
  <si>
    <t>ATBs</t>
  </si>
  <si>
    <t>11.1  Direct FTE &amp; personnel compensation</t>
  </si>
  <si>
    <t xml:space="preserve">       Total </t>
  </si>
  <si>
    <t>Average SES Salary</t>
  </si>
  <si>
    <t>Perm. Pos.</t>
  </si>
  <si>
    <t>Location of Description by Decision Unit</t>
  </si>
  <si>
    <t>Reprogrammings / Transfers</t>
  </si>
  <si>
    <t>end of sheet</t>
  </si>
  <si>
    <t>Program Decreases</t>
  </si>
  <si>
    <t>Total Pr. Changes</t>
  </si>
  <si>
    <t>Total Authorized</t>
  </si>
  <si>
    <t>Total Reimbursable</t>
  </si>
  <si>
    <t>Total Increases</t>
  </si>
  <si>
    <t xml:space="preserve">   J: Financial Analysis of Program Changes</t>
  </si>
  <si>
    <t>I: Detail of Permanent Positions by Category</t>
  </si>
  <si>
    <t>Intelligence Series (132)</t>
  </si>
  <si>
    <t>Criminal Investigative Series (1811)</t>
  </si>
  <si>
    <t>23.2 Moving/Lease Expirations/Contract Parking</t>
  </si>
  <si>
    <t>Transfers:</t>
  </si>
  <si>
    <t>Total Adjustments to Base and Technical Adjustments</t>
  </si>
  <si>
    <t xml:space="preserve">Total Adjustments to Base </t>
  </si>
  <si>
    <t>Increase/Decrease</t>
  </si>
  <si>
    <t>Decision Unit</t>
  </si>
  <si>
    <t xml:space="preserve">     Total</t>
  </si>
  <si>
    <t>atb</t>
  </si>
  <si>
    <t>enhance</t>
  </si>
  <si>
    <t>FTE</t>
  </si>
  <si>
    <t>Total</t>
  </si>
  <si>
    <t>Detail of Permanent Positions by Category</t>
  </si>
  <si>
    <t>Category</t>
  </si>
  <si>
    <t>Transfers</t>
  </si>
  <si>
    <t>Grades and Salary Ranges</t>
  </si>
  <si>
    <t>LEAP</t>
  </si>
  <si>
    <t>11.5  Total, Other personnel compensation</t>
  </si>
  <si>
    <t xml:space="preserve">     Other Compensation</t>
  </si>
  <si>
    <t xml:space="preserve">     Overtime</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</si>
  <si>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</si>
  <si>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</si>
  <si>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</si>
  <si>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</si>
  <si>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</si>
  <si>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</si>
  <si>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</si>
  <si>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</si>
  <si>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</si>
  <si>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</si>
  <si>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</si>
  <si>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</si>
  <si>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</si>
  <si>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</si>
  <si>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</si>
  <si>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Personnel benefits</t>
  </si>
  <si>
    <t>Equipment</t>
  </si>
  <si>
    <t>Purchases of goods &amp; services from Government accounts</t>
  </si>
  <si>
    <t>Travel and transportation of persons</t>
  </si>
  <si>
    <t>Advisory and assistance services</t>
  </si>
  <si>
    <t>Other services</t>
  </si>
  <si>
    <t>Research and development contracts</t>
  </si>
  <si>
    <t>Average GS Salary</t>
  </si>
  <si>
    <t>Average GS Grade</t>
  </si>
  <si>
    <t>Object Classes</t>
  </si>
  <si>
    <t>Other Object Classes:</t>
  </si>
  <si>
    <t>Decision Unit 1</t>
  </si>
  <si>
    <t>Overtime</t>
  </si>
  <si>
    <t>Technical Adjustments</t>
  </si>
  <si>
    <t>Program Changes</t>
  </si>
  <si>
    <t>Total Program Changes</t>
  </si>
  <si>
    <t>Subtotal Increases</t>
  </si>
  <si>
    <t>Attorneys (905)</t>
  </si>
  <si>
    <t>Paralegals / Other Law (900-998)</t>
  </si>
  <si>
    <t>Information &amp; Arts (1000-1099)</t>
  </si>
  <si>
    <t>Business &amp; Industry (1100-1199)</t>
  </si>
  <si>
    <t>Library (1400-1499)</t>
  </si>
  <si>
    <t>Equipment/Facilities Services (1600-1699)</t>
  </si>
  <si>
    <t>Supply Services (2000-2099)</t>
  </si>
  <si>
    <t>Security Specialists (080)</t>
  </si>
  <si>
    <t>Motor Vehicle Operations (5703)</t>
  </si>
  <si>
    <t>Miscellaneous Operations (010-099)</t>
  </si>
  <si>
    <t>GS-1, $22,115 - 27,663</t>
  </si>
  <si>
    <t>GS-2, $24,865 - 31,292</t>
  </si>
  <si>
    <t>GS-4, $30,456 - 39,590</t>
  </si>
  <si>
    <t>GS-3, $27,130 - 35,269</t>
  </si>
  <si>
    <t>GS-5, $34,075 - 44,293</t>
  </si>
  <si>
    <t>GS-6, $37,983 - 49,375</t>
  </si>
  <si>
    <t>GS-7, $42,209 - 54,875</t>
  </si>
  <si>
    <t>GS-8, $46,745 - 60,765</t>
  </si>
  <si>
    <t>GS-9, $51,630 - 67,114</t>
  </si>
  <si>
    <t>GS-10, $56,857 - 73,917</t>
  </si>
  <si>
    <t>GS-11, $62,467 - 81,204</t>
  </si>
  <si>
    <t>GS-12, $74,872 - 97,333</t>
  </si>
  <si>
    <t>GS-13, $89,033 - 115,742</t>
  </si>
  <si>
    <t>GS-14, $105,211 - 136,771</t>
  </si>
  <si>
    <t>GS-15, $123,758 - 155,500</t>
  </si>
  <si>
    <t>SES, $119,554 - 179,700</t>
  </si>
  <si>
    <t>2012 template</t>
  </si>
  <si>
    <t>Information Technology Mgmt  (2210)</t>
  </si>
  <si>
    <t>23.1  GSA rent</t>
  </si>
  <si>
    <t>25.4  Operation and maintenance of facilities</t>
  </si>
  <si>
    <t>L: Summary of Requirements by Object Class</t>
  </si>
  <si>
    <t>K: Summary of Requirements by Grade</t>
  </si>
  <si>
    <t>Program Increases</t>
  </si>
  <si>
    <t>25.7 Operation and maintenance of equipment</t>
  </si>
  <si>
    <t>Justification for Base Adjustments</t>
  </si>
  <si>
    <t>Pay and Benefits</t>
  </si>
  <si>
    <t>POS</t>
  </si>
  <si>
    <t>Total Increase:</t>
  </si>
  <si>
    <t>Total Decrease:</t>
  </si>
  <si>
    <t>Total ATB:</t>
  </si>
  <si>
    <t xml:space="preserve">Amount  </t>
  </si>
  <si>
    <t>(Dollars in Thousands)</t>
  </si>
  <si>
    <t>Salaries and Expenses</t>
  </si>
  <si>
    <t>Total Offsets</t>
  </si>
  <si>
    <t>Total Comp. FTE</t>
  </si>
  <si>
    <t>Total FTE</t>
  </si>
  <si>
    <t>Reimbursable FTE</t>
  </si>
  <si>
    <t>Other FTE</t>
  </si>
  <si>
    <t>Total Compensable FTE</t>
  </si>
  <si>
    <t>Headquarters (Washington, D.C.)</t>
  </si>
  <si>
    <t>Summary of Requirements</t>
  </si>
  <si>
    <t>Reimbursable FTE:</t>
  </si>
  <si>
    <t>Total Program Increases</t>
  </si>
  <si>
    <t>Rescissions</t>
  </si>
  <si>
    <t>Supplementals</t>
  </si>
  <si>
    <t>Collections by Source</t>
  </si>
  <si>
    <t>Budgetary Resources:</t>
  </si>
  <si>
    <t>Estimates by budget activity</t>
  </si>
  <si>
    <t>Pos.</t>
  </si>
  <si>
    <t xml:space="preserve"> </t>
  </si>
  <si>
    <t>Amount</t>
  </si>
  <si>
    <t>Increases</t>
  </si>
  <si>
    <t>Personnel Management (200-299)</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</si>
  <si>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</si>
  <si>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</si>
  <si>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</si>
  <si>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</si>
  <si>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</si>
  <si>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</si>
  <si>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</si>
  <si>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</si>
  <si>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</si>
  <si>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</si>
  <si>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</si>
  <si>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t>GRAND TOTAL</t>
  </si>
  <si>
    <t>Crosswalk of 2011 Availability</t>
  </si>
  <si>
    <t>2011 Availability</t>
  </si>
  <si>
    <t>Carryover</t>
  </si>
  <si>
    <t>Recoveries</t>
  </si>
  <si>
    <t>B: Summary of Requirements</t>
  </si>
  <si>
    <t>C: Program Increases/Offsets By Decision Unit</t>
  </si>
  <si>
    <t>D: Resources by DOJ Strategic Goal and Strategic Objective</t>
  </si>
  <si>
    <t>E.  Justification for Base Adjustments</t>
  </si>
  <si>
    <t>H: Summary of Reimbursable Resources</t>
  </si>
  <si>
    <t>FY 2013 Request</t>
  </si>
  <si>
    <t>2013 Current Services</t>
  </si>
  <si>
    <t>2013 Total Request</t>
  </si>
  <si>
    <t>2012 - 2013 Total Change</t>
  </si>
  <si>
    <t>2013 Adjustments to Base and Technical Adjustments</t>
  </si>
  <si>
    <t>2013 Increases</t>
  </si>
  <si>
    <t>2013 Offsets</t>
  </si>
  <si>
    <t>2013 Request</t>
  </si>
  <si>
    <t>F: Crosswalk of 2011 Availability</t>
  </si>
  <si>
    <t>2012 Availability</t>
  </si>
  <si>
    <t>Crosswalk of 2012 Availability</t>
  </si>
  <si>
    <t>2012 Planned</t>
  </si>
  <si>
    <t>Miscellaneous Inspectors Series (1802)</t>
  </si>
  <si>
    <t xml:space="preserve">  Total, 2013 Program Changes Requested</t>
  </si>
  <si>
    <t xml:space="preserve">     Total, Appropriated Positions</t>
  </si>
  <si>
    <t>25.3 Purchases of goods &amp; services from Government accounts (Antennas, DHS Sec. Etc.)</t>
  </si>
  <si>
    <t>Total 2012 Enacted (with Rescissions)</t>
  </si>
  <si>
    <t>Increases:</t>
  </si>
  <si>
    <t>2012 
Enacted</t>
  </si>
  <si>
    <t>2012 Enacted</t>
  </si>
  <si>
    <t>FY 2012 Enacted Without Rescissions</t>
  </si>
  <si>
    <t>2011 Enacted</t>
  </si>
  <si>
    <t>2012 
Estimate</t>
  </si>
  <si>
    <t>FY 2013 Program Increases/Offsets By Decision Unit</t>
  </si>
  <si>
    <t>2011 Appropriation Enacted w/Rescissions</t>
  </si>
  <si>
    <t>2011 Enacted w/Rescissions</t>
  </si>
  <si>
    <t>2011 Appropriation Enacted</t>
  </si>
  <si>
    <t>2011
Enacted</t>
  </si>
  <si>
    <t>G: Crosswalk of 2012 Availability</t>
  </si>
  <si>
    <t>13.0  Benefits for former personnel</t>
  </si>
  <si>
    <t>25.6 Medical Care</t>
  </si>
  <si>
    <t>US Courts, Census Bureau, DHS, DOT, FEMA,Dept. of Ed., Various DOJ Components</t>
  </si>
  <si>
    <t>AFOSI US Air Force Security</t>
  </si>
  <si>
    <t>Federal Detention Trustee</t>
  </si>
  <si>
    <t>FBI</t>
  </si>
  <si>
    <t>OJP</t>
  </si>
  <si>
    <t>USMS</t>
  </si>
  <si>
    <t>BOP</t>
  </si>
  <si>
    <t>OLC</t>
  </si>
  <si>
    <t>WCF - SEPS</t>
  </si>
  <si>
    <t>EOUSA</t>
  </si>
  <si>
    <t>JMD/OCIO/OSS</t>
  </si>
  <si>
    <t>WCF/RE - JMD FINANCE STAFF</t>
  </si>
  <si>
    <t>WCF/UBT - JMD BUDGET STAFF</t>
  </si>
  <si>
    <t>DEA</t>
  </si>
  <si>
    <t xml:space="preserve">US Treasury comptroller of Currency </t>
  </si>
  <si>
    <t>Department of Commerce</t>
  </si>
  <si>
    <t>DOD</t>
  </si>
  <si>
    <t>FDIC</t>
  </si>
  <si>
    <t>FSA</t>
  </si>
  <si>
    <t>JMD-AFMS</t>
  </si>
  <si>
    <t>SEC</t>
  </si>
  <si>
    <t>Solicitor General</t>
  </si>
  <si>
    <t>USDA</t>
  </si>
  <si>
    <t xml:space="preserve">ATF </t>
  </si>
  <si>
    <t xml:space="preserve">Various other Federal Agencies </t>
  </si>
  <si>
    <t>2011 Enacted (without Rescissions)</t>
  </si>
  <si>
    <t>2012 Enacted (without Rescissions)</t>
  </si>
  <si>
    <t>Transfers - JABS - From JIST</t>
  </si>
  <si>
    <t xml:space="preserve">Transfers - JCON and JCON S/TS - From JIST </t>
  </si>
  <si>
    <t xml:space="preserve">Increases: </t>
  </si>
  <si>
    <t xml:space="preserve">IT Transformation </t>
  </si>
  <si>
    <t xml:space="preserve">JIST </t>
  </si>
  <si>
    <t xml:space="preserve">IT Transformation /Cyber </t>
  </si>
  <si>
    <t>JIST</t>
  </si>
  <si>
    <t>IT Transformation/Cyber Security</t>
  </si>
  <si>
    <t xml:space="preserve"> JIST </t>
  </si>
  <si>
    <r>
      <t>Retirement</t>
    </r>
    <r>
      <rPr>
        <sz val="9"/>
        <color theme="1"/>
        <rFont val="Times New Roman"/>
        <family val="1"/>
      </rPr>
      <t>.  Agency retirement contributions increase as employees under CSRS retire and are replaced by FERS employees.  Based on OPM government-wide estimates, we project that the DOJ workforce will convert from CSRS to FERS at a rate of 1.3 percent per year.  The requested increase of  $ 15,000 is necessary to meet our increased retirement obligations as a result of this conversion.</t>
    </r>
  </si>
  <si>
    <r>
      <t>Health Insurance.</t>
    </r>
    <r>
      <rPr>
        <sz val="9"/>
        <rFont val="Times New Roman"/>
        <family val="1"/>
      </rPr>
      <t xml:space="preserve">  Effective January 2013, this component's contribution to Federal employees' health insurance premiums increased by 7.1 percent.  Applied against the 2011 estimate of $ 161,000, the additional amount required is $ 11,000.</t>
    </r>
  </si>
  <si>
    <r>
      <t>General Services Administration (GSA) Rent.</t>
    </r>
    <r>
      <rPr>
        <sz val="9"/>
        <color indexed="8"/>
        <rFont val="Times New Roman"/>
        <family val="1"/>
      </rPr>
      <t xml:space="preserve">  GSA will continue to charge rental rates that approximate those charged to commercial tenants for equivalent space and related services.  The requested increase of $ 831,000 is required to meet our commitment to GSA.  The costs associated with GSA rent were derived through the use of an automated system, which uses the latest inventory data, including rate increases to be effective in FY 2013 for each building currently occupied by Department of Justice components, as well as the costs of new space to be occupied.  GSA provided data on the rate increases.</t>
    </r>
  </si>
  <si>
    <t xml:space="preserve">Enabling/Administrative </t>
  </si>
  <si>
    <t>Total Transfers:</t>
  </si>
  <si>
    <r>
      <rPr>
        <u/>
        <sz val="10"/>
        <rFont val="Times New Roman"/>
        <family val="1"/>
      </rPr>
      <t>Joint Automated Booking System</t>
    </r>
    <r>
      <rPr>
        <sz val="10"/>
        <rFont val="Times New Roman"/>
        <family val="1"/>
      </rPr>
      <t>:  A transfer of $ 9,500,000 is included in support of the Department’s Justice Automated Booking System program which will be moved to the Working Capital Fund and provided as a billable service in FY 2013.</t>
    </r>
  </si>
  <si>
    <r>
      <rPr>
        <u/>
        <sz val="10"/>
        <rFont val="Times New Roman"/>
        <family val="1"/>
      </rPr>
      <t>JCON and JCON S/TS</t>
    </r>
    <r>
      <rPr>
        <sz val="10"/>
        <rFont val="Times New Roman"/>
        <family val="1"/>
      </rPr>
      <t>:  A transfer of $ 17,529,000 is included in support of the Department’s Justice Consolidated Office Network (JCON) and JCON S/TS programs which will be moved to the Working Capital Fund and provided as a billable service in FY 2013</t>
    </r>
  </si>
  <si>
    <r>
      <t xml:space="preserve">FERS Rate Increase. </t>
    </r>
    <r>
      <rPr>
        <sz val="9"/>
        <color theme="1"/>
        <rFont val="Times New Roman"/>
        <family val="1"/>
      </rPr>
      <t xml:space="preserve">  On June 11, 2010, the Board of Actuaries of the Civil Service Retirement System recommended a new set of economic assumptions for the Civil Service Retirement (CSRS) and the Federal Employees Retirement System (FERS).  In accordance with this change, effective October 1, 2011 (FY 2012), the total Normal Cost of Regular retirement under FERS will increase from the current level of 12.5% of pay to 12.7%.  The total FERS contribution for Law Enforcement retirement will increase from 27.0% to 27.6%.  This will result in new agency contribution rates of 11.9% for normal costs (up from the current 11.7%) and 26.3% for law enforcement personnel (up from the current 25.7%).  The amount requested, $ 16,000, represents the funds needed to cover this increase. </t>
    </r>
  </si>
  <si>
    <t>Joint Automated Booking System:  A transfer of $ 9,500 is included for the Department's Justice Automated Booking System program which will be moved to the Working Capital Fund and provided as a billable service in FY 2013.</t>
  </si>
  <si>
    <t>JCON and JCON S/TS: A transfer of $17,529 is included for the Department's Justice Consolidated Office Network (JCON) and JCON S/TS programs which will be moved to the Working Capital fund and provided as a billable service in FY2013.</t>
  </si>
  <si>
    <r>
      <t xml:space="preserve">2013 Pay Raise. </t>
    </r>
    <r>
      <rPr>
        <sz val="9"/>
        <rFont val="Times New Roman"/>
        <family val="1"/>
      </rPr>
      <t xml:space="preserve">  This request provides for a proposed 0.5 percent pay raise to be effective in January of 2013.  The increase only includes the general pay raise.  The amount requested,  $ 41,000, represents the pay amounts for 3/4 of the fiscal year plus appropriate benefits ($ 32,390  for pay and $ 8,610 for benefits.)   </t>
    </r>
  </si>
  <si>
    <r>
      <t>Changes in Compensable Days</t>
    </r>
    <r>
      <rPr>
        <sz val="9"/>
        <color theme="1"/>
        <rFont val="Times New Roman"/>
        <family val="1"/>
      </rPr>
      <t>.  The decreased cost for one compensable day in FY 2013 compared to FY 2012 is calculated by dividing the FY 2012 estimated personnel compensation $8,997,000 and applicable benefits $2,203,000 by 261 compensable days.</t>
    </r>
  </si>
  <si>
    <t>FY 2011 Without Balance Rescissions</t>
  </si>
  <si>
    <t>Balance Rescissions</t>
  </si>
  <si>
    <t xml:space="preserve">Summary of Reimbursable Resources </t>
  </si>
  <si>
    <t xml:space="preserve">Summary of Requirements by Object Class </t>
  </si>
  <si>
    <t>2011
Actuals</t>
  </si>
  <si>
    <t>2013
Request</t>
  </si>
  <si>
    <t xml:space="preserve">Subtotal Transfers </t>
  </si>
  <si>
    <t xml:space="preserve">NOTE:  All FTE numbers in this table reflect authorized FTE, which is the total number of FTE available to a component. Because the FY 2013 President’s Budget Appendix builds the FTE request using actual FTE rather than authorized, it may not match the FY 2012 FTE enacted and FY 2013 FTE request reflected in this table.  </t>
  </si>
  <si>
    <t>Note:  The $2,008 recoveries is composed of $678 actual as of 11/30/11 and $1,330 estimate.</t>
  </si>
  <si>
    <r>
      <t>Security Charges</t>
    </r>
    <r>
      <rPr>
        <sz val="9"/>
        <color indexed="8"/>
        <rFont val="Times New Roman"/>
        <family val="1"/>
      </rPr>
      <t xml:space="preserve">.  Guard Service includes those costs paid directly by DOJ and those paid to Department of Homeland Security (DHS).  The requested increase of $17,000 is required to meet our commitment to DHS and other security costs. </t>
    </r>
  </si>
  <si>
    <t xml:space="preserve">JIST  </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</si>
</sst>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7" formatCode="_(* #,##0_);_(* \(#,##0\);_(* &quot;-&quot;??_);_(@_)"/>
    <numFmt numFmtId="168" formatCode="_(&quot;$&quot;* #,##0_);_(&quot;$&quot;* \(#,##0\);_(&quot;$&quot;* &quot;-&quot;??_);_(@_)"/>
    <numFmt numFmtId="170" formatCode="0_);\(0\)"/>
  </numFmts>
  <fonts count="79">
    <font>
      <sz val="12"/>
      <name val="Arial"/>
    </font>
    <font>
      <u/>
      <sz val="12"/>
      <name val="TimesNewRomanPS"/>
    </font>
    <font>
      <sz val="12"/>
      <name val="TimesNewRomanPS"/>
    </font>
    <font>
      <sz val="12"/>
      <name val="Times New Roman"/>
      <family val="1"/>
    </font>
    <font>
      <sz val="12"/>
      <name val="Times New Roman"/>
      <family val="1"/>
    </font>
    <font>
      <sz val="10"/>
      <color indexed="8"/>
      <name val="TMS"/>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9"/>
      <color indexed="8"/>
      <name val="Times New Roman"/>
      <family val="1"/>
    </font>
    <font>
      <sz val="13"/>
      <name val="Times New Roman"/>
      <family val="1"/>
    </font>
    <font>
      <sz val="8"/>
      <color indexed="8"/>
      <name val="Times New Roman"/>
      <family val="1"/>
    </font>
    <font>
      <b/>
      <sz val="12"/>
      <name val="Arial"/>
      <family val="2"/>
    </font>
    <font>
      <sz val="12"/>
      <name val="Arial"/>
      <family val="2"/>
    </font>
    <font>
      <sz val="10"/>
      <name val="Arial"/>
      <family val="2"/>
    </font>
    <font>
      <b/>
      <sz val="12"/>
      <name val="Times New Roman"/>
      <family val="1"/>
    </font>
    <font>
      <b/>
      <sz val="16"/>
      <name val="Times New Roman"/>
      <family val="1"/>
    </font>
    <font>
      <sz val="12"/>
      <color indexed="8"/>
      <name val="TMS"/>
    </font>
    <font>
      <u/>
      <sz val="12"/>
      <color indexed="8"/>
      <name val="TMS"/>
    </font>
    <font>
      <sz val="10"/>
      <name val="Arial"/>
      <family val="2"/>
    </font>
    <font>
      <b/>
      <u/>
      <sz val="12"/>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u/>
      <sz val="9"/>
      <name val="Times New Roman"/>
      <family val="1"/>
    </font>
    <font>
      <b/>
      <i/>
      <sz val="10"/>
      <name val="Arial"/>
      <family val="2"/>
    </font>
    <font>
      <i/>
      <sz val="10"/>
      <name val="Arial"/>
      <family val="2"/>
    </font>
    <font>
      <sz val="14"/>
      <name val="Arial"/>
      <family val="2"/>
    </font>
    <font>
      <sz val="20"/>
      <name val="Arial"/>
      <family val="2"/>
    </font>
    <font>
      <u/>
      <sz val="9"/>
      <color indexed="8"/>
      <name val="Times New Roman"/>
      <family val="1"/>
    </font>
    <font>
      <sz val="8"/>
      <name val="Arial"/>
      <family val="2"/>
    </font>
    <font>
      <sz val="9"/>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10"/>
      <color indexed="9"/>
      <name val="TMS"/>
    </font>
    <font>
      <sz val="8"/>
      <color indexed="9"/>
      <name val="Arial"/>
      <family val="2"/>
    </font>
    <font>
      <sz val="8"/>
      <color indexed="9"/>
      <name val="Arial"/>
      <family val="2"/>
    </font>
    <font>
      <sz val="8"/>
      <name val="Times New Roman"/>
      <family val="1"/>
    </font>
    <font>
      <sz val="8"/>
      <color indexed="9"/>
      <name val="Times New Roman"/>
      <family val="1"/>
    </font>
    <font>
      <sz val="8"/>
      <color indexed="8"/>
      <name val="Arial"/>
      <family val="2"/>
    </font>
    <font>
      <sz val="8"/>
      <color indexed="9"/>
      <name val="Times New Roman"/>
      <family val="1"/>
    </font>
    <font>
      <sz val="8"/>
      <name val="Times New Roman"/>
      <family val="1"/>
    </font>
    <font>
      <sz val="12"/>
      <name val="Arial"/>
      <family val="2"/>
    </font>
    <font>
      <sz val="18"/>
      <name val="Arial"/>
      <family val="2"/>
    </font>
    <font>
      <sz val="16"/>
      <name val="Arial"/>
      <family val="2"/>
    </font>
    <font>
      <u/>
      <sz val="12"/>
      <name val="Times New Roman"/>
      <family val="1"/>
    </font>
    <font>
      <b/>
      <sz val="9"/>
      <name val="Times New Roman"/>
      <family val="1"/>
    </font>
    <font>
      <b/>
      <u/>
      <sz val="9"/>
      <name val="Times New Roman"/>
      <family val="1"/>
    </font>
    <font>
      <sz val="16"/>
      <name val="Times New Roman"/>
      <family val="1"/>
    </font>
    <font>
      <u/>
      <sz val="10"/>
      <name val="Times New Roman"/>
      <family val="1"/>
    </font>
    <font>
      <b/>
      <sz val="10"/>
      <name val="Arial"/>
      <family val="2"/>
    </font>
    <font>
      <i/>
      <sz val="10"/>
      <name val="Times New Roman"/>
      <family val="1"/>
    </font>
    <font>
      <sz val="10"/>
      <name val="Arial"/>
      <family val="2"/>
    </font>
    <font>
      <sz val="12"/>
      <color theme="0"/>
      <name val="Arial"/>
      <family val="2"/>
    </font>
    <font>
      <sz val="16"/>
      <color indexed="8"/>
      <name val="Times New Roman"/>
      <family val="1"/>
    </font>
    <font>
      <u/>
      <sz val="9"/>
      <color theme="1"/>
      <name val="Times New Roman"/>
      <family val="1"/>
    </font>
    <font>
      <sz val="9"/>
      <color theme="1"/>
      <name val="Times New Roman"/>
      <family val="1"/>
    </font>
    <font>
      <sz val="12"/>
      <color theme="1"/>
      <name val="Arial"/>
      <family val="2"/>
    </font>
    <font>
      <sz val="12"/>
      <color rgb="FFFF0066"/>
      <name val="Times New Roman"/>
      <family val="1"/>
    </font>
    <font>
      <sz val="12"/>
      <name val="Calibri"/>
      <family val="2"/>
      <scheme val="minor"/>
    </font>
    <font>
      <sz val="9"/>
      <color rgb="FFFF0000"/>
      <name val="Times New Roman"/>
      <family val="1"/>
    </font>
    <font>
      <sz val="12"/>
      <color theme="1"/>
      <name val="Times New Roman"/>
      <family val="1"/>
    </font>
    <font>
      <sz val="12"/>
      <color rgb="FF000000"/>
      <name val="Calibri"/>
      <family val="2"/>
    </font>
    <font>
      <sz val="8"/>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66"/>
        <bgColor indexed="64"/>
      </patternFill>
    </fill>
  </fills>
  <borders count="1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23"/>
      </bottom>
      <diagonal/>
    </border>
    <border>
      <left/>
      <right style="thin">
        <color indexed="64"/>
      </right>
      <top style="thin">
        <color indexed="64"/>
      </top>
      <bottom style="thin">
        <color indexed="64"/>
      </bottom>
      <diagonal/>
    </border>
    <border>
      <left style="thin">
        <color indexed="8"/>
      </left>
      <right/>
      <top/>
      <bottom style="hair">
        <color indexed="8"/>
      </bottom>
      <diagonal/>
    </border>
    <border>
      <left/>
      <right style="thin">
        <color indexed="8"/>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right style="medium">
        <color indexed="64"/>
      </right>
      <top/>
      <bottom style="hair">
        <color indexed="8"/>
      </bottom>
      <diagonal/>
    </border>
    <border>
      <left style="thin">
        <color indexed="8"/>
      </left>
      <right/>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right style="thin">
        <color indexed="8"/>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right style="thin">
        <color indexed="8"/>
      </right>
      <top style="hair">
        <color indexed="23"/>
      </top>
      <bottom style="hair">
        <color indexed="8"/>
      </bottom>
      <diagonal/>
    </border>
    <border>
      <left style="thin">
        <color indexed="64"/>
      </left>
      <right/>
      <top style="thin">
        <color indexed="8"/>
      </top>
      <bottom style="thin">
        <color indexed="23"/>
      </bottom>
      <diagonal/>
    </border>
    <border>
      <left style="thin">
        <color indexed="64"/>
      </left>
      <right/>
      <top style="thin">
        <color indexed="23"/>
      </top>
      <bottom style="hair">
        <color indexed="64"/>
      </bottom>
      <diagonal/>
    </border>
    <border>
      <left style="thin">
        <color indexed="8"/>
      </left>
      <right style="thin">
        <color indexed="8"/>
      </right>
      <top style="hair">
        <color indexed="8"/>
      </top>
      <bottom style="thin">
        <color indexed="64"/>
      </bottom>
      <diagonal/>
    </border>
    <border>
      <left style="thin">
        <color indexed="8"/>
      </left>
      <right/>
      <top/>
      <bottom style="medium">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8"/>
      </right>
      <top style="thin">
        <color indexed="8"/>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23"/>
      </top>
      <bottom style="hair">
        <color indexed="64"/>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thin">
        <color indexed="23"/>
      </top>
      <bottom style="hair">
        <color indexed="23"/>
      </bottom>
      <diagonal/>
    </border>
    <border>
      <left style="thin">
        <color indexed="23"/>
      </left>
      <right style="thin">
        <color indexed="23"/>
      </right>
      <top style="thin">
        <color indexed="23"/>
      </top>
      <bottom style="hair">
        <color indexed="23"/>
      </bottom>
      <diagonal/>
    </border>
    <border>
      <left style="thin">
        <color indexed="23"/>
      </left>
      <right style="thin">
        <color indexed="64"/>
      </right>
      <top style="thin">
        <color indexed="23"/>
      </top>
      <bottom style="hair">
        <color indexed="23"/>
      </bottom>
      <diagonal/>
    </border>
    <border>
      <left style="thin">
        <color indexed="64"/>
      </left>
      <right/>
      <top style="hair">
        <color indexed="23"/>
      </top>
      <bottom style="hair">
        <color indexed="23"/>
      </bottom>
      <diagonal/>
    </border>
    <border>
      <left style="thin">
        <color indexed="23"/>
      </left>
      <right style="thin">
        <color indexed="23"/>
      </right>
      <top style="hair">
        <color indexed="23"/>
      </top>
      <bottom style="hair">
        <color indexed="23"/>
      </bottom>
      <diagonal/>
    </border>
    <border>
      <left style="thin">
        <color indexed="23"/>
      </left>
      <right style="thin">
        <color indexed="64"/>
      </right>
      <top style="hair">
        <color indexed="23"/>
      </top>
      <bottom style="hair">
        <color indexed="23"/>
      </bottom>
      <diagonal/>
    </border>
    <border>
      <left style="thin">
        <color indexed="8"/>
      </left>
      <right/>
      <top style="hair">
        <color indexed="23"/>
      </top>
      <bottom style="hair">
        <color indexed="23"/>
      </bottom>
      <diagonal/>
    </border>
    <border>
      <left style="thin">
        <color indexed="64"/>
      </left>
      <right/>
      <top style="hair">
        <color indexed="23"/>
      </top>
      <bottom style="thin">
        <color indexed="64"/>
      </bottom>
      <diagonal/>
    </border>
    <border>
      <left style="thin">
        <color indexed="23"/>
      </left>
      <right style="thin">
        <color indexed="23"/>
      </right>
      <top style="hair">
        <color indexed="23"/>
      </top>
      <bottom style="thin">
        <color indexed="64"/>
      </bottom>
      <diagonal/>
    </border>
    <border>
      <left style="thin">
        <color indexed="23"/>
      </left>
      <right style="thin">
        <color indexed="64"/>
      </right>
      <top style="hair">
        <color indexed="23"/>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bottom/>
      <diagonal/>
    </border>
  </borders>
  <cellStyleXfs count="9">
    <xf numFmtId="0" fontId="0" fillId="0" borderId="0"/>
    <xf numFmtId="43" fontId="21" fillId="0" borderId="0" applyFont="0" applyFill="0" applyBorder="0" applyAlignment="0" applyProtection="0"/>
    <xf numFmtId="43" fontId="16" fillId="0" borderId="0" applyFont="0" applyFill="0" applyBorder="0" applyAlignment="0" applyProtection="0"/>
    <xf numFmtId="44" fontId="21" fillId="0" borderId="0" applyFont="0" applyFill="0" applyBorder="0" applyAlignment="0" applyProtection="0"/>
    <xf numFmtId="44" fontId="16" fillId="0" borderId="0" applyFont="0" applyFill="0" applyBorder="0" applyAlignment="0" applyProtection="0"/>
    <xf numFmtId="0" fontId="15" fillId="0" borderId="0"/>
    <xf numFmtId="0" fontId="67" fillId="0" borderId="0"/>
    <xf numFmtId="0" fontId="21" fillId="0" borderId="0"/>
    <xf numFmtId="0" fontId="21" fillId="0" borderId="0"/>
  </cellStyleXfs>
  <cellXfs count="825">
    <xf numFmtId="0" fontId="0" fillId="0" borderId="0" xfId="0"/>
    <xf numFmtId="165" fontId="2" fillId="0" borderId="0" xfId="0" applyNumberFormat="1" applyFont="1" applyAlignment="1"/>
    <xf numFmtId="165" fontId="2" fillId="0" borderId="0" xfId="0" applyNumberFormat="1" applyFont="1" applyBorder="1" applyAlignment="1"/>
    <xf numFmtId="165" fontId="6" fillId="0" borderId="0" xfId="0" applyNumberFormat="1" applyFont="1"/>
    <xf numFmtId="3" fontId="6" fillId="0" borderId="0" xfId="0" applyNumberFormat="1" applyFont="1" applyAlignment="1"/>
    <xf numFmtId="3" fontId="6" fillId="0" borderId="0" xfId="0" applyNumberFormat="1" applyFont="1" applyAlignment="1">
      <alignment horizontal="fill"/>
    </xf>
    <xf numFmtId="165" fontId="9" fillId="0" borderId="0" xfId="0" applyNumberFormat="1" applyFont="1" applyAlignment="1"/>
    <xf numFmtId="165" fontId="6" fillId="0" borderId="0" xfId="0" applyNumberFormat="1" applyFont="1" applyAlignment="1"/>
    <xf numFmtId="165" fontId="4" fillId="0" borderId="0" xfId="0" applyNumberFormat="1" applyFont="1" applyAlignment="1"/>
    <xf numFmtId="165" fontId="1" fillId="0" borderId="0" xfId="0" applyNumberFormat="1" applyFont="1" applyAlignment="1"/>
    <xf numFmtId="165" fontId="4" fillId="0" borderId="0" xfId="0" applyNumberFormat="1" applyFont="1" applyBorder="1" applyAlignment="1"/>
    <xf numFmtId="165" fontId="0" fillId="0" borderId="0" xfId="0" applyNumberFormat="1"/>
    <xf numFmtId="165" fontId="0" fillId="0" borderId="0" xfId="0" applyNumberFormat="1" applyBorder="1"/>
    <xf numFmtId="165" fontId="7" fillId="2" borderId="0" xfId="0" applyNumberFormat="1" applyFont="1" applyFill="1" applyAlignment="1"/>
    <xf numFmtId="165" fontId="8" fillId="2" borderId="0" xfId="0" applyNumberFormat="1" applyFont="1" applyFill="1" applyBorder="1" applyAlignment="1"/>
    <xf numFmtId="165" fontId="13" fillId="2" borderId="0" xfId="0" applyNumberFormat="1" applyFont="1" applyFill="1" applyAlignment="1"/>
    <xf numFmtId="165" fontId="6" fillId="0" borderId="0" xfId="0" applyNumberFormat="1" applyFont="1" applyAlignment="1">
      <alignment horizontal="right"/>
    </xf>
    <xf numFmtId="0" fontId="0" fillId="0" borderId="0" xfId="0" applyBorder="1"/>
    <xf numFmtId="3" fontId="5" fillId="2" borderId="0" xfId="0" applyNumberFormat="1" applyFont="1" applyFill="1" applyBorder="1" applyAlignment="1"/>
    <xf numFmtId="165" fontId="3" fillId="0" borderId="0" xfId="0" applyNumberFormat="1" applyFont="1" applyAlignment="1"/>
    <xf numFmtId="165" fontId="19" fillId="2" borderId="0" xfId="0" applyNumberFormat="1" applyFont="1" applyFill="1" applyAlignment="1"/>
    <xf numFmtId="165" fontId="20" fillId="2" borderId="0" xfId="0" applyNumberFormat="1" applyFont="1" applyFill="1" applyAlignment="1">
      <alignment horizontal="centerContinuous"/>
    </xf>
    <xf numFmtId="165" fontId="19" fillId="2" borderId="0" xfId="0" applyNumberFormat="1" applyFont="1" applyFill="1" applyAlignment="1">
      <alignment horizontal="centerContinuous"/>
    </xf>
    <xf numFmtId="165" fontId="6" fillId="0" borderId="0" xfId="0" applyNumberFormat="1" applyFont="1" applyBorder="1"/>
    <xf numFmtId="0" fontId="21" fillId="0" borderId="0" xfId="7"/>
    <xf numFmtId="0" fontId="23" fillId="0" borderId="2" xfId="7" applyFont="1" applyBorder="1" applyAlignment="1">
      <alignment horizontal="center"/>
    </xf>
    <xf numFmtId="0" fontId="23" fillId="0" borderId="3" xfId="7" applyFont="1" applyBorder="1" applyAlignment="1">
      <alignment horizontal="center"/>
    </xf>
    <xf numFmtId="0" fontId="23" fillId="0" borderId="4" xfId="7" applyFont="1" applyBorder="1" applyAlignment="1">
      <alignment horizontal="center"/>
    </xf>
    <xf numFmtId="0" fontId="9" fillId="0" borderId="5" xfId="7" applyFont="1" applyBorder="1"/>
    <xf numFmtId="0" fontId="9" fillId="0" borderId="3" xfId="7" applyFont="1" applyBorder="1"/>
    <xf numFmtId="5" fontId="23" fillId="0" borderId="0" xfId="7" applyNumberFormat="1" applyFont="1" applyBorder="1"/>
    <xf numFmtId="5" fontId="23" fillId="0" borderId="6" xfId="7" applyNumberFormat="1" applyFont="1" applyBorder="1"/>
    <xf numFmtId="0" fontId="9" fillId="0" borderId="7" xfId="7" applyFont="1" applyBorder="1"/>
    <xf numFmtId="0" fontId="9" fillId="0" borderId="4" xfId="7" applyFont="1" applyBorder="1"/>
    <xf numFmtId="0" fontId="23" fillId="0" borderId="8" xfId="7" applyFont="1" applyBorder="1" applyAlignment="1">
      <alignment horizontal="left"/>
    </xf>
    <xf numFmtId="0" fontId="0" fillId="0" borderId="0" xfId="0" applyBorder="1" applyAlignment="1">
      <alignment vertical="top" wrapText="1"/>
    </xf>
    <xf numFmtId="0" fontId="31" fillId="0" borderId="0" xfId="0" applyFont="1"/>
    <xf numFmtId="165" fontId="2" fillId="0" borderId="0" xfId="0" applyNumberFormat="1" applyFont="1" applyFill="1" applyAlignment="1"/>
    <xf numFmtId="0" fontId="9" fillId="0" borderId="9" xfId="7" applyFont="1" applyBorder="1"/>
    <xf numFmtId="0" fontId="9" fillId="0" borderId="9" xfId="7" applyFont="1" applyBorder="1" applyAlignment="1">
      <alignment horizontal="center"/>
    </xf>
    <xf numFmtId="3" fontId="6" fillId="0" borderId="11" xfId="0" applyNumberFormat="1" applyFont="1" applyBorder="1" applyAlignment="1"/>
    <xf numFmtId="0" fontId="21" fillId="0" borderId="0" xfId="7" applyBorder="1"/>
    <xf numFmtId="165" fontId="30" fillId="0" borderId="0" xfId="0" applyNumberFormat="1" applyFont="1" applyFill="1" applyBorder="1"/>
    <xf numFmtId="165" fontId="0" fillId="0" borderId="0" xfId="0" applyNumberFormat="1" applyFill="1" applyBorder="1"/>
    <xf numFmtId="165" fontId="6" fillId="0" borderId="0" xfId="0" applyNumberFormat="1" applyFont="1" applyFill="1" applyAlignment="1"/>
    <xf numFmtId="5" fontId="27" fillId="2" borderId="12" xfId="0" applyNumberFormat="1" applyFont="1" applyFill="1" applyBorder="1" applyAlignment="1"/>
    <xf numFmtId="5" fontId="27" fillId="2" borderId="11" xfId="0" applyNumberFormat="1" applyFont="1" applyFill="1" applyBorder="1" applyAlignment="1"/>
    <xf numFmtId="0" fontId="0" fillId="0" borderId="0" xfId="0" applyBorder="1" applyAlignment="1">
      <alignment horizontal="center"/>
    </xf>
    <xf numFmtId="0" fontId="31" fillId="0" borderId="0" xfId="0" applyFont="1" applyBorder="1" applyAlignment="1">
      <alignment horizontal="center"/>
    </xf>
    <xf numFmtId="0" fontId="0" fillId="0" borderId="0" xfId="0" applyAlignment="1">
      <alignment horizontal="center"/>
    </xf>
    <xf numFmtId="0" fontId="9" fillId="0" borderId="13" xfId="7" applyFont="1" applyBorder="1"/>
    <xf numFmtId="0" fontId="21" fillId="0" borderId="14" xfId="7" applyBorder="1"/>
    <xf numFmtId="3" fontId="17" fillId="0" borderId="0" xfId="0" applyNumberFormat="1" applyFont="1" applyAlignment="1">
      <alignment horizontal="centerContinuous"/>
    </xf>
    <xf numFmtId="165" fontId="17" fillId="0" borderId="0" xfId="0" applyNumberFormat="1" applyFont="1" applyAlignment="1">
      <alignment horizontal="centerContinuous"/>
    </xf>
    <xf numFmtId="165" fontId="7" fillId="0" borderId="0" xfId="0" applyNumberFormat="1" applyFont="1" applyFill="1" applyBorder="1" applyAlignment="1"/>
    <xf numFmtId="0" fontId="24" fillId="0" borderId="0" xfId="0" applyFont="1" applyFill="1" applyAlignment="1">
      <alignment horizontal="centerContinuous"/>
    </xf>
    <xf numFmtId="0" fontId="15" fillId="0" borderId="0" xfId="0" applyFont="1" applyFill="1" applyBorder="1" applyAlignment="1">
      <alignment vertical="top" wrapText="1"/>
    </xf>
    <xf numFmtId="0" fontId="15" fillId="0" borderId="0" xfId="0" applyFont="1" applyFill="1" applyBorder="1" applyAlignment="1"/>
    <xf numFmtId="0" fontId="41" fillId="0" borderId="0" xfId="0" applyFont="1" applyFill="1" applyBorder="1" applyAlignment="1">
      <alignment vertical="top" wrapText="1"/>
    </xf>
    <xf numFmtId="0" fontId="39" fillId="0" borderId="0" xfId="7" applyFont="1" applyFill="1" applyAlignment="1"/>
    <xf numFmtId="0" fontId="38" fillId="0" borderId="0" xfId="7" applyFont="1" applyFill="1" applyAlignment="1"/>
    <xf numFmtId="165" fontId="6" fillId="0" borderId="0" xfId="0" applyNumberFormat="1" applyFont="1" applyBorder="1" applyAlignment="1"/>
    <xf numFmtId="164" fontId="26" fillId="2" borderId="11" xfId="0" applyNumberFormat="1" applyFont="1" applyFill="1" applyBorder="1" applyAlignment="1"/>
    <xf numFmtId="165" fontId="45" fillId="0" borderId="0" xfId="0" applyNumberFormat="1" applyFont="1"/>
    <xf numFmtId="165" fontId="46" fillId="0" borderId="0" xfId="0" applyNumberFormat="1" applyFont="1" applyAlignment="1"/>
    <xf numFmtId="0" fontId="48" fillId="0" borderId="0" xfId="7" applyFont="1"/>
    <xf numFmtId="170" fontId="27" fillId="2" borderId="15" xfId="0" applyNumberFormat="1" applyFont="1" applyFill="1" applyBorder="1" applyAlignment="1"/>
    <xf numFmtId="0" fontId="51" fillId="0" borderId="0" xfId="0" applyFont="1"/>
    <xf numFmtId="165" fontId="50" fillId="0" borderId="0" xfId="0" applyNumberFormat="1" applyFont="1"/>
    <xf numFmtId="165" fontId="30" fillId="0" borderId="0" xfId="0" applyNumberFormat="1" applyFont="1"/>
    <xf numFmtId="165" fontId="50" fillId="0" borderId="0" xfId="0" applyNumberFormat="1" applyFont="1" applyAlignment="1"/>
    <xf numFmtId="165" fontId="30" fillId="0" borderId="0" xfId="0" applyNumberFormat="1" applyFont="1" applyAlignment="1"/>
    <xf numFmtId="3" fontId="50" fillId="2" borderId="0" xfId="0" applyNumberFormat="1" applyFont="1" applyFill="1" applyAlignment="1"/>
    <xf numFmtId="3" fontId="54" fillId="2" borderId="0" xfId="0" applyNumberFormat="1" applyFont="1" applyFill="1" applyAlignment="1"/>
    <xf numFmtId="3" fontId="54" fillId="2" borderId="0" xfId="0" applyNumberFormat="1" applyFont="1" applyFill="1" applyBorder="1" applyAlignment="1"/>
    <xf numFmtId="0" fontId="30" fillId="0" borderId="0" xfId="0" applyFont="1"/>
    <xf numFmtId="165" fontId="51" fillId="0" borderId="0" xfId="0" applyNumberFormat="1" applyFont="1"/>
    <xf numFmtId="165" fontId="51" fillId="0" borderId="0" xfId="0" applyNumberFormat="1" applyFont="1" applyBorder="1"/>
    <xf numFmtId="165" fontId="55" fillId="0" borderId="0" xfId="0" applyNumberFormat="1" applyFont="1" applyAlignment="1"/>
    <xf numFmtId="165" fontId="56" fillId="0" borderId="0" xfId="0" applyNumberFormat="1" applyFont="1" applyAlignment="1"/>
    <xf numFmtId="3" fontId="53" fillId="0" borderId="0" xfId="0" applyNumberFormat="1" applyFont="1" applyAlignment="1"/>
    <xf numFmtId="3" fontId="52" fillId="0" borderId="0" xfId="0" applyNumberFormat="1" applyFont="1" applyAlignment="1"/>
    <xf numFmtId="0" fontId="51" fillId="0" borderId="0" xfId="7" applyFont="1"/>
    <xf numFmtId="0" fontId="43" fillId="0" borderId="0" xfId="7" applyFont="1"/>
    <xf numFmtId="37" fontId="6" fillId="0" borderId="9" xfId="0" applyNumberFormat="1" applyFont="1" applyBorder="1" applyAlignment="1"/>
    <xf numFmtId="37" fontId="6" fillId="0" borderId="12" xfId="0" applyNumberFormat="1" applyFont="1" applyBorder="1" applyAlignment="1"/>
    <xf numFmtId="37" fontId="6" fillId="0" borderId="17" xfId="0" applyNumberFormat="1" applyFont="1" applyBorder="1" applyAlignment="1"/>
    <xf numFmtId="37" fontId="17" fillId="0" borderId="18" xfId="0" applyNumberFormat="1" applyFont="1" applyBorder="1" applyAlignment="1"/>
    <xf numFmtId="37" fontId="6" fillId="0" borderId="5" xfId="0" applyNumberFormat="1" applyFont="1" applyBorder="1" applyAlignment="1"/>
    <xf numFmtId="37" fontId="6" fillId="0" borderId="10" xfId="0" applyNumberFormat="1" applyFont="1" applyBorder="1" applyAlignment="1"/>
    <xf numFmtId="37" fontId="6" fillId="0" borderId="11" xfId="0" applyNumberFormat="1" applyFont="1" applyBorder="1"/>
    <xf numFmtId="37" fontId="6" fillId="0" borderId="12" xfId="0" applyNumberFormat="1" applyFont="1" applyBorder="1"/>
    <xf numFmtId="37" fontId="23" fillId="0" borderId="8" xfId="7" applyNumberFormat="1" applyFont="1" applyBorder="1"/>
    <xf numFmtId="37" fontId="23" fillId="0" borderId="0" xfId="7" applyNumberFormat="1" applyFont="1" applyBorder="1"/>
    <xf numFmtId="37" fontId="7" fillId="2" borderId="12" xfId="0" applyNumberFormat="1" applyFont="1" applyFill="1" applyBorder="1" applyAlignment="1"/>
    <xf numFmtId="37" fontId="25" fillId="2" borderId="21" xfId="0" applyNumberFormat="1" applyFont="1" applyFill="1" applyBorder="1" applyAlignment="1"/>
    <xf numFmtId="37" fontId="25" fillId="2" borderId="23" xfId="0" applyNumberFormat="1" applyFont="1" applyFill="1" applyBorder="1" applyAlignment="1"/>
    <xf numFmtId="37" fontId="25" fillId="2" borderId="25" xfId="0" applyNumberFormat="1" applyFont="1" applyFill="1" applyBorder="1" applyAlignment="1"/>
    <xf numFmtId="37" fontId="25" fillId="2" borderId="27" xfId="0" applyNumberFormat="1" applyFont="1" applyFill="1" applyBorder="1" applyAlignment="1"/>
    <xf numFmtId="37" fontId="25" fillId="2" borderId="0" xfId="0" applyNumberFormat="1" applyFont="1" applyFill="1" applyBorder="1" applyAlignment="1"/>
    <xf numFmtId="37" fontId="25" fillId="2" borderId="15" xfId="0" applyNumberFormat="1" applyFont="1" applyFill="1" applyBorder="1" applyAlignment="1"/>
    <xf numFmtId="37" fontId="25" fillId="2" borderId="11" xfId="0" applyNumberFormat="1" applyFont="1" applyFill="1" applyBorder="1" applyAlignment="1"/>
    <xf numFmtId="37" fontId="25" fillId="2" borderId="7" xfId="0" applyNumberFormat="1" applyFont="1" applyFill="1" applyBorder="1" applyAlignment="1"/>
    <xf numFmtId="37" fontId="25" fillId="2" borderId="3" xfId="0" applyNumberFormat="1" applyFont="1" applyFill="1" applyBorder="1" applyAlignment="1"/>
    <xf numFmtId="37" fontId="26" fillId="2" borderId="34" xfId="0" applyNumberFormat="1" applyFont="1" applyFill="1" applyBorder="1" applyAlignment="1"/>
    <xf numFmtId="4" fontId="25" fillId="2" borderId="15" xfId="0" applyNumberFormat="1" applyFont="1" applyFill="1" applyBorder="1" applyAlignment="1"/>
    <xf numFmtId="4" fontId="25" fillId="2" borderId="15" xfId="0" applyNumberFormat="1" applyFont="1" applyFill="1" applyBorder="1" applyAlignment="1">
      <alignment horizontal="right"/>
    </xf>
    <xf numFmtId="4" fontId="25" fillId="2" borderId="35" xfId="0" applyNumberFormat="1" applyFont="1" applyFill="1" applyBorder="1" applyAlignment="1">
      <alignment horizontal="right"/>
    </xf>
    <xf numFmtId="4" fontId="25" fillId="2" borderId="35" xfId="0" applyNumberFormat="1" applyFont="1" applyFill="1" applyBorder="1" applyAlignment="1"/>
    <xf numFmtId="4" fontId="6" fillId="0" borderId="15" xfId="0" applyNumberFormat="1" applyFont="1" applyBorder="1" applyAlignment="1"/>
    <xf numFmtId="37" fontId="7" fillId="2" borderId="15" xfId="0" applyNumberFormat="1" applyFont="1" applyFill="1" applyBorder="1" applyAlignment="1"/>
    <xf numFmtId="37" fontId="7" fillId="2" borderId="11" xfId="0" applyNumberFormat="1" applyFont="1" applyFill="1" applyBorder="1" applyAlignment="1"/>
    <xf numFmtId="37" fontId="7" fillId="2" borderId="15" xfId="0" applyNumberFormat="1" applyFont="1" applyFill="1" applyBorder="1" applyAlignment="1">
      <alignment horizontal="right"/>
    </xf>
    <xf numFmtId="37" fontId="7" fillId="0" borderId="15" xfId="0" applyNumberFormat="1" applyFont="1" applyFill="1" applyBorder="1" applyAlignment="1"/>
    <xf numFmtId="37" fontId="7" fillId="0" borderId="11" xfId="0" applyNumberFormat="1" applyFont="1" applyFill="1" applyBorder="1" applyAlignment="1"/>
    <xf numFmtId="37" fontId="7" fillId="0" borderId="12" xfId="0" applyNumberFormat="1" applyFont="1" applyFill="1" applyBorder="1" applyAlignment="1"/>
    <xf numFmtId="37" fontId="8" fillId="2" borderId="15" xfId="0" applyNumberFormat="1" applyFont="1" applyFill="1" applyBorder="1" applyAlignment="1"/>
    <xf numFmtId="37" fontId="8" fillId="2" borderId="11" xfId="0" applyNumberFormat="1" applyFont="1" applyFill="1" applyBorder="1" applyAlignment="1"/>
    <xf numFmtId="37" fontId="8" fillId="2" borderId="12" xfId="0" applyNumberFormat="1" applyFont="1" applyFill="1" applyBorder="1" applyAlignment="1"/>
    <xf numFmtId="37" fontId="7" fillId="2" borderId="8" xfId="0" applyNumberFormat="1" applyFont="1" applyFill="1" applyBorder="1" applyAlignment="1"/>
    <xf numFmtId="37" fontId="7" fillId="2" borderId="0" xfId="0" applyNumberFormat="1" applyFont="1" applyFill="1" applyBorder="1" applyAlignment="1"/>
    <xf numFmtId="37" fontId="7" fillId="2" borderId="34" xfId="0" applyNumberFormat="1" applyFont="1" applyFill="1" applyBorder="1" applyAlignment="1"/>
    <xf numFmtId="37" fontId="7" fillId="2" borderId="37" xfId="0" applyNumberFormat="1" applyFont="1" applyFill="1" applyBorder="1" applyAlignment="1"/>
    <xf numFmtId="0" fontId="23" fillId="0" borderId="38" xfId="7" applyFont="1" applyBorder="1"/>
    <xf numFmtId="0" fontId="21" fillId="0" borderId="37" xfId="7" applyBorder="1"/>
    <xf numFmtId="37" fontId="23" fillId="0" borderId="34" xfId="7" applyNumberFormat="1" applyFont="1" applyBorder="1"/>
    <xf numFmtId="37" fontId="23" fillId="0" borderId="37" xfId="7" applyNumberFormat="1" applyFont="1" applyBorder="1"/>
    <xf numFmtId="5" fontId="23" fillId="0" borderId="37" xfId="7" applyNumberFormat="1" applyFont="1" applyBorder="1"/>
    <xf numFmtId="5" fontId="23" fillId="0" borderId="38" xfId="7" applyNumberFormat="1" applyFont="1" applyBorder="1"/>
    <xf numFmtId="0" fontId="37" fillId="0" borderId="0" xfId="0" applyFont="1" applyBorder="1" applyAlignment="1">
      <alignment vertical="top" wrapText="1"/>
    </xf>
    <xf numFmtId="0" fontId="0" fillId="0" borderId="0" xfId="0" applyAlignment="1">
      <alignment vertical="top"/>
    </xf>
    <xf numFmtId="0" fontId="31" fillId="0" borderId="0" xfId="0" applyFont="1" applyAlignment="1">
      <alignment vertical="top"/>
    </xf>
    <xf numFmtId="0" fontId="31" fillId="0" borderId="0" xfId="0" applyFont="1" applyBorder="1" applyAlignment="1">
      <alignment vertical="top" wrapText="1"/>
    </xf>
    <xf numFmtId="170" fontId="26" fillId="2" borderId="39" xfId="0" applyNumberFormat="1" applyFont="1" applyFill="1" applyBorder="1" applyAlignment="1"/>
    <xf numFmtId="170" fontId="26" fillId="2" borderId="41" xfId="0" applyNumberFormat="1" applyFont="1" applyFill="1" applyBorder="1" applyAlignment="1"/>
    <xf numFmtId="37" fontId="26" fillId="2" borderId="39" xfId="0" applyNumberFormat="1" applyFont="1" applyFill="1" applyBorder="1" applyAlignment="1"/>
    <xf numFmtId="37" fontId="7" fillId="2" borderId="43" xfId="0" applyNumberFormat="1" applyFont="1" applyFill="1" applyBorder="1" applyAlignment="1"/>
    <xf numFmtId="37" fontId="7" fillId="0" borderId="43" xfId="0" applyNumberFormat="1" applyFont="1" applyFill="1" applyBorder="1" applyAlignment="1"/>
    <xf numFmtId="37" fontId="17" fillId="0" borderId="14" xfId="0" applyNumberFormat="1" applyFont="1" applyBorder="1" applyAlignment="1">
      <alignment horizontal="right"/>
    </xf>
    <xf numFmtId="37" fontId="26" fillId="2" borderId="37" xfId="0" applyNumberFormat="1" applyFont="1" applyFill="1" applyBorder="1" applyAlignment="1"/>
    <xf numFmtId="165" fontId="40" fillId="0" borderId="0" xfId="0" applyNumberFormat="1" applyFont="1" applyAlignment="1"/>
    <xf numFmtId="164" fontId="17" fillId="0" borderId="46" xfId="0" applyNumberFormat="1" applyFont="1" applyBorder="1" applyAlignment="1"/>
    <xf numFmtId="3" fontId="26" fillId="2" borderId="47" xfId="0" applyNumberFormat="1" applyFont="1" applyFill="1" applyBorder="1" applyAlignment="1"/>
    <xf numFmtId="1" fontId="17" fillId="0" borderId="17" xfId="0" applyNumberFormat="1" applyFont="1" applyBorder="1" applyAlignment="1">
      <alignment horizontal="right"/>
    </xf>
    <xf numFmtId="37" fontId="6" fillId="0" borderId="17" xfId="0" applyNumberFormat="1" applyFont="1" applyBorder="1" applyAlignment="1">
      <alignment horizontal="right"/>
    </xf>
    <xf numFmtId="37" fontId="17" fillId="0" borderId="18" xfId="0" applyNumberFormat="1" applyFont="1" applyBorder="1" applyAlignment="1">
      <alignment horizontal="right"/>
    </xf>
    <xf numFmtId="37" fontId="6" fillId="0" borderId="15" xfId="0" applyNumberFormat="1" applyFont="1" applyBorder="1" applyAlignment="1">
      <alignment horizontal="center"/>
    </xf>
    <xf numFmtId="37" fontId="6" fillId="0" borderId="11" xfId="0" applyNumberFormat="1" applyFont="1" applyBorder="1" applyAlignment="1">
      <alignment horizontal="center"/>
    </xf>
    <xf numFmtId="37" fontId="6" fillId="0" borderId="11" xfId="0" applyNumberFormat="1" applyFont="1" applyBorder="1" applyAlignment="1"/>
    <xf numFmtId="3" fontId="6" fillId="0" borderId="12" xfId="0" applyNumberFormat="1" applyFont="1" applyBorder="1" applyAlignment="1"/>
    <xf numFmtId="164" fontId="17" fillId="0" borderId="3" xfId="0" applyNumberFormat="1" applyFont="1" applyBorder="1" applyAlignment="1"/>
    <xf numFmtId="164" fontId="17" fillId="0" borderId="4" xfId="0" applyNumberFormat="1" applyFont="1" applyBorder="1" applyAlignment="1"/>
    <xf numFmtId="3" fontId="6" fillId="0" borderId="3" xfId="0" applyNumberFormat="1" applyFont="1" applyBorder="1" applyAlignment="1"/>
    <xf numFmtId="37" fontId="6" fillId="0" borderId="8" xfId="0" applyNumberFormat="1" applyFont="1" applyBorder="1"/>
    <xf numFmtId="37" fontId="6" fillId="0" borderId="13" xfId="0" applyNumberFormat="1" applyFont="1" applyBorder="1"/>
    <xf numFmtId="0" fontId="26" fillId="2" borderId="53" xfId="0" applyNumberFormat="1" applyFont="1" applyFill="1" applyBorder="1" applyAlignment="1">
      <alignment horizontal="right"/>
    </xf>
    <xf numFmtId="0" fontId="26" fillId="2" borderId="55" xfId="0" applyNumberFormat="1" applyFont="1" applyFill="1" applyBorder="1" applyAlignment="1">
      <alignment horizontal="right"/>
    </xf>
    <xf numFmtId="0" fontId="18" fillId="0" borderId="0" xfId="0" applyNumberFormat="1" applyFont="1" applyAlignment="1"/>
    <xf numFmtId="0" fontId="25" fillId="0" borderId="15" xfId="0" applyNumberFormat="1" applyFont="1" applyFill="1" applyBorder="1" applyAlignment="1">
      <alignment horizontal="left"/>
    </xf>
    <xf numFmtId="0" fontId="25" fillId="2" borderId="15" xfId="0" applyNumberFormat="1" applyFont="1" applyFill="1" applyBorder="1" applyAlignment="1">
      <alignment horizontal="left"/>
    </xf>
    <xf numFmtId="0" fontId="26" fillId="2" borderId="34" xfId="0" applyNumberFormat="1" applyFont="1" applyFill="1" applyBorder="1" applyAlignment="1">
      <alignment horizontal="left"/>
    </xf>
    <xf numFmtId="0" fontId="26" fillId="2" borderId="15" xfId="0" applyNumberFormat="1" applyFont="1" applyFill="1" applyBorder="1" applyAlignment="1">
      <alignment horizontal="left"/>
    </xf>
    <xf numFmtId="0" fontId="26" fillId="2" borderId="35" xfId="0" applyNumberFormat="1" applyFont="1" applyFill="1" applyBorder="1" applyAlignment="1">
      <alignment horizontal="left"/>
    </xf>
    <xf numFmtId="0" fontId="26" fillId="2" borderId="57" xfId="0" applyNumberFormat="1" applyFont="1" applyFill="1" applyBorder="1" applyAlignment="1">
      <alignment horizontal="right"/>
    </xf>
    <xf numFmtId="0" fontId="26" fillId="2" borderId="58" xfId="0" applyNumberFormat="1" applyFont="1" applyFill="1" applyBorder="1" applyAlignment="1">
      <alignment horizontal="right"/>
    </xf>
    <xf numFmtId="0" fontId="7" fillId="2" borderId="13" xfId="0" applyNumberFormat="1" applyFont="1" applyFill="1" applyBorder="1" applyAlignment="1">
      <alignment horizontal="left" indent="1"/>
    </xf>
    <xf numFmtId="0" fontId="8" fillId="2" borderId="13" xfId="0" applyNumberFormat="1" applyFont="1" applyFill="1" applyBorder="1" applyAlignment="1">
      <alignment horizontal="left" indent="2"/>
    </xf>
    <xf numFmtId="0" fontId="7" fillId="2" borderId="43" xfId="0" applyNumberFormat="1" applyFont="1" applyFill="1" applyBorder="1" applyAlignment="1">
      <alignment horizontal="left" indent="1"/>
    </xf>
    <xf numFmtId="0" fontId="7" fillId="2" borderId="61" xfId="0" applyNumberFormat="1" applyFont="1" applyFill="1" applyBorder="1" applyAlignment="1">
      <alignment horizontal="left" indent="2"/>
    </xf>
    <xf numFmtId="0" fontId="7" fillId="2" borderId="13" xfId="0" applyNumberFormat="1" applyFont="1" applyFill="1" applyBorder="1" applyAlignment="1">
      <alignment horizontal="left" indent="2"/>
    </xf>
    <xf numFmtId="0" fontId="27" fillId="2" borderId="13" xfId="0" applyNumberFormat="1" applyFont="1" applyFill="1" applyBorder="1" applyAlignment="1">
      <alignment horizontal="left" indent="3"/>
    </xf>
    <xf numFmtId="0" fontId="7" fillId="0" borderId="13" xfId="0" applyNumberFormat="1" applyFont="1" applyFill="1" applyBorder="1" applyAlignment="1">
      <alignment horizontal="left" indent="2"/>
    </xf>
    <xf numFmtId="37" fontId="25" fillId="2" borderId="13" xfId="0" applyNumberFormat="1" applyFont="1" applyFill="1" applyBorder="1" applyAlignment="1"/>
    <xf numFmtId="0" fontId="6" fillId="0" borderId="15" xfId="0" applyNumberFormat="1" applyFont="1" applyBorder="1" applyAlignment="1"/>
    <xf numFmtId="0" fontId="6" fillId="0" borderId="7" xfId="0" applyNumberFormat="1" applyFont="1" applyBorder="1" applyAlignment="1"/>
    <xf numFmtId="0" fontId="17" fillId="0" borderId="3" xfId="0" applyNumberFormat="1" applyFont="1" applyBorder="1" applyAlignment="1"/>
    <xf numFmtId="0" fontId="6" fillId="0" borderId="57" xfId="0" applyNumberFormat="1" applyFont="1" applyBorder="1" applyAlignment="1">
      <alignment horizontal="right"/>
    </xf>
    <xf numFmtId="0" fontId="6" fillId="0" borderId="58" xfId="0" applyNumberFormat="1" applyFont="1" applyBorder="1" applyAlignment="1">
      <alignment horizontal="center"/>
    </xf>
    <xf numFmtId="0" fontId="6" fillId="0" borderId="58" xfId="0" applyNumberFormat="1" applyFont="1" applyBorder="1" applyAlignment="1">
      <alignment horizontal="right"/>
    </xf>
    <xf numFmtId="0" fontId="6" fillId="0" borderId="57" xfId="0" applyNumberFormat="1" applyFont="1" applyBorder="1" applyAlignment="1">
      <alignment horizontal="center"/>
    </xf>
    <xf numFmtId="0" fontId="6" fillId="0" borderId="59" xfId="0" applyNumberFormat="1" applyFont="1" applyBorder="1" applyAlignment="1">
      <alignment horizontal="right"/>
    </xf>
    <xf numFmtId="37" fontId="17" fillId="0" borderId="43" xfId="0" applyNumberFormat="1" applyFont="1" applyBorder="1" applyAlignment="1">
      <alignment horizontal="center"/>
    </xf>
    <xf numFmtId="37" fontId="17" fillId="0" borderId="3" xfId="0" applyNumberFormat="1" applyFont="1" applyBorder="1" applyAlignment="1">
      <alignment horizontal="center"/>
    </xf>
    <xf numFmtId="37" fontId="6" fillId="0" borderId="7" xfId="0" applyNumberFormat="1" applyFont="1" applyBorder="1" applyAlignment="1">
      <alignment horizontal="center"/>
    </xf>
    <xf numFmtId="37" fontId="6" fillId="0" borderId="3" xfId="0" applyNumberFormat="1" applyFont="1" applyBorder="1" applyAlignment="1">
      <alignment horizontal="center"/>
    </xf>
    <xf numFmtId="37" fontId="6" fillId="0" borderId="7" xfId="0" applyNumberFormat="1" applyFont="1" applyBorder="1" applyAlignment="1"/>
    <xf numFmtId="37" fontId="6" fillId="0" borderId="3" xfId="0" applyNumberFormat="1" applyFont="1" applyBorder="1" applyAlignment="1"/>
    <xf numFmtId="37" fontId="6" fillId="0" borderId="15" xfId="0" applyNumberFormat="1" applyFont="1" applyBorder="1" applyAlignment="1"/>
    <xf numFmtId="37" fontId="6" fillId="0" borderId="0" xfId="0" applyNumberFormat="1" applyFont="1" applyBorder="1" applyAlignment="1"/>
    <xf numFmtId="5" fontId="7" fillId="2" borderId="11" xfId="0" applyNumberFormat="1" applyFont="1" applyFill="1" applyBorder="1" applyAlignment="1"/>
    <xf numFmtId="5" fontId="7" fillId="2" borderId="12" xfId="0" applyNumberFormat="1" applyFont="1" applyFill="1" applyBorder="1" applyAlignment="1"/>
    <xf numFmtId="165" fontId="2" fillId="0" borderId="0" xfId="0" applyNumberFormat="1" applyFont="1" applyBorder="1"/>
    <xf numFmtId="0" fontId="44" fillId="0" borderId="0" xfId="0" applyFont="1" applyBorder="1" applyAlignment="1">
      <alignment vertical="top" wrapText="1"/>
    </xf>
    <xf numFmtId="0" fontId="31" fillId="0" borderId="0" xfId="0" applyFont="1" applyBorder="1" applyAlignment="1">
      <alignment horizontal="center" vertical="top"/>
    </xf>
    <xf numFmtId="0" fontId="37" fillId="0" borderId="0" xfId="0" applyFont="1" applyBorder="1" applyAlignment="1">
      <alignment horizontal="center" vertical="top" wrapText="1"/>
    </xf>
    <xf numFmtId="0" fontId="51" fillId="0" borderId="0" xfId="0" applyFont="1" applyAlignment="1"/>
    <xf numFmtId="0" fontId="62" fillId="0" borderId="0" xfId="0" applyFont="1" applyBorder="1" applyAlignment="1">
      <alignment horizontal="center"/>
    </xf>
    <xf numFmtId="0" fontId="61" fillId="0" borderId="0" xfId="0" applyFont="1" applyBorder="1" applyAlignment="1">
      <alignment vertical="top" wrapText="1"/>
    </xf>
    <xf numFmtId="164" fontId="31" fillId="0" borderId="0" xfId="0" applyNumberFormat="1" applyFont="1" applyBorder="1" applyAlignment="1">
      <alignment horizontal="right" vertical="top" wrapText="1"/>
    </xf>
    <xf numFmtId="164" fontId="31" fillId="0" borderId="0" xfId="0" applyNumberFormat="1" applyFont="1" applyBorder="1" applyAlignment="1">
      <alignment vertical="top" wrapText="1"/>
    </xf>
    <xf numFmtId="0" fontId="37" fillId="0" borderId="0" xfId="0" applyFont="1" applyBorder="1" applyAlignment="1">
      <alignment horizontal="center"/>
    </xf>
    <xf numFmtId="0" fontId="6" fillId="0" borderId="34" xfId="0" applyNumberFormat="1" applyFont="1" applyBorder="1" applyAlignment="1"/>
    <xf numFmtId="0" fontId="17" fillId="0" borderId="57" xfId="0" applyNumberFormat="1" applyFont="1" applyBorder="1" applyAlignment="1">
      <alignment horizontal="right"/>
    </xf>
    <xf numFmtId="0" fontId="17" fillId="0" borderId="58" xfId="0" applyNumberFormat="1" applyFont="1" applyBorder="1" applyAlignment="1">
      <alignment horizontal="right"/>
    </xf>
    <xf numFmtId="0" fontId="17" fillId="0" borderId="59" xfId="0" applyNumberFormat="1" applyFont="1" applyBorder="1" applyAlignment="1">
      <alignment horizontal="right"/>
    </xf>
    <xf numFmtId="0" fontId="6" fillId="0" borderId="13" xfId="0" applyNumberFormat="1" applyFont="1" applyBorder="1" applyAlignment="1">
      <alignment horizontal="left"/>
    </xf>
    <xf numFmtId="0" fontId="6" fillId="0" borderId="43" xfId="0" applyNumberFormat="1" applyFont="1" applyBorder="1" applyAlignment="1">
      <alignment horizontal="left"/>
    </xf>
    <xf numFmtId="37" fontId="6" fillId="0" borderId="7" xfId="0" applyNumberFormat="1" applyFont="1" applyFill="1" applyBorder="1" applyAlignment="1"/>
    <xf numFmtId="37" fontId="6" fillId="0" borderId="3" xfId="0" applyNumberFormat="1" applyFont="1" applyFill="1" applyBorder="1" applyAlignment="1"/>
    <xf numFmtId="0" fontId="17" fillId="0" borderId="34" xfId="0" applyNumberFormat="1" applyFont="1" applyBorder="1" applyAlignment="1">
      <alignment horizontal="left" indent="3"/>
    </xf>
    <xf numFmtId="37" fontId="17" fillId="0" borderId="7" xfId="0" applyNumberFormat="1" applyFont="1" applyBorder="1" applyAlignment="1"/>
    <xf numFmtId="37" fontId="17" fillId="0" borderId="3" xfId="0" applyNumberFormat="1" applyFont="1" applyBorder="1" applyAlignment="1"/>
    <xf numFmtId="5" fontId="17" fillId="0" borderId="3" xfId="0" applyNumberFormat="1" applyFont="1" applyBorder="1" applyAlignment="1"/>
    <xf numFmtId="5" fontId="17" fillId="0" borderId="37" xfId="0" applyNumberFormat="1" applyFont="1" applyBorder="1" applyAlignment="1"/>
    <xf numFmtId="5" fontId="17" fillId="0" borderId="4" xfId="0" applyNumberFormat="1" applyFont="1" applyBorder="1" applyAlignment="1"/>
    <xf numFmtId="37" fontId="6" fillId="0" borderId="4" xfId="0" applyNumberFormat="1" applyFont="1" applyBorder="1" applyAlignment="1"/>
    <xf numFmtId="37" fontId="6" fillId="0" borderId="34" xfId="0" applyNumberFormat="1" applyFont="1" applyBorder="1" applyAlignment="1"/>
    <xf numFmtId="37" fontId="6" fillId="0" borderId="37" xfId="0" applyNumberFormat="1" applyFont="1" applyBorder="1" applyAlignment="1"/>
    <xf numFmtId="37" fontId="6" fillId="0" borderId="20" xfId="0" applyNumberFormat="1" applyFont="1" applyBorder="1" applyAlignment="1"/>
    <xf numFmtId="0" fontId="6" fillId="0" borderId="61" xfId="0" applyNumberFormat="1" applyFont="1" applyBorder="1" applyAlignment="1"/>
    <xf numFmtId="0" fontId="6" fillId="0" borderId="13" xfId="0" applyNumberFormat="1" applyFont="1" applyBorder="1" applyAlignment="1">
      <alignment horizontal="left" indent="3"/>
    </xf>
    <xf numFmtId="0" fontId="6" fillId="0" borderId="43" xfId="0" applyNumberFormat="1" applyFont="1" applyBorder="1" applyAlignment="1">
      <alignment horizontal="left" indent="3"/>
    </xf>
    <xf numFmtId="5" fontId="6" fillId="0" borderId="3" xfId="0" applyNumberFormat="1" applyFont="1" applyBorder="1" applyAlignment="1"/>
    <xf numFmtId="5" fontId="6" fillId="0" borderId="4" xfId="0" applyNumberFormat="1" applyFont="1" applyBorder="1" applyAlignment="1"/>
    <xf numFmtId="3" fontId="7" fillId="2" borderId="0" xfId="0" applyNumberFormat="1" applyFont="1" applyFill="1" applyAlignment="1"/>
    <xf numFmtId="165" fontId="53" fillId="0" borderId="0" xfId="0" applyNumberFormat="1" applyFont="1" applyAlignment="1"/>
    <xf numFmtId="165" fontId="52" fillId="0" borderId="0" xfId="0" applyNumberFormat="1" applyFont="1" applyAlignment="1"/>
    <xf numFmtId="0" fontId="60" fillId="0" borderId="8" xfId="0" applyNumberFormat="1" applyFont="1" applyBorder="1" applyAlignment="1"/>
    <xf numFmtId="0" fontId="60" fillId="0" borderId="0" xfId="0" applyNumberFormat="1" applyFont="1" applyBorder="1" applyAlignment="1"/>
    <xf numFmtId="0" fontId="60" fillId="0" borderId="36" xfId="0" applyNumberFormat="1" applyFont="1" applyBorder="1" applyAlignment="1"/>
    <xf numFmtId="0" fontId="60" fillId="0" borderId="0" xfId="0" applyNumberFormat="1" applyFont="1" applyAlignment="1"/>
    <xf numFmtId="0" fontId="48" fillId="0" borderId="0" xfId="8" applyFont="1"/>
    <xf numFmtId="0" fontId="0" fillId="0" borderId="0" xfId="0" applyAlignment="1"/>
    <xf numFmtId="0" fontId="21" fillId="0" borderId="0" xfId="8"/>
    <xf numFmtId="0" fontId="17" fillId="0" borderId="0" xfId="8" applyFont="1"/>
    <xf numFmtId="0" fontId="23" fillId="0" borderId="0" xfId="8" applyFont="1"/>
    <xf numFmtId="0" fontId="9" fillId="0" borderId="0" xfId="8" applyFont="1"/>
    <xf numFmtId="0" fontId="9" fillId="0" borderId="0" xfId="8" applyFont="1" applyFill="1" applyAlignment="1">
      <alignment vertical="center"/>
    </xf>
    <xf numFmtId="0" fontId="23" fillId="0" borderId="0" xfId="8" applyFont="1" applyFill="1" applyBorder="1" applyAlignment="1">
      <alignment horizontal="centerContinuous"/>
    </xf>
    <xf numFmtId="0" fontId="9" fillId="0" borderId="8" xfId="8" applyFont="1" applyFill="1" applyBorder="1" applyAlignment="1">
      <alignment horizontal="center"/>
    </xf>
    <xf numFmtId="0" fontId="9" fillId="0" borderId="36" xfId="8" applyFont="1" applyFill="1" applyBorder="1" applyAlignment="1">
      <alignment horizontal="center"/>
    </xf>
    <xf numFmtId="0" fontId="9" fillId="0" borderId="0" xfId="8" applyFont="1" applyFill="1"/>
    <xf numFmtId="0" fontId="9" fillId="0" borderId="0" xfId="8" applyFont="1" applyFill="1" applyBorder="1" applyAlignment="1">
      <alignment horizontal="center"/>
    </xf>
    <xf numFmtId="0" fontId="9" fillId="0" borderId="7" xfId="8" applyFont="1" applyFill="1" applyBorder="1" applyAlignment="1">
      <alignment horizontal="center" wrapText="1"/>
    </xf>
    <xf numFmtId="0" fontId="9" fillId="0" borderId="4" xfId="8" applyFont="1" applyFill="1" applyBorder="1" applyAlignment="1">
      <alignment horizontal="center" wrapText="1"/>
    </xf>
    <xf numFmtId="0" fontId="64" fillId="0" borderId="0" xfId="8" applyFont="1" applyFill="1" applyBorder="1" applyAlignment="1">
      <alignment horizontal="center"/>
    </xf>
    <xf numFmtId="0" fontId="9" fillId="0" borderId="2" xfId="8" applyFont="1" applyBorder="1"/>
    <xf numFmtId="3" fontId="9" fillId="0" borderId="0" xfId="8" applyNumberFormat="1" applyFont="1"/>
    <xf numFmtId="0" fontId="9" fillId="0" borderId="0" xfId="8" applyFont="1" applyBorder="1"/>
    <xf numFmtId="167" fontId="23" fillId="0" borderId="0" xfId="8" applyNumberFormat="1" applyFont="1" applyBorder="1" applyAlignment="1">
      <alignment horizontal="left"/>
    </xf>
    <xf numFmtId="168" fontId="23" fillId="0" borderId="0" xfId="3" applyNumberFormat="1" applyFont="1" applyBorder="1" applyAlignment="1">
      <alignment horizontal="left"/>
    </xf>
    <xf numFmtId="0" fontId="65" fillId="0" borderId="0" xfId="8" applyFont="1" applyAlignment="1">
      <alignment horizontal="left"/>
    </xf>
    <xf numFmtId="0" fontId="65" fillId="0" borderId="0" xfId="8" applyFont="1" applyBorder="1" applyAlignment="1">
      <alignment horizontal="left"/>
    </xf>
    <xf numFmtId="0" fontId="23" fillId="0" borderId="0" xfId="8" applyFont="1" applyBorder="1" applyAlignment="1">
      <alignment horizontal="left"/>
    </xf>
    <xf numFmtId="0" fontId="16" fillId="0" borderId="0" xfId="8" applyFont="1" applyFill="1"/>
    <xf numFmtId="0" fontId="15" fillId="0" borderId="0" xfId="0" applyFont="1" applyFill="1" applyBorder="1" applyAlignment="1">
      <alignment wrapText="1"/>
    </xf>
    <xf numFmtId="0" fontId="68" fillId="0" borderId="0" xfId="0" applyFont="1"/>
    <xf numFmtId="0" fontId="7" fillId="2" borderId="15" xfId="0" applyNumberFormat="1" applyFont="1" applyFill="1" applyBorder="1" applyAlignment="1">
      <alignment horizontal="left" indent="1"/>
    </xf>
    <xf numFmtId="0" fontId="27" fillId="0" borderId="63" xfId="0" applyNumberFormat="1" applyFont="1" applyFill="1" applyBorder="1" applyAlignment="1">
      <alignment horizontal="left" indent="2"/>
    </xf>
    <xf numFmtId="37" fontId="27" fillId="0" borderId="63" xfId="0" applyNumberFormat="1" applyFont="1" applyFill="1" applyBorder="1" applyAlignment="1"/>
    <xf numFmtId="37" fontId="27" fillId="0" borderId="69" xfId="0" applyNumberFormat="1" applyFont="1" applyFill="1" applyBorder="1" applyAlignment="1"/>
    <xf numFmtId="37" fontId="27" fillId="0" borderId="70" xfId="0" applyNumberFormat="1" applyFont="1" applyFill="1" applyBorder="1" applyAlignment="1"/>
    <xf numFmtId="0" fontId="27" fillId="0" borderId="71" xfId="0" applyNumberFormat="1" applyFont="1" applyFill="1" applyBorder="1" applyAlignment="1">
      <alignment horizontal="left" indent="2"/>
    </xf>
    <xf numFmtId="37" fontId="27" fillId="0" borderId="60" xfId="0" applyNumberFormat="1" applyFont="1" applyFill="1" applyBorder="1" applyAlignment="1"/>
    <xf numFmtId="37" fontId="27" fillId="0" borderId="72" xfId="0" applyNumberFormat="1" applyFont="1" applyFill="1" applyBorder="1" applyAlignment="1"/>
    <xf numFmtId="37" fontId="27" fillId="0" borderId="73" xfId="0" applyNumberFormat="1" applyFont="1" applyFill="1" applyBorder="1" applyAlignment="1"/>
    <xf numFmtId="37" fontId="6" fillId="0" borderId="14" xfId="0" applyNumberFormat="1" applyFont="1" applyBorder="1" applyAlignment="1"/>
    <xf numFmtId="37" fontId="7" fillId="2" borderId="20" xfId="0" applyNumberFormat="1" applyFont="1" applyFill="1" applyBorder="1" applyAlignment="1"/>
    <xf numFmtId="37" fontId="7" fillId="2" borderId="13" xfId="0" applyNumberFormat="1" applyFont="1" applyFill="1" applyBorder="1" applyAlignment="1"/>
    <xf numFmtId="3" fontId="15" fillId="0" borderId="0" xfId="0" applyNumberFormat="1" applyFont="1" applyAlignment="1"/>
    <xf numFmtId="165" fontId="15" fillId="0" borderId="0" xfId="0" applyNumberFormat="1" applyFont="1" applyAlignment="1"/>
    <xf numFmtId="3" fontId="30" fillId="0" borderId="0" xfId="0" applyNumberFormat="1" applyFont="1" applyAlignment="1"/>
    <xf numFmtId="165" fontId="15" fillId="0" borderId="0" xfId="0" applyNumberFormat="1" applyFont="1" applyFill="1" applyAlignment="1"/>
    <xf numFmtId="165" fontId="15" fillId="0" borderId="0" xfId="0" applyNumberFormat="1" applyFont="1"/>
    <xf numFmtId="0" fontId="0" fillId="0" borderId="0" xfId="0" applyBorder="1" applyAlignment="1">
      <alignment vertical="top" wrapText="1"/>
    </xf>
    <xf numFmtId="3" fontId="7" fillId="2" borderId="0" xfId="0" applyNumberFormat="1" applyFont="1" applyFill="1" applyAlignment="1">
      <alignment horizontal="center"/>
    </xf>
    <xf numFmtId="3" fontId="7" fillId="2" borderId="0" xfId="0" applyNumberFormat="1" applyFont="1" applyFill="1" applyBorder="1" applyAlignment="1">
      <alignment horizontal="center"/>
    </xf>
    <xf numFmtId="37" fontId="6" fillId="0" borderId="5" xfId="0" applyNumberFormat="1" applyFont="1" applyFill="1" applyBorder="1" applyAlignment="1"/>
    <xf numFmtId="5" fontId="17" fillId="0" borderId="5" xfId="0" applyNumberFormat="1" applyFont="1" applyBorder="1" applyAlignment="1"/>
    <xf numFmtId="37" fontId="6" fillId="0" borderId="38" xfId="0" applyNumberFormat="1" applyFont="1" applyBorder="1" applyAlignment="1"/>
    <xf numFmtId="5" fontId="6" fillId="0" borderId="5" xfId="0" applyNumberFormat="1" applyFont="1" applyBorder="1" applyAlignment="1"/>
    <xf numFmtId="0" fontId="17" fillId="0" borderId="78" xfId="0" applyNumberFormat="1" applyFont="1" applyBorder="1" applyAlignment="1">
      <alignment horizontal="center"/>
    </xf>
    <xf numFmtId="37" fontId="17" fillId="0" borderId="34" xfId="0" applyNumberFormat="1" applyFont="1" applyBorder="1" applyAlignment="1"/>
    <xf numFmtId="37" fontId="17" fillId="0" borderId="37" xfId="0" applyNumberFormat="1" applyFont="1" applyBorder="1" applyAlignment="1"/>
    <xf numFmtId="0" fontId="26" fillId="2" borderId="54" xfId="0" applyNumberFormat="1" applyFont="1" applyFill="1" applyBorder="1" applyAlignment="1">
      <alignment horizontal="center"/>
    </xf>
    <xf numFmtId="37" fontId="25" fillId="2" borderId="22" xfId="0" applyNumberFormat="1" applyFont="1" applyFill="1" applyBorder="1" applyAlignment="1">
      <alignment horizontal="center"/>
    </xf>
    <xf numFmtId="37" fontId="25" fillId="2" borderId="32" xfId="0" applyNumberFormat="1" applyFont="1" applyFill="1" applyBorder="1" applyAlignment="1">
      <alignment horizontal="center"/>
    </xf>
    <xf numFmtId="37" fontId="25" fillId="2" borderId="48" xfId="0" applyNumberFormat="1" applyFont="1" applyFill="1" applyBorder="1" applyAlignment="1">
      <alignment horizontal="center"/>
    </xf>
    <xf numFmtId="5" fontId="26" fillId="2" borderId="40" xfId="0" applyNumberFormat="1" applyFont="1" applyFill="1" applyBorder="1" applyAlignment="1">
      <alignment horizontal="center"/>
    </xf>
    <xf numFmtId="3" fontId="5" fillId="2" borderId="0" xfId="0" applyNumberFormat="1" applyFont="1" applyFill="1" applyBorder="1" applyAlignment="1">
      <alignment horizontal="center"/>
    </xf>
    <xf numFmtId="37" fontId="25" fillId="2" borderId="24" xfId="0" applyNumberFormat="1" applyFont="1" applyFill="1" applyBorder="1" applyAlignment="1">
      <alignment horizontal="center"/>
    </xf>
    <xf numFmtId="37" fontId="25" fillId="2" borderId="36" xfId="0" applyNumberFormat="1" applyFont="1" applyFill="1" applyBorder="1" applyAlignment="1">
      <alignment horizontal="center"/>
    </xf>
    <xf numFmtId="37" fontId="25" fillId="2" borderId="23" xfId="0" applyNumberFormat="1" applyFont="1" applyFill="1" applyBorder="1" applyAlignment="1">
      <alignment horizontal="center"/>
    </xf>
    <xf numFmtId="37" fontId="25" fillId="2" borderId="0" xfId="0" applyNumberFormat="1" applyFont="1" applyFill="1" applyBorder="1" applyAlignment="1">
      <alignment horizontal="center"/>
    </xf>
    <xf numFmtId="5" fontId="26" fillId="2" borderId="41" xfId="0" applyNumberFormat="1" applyFont="1" applyFill="1" applyBorder="1" applyAlignment="1">
      <alignment horizontal="center"/>
    </xf>
    <xf numFmtId="0" fontId="24" fillId="0" borderId="0" xfId="0" applyFont="1" applyFill="1" applyAlignment="1">
      <alignment horizontal="center"/>
    </xf>
    <xf numFmtId="0" fontId="0" fillId="0" borderId="0" xfId="0" applyFill="1" applyBorder="1" applyAlignment="1">
      <alignment horizontal="center" vertical="top" wrapText="1"/>
    </xf>
    <xf numFmtId="0" fontId="26" fillId="2" borderId="56" xfId="0" applyNumberFormat="1" applyFont="1" applyFill="1" applyBorder="1" applyAlignment="1">
      <alignment horizontal="center"/>
    </xf>
    <xf numFmtId="37" fontId="25" fillId="2" borderId="26" xfId="0" applyNumberFormat="1" applyFont="1" applyFill="1" applyBorder="1" applyAlignment="1">
      <alignment horizontal="center"/>
    </xf>
    <xf numFmtId="5" fontId="26" fillId="2" borderId="42" xfId="0" applyNumberFormat="1" applyFont="1" applyFill="1" applyBorder="1" applyAlignment="1">
      <alignment horizontal="center"/>
    </xf>
    <xf numFmtId="0" fontId="45" fillId="0" borderId="0" xfId="0" applyFont="1" applyAlignment="1">
      <alignment horizontal="center"/>
    </xf>
    <xf numFmtId="0" fontId="69" fillId="2" borderId="21" xfId="0" applyNumberFormat="1" applyFont="1" applyFill="1" applyBorder="1" applyAlignment="1">
      <alignment horizontal="left"/>
    </xf>
    <xf numFmtId="0" fontId="35" fillId="2" borderId="52" xfId="0" applyNumberFormat="1" applyFont="1" applyFill="1" applyBorder="1" applyAlignment="1">
      <alignment horizontal="left"/>
    </xf>
    <xf numFmtId="5" fontId="7" fillId="2" borderId="44" xfId="0" applyNumberFormat="1" applyFont="1" applyFill="1" applyBorder="1" applyAlignment="1"/>
    <xf numFmtId="5" fontId="7" fillId="2" borderId="45" xfId="0" applyNumberFormat="1" applyFont="1" applyFill="1" applyBorder="1" applyAlignment="1"/>
    <xf numFmtId="3" fontId="3" fillId="0" borderId="0" xfId="0" applyNumberFormat="1" applyFont="1" applyAlignment="1"/>
    <xf numFmtId="0" fontId="23" fillId="0" borderId="0" xfId="7" applyFont="1" applyBorder="1"/>
    <xf numFmtId="0" fontId="16" fillId="0" borderId="0" xfId="7" applyFont="1" applyAlignment="1">
      <alignment horizontal="left" vertical="top" wrapText="1"/>
    </xf>
    <xf numFmtId="0" fontId="16" fillId="0" borderId="0" xfId="8" applyFont="1" applyAlignment="1">
      <alignment horizontal="left" vertical="top" wrapText="1"/>
    </xf>
    <xf numFmtId="0" fontId="16" fillId="0" borderId="0" xfId="8" applyFont="1" applyAlignment="1">
      <alignment vertical="top" wrapText="1"/>
    </xf>
    <xf numFmtId="37" fontId="17" fillId="0" borderId="5" xfId="0" applyNumberFormat="1" applyFont="1" applyBorder="1" applyAlignment="1">
      <alignment horizontal="right"/>
    </xf>
    <xf numFmtId="0" fontId="37" fillId="0" borderId="0" xfId="0" applyFont="1" applyBorder="1" applyAlignment="1">
      <alignment vertical="top" wrapText="1"/>
    </xf>
    <xf numFmtId="0" fontId="30" fillId="0" borderId="0" xfId="0" applyFont="1" applyAlignment="1">
      <alignment wrapText="1"/>
    </xf>
    <xf numFmtId="165" fontId="3" fillId="0" borderId="0" xfId="0" applyNumberFormat="1" applyFont="1"/>
    <xf numFmtId="165" fontId="52" fillId="0" borderId="0" xfId="0" applyNumberFormat="1" applyFont="1"/>
    <xf numFmtId="0" fontId="3" fillId="0" borderId="0" xfId="0" applyFont="1"/>
    <xf numFmtId="0" fontId="26" fillId="2" borderId="129" xfId="0" applyNumberFormat="1" applyFont="1" applyFill="1" applyBorder="1" applyAlignment="1">
      <alignment horizontal="right"/>
    </xf>
    <xf numFmtId="5" fontId="25" fillId="2" borderId="130" xfId="0" applyNumberFormat="1" applyFont="1" applyFill="1" applyBorder="1" applyAlignment="1"/>
    <xf numFmtId="5" fontId="25" fillId="2" borderId="131" xfId="0" applyNumberFormat="1" applyFont="1" applyFill="1" applyBorder="1" applyAlignment="1"/>
    <xf numFmtId="5" fontId="25" fillId="2" borderId="132" xfId="0" applyNumberFormat="1" applyFont="1" applyFill="1" applyBorder="1" applyAlignment="1"/>
    <xf numFmtId="5" fontId="26" fillId="2" borderId="133" xfId="0" applyNumberFormat="1" applyFont="1" applyFill="1" applyBorder="1" applyAlignment="1"/>
    <xf numFmtId="5" fontId="25" fillId="2" borderId="134" xfId="0" applyNumberFormat="1" applyFont="1" applyFill="1" applyBorder="1" applyAlignment="1"/>
    <xf numFmtId="5" fontId="25" fillId="2" borderId="135" xfId="0" applyNumberFormat="1" applyFont="1" applyFill="1" applyBorder="1" applyAlignment="1"/>
    <xf numFmtId="0" fontId="18" fillId="0" borderId="0" xfId="0" applyNumberFormat="1" applyFont="1" applyAlignment="1"/>
    <xf numFmtId="0" fontId="17" fillId="0" borderId="62" xfId="0" applyNumberFormat="1" applyFont="1" applyBorder="1" applyAlignment="1"/>
    <xf numFmtId="0" fontId="3" fillId="0" borderId="34" xfId="0" applyNumberFormat="1" applyFont="1" applyBorder="1" applyAlignment="1"/>
    <xf numFmtId="3" fontId="18" fillId="0" borderId="0" xfId="0" applyNumberFormat="1" applyFont="1" applyAlignment="1"/>
    <xf numFmtId="0" fontId="17" fillId="0" borderId="7" xfId="0" applyNumberFormat="1" applyFont="1" applyBorder="1" applyAlignment="1">
      <alignment horizontal="left" indent="5"/>
    </xf>
    <xf numFmtId="0" fontId="17" fillId="0" borderId="4" xfId="0" applyNumberFormat="1" applyFont="1" applyBorder="1" applyAlignment="1">
      <alignment horizontal="left" indent="5"/>
    </xf>
    <xf numFmtId="165" fontId="46" fillId="0" borderId="0" xfId="0" applyNumberFormat="1" applyFont="1" applyAlignment="1">
      <alignment horizontal="center"/>
    </xf>
    <xf numFmtId="0" fontId="46" fillId="0" borderId="0" xfId="0" applyFont="1" applyBorder="1" applyAlignment="1">
      <alignment horizontal="center"/>
    </xf>
    <xf numFmtId="0" fontId="17" fillId="0" borderId="34" xfId="0" applyNumberFormat="1" applyFont="1" applyBorder="1" applyAlignment="1">
      <alignment horizontal="center"/>
    </xf>
    <xf numFmtId="0" fontId="3" fillId="0" borderId="0" xfId="0" applyNumberFormat="1" applyFont="1" applyAlignment="1"/>
    <xf numFmtId="0" fontId="0" fillId="0" borderId="0" xfId="0" applyNumberFormat="1" applyBorder="1" applyAlignment="1"/>
    <xf numFmtId="0" fontId="7" fillId="2" borderId="62" xfId="0" applyNumberFormat="1" applyFont="1" applyFill="1" applyBorder="1" applyAlignment="1"/>
    <xf numFmtId="3" fontId="18" fillId="0" borderId="0" xfId="0" applyNumberFormat="1" applyFont="1" applyBorder="1" applyAlignment="1"/>
    <xf numFmtId="0" fontId="0" fillId="0" borderId="0" xfId="0" applyBorder="1" applyAlignment="1"/>
    <xf numFmtId="0" fontId="0" fillId="0" borderId="64" xfId="0" applyNumberFormat="1" applyBorder="1" applyAlignment="1">
      <alignment horizontal="left" indent="2"/>
    </xf>
    <xf numFmtId="0" fontId="6" fillId="0" borderId="13" xfId="0" applyNumberFormat="1" applyFont="1" applyBorder="1" applyAlignment="1">
      <alignment horizontal="left" indent="2"/>
    </xf>
    <xf numFmtId="165" fontId="3" fillId="0" borderId="3" xfId="0" applyNumberFormat="1" applyFont="1" applyBorder="1" applyAlignment="1">
      <alignment horizontal="center"/>
    </xf>
    <xf numFmtId="165" fontId="7" fillId="2" borderId="11" xfId="0" applyNumberFormat="1" applyFont="1" applyFill="1" applyBorder="1" applyAlignment="1"/>
    <xf numFmtId="165" fontId="3" fillId="0" borderId="0" xfId="0" applyNumberFormat="1" applyFont="1" applyAlignment="1">
      <alignment horizontal="centerContinuous"/>
    </xf>
    <xf numFmtId="0" fontId="3" fillId="0" borderId="84" xfId="0" applyNumberFormat="1" applyFont="1" applyBorder="1" applyAlignment="1"/>
    <xf numFmtId="0" fontId="3" fillId="0" borderId="37" xfId="0" applyNumberFormat="1" applyFont="1" applyBorder="1" applyAlignment="1">
      <alignment horizontal="center"/>
    </xf>
    <xf numFmtId="165" fontId="3" fillId="0" borderId="34" xfId="0" applyNumberFormat="1" applyFont="1" applyBorder="1" applyAlignment="1"/>
    <xf numFmtId="0" fontId="17" fillId="0" borderId="37" xfId="0" applyNumberFormat="1" applyFont="1" applyBorder="1" applyAlignment="1"/>
    <xf numFmtId="0" fontId="3" fillId="0" borderId="37" xfId="0" applyNumberFormat="1" applyFont="1" applyBorder="1" applyAlignment="1"/>
    <xf numFmtId="0" fontId="3" fillId="0" borderId="20" xfId="0" applyNumberFormat="1" applyFont="1" applyBorder="1" applyAlignment="1"/>
    <xf numFmtId="0" fontId="3" fillId="0" borderId="38" xfId="0" applyNumberFormat="1" applyFont="1" applyBorder="1" applyAlignment="1">
      <alignment horizontal="center"/>
    </xf>
    <xf numFmtId="0" fontId="3" fillId="0" borderId="20" xfId="0" applyNumberFormat="1" applyFont="1" applyBorder="1" applyAlignment="1">
      <alignment horizontal="center"/>
    </xf>
    <xf numFmtId="0" fontId="3" fillId="0" borderId="57" xfId="0" applyNumberFormat="1" applyFont="1" applyBorder="1" applyAlignment="1"/>
    <xf numFmtId="0" fontId="3" fillId="0" borderId="58" xfId="0" applyNumberFormat="1" applyFont="1" applyBorder="1" applyAlignment="1"/>
    <xf numFmtId="0" fontId="3" fillId="0" borderId="60" xfId="0" applyNumberFormat="1" applyFont="1" applyBorder="1" applyAlignment="1">
      <alignment horizontal="left"/>
    </xf>
    <xf numFmtId="37" fontId="3" fillId="0" borderId="15" xfId="0" applyNumberFormat="1" applyFont="1" applyBorder="1" applyAlignment="1"/>
    <xf numFmtId="37" fontId="3" fillId="0" borderId="11" xfId="0" applyNumberFormat="1" applyFont="1" applyBorder="1" applyAlignment="1"/>
    <xf numFmtId="37" fontId="3" fillId="0" borderId="12" xfId="0" applyNumberFormat="1" applyFont="1" applyFill="1" applyBorder="1" applyAlignment="1"/>
    <xf numFmtId="37" fontId="3" fillId="0" borderId="12" xfId="0" applyNumberFormat="1" applyFont="1" applyBorder="1" applyAlignment="1"/>
    <xf numFmtId="0" fontId="3" fillId="0" borderId="13" xfId="0" applyNumberFormat="1" applyFont="1" applyBorder="1" applyAlignment="1">
      <alignment horizontal="left"/>
    </xf>
    <xf numFmtId="0" fontId="3" fillId="0" borderId="74" xfId="0" applyNumberFormat="1" applyFont="1" applyBorder="1" applyAlignment="1">
      <alignment horizontal="left"/>
    </xf>
    <xf numFmtId="37" fontId="3" fillId="0" borderId="74" xfId="0" applyNumberFormat="1" applyFont="1" applyBorder="1" applyAlignment="1"/>
    <xf numFmtId="37" fontId="73" fillId="0" borderId="15" xfId="0" applyNumberFormat="1" applyFont="1" applyBorder="1" applyAlignment="1"/>
    <xf numFmtId="37" fontId="73" fillId="0" borderId="11" xfId="0" applyNumberFormat="1" applyFont="1" applyBorder="1" applyAlignment="1"/>
    <xf numFmtId="37" fontId="73" fillId="0" borderId="13" xfId="0" applyNumberFormat="1" applyFont="1" applyBorder="1" applyAlignment="1"/>
    <xf numFmtId="37" fontId="73" fillId="0" borderId="64" xfId="0" applyNumberFormat="1" applyFont="1" applyBorder="1" applyAlignment="1"/>
    <xf numFmtId="37" fontId="3" fillId="0" borderId="74" xfId="0" applyNumberFormat="1" applyFont="1" applyFill="1" applyBorder="1" applyAlignment="1"/>
    <xf numFmtId="37" fontId="3" fillId="0" borderId="64" xfId="0" applyNumberFormat="1" applyFont="1" applyBorder="1" applyAlignment="1"/>
    <xf numFmtId="165" fontId="3" fillId="0" borderId="69" xfId="0" applyNumberFormat="1" applyFont="1" applyBorder="1" applyAlignment="1"/>
    <xf numFmtId="0" fontId="3" fillId="0" borderId="70" xfId="0" applyNumberFormat="1" applyFont="1" applyBorder="1" applyAlignment="1">
      <alignment horizontal="left"/>
    </xf>
    <xf numFmtId="165" fontId="3" fillId="0" borderId="74" xfId="0" applyNumberFormat="1" applyFont="1" applyBorder="1" applyAlignment="1"/>
    <xf numFmtId="0" fontId="3" fillId="0" borderId="63" xfId="0" applyNumberFormat="1" applyFont="1" applyBorder="1" applyAlignment="1">
      <alignment horizontal="left"/>
    </xf>
    <xf numFmtId="165" fontId="3" fillId="0" borderId="13" xfId="0" applyNumberFormat="1" applyFont="1" applyBorder="1" applyAlignment="1"/>
    <xf numFmtId="165" fontId="3" fillId="0" borderId="64" xfId="0" applyNumberFormat="1" applyFont="1" applyBorder="1" applyAlignment="1"/>
    <xf numFmtId="165" fontId="3" fillId="0" borderId="12" xfId="0" applyNumberFormat="1" applyFont="1" applyBorder="1" applyAlignment="1"/>
    <xf numFmtId="37" fontId="3" fillId="0" borderId="0" xfId="0" applyNumberFormat="1" applyFont="1" applyBorder="1" applyAlignment="1"/>
    <xf numFmtId="0" fontId="3" fillId="0" borderId="43" xfId="0" applyNumberFormat="1" applyFont="1" applyBorder="1" applyAlignment="1">
      <alignment horizontal="left"/>
    </xf>
    <xf numFmtId="0" fontId="3" fillId="0" borderId="45" xfId="0" applyNumberFormat="1" applyFont="1" applyBorder="1" applyAlignment="1">
      <alignment horizontal="left"/>
    </xf>
    <xf numFmtId="37" fontId="3" fillId="3" borderId="4" xfId="0" applyNumberFormat="1" applyFont="1" applyFill="1" applyBorder="1" applyAlignment="1"/>
    <xf numFmtId="37" fontId="3" fillId="0" borderId="7" xfId="0" applyNumberFormat="1" applyFont="1" applyFill="1" applyBorder="1" applyAlignment="1"/>
    <xf numFmtId="37" fontId="3" fillId="0" borderId="3" xfId="0" applyNumberFormat="1" applyFont="1" applyFill="1" applyBorder="1" applyAlignment="1"/>
    <xf numFmtId="37" fontId="3" fillId="0" borderId="43" xfId="0" applyNumberFormat="1" applyFont="1" applyBorder="1" applyAlignment="1"/>
    <xf numFmtId="37" fontId="3" fillId="0" borderId="44" xfId="0" applyNumberFormat="1" applyFont="1" applyBorder="1" applyAlignment="1"/>
    <xf numFmtId="37" fontId="3" fillId="0" borderId="45" xfId="0" applyNumberFormat="1" applyFont="1" applyFill="1" applyBorder="1" applyAlignment="1"/>
    <xf numFmtId="0" fontId="3" fillId="0" borderId="62" xfId="0" applyNumberFormat="1" applyFont="1" applyBorder="1" applyAlignment="1">
      <alignment horizontal="center"/>
    </xf>
    <xf numFmtId="0" fontId="3" fillId="0" borderId="75" xfId="0" applyNumberFormat="1" applyFont="1" applyBorder="1" applyAlignment="1">
      <alignment horizontal="center"/>
    </xf>
    <xf numFmtId="0" fontId="0" fillId="0" borderId="0" xfId="0"/>
    <xf numFmtId="0" fontId="0" fillId="0" borderId="0" xfId="0" applyBorder="1" applyAlignment="1">
      <alignment horizontal="center"/>
    </xf>
    <xf numFmtId="0" fontId="6" fillId="0" borderId="0" xfId="0" applyNumberFormat="1" applyFont="1" applyBorder="1" applyAlignment="1"/>
    <xf numFmtId="0" fontId="6" fillId="0" borderId="0" xfId="0" applyNumberFormat="1" applyFont="1" applyBorder="1" applyAlignment="1">
      <alignment horizontal="left"/>
    </xf>
    <xf numFmtId="37" fontId="6" fillId="0" borderId="0" xfId="0" applyNumberFormat="1" applyFont="1" applyBorder="1" applyAlignment="1">
      <alignment horizontal="center"/>
    </xf>
    <xf numFmtId="3" fontId="6" fillId="0" borderId="0" xfId="0" applyNumberFormat="1" applyFont="1" applyBorder="1" applyAlignment="1"/>
    <xf numFmtId="0" fontId="3" fillId="0" borderId="0" xfId="0" applyNumberFormat="1" applyFont="1" applyBorder="1" applyAlignment="1">
      <alignment horizontal="left"/>
    </xf>
    <xf numFmtId="37" fontId="3" fillId="0" borderId="9" xfId="0" applyNumberFormat="1" applyFont="1" applyBorder="1" applyAlignment="1"/>
    <xf numFmtId="0" fontId="9" fillId="0" borderId="73" xfId="0" applyNumberFormat="1" applyFont="1" applyBorder="1" applyAlignment="1">
      <alignment horizontal="left"/>
    </xf>
    <xf numFmtId="0" fontId="9" fillId="0" borderId="60" xfId="0" applyNumberFormat="1" applyFont="1" applyBorder="1" applyAlignment="1">
      <alignment horizontal="left"/>
    </xf>
    <xf numFmtId="0" fontId="35" fillId="2" borderId="21" xfId="0" applyNumberFormat="1" applyFont="1" applyFill="1" applyBorder="1" applyAlignment="1">
      <alignment horizontal="left"/>
    </xf>
    <xf numFmtId="0" fontId="35" fillId="2" borderId="51" xfId="0" applyNumberFormat="1" applyFont="1" applyFill="1" applyBorder="1" applyAlignment="1">
      <alignment horizontal="left"/>
    </xf>
    <xf numFmtId="3" fontId="6" fillId="4" borderId="0" xfId="0" applyNumberFormat="1" applyFont="1" applyFill="1" applyAlignment="1"/>
    <xf numFmtId="37" fontId="6" fillId="3" borderId="9" xfId="0" applyNumberFormat="1" applyFont="1" applyFill="1" applyBorder="1" applyAlignment="1"/>
    <xf numFmtId="37" fontId="6" fillId="3" borderId="12" xfId="0" applyNumberFormat="1" applyFont="1" applyFill="1" applyBorder="1" applyAlignment="1"/>
    <xf numFmtId="37" fontId="6" fillId="3" borderId="11" xfId="0" applyNumberFormat="1" applyFont="1" applyFill="1" applyBorder="1" applyAlignment="1"/>
    <xf numFmtId="164" fontId="17" fillId="3" borderId="3" xfId="0" applyNumberFormat="1" applyFont="1" applyFill="1" applyBorder="1" applyAlignment="1"/>
    <xf numFmtId="0" fontId="52" fillId="0" borderId="14" xfId="7" applyFont="1" applyBorder="1"/>
    <xf numFmtId="37" fontId="9" fillId="0" borderId="84" xfId="8" applyNumberFormat="1" applyFont="1" applyBorder="1"/>
    <xf numFmtId="37" fontId="9" fillId="0" borderId="75" xfId="8" applyNumberFormat="1" applyFont="1" applyBorder="1"/>
    <xf numFmtId="0" fontId="23" fillId="0" borderId="68" xfId="8" applyFont="1" applyBorder="1" applyAlignment="1"/>
    <xf numFmtId="0" fontId="17" fillId="3" borderId="58" xfId="0" applyNumberFormat="1" applyFont="1" applyFill="1" applyBorder="1" applyAlignment="1">
      <alignment horizontal="center"/>
    </xf>
    <xf numFmtId="37" fontId="6" fillId="3" borderId="3" xfId="0" applyNumberFormat="1" applyFont="1" applyFill="1" applyBorder="1" applyAlignment="1"/>
    <xf numFmtId="5" fontId="17" fillId="3" borderId="3" xfId="0" applyNumberFormat="1" applyFont="1" applyFill="1" applyBorder="1" applyAlignment="1"/>
    <xf numFmtId="0" fontId="17" fillId="3" borderId="78" xfId="0" applyNumberFormat="1" applyFont="1" applyFill="1" applyBorder="1" applyAlignment="1">
      <alignment horizontal="center"/>
    </xf>
    <xf numFmtId="37" fontId="6" fillId="3" borderId="5" xfId="0" applyNumberFormat="1" applyFont="1" applyFill="1" applyBorder="1" applyAlignment="1"/>
    <xf numFmtId="5" fontId="17" fillId="3" borderId="5" xfId="0" applyNumberFormat="1" applyFont="1" applyFill="1" applyBorder="1" applyAlignment="1"/>
    <xf numFmtId="0" fontId="71" fillId="3" borderId="0" xfId="0" applyFont="1" applyFill="1" applyBorder="1" applyAlignment="1">
      <alignment vertical="top" wrapText="1"/>
    </xf>
    <xf numFmtId="167" fontId="9" fillId="0" borderId="0" xfId="2" applyNumberFormat="1" applyFont="1" applyBorder="1" applyAlignment="1">
      <alignment vertical="top" wrapText="1"/>
    </xf>
    <xf numFmtId="0" fontId="9" fillId="0" borderId="0" xfId="0" applyFont="1" applyBorder="1" applyAlignment="1">
      <alignment vertical="top" wrapText="1"/>
    </xf>
    <xf numFmtId="0" fontId="16" fillId="0" borderId="0" xfId="0" applyFont="1" applyAlignment="1">
      <alignment vertical="top" wrapText="1"/>
    </xf>
    <xf numFmtId="0" fontId="23" fillId="0" borderId="0" xfId="0" applyFont="1" applyBorder="1" applyAlignment="1">
      <alignment vertical="top" wrapText="1"/>
    </xf>
    <xf numFmtId="167" fontId="31" fillId="0" borderId="0" xfId="1" applyNumberFormat="1" applyFont="1" applyBorder="1" applyAlignment="1">
      <alignment vertical="top" wrapText="1"/>
    </xf>
    <xf numFmtId="167" fontId="37" fillId="0" borderId="0" xfId="1" applyNumberFormat="1" applyFont="1" applyBorder="1" applyAlignment="1">
      <alignment horizontal="center" vertical="top" wrapText="1"/>
    </xf>
    <xf numFmtId="167" fontId="71" fillId="3" borderId="0" xfId="1" applyNumberFormat="1" applyFont="1" applyFill="1" applyBorder="1" applyAlignment="1">
      <alignment vertical="top" wrapText="1"/>
    </xf>
    <xf numFmtId="167" fontId="31" fillId="0" borderId="0" xfId="1" applyNumberFormat="1" applyFont="1" applyBorder="1" applyAlignment="1">
      <alignment horizontal="center" vertical="top"/>
    </xf>
    <xf numFmtId="167" fontId="37" fillId="0" borderId="0" xfId="1" applyNumberFormat="1" applyFont="1" applyBorder="1" applyAlignment="1">
      <alignment vertical="top" wrapText="1"/>
    </xf>
    <xf numFmtId="0" fontId="75" fillId="0" borderId="0" xfId="0" applyFont="1" applyBorder="1" applyAlignment="1">
      <alignment vertical="top" wrapText="1"/>
    </xf>
    <xf numFmtId="165" fontId="6" fillId="3" borderId="0" xfId="0" applyNumberFormat="1" applyFont="1" applyFill="1" applyBorder="1"/>
    <xf numFmtId="165" fontId="6" fillId="3" borderId="0" xfId="0" applyNumberFormat="1" applyFont="1" applyFill="1"/>
    <xf numFmtId="165" fontId="3" fillId="3" borderId="0" xfId="0" applyNumberFormat="1" applyFont="1" applyFill="1"/>
    <xf numFmtId="0" fontId="21" fillId="0" borderId="0" xfId="8" applyAlignment="1"/>
    <xf numFmtId="0" fontId="9" fillId="0" borderId="0" xfId="8" applyFont="1" applyAlignment="1"/>
    <xf numFmtId="3" fontId="9" fillId="0" borderId="0" xfId="8" applyNumberFormat="1" applyFont="1" applyAlignment="1"/>
    <xf numFmtId="0" fontId="48" fillId="0" borderId="0" xfId="8" applyFont="1" applyAlignment="1"/>
    <xf numFmtId="0" fontId="9" fillId="0" borderId="0" xfId="8" applyFont="1" applyBorder="1" applyAlignment="1"/>
    <xf numFmtId="0" fontId="7" fillId="0" borderId="49" xfId="0" applyNumberFormat="1" applyFont="1" applyFill="1" applyBorder="1" applyAlignment="1"/>
    <xf numFmtId="37" fontId="7" fillId="0" borderId="1" xfId="0" applyNumberFormat="1" applyFont="1" applyFill="1" applyBorder="1" applyAlignment="1"/>
    <xf numFmtId="37" fontId="7" fillId="0" borderId="19" xfId="0" applyNumberFormat="1" applyFont="1" applyFill="1" applyBorder="1" applyAlignment="1"/>
    <xf numFmtId="0" fontId="7" fillId="0" borderId="114" xfId="0" applyNumberFormat="1" applyFont="1" applyFill="1" applyBorder="1" applyAlignment="1">
      <alignment horizontal="left"/>
    </xf>
    <xf numFmtId="37" fontId="7" fillId="0" borderId="115" xfId="0" applyNumberFormat="1" applyFont="1" applyFill="1" applyBorder="1" applyAlignment="1"/>
    <xf numFmtId="37" fontId="7" fillId="0" borderId="116" xfId="0" applyNumberFormat="1" applyFont="1" applyFill="1" applyBorder="1" applyAlignment="1"/>
    <xf numFmtId="0" fontId="7" fillId="0" borderId="117" xfId="0" applyNumberFormat="1" applyFont="1" applyFill="1" applyBorder="1" applyAlignment="1">
      <alignment horizontal="left"/>
    </xf>
    <xf numFmtId="37" fontId="7" fillId="0" borderId="118" xfId="0" applyNumberFormat="1" applyFont="1" applyFill="1" applyBorder="1" applyAlignment="1"/>
    <xf numFmtId="37" fontId="7" fillId="0" borderId="119" xfId="0" applyNumberFormat="1" applyFont="1" applyFill="1" applyBorder="1" applyAlignment="1"/>
    <xf numFmtId="0" fontId="9" fillId="0" borderId="117" xfId="0" applyNumberFormat="1" applyFont="1" applyFill="1" applyBorder="1" applyAlignment="1"/>
    <xf numFmtId="0" fontId="7" fillId="0" borderId="120" xfId="0" applyNumberFormat="1" applyFont="1" applyFill="1" applyBorder="1" applyAlignment="1">
      <alignment horizontal="left"/>
    </xf>
    <xf numFmtId="0" fontId="9" fillId="0" borderId="120" xfId="0" applyNumberFormat="1" applyFont="1" applyFill="1" applyBorder="1" applyAlignment="1"/>
    <xf numFmtId="0" fontId="7" fillId="0" borderId="121" xfId="0" applyNumberFormat="1" applyFont="1" applyFill="1" applyBorder="1" applyAlignment="1">
      <alignment horizontal="left"/>
    </xf>
    <xf numFmtId="37" fontId="7" fillId="0" borderId="122" xfId="0" applyNumberFormat="1" applyFont="1" applyFill="1" applyBorder="1" applyAlignment="1"/>
    <xf numFmtId="37" fontId="7" fillId="0" borderId="123" xfId="0" applyNumberFormat="1" applyFont="1" applyFill="1" applyBorder="1" applyAlignment="1"/>
    <xf numFmtId="0" fontId="28" fillId="0" borderId="55" xfId="0" applyNumberFormat="1" applyFont="1" applyFill="1" applyBorder="1" applyAlignment="1">
      <alignment horizontal="left" indent="5"/>
    </xf>
    <xf numFmtId="37" fontId="28" fillId="0" borderId="111" xfId="0" applyNumberFormat="1" applyFont="1" applyFill="1" applyBorder="1" applyAlignment="1"/>
    <xf numFmtId="37" fontId="28" fillId="0" borderId="110" xfId="0" applyNumberFormat="1" applyFont="1" applyFill="1" applyBorder="1" applyAlignment="1"/>
    <xf numFmtId="37" fontId="28" fillId="0" borderId="67" xfId="0" applyNumberFormat="1" applyFont="1" applyFill="1" applyBorder="1" applyAlignment="1"/>
    <xf numFmtId="0" fontId="7" fillId="0" borderId="113" xfId="0" applyNumberFormat="1" applyFont="1" applyFill="1" applyBorder="1" applyAlignment="1">
      <alignment horizontal="left"/>
    </xf>
    <xf numFmtId="37" fontId="9" fillId="0" borderId="88" xfId="0" applyNumberFormat="1" applyFont="1" applyFill="1" applyBorder="1"/>
    <xf numFmtId="37" fontId="9" fillId="0" borderId="112" xfId="0" applyNumberFormat="1" applyFont="1" applyFill="1" applyBorder="1"/>
    <xf numFmtId="37" fontId="7" fillId="0" borderId="112" xfId="0" applyNumberFormat="1" applyFont="1" applyFill="1" applyBorder="1" applyAlignment="1"/>
    <xf numFmtId="37" fontId="7" fillId="0" borderId="88" xfId="0" applyNumberFormat="1" applyFont="1" applyFill="1" applyBorder="1" applyAlignment="1"/>
    <xf numFmtId="0" fontId="7" fillId="0" borderId="124" xfId="0" applyNumberFormat="1" applyFont="1" applyFill="1" applyBorder="1" applyAlignment="1">
      <alignment horizontal="left"/>
    </xf>
    <xf numFmtId="37" fontId="9" fillId="0" borderId="109" xfId="0" applyNumberFormat="1" applyFont="1" applyFill="1" applyBorder="1"/>
    <xf numFmtId="37" fontId="9" fillId="0" borderId="125" xfId="0" applyNumberFormat="1" applyFont="1" applyFill="1" applyBorder="1"/>
    <xf numFmtId="37" fontId="7" fillId="0" borderId="125" xfId="0" applyNumberFormat="1" applyFont="1" applyFill="1" applyBorder="1" applyAlignment="1"/>
    <xf numFmtId="37" fontId="7" fillId="0" borderId="109" xfId="0" applyNumberFormat="1" applyFont="1" applyFill="1" applyBorder="1" applyAlignment="1"/>
    <xf numFmtId="0" fontId="7" fillId="0" borderId="65" xfId="0" applyNumberFormat="1" applyFont="1" applyFill="1" applyBorder="1" applyAlignment="1">
      <alignment horizontal="left"/>
    </xf>
    <xf numFmtId="37" fontId="9" fillId="0" borderId="44" xfId="0" applyNumberFormat="1" applyFont="1" applyFill="1" applyBorder="1"/>
    <xf numFmtId="37" fontId="9" fillId="0" borderId="10" xfId="0" applyNumberFormat="1" applyFont="1" applyFill="1" applyBorder="1"/>
    <xf numFmtId="37" fontId="7" fillId="0" borderId="10" xfId="0" applyNumberFormat="1" applyFont="1" applyFill="1" applyBorder="1" applyAlignment="1"/>
    <xf numFmtId="37" fontId="7" fillId="0" borderId="44" xfId="0" applyNumberFormat="1" applyFont="1" applyFill="1" applyBorder="1" applyAlignment="1"/>
    <xf numFmtId="0" fontId="28" fillId="0" borderId="66" xfId="0" applyNumberFormat="1" applyFont="1" applyFill="1" applyBorder="1" applyAlignment="1">
      <alignment horizontal="left" indent="5"/>
    </xf>
    <xf numFmtId="37" fontId="29" fillId="0" borderId="37" xfId="0" applyNumberFormat="1" applyFont="1" applyFill="1" applyBorder="1"/>
    <xf numFmtId="37" fontId="29" fillId="0" borderId="38" xfId="0" applyNumberFormat="1" applyFont="1" applyFill="1" applyBorder="1"/>
    <xf numFmtId="167" fontId="31" fillId="0" borderId="0" xfId="0" applyNumberFormat="1" applyFont="1" applyBorder="1" applyAlignment="1">
      <alignment horizontal="right" vertical="top" wrapText="1"/>
    </xf>
    <xf numFmtId="170" fontId="31" fillId="0" borderId="0" xfId="0" applyNumberFormat="1" applyFont="1" applyBorder="1" applyAlignment="1">
      <alignment vertical="top" wrapText="1"/>
    </xf>
    <xf numFmtId="0" fontId="6" fillId="0" borderId="13" xfId="0" applyNumberFormat="1" applyFont="1" applyBorder="1" applyAlignment="1">
      <alignment horizontal="left" indent="2"/>
    </xf>
    <xf numFmtId="0" fontId="0" fillId="0" borderId="64" xfId="0" applyNumberFormat="1" applyBorder="1" applyAlignment="1">
      <alignment horizontal="left" indent="2"/>
    </xf>
    <xf numFmtId="0" fontId="0" fillId="0" borderId="64" xfId="0" applyNumberFormat="1" applyBorder="1" applyAlignment="1">
      <alignment horizontal="left" indent="4"/>
    </xf>
    <xf numFmtId="0" fontId="6" fillId="0" borderId="13" xfId="0" applyNumberFormat="1" applyFont="1" applyFill="1" applyBorder="1" applyAlignment="1">
      <alignment horizontal="left" indent="4"/>
    </xf>
    <xf numFmtId="0" fontId="0" fillId="0" borderId="11" xfId="0" applyNumberFormat="1" applyBorder="1" applyAlignment="1">
      <alignment horizontal="left" indent="4"/>
    </xf>
    <xf numFmtId="0" fontId="6" fillId="0" borderId="15" xfId="0" applyNumberFormat="1" applyFont="1" applyBorder="1" applyAlignment="1">
      <alignment horizontal="left" indent="4"/>
    </xf>
    <xf numFmtId="165" fontId="50" fillId="0" borderId="0" xfId="0" applyNumberFormat="1" applyFont="1" applyAlignment="1">
      <alignment horizontal="left"/>
    </xf>
    <xf numFmtId="0" fontId="6" fillId="0" borderId="43" xfId="0" applyNumberFormat="1" applyFont="1" applyBorder="1" applyAlignment="1"/>
    <xf numFmtId="37" fontId="9" fillId="0" borderId="62" xfId="8" applyNumberFormat="1" applyFont="1" applyBorder="1"/>
    <xf numFmtId="37" fontId="23" fillId="0" borderId="136" xfId="8" applyNumberFormat="1" applyFont="1" applyBorder="1" applyAlignment="1"/>
    <xf numFmtId="5" fontId="23" fillId="0" borderId="129" xfId="3" applyNumberFormat="1" applyFont="1" applyBorder="1" applyAlignment="1"/>
    <xf numFmtId="0" fontId="9" fillId="0" borderId="7" xfId="8" applyFont="1" applyBorder="1"/>
    <xf numFmtId="0" fontId="9" fillId="0" borderId="4" xfId="8" applyFont="1" applyBorder="1"/>
    <xf numFmtId="0" fontId="9" fillId="0" borderId="7" xfId="8" applyNumberFormat="1" applyFont="1" applyBorder="1"/>
    <xf numFmtId="0" fontId="9" fillId="0" borderId="4" xfId="8" applyNumberFormat="1" applyFont="1" applyBorder="1"/>
    <xf numFmtId="37" fontId="9" fillId="0" borderId="7" xfId="8" applyNumberFormat="1" applyFont="1" applyBorder="1"/>
    <xf numFmtId="37" fontId="65" fillId="0" borderId="136" xfId="8" applyNumberFormat="1" applyFont="1" applyBorder="1" applyAlignment="1"/>
    <xf numFmtId="37" fontId="23" fillId="0" borderId="0" xfId="8" applyNumberFormat="1" applyFont="1" applyBorder="1" applyAlignment="1">
      <alignment horizontal="left"/>
    </xf>
    <xf numFmtId="167" fontId="9" fillId="0" borderId="0" xfId="0" applyNumberFormat="1" applyFont="1" applyBorder="1" applyAlignment="1">
      <alignment vertical="top" wrapText="1"/>
    </xf>
    <xf numFmtId="0" fontId="76" fillId="0" borderId="63" xfId="0" applyNumberFormat="1" applyFont="1" applyBorder="1" applyAlignment="1">
      <alignment horizontal="left"/>
    </xf>
    <xf numFmtId="0" fontId="74" fillId="0" borderId="8" xfId="0" applyNumberFormat="1" applyFont="1" applyBorder="1" applyAlignment="1" applyProtection="1">
      <alignment horizontal="left"/>
      <protection locked="0"/>
    </xf>
    <xf numFmtId="0" fontId="0" fillId="0" borderId="7" xfId="0" applyNumberFormat="1" applyBorder="1" applyAlignment="1"/>
    <xf numFmtId="0" fontId="27" fillId="2" borderId="7" xfId="0" applyNumberFormat="1" applyFont="1" applyFill="1" applyBorder="1" applyAlignment="1">
      <alignment horizontal="right"/>
    </xf>
    <xf numFmtId="0" fontId="27" fillId="2" borderId="3" xfId="0" applyNumberFormat="1" applyFont="1" applyFill="1" applyBorder="1" applyAlignment="1">
      <alignment horizontal="right"/>
    </xf>
    <xf numFmtId="0" fontId="27" fillId="2" borderId="4" xfId="0" applyNumberFormat="1" applyFont="1" applyFill="1" applyBorder="1" applyAlignment="1">
      <alignment horizontal="right"/>
    </xf>
    <xf numFmtId="0" fontId="23" fillId="0" borderId="5" xfId="8" applyFont="1" applyBorder="1" applyAlignment="1">
      <alignment wrapText="1"/>
    </xf>
    <xf numFmtId="0" fontId="23" fillId="0" borderId="139" xfId="8" applyFont="1" applyBorder="1" applyAlignment="1">
      <alignment horizontal="left"/>
    </xf>
    <xf numFmtId="0" fontId="23" fillId="0" borderId="38" xfId="8" applyFont="1" applyBorder="1" applyAlignment="1">
      <alignment horizontal="left"/>
    </xf>
    <xf numFmtId="37" fontId="9" fillId="0" borderId="7" xfId="8" applyNumberFormat="1" applyFont="1" applyBorder="1" applyAlignment="1"/>
    <xf numFmtId="37" fontId="9" fillId="0" borderId="4" xfId="8" applyNumberFormat="1" applyFont="1" applyBorder="1" applyAlignment="1"/>
    <xf numFmtId="0" fontId="9" fillId="0" borderId="8" xfId="8" applyFont="1" applyFill="1" applyBorder="1" applyAlignment="1">
      <alignment horizontal="center" wrapText="1"/>
    </xf>
    <xf numFmtId="0" fontId="9" fillId="0" borderId="36" xfId="8" applyFont="1" applyFill="1" applyBorder="1" applyAlignment="1">
      <alignment horizontal="center" wrapText="1"/>
    </xf>
    <xf numFmtId="37" fontId="9" fillId="0" borderId="3" xfId="8" applyNumberFormat="1" applyFont="1" applyBorder="1" applyAlignment="1"/>
    <xf numFmtId="0" fontId="3" fillId="0" borderId="64" xfId="0" applyNumberFormat="1" applyFont="1" applyBorder="1" applyAlignment="1">
      <alignment horizontal="left" indent="2"/>
    </xf>
    <xf numFmtId="3" fontId="53" fillId="0" borderId="0" xfId="0" applyNumberFormat="1" applyFont="1" applyFill="1" applyAlignment="1"/>
    <xf numFmtId="3" fontId="6" fillId="0" borderId="0" xfId="0" applyNumberFormat="1" applyFont="1" applyFill="1" applyAlignment="1"/>
    <xf numFmtId="3" fontId="3" fillId="0" borderId="0" xfId="0" applyNumberFormat="1" applyFont="1" applyFill="1" applyAlignment="1"/>
    <xf numFmtId="3" fontId="15" fillId="0" borderId="0" xfId="0" applyNumberFormat="1" applyFont="1" applyFill="1" applyAlignment="1"/>
    <xf numFmtId="3" fontId="30" fillId="0" borderId="0" xfId="0" applyNumberFormat="1" applyFont="1" applyFill="1" applyAlignment="1"/>
    <xf numFmtId="3" fontId="52" fillId="0" borderId="0" xfId="0" applyNumberFormat="1" applyFont="1" applyFill="1" applyAlignment="1"/>
    <xf numFmtId="37" fontId="6" fillId="0" borderId="87" xfId="0" applyNumberFormat="1" applyFont="1" applyBorder="1" applyAlignment="1"/>
    <xf numFmtId="37" fontId="6" fillId="0" borderId="88" xfId="0" applyNumberFormat="1" applyFont="1" applyBorder="1" applyAlignment="1"/>
    <xf numFmtId="37" fontId="6" fillId="3" borderId="112" xfId="0" applyNumberFormat="1" applyFont="1" applyFill="1" applyBorder="1" applyAlignment="1"/>
    <xf numFmtId="37" fontId="6" fillId="3" borderId="88" xfId="0" applyNumberFormat="1" applyFont="1" applyFill="1" applyBorder="1" applyAlignment="1"/>
    <xf numFmtId="0" fontId="17" fillId="3" borderId="7" xfId="0" applyNumberFormat="1" applyFont="1" applyFill="1" applyBorder="1" applyAlignment="1">
      <alignment horizontal="right"/>
    </xf>
    <xf numFmtId="0" fontId="17" fillId="3" borderId="3" xfId="0" applyNumberFormat="1" applyFont="1" applyFill="1" applyBorder="1" applyAlignment="1">
      <alignment horizontal="right"/>
    </xf>
    <xf numFmtId="0" fontId="17" fillId="3" borderId="4" xfId="0" applyNumberFormat="1" applyFont="1" applyFill="1" applyBorder="1" applyAlignment="1">
      <alignment horizontal="right"/>
    </xf>
    <xf numFmtId="37" fontId="6" fillId="0" borderId="4" xfId="0" applyNumberFormat="1" applyFont="1" applyFill="1" applyBorder="1" applyAlignment="1"/>
    <xf numFmtId="37" fontId="17" fillId="0" borderId="7" xfId="0" applyNumberFormat="1" applyFont="1" applyFill="1" applyBorder="1" applyAlignment="1"/>
    <xf numFmtId="37" fontId="17" fillId="0" borderId="3" xfId="0" applyNumberFormat="1" applyFont="1" applyFill="1" applyBorder="1" applyAlignment="1"/>
    <xf numFmtId="5" fontId="17" fillId="0" borderId="4" xfId="0" applyNumberFormat="1" applyFont="1" applyFill="1" applyBorder="1" applyAlignment="1"/>
    <xf numFmtId="0" fontId="0" fillId="0" borderId="0" xfId="0" applyFill="1" applyBorder="1" applyAlignment="1">
      <alignment vertical="top" wrapText="1"/>
    </xf>
    <xf numFmtId="0" fontId="6" fillId="0" borderId="69" xfId="0" applyNumberFormat="1" applyFont="1" applyBorder="1" applyAlignment="1">
      <alignment horizontal="center"/>
    </xf>
    <xf numFmtId="0" fontId="6" fillId="0" borderId="70" xfId="0" applyNumberFormat="1" applyFont="1" applyBorder="1" applyAlignment="1">
      <alignment horizontal="center"/>
    </xf>
    <xf numFmtId="0" fontId="6" fillId="0" borderId="11" xfId="0" applyNumberFormat="1" applyFont="1" applyBorder="1" applyAlignment="1">
      <alignment horizontal="left"/>
    </xf>
    <xf numFmtId="0" fontId="6" fillId="0" borderId="12" xfId="0" applyNumberFormat="1" applyFont="1" applyBorder="1" applyAlignment="1">
      <alignment horizontal="left"/>
    </xf>
    <xf numFmtId="0" fontId="3" fillId="0" borderId="11" xfId="0" applyNumberFormat="1" applyFont="1" applyBorder="1" applyAlignment="1"/>
    <xf numFmtId="0" fontId="6" fillId="0" borderId="11" xfId="0" applyNumberFormat="1" applyFont="1" applyBorder="1" applyAlignment="1"/>
    <xf numFmtId="0" fontId="6" fillId="0" borderId="37" xfId="0" applyNumberFormat="1" applyFont="1" applyBorder="1" applyAlignment="1">
      <alignment horizontal="left"/>
    </xf>
    <xf numFmtId="0" fontId="6" fillId="0" borderId="20" xfId="0" applyNumberFormat="1" applyFont="1" applyBorder="1" applyAlignment="1">
      <alignment horizontal="left"/>
    </xf>
    <xf numFmtId="0" fontId="14" fillId="0" borderId="0" xfId="0" applyFont="1" applyFill="1" applyAlignment="1">
      <alignment vertical="top" wrapText="1"/>
    </xf>
    <xf numFmtId="165" fontId="3" fillId="0" borderId="0" xfId="0" applyNumberFormat="1" applyFont="1" applyAlignment="1">
      <alignment horizontal="left" wrapText="1"/>
    </xf>
    <xf numFmtId="165" fontId="6" fillId="0" borderId="0" xfId="0" applyNumberFormat="1" applyFont="1" applyAlignment="1">
      <alignment horizontal="left" wrapText="1"/>
    </xf>
    <xf numFmtId="3" fontId="3" fillId="0" borderId="0" xfId="0" applyNumberFormat="1" applyFont="1" applyAlignment="1">
      <alignment horizontal="left" vertical="top" wrapText="1"/>
    </xf>
    <xf numFmtId="165" fontId="3" fillId="0" borderId="0" xfId="0" applyNumberFormat="1" applyFont="1" applyAlignment="1">
      <alignment horizontal="left" vertical="top" wrapText="1"/>
    </xf>
    <xf numFmtId="165" fontId="6" fillId="0" borderId="0" xfId="0" applyNumberFormat="1" applyFont="1" applyAlignment="1">
      <alignment horizontal="left" vertical="top" wrapText="1"/>
    </xf>
    <xf numFmtId="0" fontId="32" fillId="0" borderId="0" xfId="0" applyNumberFormat="1" applyFont="1" applyAlignment="1">
      <alignment horizontal="center"/>
    </xf>
    <xf numFmtId="0" fontId="0" fillId="0" borderId="0" xfId="0" applyNumberFormat="1" applyAlignment="1">
      <alignment horizontal="center"/>
    </xf>
    <xf numFmtId="0" fontId="17" fillId="0" borderId="34" xfId="0" applyNumberFormat="1" applyFont="1" applyBorder="1" applyAlignment="1"/>
    <xf numFmtId="0" fontId="0" fillId="0" borderId="37" xfId="0" applyNumberFormat="1" applyBorder="1" applyAlignment="1"/>
    <xf numFmtId="0" fontId="77" fillId="0" borderId="0" xfId="0" applyFont="1" applyAlignment="1">
      <alignment vertical="top" wrapText="1"/>
    </xf>
    <xf numFmtId="0" fontId="0" fillId="0" borderId="0" xfId="0" applyAlignment="1">
      <alignment vertical="top" wrapText="1"/>
    </xf>
    <xf numFmtId="0" fontId="6" fillId="0" borderId="13" xfId="0" applyNumberFormat="1" applyFont="1" applyBorder="1" applyAlignment="1">
      <alignment horizontal="left" indent="2"/>
    </xf>
    <xf numFmtId="0" fontId="0" fillId="0" borderId="64" xfId="0" applyNumberFormat="1" applyBorder="1" applyAlignment="1">
      <alignment horizontal="left" indent="2"/>
    </xf>
    <xf numFmtId="0" fontId="3" fillId="0" borderId="34" xfId="0" applyNumberFormat="1" applyFont="1" applyBorder="1" applyAlignment="1"/>
    <xf numFmtId="0" fontId="33" fillId="0" borderId="0" xfId="0" applyNumberFormat="1" applyFont="1" applyAlignment="1">
      <alignment horizontal="center"/>
    </xf>
    <xf numFmtId="0" fontId="0" fillId="0" borderId="0" xfId="0"/>
    <xf numFmtId="0" fontId="0" fillId="0" borderId="0" xfId="0" applyNumberFormat="1" applyBorder="1" applyAlignment="1">
      <alignment horizontal="center"/>
    </xf>
    <xf numFmtId="0" fontId="3" fillId="0" borderId="62" xfId="0" applyNumberFormat="1" applyFont="1" applyBorder="1" applyAlignment="1">
      <alignment horizontal="center" vertical="center" wrapText="1"/>
    </xf>
    <xf numFmtId="0" fontId="57" fillId="0" borderId="84" xfId="0" applyNumberFormat="1" applyFont="1" applyBorder="1" applyAlignment="1">
      <alignment horizontal="center" vertical="center" wrapText="1"/>
    </xf>
    <xf numFmtId="0" fontId="57" fillId="0" borderId="75" xfId="0" applyNumberFormat="1" applyFont="1" applyBorder="1" applyAlignment="1">
      <alignment horizontal="center" vertical="center" wrapText="1"/>
    </xf>
    <xf numFmtId="0" fontId="57" fillId="0" borderId="7" xfId="0" applyNumberFormat="1" applyFont="1" applyBorder="1" applyAlignment="1">
      <alignment horizontal="center" vertical="center" wrapText="1"/>
    </xf>
    <xf numFmtId="0" fontId="57" fillId="0" borderId="3" xfId="0" applyNumberFormat="1" applyFont="1" applyBorder="1" applyAlignment="1">
      <alignment horizontal="center" vertical="center" wrapText="1"/>
    </xf>
    <xf numFmtId="0" fontId="57" fillId="0" borderId="4" xfId="0" applyNumberFormat="1" applyFont="1" applyBorder="1" applyAlignment="1">
      <alignment horizontal="center" vertical="center" wrapText="1"/>
    </xf>
    <xf numFmtId="0" fontId="57" fillId="0" borderId="84" xfId="0" applyNumberFormat="1" applyFont="1" applyBorder="1" applyAlignment="1">
      <alignment vertical="center" wrapText="1"/>
    </xf>
    <xf numFmtId="0" fontId="57" fillId="0" borderId="7" xfId="0" applyNumberFormat="1" applyFont="1" applyBorder="1" applyAlignment="1">
      <alignment vertical="center" wrapText="1"/>
    </xf>
    <xf numFmtId="0" fontId="57" fillId="0" borderId="3" xfId="0" applyNumberFormat="1" applyFont="1" applyBorder="1" applyAlignment="1">
      <alignment vertical="center" wrapText="1"/>
    </xf>
    <xf numFmtId="0" fontId="17" fillId="0" borderId="62" xfId="0" applyNumberFormat="1" applyFont="1" applyBorder="1" applyAlignment="1"/>
    <xf numFmtId="0" fontId="57" fillId="0" borderId="84" xfId="0" applyNumberFormat="1" applyFont="1" applyBorder="1" applyAlignment="1"/>
    <xf numFmtId="0" fontId="57" fillId="0" borderId="8" xfId="0" applyNumberFormat="1" applyFont="1" applyBorder="1" applyAlignment="1"/>
    <xf numFmtId="0" fontId="57" fillId="0" borderId="0" xfId="0" applyNumberFormat="1" applyFont="1" applyBorder="1" applyAlignment="1"/>
    <xf numFmtId="0" fontId="57" fillId="0" borderId="57" xfId="0" applyNumberFormat="1" applyFont="1" applyBorder="1" applyAlignment="1"/>
    <xf numFmtId="0" fontId="57" fillId="0" borderId="58" xfId="0" applyNumberFormat="1" applyFont="1" applyBorder="1" applyAlignment="1"/>
    <xf numFmtId="0" fontId="57" fillId="0" borderId="84" xfId="0" applyNumberFormat="1" applyFont="1" applyBorder="1" applyAlignment="1">
      <alignment vertical="center"/>
    </xf>
    <xf numFmtId="0" fontId="57" fillId="0" borderId="75" xfId="0" applyNumberFormat="1" applyFont="1" applyBorder="1" applyAlignment="1">
      <alignment vertical="center"/>
    </xf>
    <xf numFmtId="0" fontId="57" fillId="0" borderId="7" xfId="0" applyNumberFormat="1" applyFont="1" applyBorder="1" applyAlignment="1">
      <alignment vertical="center"/>
    </xf>
    <xf numFmtId="0" fontId="57" fillId="0" borderId="3" xfId="0" applyNumberFormat="1" applyFont="1" applyBorder="1" applyAlignment="1">
      <alignment vertical="center"/>
    </xf>
    <xf numFmtId="0" fontId="57" fillId="0" borderId="4" xfId="0" applyNumberFormat="1" applyFont="1" applyBorder="1" applyAlignment="1">
      <alignment vertical="center"/>
    </xf>
    <xf numFmtId="0" fontId="17" fillId="0" borderId="76" xfId="0" applyNumberFormat="1" applyFont="1" applyBorder="1" applyAlignment="1"/>
    <xf numFmtId="0" fontId="0" fillId="0" borderId="77" xfId="0" applyNumberFormat="1" applyBorder="1" applyAlignment="1"/>
    <xf numFmtId="0" fontId="3" fillId="0" borderId="15" xfId="0" applyNumberFormat="1" applyFont="1" applyBorder="1" applyAlignment="1">
      <alignment horizontal="left" indent="4"/>
    </xf>
    <xf numFmtId="0" fontId="0" fillId="0" borderId="11" xfId="0" applyNumberFormat="1" applyBorder="1" applyAlignment="1">
      <alignment horizontal="left" indent="4"/>
    </xf>
    <xf numFmtId="0" fontId="6" fillId="0" borderId="15" xfId="0" applyNumberFormat="1" applyFont="1" applyBorder="1" applyAlignment="1">
      <alignment horizontal="left" indent="4"/>
    </xf>
    <xf numFmtId="0" fontId="3" fillId="3" borderId="13" xfId="0" applyNumberFormat="1" applyFont="1" applyFill="1" applyBorder="1" applyAlignment="1">
      <alignment horizontal="left" indent="2"/>
    </xf>
    <xf numFmtId="0" fontId="0" fillId="3" borderId="64" xfId="0" applyNumberFormat="1" applyFill="1" applyBorder="1" applyAlignment="1">
      <alignment horizontal="left" indent="2"/>
    </xf>
    <xf numFmtId="0" fontId="17" fillId="0" borderId="13" xfId="0" applyNumberFormat="1" applyFont="1" applyBorder="1" applyAlignment="1">
      <alignment horizontal="left"/>
    </xf>
    <xf numFmtId="0" fontId="17" fillId="0" borderId="64" xfId="0" applyNumberFormat="1" applyFont="1" applyBorder="1" applyAlignment="1">
      <alignment horizontal="left"/>
    </xf>
    <xf numFmtId="0" fontId="17" fillId="0" borderId="74" xfId="0" applyNumberFormat="1" applyFont="1" applyBorder="1" applyAlignment="1">
      <alignment horizontal="left"/>
    </xf>
    <xf numFmtId="0" fontId="6" fillId="3" borderId="13" xfId="0" applyNumberFormat="1" applyFont="1" applyFill="1" applyBorder="1" applyAlignment="1"/>
    <xf numFmtId="0" fontId="0" fillId="3" borderId="64" xfId="0" applyNumberFormat="1" applyFill="1" applyBorder="1" applyAlignment="1"/>
    <xf numFmtId="0" fontId="17" fillId="0" borderId="82" xfId="0" applyNumberFormat="1" applyFont="1" applyBorder="1" applyAlignment="1">
      <alignment horizontal="left" indent="2"/>
    </xf>
    <xf numFmtId="0" fontId="0" fillId="0" borderId="83" xfId="0" applyNumberFormat="1" applyBorder="1" applyAlignment="1">
      <alignment horizontal="left" indent="2"/>
    </xf>
    <xf numFmtId="0" fontId="6" fillId="0" borderId="50" xfId="0" applyNumberFormat="1" applyFont="1" applyBorder="1" applyAlignment="1"/>
    <xf numFmtId="0" fontId="0" fillId="0" borderId="81" xfId="0" applyNumberFormat="1" applyBorder="1" applyAlignment="1"/>
    <xf numFmtId="0" fontId="6" fillId="0" borderId="13" xfId="0" applyNumberFormat="1" applyFont="1" applyBorder="1" applyAlignment="1"/>
    <xf numFmtId="0" fontId="0" fillId="0" borderId="64" xfId="0" applyNumberFormat="1" applyBorder="1" applyAlignment="1"/>
    <xf numFmtId="0" fontId="3" fillId="0" borderId="13" xfId="0" applyNumberFormat="1" applyFont="1" applyBorder="1" applyAlignment="1">
      <alignment horizontal="left" indent="2"/>
    </xf>
    <xf numFmtId="0" fontId="3" fillId="0" borderId="13" xfId="0" applyNumberFormat="1" applyFont="1" applyBorder="1" applyAlignment="1">
      <alignment horizontal="left" indent="4"/>
    </xf>
    <xf numFmtId="0" fontId="6" fillId="0" borderId="64" xfId="0" applyNumberFormat="1" applyFont="1" applyBorder="1" applyAlignment="1">
      <alignment horizontal="left" indent="4"/>
    </xf>
    <xf numFmtId="0" fontId="6" fillId="0" borderId="74" xfId="0" applyNumberFormat="1" applyFont="1" applyBorder="1" applyAlignment="1">
      <alignment horizontal="left" indent="4"/>
    </xf>
    <xf numFmtId="0" fontId="18" fillId="0" borderId="0" xfId="0" applyNumberFormat="1" applyFont="1" applyAlignment="1"/>
    <xf numFmtId="0" fontId="59" fillId="0" borderId="0" xfId="0" applyNumberFormat="1" applyFont="1" applyAlignment="1"/>
    <xf numFmtId="3" fontId="6" fillId="0" borderId="0" xfId="0" applyNumberFormat="1" applyFont="1" applyAlignment="1">
      <alignment horizontal="center"/>
    </xf>
    <xf numFmtId="3" fontId="9" fillId="0" borderId="0" xfId="0" applyNumberFormat="1" applyFont="1" applyAlignment="1">
      <alignment horizontal="center"/>
    </xf>
    <xf numFmtId="3" fontId="33" fillId="0" borderId="0" xfId="0" applyNumberFormat="1" applyFont="1" applyAlignment="1">
      <alignment horizontal="center"/>
    </xf>
    <xf numFmtId="165" fontId="17" fillId="0" borderId="2" xfId="0" applyNumberFormat="1" applyFont="1" applyBorder="1" applyAlignment="1">
      <alignment horizontal="right"/>
    </xf>
    <xf numFmtId="0" fontId="0" fillId="0" borderId="78" xfId="0" applyBorder="1" applyAlignment="1"/>
    <xf numFmtId="165" fontId="17" fillId="0" borderId="2" xfId="0" applyNumberFormat="1" applyFont="1" applyBorder="1" applyAlignment="1">
      <alignment horizontal="center"/>
    </xf>
    <xf numFmtId="165" fontId="17" fillId="0" borderId="34" xfId="0" applyNumberFormat="1" applyFont="1" applyBorder="1" applyAlignment="1">
      <alignment horizontal="center"/>
    </xf>
    <xf numFmtId="165" fontId="17" fillId="0" borderId="37" xfId="0" applyNumberFormat="1" applyFont="1" applyBorder="1" applyAlignment="1">
      <alignment horizontal="center"/>
    </xf>
    <xf numFmtId="165" fontId="17" fillId="0" borderId="20" xfId="0" applyNumberFormat="1" applyFont="1" applyBorder="1" applyAlignment="1">
      <alignment horizontal="center"/>
    </xf>
    <xf numFmtId="3" fontId="9" fillId="0" borderId="36" xfId="0" applyNumberFormat="1" applyFont="1" applyBorder="1" applyAlignment="1">
      <alignment horizontal="center"/>
    </xf>
    <xf numFmtId="3" fontId="9" fillId="0" borderId="58" xfId="0" applyNumberFormat="1" applyFont="1" applyBorder="1" applyAlignment="1">
      <alignment horizontal="center"/>
    </xf>
    <xf numFmtId="3" fontId="9" fillId="0" borderId="59" xfId="0" applyNumberFormat="1" applyFont="1" applyBorder="1" applyAlignment="1">
      <alignment horizontal="center"/>
    </xf>
    <xf numFmtId="165" fontId="17" fillId="0" borderId="2" xfId="0" applyNumberFormat="1" applyFont="1" applyBorder="1" applyAlignment="1">
      <alignment horizontal="center" wrapText="1"/>
    </xf>
    <xf numFmtId="0" fontId="0" fillId="0" borderId="78" xfId="0" applyBorder="1" applyAlignment="1">
      <alignment horizontal="center" wrapText="1"/>
    </xf>
    <xf numFmtId="0" fontId="23" fillId="0" borderId="2" xfId="7" applyFont="1" applyBorder="1" applyAlignment="1">
      <alignment wrapText="1"/>
    </xf>
    <xf numFmtId="0" fontId="0" fillId="0" borderId="6" xfId="0" applyBorder="1" applyAlignment="1">
      <alignment wrapText="1"/>
    </xf>
    <xf numFmtId="0" fontId="23" fillId="0" borderId="34" xfId="7" applyFont="1" applyBorder="1" applyAlignment="1">
      <alignment horizontal="center"/>
    </xf>
    <xf numFmtId="0" fontId="0" fillId="0" borderId="37" xfId="0" applyBorder="1" applyAlignment="1">
      <alignment horizontal="center"/>
    </xf>
    <xf numFmtId="0" fontId="0" fillId="0" borderId="20" xfId="0" applyBorder="1" applyAlignment="1">
      <alignment horizontal="center"/>
    </xf>
    <xf numFmtId="0" fontId="23" fillId="0" borderId="2" xfId="7" applyFont="1" applyBorder="1" applyAlignment="1">
      <alignment horizontal="center" wrapText="1"/>
    </xf>
    <xf numFmtId="0" fontId="0" fillId="0" borderId="5" xfId="0" applyBorder="1" applyAlignment="1">
      <alignment horizontal="center" wrapText="1"/>
    </xf>
    <xf numFmtId="0" fontId="23" fillId="0" borderId="2" xfId="7" applyFont="1" applyBorder="1" applyAlignment="1"/>
    <xf numFmtId="0" fontId="0" fillId="0" borderId="5" xfId="0" applyBorder="1" applyAlignment="1"/>
    <xf numFmtId="0" fontId="16" fillId="0" borderId="0" xfId="7" applyFont="1" applyAlignment="1">
      <alignment horizontal="left" vertical="top" wrapText="1"/>
    </xf>
    <xf numFmtId="0" fontId="21" fillId="0" borderId="0" xfId="7" applyAlignment="1">
      <alignment horizontal="left" vertical="top" wrapText="1"/>
    </xf>
    <xf numFmtId="0" fontId="16" fillId="0" borderId="0" xfId="7" applyFont="1" applyAlignment="1">
      <alignment horizontal="center"/>
    </xf>
    <xf numFmtId="0" fontId="21" fillId="0" borderId="3" xfId="7" applyBorder="1" applyAlignment="1">
      <alignment horizontal="center"/>
    </xf>
    <xf numFmtId="3" fontId="18" fillId="0" borderId="0" xfId="0" applyNumberFormat="1" applyFont="1" applyAlignment="1"/>
    <xf numFmtId="0" fontId="59" fillId="0" borderId="0" xfId="0" applyFont="1" applyAlignment="1"/>
    <xf numFmtId="0" fontId="32" fillId="0" borderId="0" xfId="7" applyFont="1" applyAlignment="1">
      <alignment horizontal="center"/>
    </xf>
    <xf numFmtId="0" fontId="58" fillId="0" borderId="0" xfId="0" applyFont="1" applyAlignment="1">
      <alignment horizontal="center"/>
    </xf>
    <xf numFmtId="3" fontId="33" fillId="0" borderId="0" xfId="7" applyNumberFormat="1" applyFont="1" applyAlignment="1">
      <alignment horizontal="center"/>
    </xf>
    <xf numFmtId="0" fontId="58" fillId="0" borderId="0" xfId="0" applyFont="1" applyBorder="1" applyAlignment="1">
      <alignment horizontal="center"/>
    </xf>
    <xf numFmtId="0" fontId="33" fillId="0" borderId="0" xfId="7" applyFont="1" applyAlignment="1">
      <alignment horizontal="center"/>
    </xf>
    <xf numFmtId="3" fontId="18" fillId="0" borderId="0" xfId="0" applyNumberFormat="1" applyFont="1" applyAlignment="1">
      <alignment horizontal="center"/>
    </xf>
    <xf numFmtId="0" fontId="21" fillId="0" borderId="0" xfId="7" applyAlignment="1">
      <alignment horizontal="center"/>
    </xf>
    <xf numFmtId="0" fontId="18" fillId="3" borderId="0" xfId="8" applyFont="1" applyFill="1" applyAlignment="1"/>
    <xf numFmtId="0" fontId="63" fillId="3" borderId="0" xfId="0" applyFont="1" applyFill="1" applyBorder="1" applyAlignment="1"/>
    <xf numFmtId="0" fontId="17" fillId="0" borderId="0" xfId="8" applyFont="1" applyAlignment="1">
      <alignment horizontal="center"/>
    </xf>
    <xf numFmtId="0" fontId="0" fillId="0" borderId="0" xfId="0" applyBorder="1" applyAlignment="1">
      <alignment horizontal="center"/>
    </xf>
    <xf numFmtId="3" fontId="17" fillId="0" borderId="0" xfId="8" applyNumberFormat="1" applyFont="1" applyAlignment="1">
      <alignment horizontal="center"/>
    </xf>
    <xf numFmtId="0" fontId="9" fillId="0" borderId="0" xfId="8" applyFont="1" applyAlignment="1">
      <alignment horizontal="center"/>
    </xf>
    <xf numFmtId="0" fontId="61" fillId="0" borderId="85" xfId="8" applyFont="1" applyFill="1" applyBorder="1" applyAlignment="1">
      <alignment horizontal="center" vertical="center" wrapText="1"/>
    </xf>
    <xf numFmtId="0" fontId="0" fillId="0" borderId="86" xfId="0" applyBorder="1" applyAlignment="1">
      <alignment horizontal="center" vertical="center" wrapText="1"/>
    </xf>
    <xf numFmtId="0" fontId="0" fillId="0" borderId="7" xfId="0" applyBorder="1" applyAlignment="1">
      <alignment vertical="center" wrapText="1"/>
    </xf>
    <xf numFmtId="0" fontId="0" fillId="0" borderId="4" xfId="0" applyBorder="1" applyAlignment="1">
      <alignment vertical="center" wrapText="1"/>
    </xf>
    <xf numFmtId="0" fontId="66"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23" fillId="0" borderId="34" xfId="8" applyFont="1" applyFill="1" applyBorder="1" applyAlignment="1">
      <alignment horizontal="center"/>
    </xf>
    <xf numFmtId="0" fontId="23" fillId="0" borderId="84" xfId="8" applyFont="1" applyFill="1" applyBorder="1" applyAlignment="1"/>
    <xf numFmtId="0" fontId="9" fillId="0" borderId="0" xfId="8" applyFont="1" applyFill="1" applyBorder="1" applyAlignment="1"/>
    <xf numFmtId="0" fontId="0" fillId="0" borderId="7" xfId="0" applyBorder="1" applyAlignment="1">
      <alignment horizontal="center" vertical="center" wrapText="1"/>
    </xf>
    <xf numFmtId="0" fontId="0" fillId="0" borderId="4" xfId="0" applyBorder="1" applyAlignment="1">
      <alignment horizontal="center" vertical="center" wrapText="1"/>
    </xf>
    <xf numFmtId="1" fontId="23" fillId="0" borderId="62" xfId="8" applyNumberFormat="1" applyFont="1" applyFill="1" applyBorder="1" applyAlignment="1">
      <alignment horizontal="center" vertical="center" wrapText="1"/>
    </xf>
    <xf numFmtId="0" fontId="0" fillId="0" borderId="75" xfId="0" applyBorder="1" applyAlignment="1">
      <alignment horizontal="center" vertical="center" wrapText="1"/>
    </xf>
    <xf numFmtId="1" fontId="23" fillId="0" borderId="87" xfId="8" applyNumberFormat="1" applyFont="1" applyFill="1"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23" fillId="0" borderId="7" xfId="8" applyFont="1" applyFill="1" applyBorder="1" applyAlignment="1">
      <alignment horizontal="center"/>
    </xf>
    <xf numFmtId="0" fontId="23" fillId="0" borderId="4" xfId="8" applyFont="1" applyFill="1" applyBorder="1" applyAlignment="1">
      <alignment horizontal="center"/>
    </xf>
    <xf numFmtId="1" fontId="23" fillId="0" borderId="85" xfId="8" applyNumberFormat="1" applyFont="1" applyFill="1" applyBorder="1" applyAlignment="1">
      <alignment horizontal="center" vertical="center" wrapText="1"/>
    </xf>
    <xf numFmtId="0" fontId="16" fillId="0" borderId="0" xfId="0" applyFont="1" applyAlignment="1">
      <alignment horizontal="left" wrapText="1"/>
    </xf>
    <xf numFmtId="0" fontId="37" fillId="3" borderId="0" xfId="0" applyFont="1" applyFill="1" applyBorder="1" applyAlignment="1">
      <alignment vertical="top" wrapText="1"/>
    </xf>
    <xf numFmtId="0" fontId="15" fillId="3" borderId="0" xfId="0" applyFont="1" applyFill="1" applyBorder="1" applyAlignment="1">
      <alignment vertical="top" wrapText="1"/>
    </xf>
    <xf numFmtId="0" fontId="70" fillId="0" borderId="0" xfId="0" applyFont="1" applyBorder="1" applyAlignment="1">
      <alignment vertical="top" wrapText="1"/>
    </xf>
    <xf numFmtId="0" fontId="72" fillId="0" borderId="0" xfId="0" applyFont="1" applyBorder="1" applyAlignment="1">
      <alignment vertical="top" wrapText="1"/>
    </xf>
    <xf numFmtId="0" fontId="37" fillId="0" borderId="0" xfId="0" applyFont="1" applyBorder="1" applyAlignment="1">
      <alignment vertical="top" wrapText="1"/>
    </xf>
    <xf numFmtId="0" fontId="0" fillId="0" borderId="0" xfId="0" applyBorder="1" applyAlignment="1">
      <alignment vertical="top" wrapText="1"/>
    </xf>
    <xf numFmtId="0" fontId="70" fillId="0" borderId="0" xfId="0" applyFont="1" applyFill="1" applyBorder="1" applyAlignment="1">
      <alignment vertical="top" wrapText="1"/>
    </xf>
    <xf numFmtId="0" fontId="70" fillId="3" borderId="0" xfId="0" applyNumberFormat="1" applyFont="1" applyFill="1" applyBorder="1" applyAlignment="1">
      <alignment vertical="top" wrapText="1"/>
    </xf>
    <xf numFmtId="0" fontId="72" fillId="3" borderId="0" xfId="0" applyFont="1" applyFill="1" applyBorder="1" applyAlignment="1">
      <alignment vertical="top" wrapText="1"/>
    </xf>
    <xf numFmtId="0" fontId="42" fillId="0" borderId="0" xfId="0" applyFont="1" applyBorder="1" applyAlignment="1">
      <alignment vertical="top" wrapText="1"/>
    </xf>
    <xf numFmtId="0" fontId="37" fillId="0" borderId="0" xfId="0" applyFont="1" applyBorder="1" applyAlignment="1">
      <alignment horizontal="center" vertical="top"/>
    </xf>
    <xf numFmtId="0" fontId="0" fillId="0" borderId="0" xfId="0" applyBorder="1" applyAlignment="1">
      <alignment horizontal="center" vertical="top"/>
    </xf>
    <xf numFmtId="0" fontId="18" fillId="0" borderId="0" xfId="8" applyFont="1" applyAlignment="1">
      <alignment horizontal="left"/>
    </xf>
    <xf numFmtId="0" fontId="0" fillId="0" borderId="0" xfId="0" applyBorder="1" applyAlignment="1">
      <alignment horizontal="left"/>
    </xf>
    <xf numFmtId="0" fontId="37" fillId="0" borderId="0" xfId="0" applyFont="1" applyBorder="1" applyAlignment="1">
      <alignment horizontal="center"/>
    </xf>
    <xf numFmtId="0" fontId="6" fillId="0" borderId="0" xfId="8" applyFont="1" applyAlignment="1">
      <alignment horizontal="center"/>
    </xf>
    <xf numFmtId="0" fontId="6" fillId="0" borderId="0" xfId="8" applyFont="1" applyBorder="1" applyAlignment="1">
      <alignment horizontal="center"/>
    </xf>
    <xf numFmtId="0" fontId="31" fillId="0" borderId="0" xfId="8" applyFont="1" applyBorder="1" applyAlignment="1">
      <alignment horizontal="center"/>
    </xf>
    <xf numFmtId="0" fontId="9" fillId="0" borderId="0" xfId="0" applyFont="1" applyBorder="1" applyAlignment="1">
      <alignment vertical="top" wrapText="1"/>
    </xf>
    <xf numFmtId="0" fontId="16" fillId="0" borderId="0" xfId="0" applyFont="1" applyBorder="1" applyAlignment="1">
      <alignment vertical="top" wrapText="1"/>
    </xf>
    <xf numFmtId="0" fontId="16" fillId="0" borderId="0" xfId="0" applyFont="1" applyAlignment="1">
      <alignment vertical="top" wrapText="1"/>
    </xf>
    <xf numFmtId="165" fontId="14" fillId="0" borderId="0" xfId="0" applyNumberFormat="1" applyFont="1" applyAlignment="1">
      <alignment wrapText="1"/>
    </xf>
    <xf numFmtId="0" fontId="15" fillId="0" borderId="0" xfId="0" applyFont="1" applyAlignment="1">
      <alignment wrapText="1"/>
    </xf>
    <xf numFmtId="0" fontId="17" fillId="0" borderId="62" xfId="0" applyNumberFormat="1" applyFont="1" applyBorder="1" applyAlignment="1">
      <alignment horizontal="center" vertical="center" wrapText="1"/>
    </xf>
    <xf numFmtId="0" fontId="6" fillId="0" borderId="84" xfId="0" applyNumberFormat="1" applyFont="1" applyBorder="1" applyAlignment="1">
      <alignment horizontal="center" vertical="center" wrapText="1"/>
    </xf>
    <xf numFmtId="0" fontId="6" fillId="0" borderId="75"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36"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7" fillId="3" borderId="2" xfId="0" applyNumberFormat="1" applyFont="1" applyFill="1" applyBorder="1" applyAlignment="1">
      <alignment horizontal="center" vertical="center" wrapText="1"/>
    </xf>
    <xf numFmtId="0" fontId="17" fillId="3" borderId="6" xfId="0" applyNumberFormat="1" applyFont="1" applyFill="1" applyBorder="1" applyAlignment="1">
      <alignment horizontal="center" vertical="center" wrapText="1"/>
    </xf>
    <xf numFmtId="0" fontId="17" fillId="0" borderId="62" xfId="0" applyNumberFormat="1" applyFont="1" applyBorder="1" applyAlignment="1">
      <alignment horizontal="center" vertical="center"/>
    </xf>
    <xf numFmtId="0" fontId="6" fillId="0" borderId="84" xfId="0" applyNumberFormat="1" applyFont="1" applyBorder="1" applyAlignment="1">
      <alignment horizontal="center" vertical="center"/>
    </xf>
    <xf numFmtId="0" fontId="6" fillId="0" borderId="75"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36" xfId="0" applyNumberFormat="1" applyFont="1" applyBorder="1" applyAlignment="1">
      <alignment horizontal="center" vertical="center"/>
    </xf>
    <xf numFmtId="0" fontId="17" fillId="0" borderId="62" xfId="0" applyNumberFormat="1" applyFont="1" applyBorder="1" applyAlignment="1">
      <alignment horizontal="center"/>
    </xf>
    <xf numFmtId="0" fontId="17" fillId="0" borderId="8" xfId="0" applyNumberFormat="1" applyFont="1" applyBorder="1" applyAlignment="1">
      <alignment horizontal="center"/>
    </xf>
    <xf numFmtId="0" fontId="17" fillId="0" borderId="57" xfId="0" applyNumberFormat="1" applyFont="1" applyBorder="1" applyAlignment="1">
      <alignment horizontal="center"/>
    </xf>
    <xf numFmtId="165" fontId="6" fillId="0" borderId="0" xfId="0" applyNumberFormat="1" applyFont="1" applyAlignment="1">
      <alignment horizontal="center"/>
    </xf>
    <xf numFmtId="165" fontId="6" fillId="0" borderId="3" xfId="0" applyNumberFormat="1" applyFont="1" applyBorder="1" applyAlignment="1">
      <alignment horizontal="center"/>
    </xf>
    <xf numFmtId="165" fontId="9" fillId="0" borderId="0" xfId="0" applyNumberFormat="1" applyFont="1" applyAlignment="1">
      <alignment horizontal="center"/>
    </xf>
    <xf numFmtId="0" fontId="6" fillId="0" borderId="0" xfId="0" applyFont="1" applyBorder="1" applyAlignment="1">
      <alignment horizontal="center"/>
    </xf>
    <xf numFmtId="165" fontId="10" fillId="0" borderId="0" xfId="0" applyNumberFormat="1" applyFont="1" applyAlignment="1">
      <alignment horizontal="center"/>
    </xf>
    <xf numFmtId="0" fontId="6" fillId="0" borderId="0" xfId="0" applyFont="1" applyAlignment="1">
      <alignment horizontal="center"/>
    </xf>
    <xf numFmtId="165" fontId="12" fillId="0" borderId="0" xfId="0" applyNumberFormat="1" applyFont="1" applyAlignment="1">
      <alignment horizontal="center"/>
    </xf>
    <xf numFmtId="0" fontId="17" fillId="3" borderId="62" xfId="0" applyNumberFormat="1" applyFont="1" applyFill="1" applyBorder="1" applyAlignment="1">
      <alignment horizontal="center" vertical="center" wrapText="1"/>
    </xf>
    <xf numFmtId="0" fontId="6" fillId="3" borderId="84" xfId="0" applyNumberFormat="1" applyFont="1" applyFill="1" applyBorder="1" applyAlignment="1">
      <alignment horizontal="center" vertical="center" wrapText="1"/>
    </xf>
    <xf numFmtId="0" fontId="6" fillId="3" borderId="75" xfId="0" applyNumberFormat="1" applyFont="1" applyFill="1" applyBorder="1" applyAlignment="1">
      <alignment horizontal="center" vertical="center" wrapText="1"/>
    </xf>
    <xf numFmtId="0" fontId="6" fillId="3" borderId="8" xfId="0" applyNumberFormat="1" applyFont="1" applyFill="1" applyBorder="1" applyAlignment="1">
      <alignment horizontal="center" vertical="center" wrapText="1"/>
    </xf>
    <xf numFmtId="0" fontId="6" fillId="3" borderId="0" xfId="0" applyNumberFormat="1" applyFont="1" applyFill="1" applyBorder="1" applyAlignment="1">
      <alignment horizontal="center" vertical="center" wrapText="1"/>
    </xf>
    <xf numFmtId="0" fontId="6" fillId="3" borderId="36" xfId="0" applyNumberFormat="1" applyFont="1" applyFill="1" applyBorder="1" applyAlignment="1">
      <alignment horizontal="center" vertical="center" wrapText="1"/>
    </xf>
    <xf numFmtId="0" fontId="17" fillId="3" borderId="75" xfId="0" applyNumberFormat="1" applyFont="1" applyFill="1" applyBorder="1" applyAlignment="1">
      <alignment horizontal="center" vertical="center" wrapText="1"/>
    </xf>
    <xf numFmtId="0" fontId="17" fillId="3" borderId="36" xfId="0" applyNumberFormat="1" applyFont="1" applyFill="1" applyBorder="1" applyAlignment="1">
      <alignment horizontal="center" vertical="center" wrapText="1"/>
    </xf>
    <xf numFmtId="165" fontId="45" fillId="0" borderId="84" xfId="0" applyNumberFormat="1" applyFont="1" applyBorder="1" applyAlignment="1">
      <alignment horizontal="center"/>
    </xf>
    <xf numFmtId="0" fontId="18" fillId="3" borderId="0" xfId="0" applyNumberFormat="1" applyFont="1" applyFill="1" applyAlignment="1"/>
    <xf numFmtId="0" fontId="6" fillId="3" borderId="0" xfId="0" applyNumberFormat="1" applyFont="1" applyFill="1" applyBorder="1" applyAlignment="1"/>
    <xf numFmtId="0" fontId="10" fillId="0" borderId="0" xfId="0" applyNumberFormat="1" applyFont="1" applyAlignment="1">
      <alignment horizontal="center"/>
    </xf>
    <xf numFmtId="0" fontId="6" fillId="0" borderId="0" xfId="0" applyNumberFormat="1" applyFont="1" applyBorder="1" applyAlignment="1">
      <alignment horizontal="center"/>
    </xf>
    <xf numFmtId="0" fontId="12" fillId="0" borderId="0" xfId="0" applyNumberFormat="1" applyFont="1" applyAlignment="1">
      <alignment horizontal="center"/>
    </xf>
    <xf numFmtId="0" fontId="12" fillId="0" borderId="0" xfId="0" applyNumberFormat="1" applyFont="1" applyBorder="1" applyAlignment="1">
      <alignment horizontal="center"/>
    </xf>
    <xf numFmtId="3" fontId="18" fillId="0" borderId="0" xfId="0" applyNumberFormat="1" applyFont="1" applyBorder="1" applyAlignment="1">
      <alignment horizontal="center"/>
    </xf>
    <xf numFmtId="0" fontId="27" fillId="2" borderId="90" xfId="0" applyNumberFormat="1" applyFont="1" applyFill="1" applyBorder="1" applyAlignment="1">
      <alignment horizontal="center" wrapText="1"/>
    </xf>
    <xf numFmtId="0" fontId="6" fillId="0" borderId="16" xfId="0" applyNumberFormat="1" applyFont="1" applyBorder="1" applyAlignment="1">
      <alignment horizontal="center" wrapText="1"/>
    </xf>
    <xf numFmtId="165" fontId="6" fillId="0" borderId="0" xfId="0" applyNumberFormat="1" applyFont="1" applyBorder="1" applyAlignment="1">
      <alignment horizontal="center"/>
    </xf>
    <xf numFmtId="165" fontId="7" fillId="2" borderId="80" xfId="0" applyNumberFormat="1" applyFont="1" applyFill="1" applyBorder="1" applyAlignment="1">
      <alignment horizontal="center"/>
    </xf>
    <xf numFmtId="0" fontId="27" fillId="2" borderId="126" xfId="0" applyNumberFormat="1" applyFont="1" applyFill="1" applyBorder="1" applyAlignment="1">
      <alignment horizontal="center" wrapText="1"/>
    </xf>
    <xf numFmtId="0" fontId="6" fillId="0" borderId="127" xfId="0" applyNumberFormat="1" applyFont="1" applyBorder="1" applyAlignment="1">
      <alignment horizontal="center" wrapText="1"/>
    </xf>
    <xf numFmtId="0" fontId="27" fillId="2" borderId="91" xfId="0" applyNumberFormat="1" applyFont="1" applyFill="1" applyBorder="1" applyAlignment="1">
      <alignment horizontal="center" wrapText="1"/>
    </xf>
    <xf numFmtId="0" fontId="27" fillId="2" borderId="92" xfId="0" applyNumberFormat="1" applyFont="1" applyFill="1" applyBorder="1" applyAlignment="1">
      <alignment horizontal="center" wrapText="1"/>
    </xf>
    <xf numFmtId="0" fontId="27" fillId="2" borderId="93" xfId="0" applyNumberFormat="1" applyFont="1" applyFill="1" applyBorder="1" applyAlignment="1">
      <alignment horizontal="center" vertical="center"/>
    </xf>
    <xf numFmtId="0" fontId="27" fillId="2" borderId="94" xfId="0" applyNumberFormat="1" applyFont="1" applyFill="1" applyBorder="1" applyAlignment="1">
      <alignment horizontal="center" vertical="center"/>
    </xf>
    <xf numFmtId="0" fontId="27" fillId="2" borderId="95" xfId="0" applyNumberFormat="1" applyFont="1" applyFill="1" applyBorder="1" applyAlignment="1">
      <alignment horizontal="center" vertical="center"/>
    </xf>
    <xf numFmtId="0" fontId="27" fillId="2" borderId="96" xfId="0" applyNumberFormat="1" applyFont="1" applyFill="1" applyBorder="1" applyAlignment="1">
      <alignment horizontal="center" vertical="center" wrapText="1"/>
    </xf>
    <xf numFmtId="0" fontId="6" fillId="0" borderId="97" xfId="0" applyNumberFormat="1" applyFont="1" applyBorder="1" applyAlignment="1">
      <alignment horizontal="center" vertical="center" wrapText="1"/>
    </xf>
    <xf numFmtId="0" fontId="6" fillId="0" borderId="98" xfId="0" applyNumberFormat="1" applyFont="1" applyBorder="1" applyAlignment="1">
      <alignment horizontal="center" wrapText="1"/>
    </xf>
    <xf numFmtId="0" fontId="27" fillId="2" borderId="99" xfId="0" applyNumberFormat="1" applyFont="1" applyFill="1" applyBorder="1" applyAlignment="1">
      <alignment horizontal="center" wrapText="1"/>
    </xf>
    <xf numFmtId="0" fontId="6" fillId="0" borderId="100" xfId="0" applyNumberFormat="1" applyFont="1" applyBorder="1" applyAlignment="1">
      <alignment horizontal="center" wrapText="1"/>
    </xf>
    <xf numFmtId="0" fontId="27" fillId="2" borderId="101" xfId="0" applyNumberFormat="1" applyFont="1" applyFill="1" applyBorder="1" applyAlignment="1">
      <alignment horizontal="center" wrapText="1"/>
    </xf>
    <xf numFmtId="0" fontId="6" fillId="0" borderId="8" xfId="0" applyNumberFormat="1" applyFont="1" applyBorder="1" applyAlignment="1">
      <alignment wrapText="1"/>
    </xf>
    <xf numFmtId="0" fontId="6" fillId="0" borderId="79" xfId="0" applyNumberFormat="1" applyFont="1" applyBorder="1" applyAlignment="1">
      <alignment wrapText="1"/>
    </xf>
    <xf numFmtId="3" fontId="7" fillId="2" borderId="0" xfId="0" applyNumberFormat="1" applyFont="1" applyFill="1" applyAlignment="1">
      <alignment horizontal="center"/>
    </xf>
    <xf numFmtId="3" fontId="7" fillId="2" borderId="0" xfId="0" applyNumberFormat="1" applyFont="1" applyFill="1" applyBorder="1" applyAlignment="1">
      <alignment horizontal="center"/>
    </xf>
    <xf numFmtId="0" fontId="9" fillId="0" borderId="0" xfId="0" applyNumberFormat="1" applyFont="1" applyAlignment="1">
      <alignment horizontal="center"/>
    </xf>
    <xf numFmtId="0" fontId="34" fillId="2" borderId="28" xfId="0" applyNumberFormat="1" applyFont="1" applyFill="1" applyBorder="1" applyAlignment="1">
      <alignment horizontal="center" wrapText="1"/>
    </xf>
    <xf numFmtId="0" fontId="24" fillId="0" borderId="31" xfId="0" applyNumberFormat="1" applyFont="1" applyBorder="1" applyAlignment="1">
      <alignment wrapText="1"/>
    </xf>
    <xf numFmtId="0" fontId="24" fillId="0" borderId="102" xfId="0" applyNumberFormat="1" applyFont="1" applyBorder="1" applyAlignment="1">
      <alignment wrapText="1"/>
    </xf>
    <xf numFmtId="0" fontId="24" fillId="0" borderId="103" xfId="0" applyNumberFormat="1" applyFont="1" applyBorder="1" applyAlignment="1">
      <alignment wrapText="1"/>
    </xf>
    <xf numFmtId="3" fontId="7" fillId="2" borderId="80" xfId="0" applyNumberFormat="1" applyFont="1" applyFill="1" applyBorder="1" applyAlignment="1">
      <alignment horizontal="center"/>
    </xf>
    <xf numFmtId="3" fontId="49" fillId="2" borderId="104" xfId="0" applyNumberFormat="1" applyFont="1" applyFill="1" applyBorder="1" applyAlignment="1">
      <alignment horizontal="center"/>
    </xf>
    <xf numFmtId="0" fontId="45" fillId="0" borderId="104" xfId="0" applyFont="1" applyBorder="1" applyAlignment="1">
      <alignment horizontal="center"/>
    </xf>
    <xf numFmtId="0" fontId="26" fillId="2" borderId="105" xfId="0" applyNumberFormat="1" applyFont="1" applyFill="1" applyBorder="1" applyAlignment="1">
      <alignment wrapText="1"/>
    </xf>
    <xf numFmtId="0" fontId="6" fillId="0" borderId="106" xfId="0" applyNumberFormat="1" applyFont="1" applyBorder="1" applyAlignment="1">
      <alignment wrapText="1"/>
    </xf>
    <xf numFmtId="0" fontId="6" fillId="0" borderId="107" xfId="0" applyNumberFormat="1" applyFont="1" applyBorder="1" applyAlignment="1">
      <alignment wrapText="1"/>
    </xf>
    <xf numFmtId="0" fontId="24" fillId="0" borderId="30" xfId="0" applyNumberFormat="1" applyFont="1" applyBorder="1"/>
    <xf numFmtId="0" fontId="24" fillId="0" borderId="29" xfId="0" applyNumberFormat="1" applyFont="1" applyBorder="1"/>
    <xf numFmtId="0" fontId="34" fillId="2" borderId="0" xfId="0" applyNumberFormat="1" applyFont="1" applyFill="1" applyAlignment="1">
      <alignment horizontal="center"/>
    </xf>
    <xf numFmtId="0" fontId="34" fillId="2" borderId="102" xfId="0" applyNumberFormat="1" applyFont="1" applyFill="1" applyBorder="1" applyAlignment="1">
      <alignment horizontal="center" wrapText="1"/>
    </xf>
    <xf numFmtId="0" fontId="24" fillId="0" borderId="80" xfId="0" applyNumberFormat="1" applyFont="1" applyBorder="1" applyAlignment="1">
      <alignment horizontal="center" wrapText="1"/>
    </xf>
    <xf numFmtId="0" fontId="34" fillId="2" borderId="32" xfId="0" applyNumberFormat="1" applyFont="1" applyFill="1" applyBorder="1" applyAlignment="1">
      <alignment horizontal="center"/>
    </xf>
    <xf numFmtId="0" fontId="36" fillId="2" borderId="0" xfId="0" applyNumberFormat="1" applyFont="1" applyFill="1" applyAlignment="1">
      <alignment horizontal="center"/>
    </xf>
    <xf numFmtId="0" fontId="6" fillId="0" borderId="0" xfId="0" applyNumberFormat="1" applyFont="1" applyAlignment="1">
      <alignment horizontal="center"/>
    </xf>
    <xf numFmtId="0" fontId="35" fillId="2" borderId="0" xfId="0" applyNumberFormat="1" applyFont="1" applyFill="1" applyAlignment="1">
      <alignment horizontal="center"/>
    </xf>
    <xf numFmtId="0" fontId="35" fillId="2" borderId="0" xfId="0" applyNumberFormat="1" applyFont="1" applyFill="1" applyAlignment="1"/>
    <xf numFmtId="0" fontId="6" fillId="0" borderId="0" xfId="0" applyNumberFormat="1" applyFont="1" applyAlignment="1"/>
    <xf numFmtId="165" fontId="34" fillId="2" borderId="0" xfId="0" applyNumberFormat="1" applyFont="1" applyFill="1" applyAlignment="1">
      <alignment horizontal="center"/>
    </xf>
    <xf numFmtId="165" fontId="7" fillId="2" borderId="0" xfId="0" applyNumberFormat="1" applyFont="1" applyFill="1" applyAlignment="1">
      <alignment horizontal="center"/>
    </xf>
    <xf numFmtId="0" fontId="26" fillId="2" borderId="85" xfId="0" applyNumberFormat="1" applyFont="1" applyFill="1" applyBorder="1" applyAlignment="1">
      <alignment horizontal="center" vertical="center" wrapText="1"/>
    </xf>
    <xf numFmtId="0" fontId="6" fillId="0" borderId="86"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128" xfId="0" applyNumberFormat="1" applyFont="1" applyBorder="1" applyAlignment="1">
      <alignment horizontal="center" vertical="center" wrapText="1"/>
    </xf>
    <xf numFmtId="0" fontId="6" fillId="0" borderId="33" xfId="0" applyNumberFormat="1" applyFont="1" applyBorder="1" applyAlignment="1">
      <alignment horizontal="center" vertical="center" wrapText="1"/>
    </xf>
    <xf numFmtId="0" fontId="26" fillId="2" borderId="108" xfId="0" applyNumberFormat="1" applyFont="1" applyFill="1" applyBorder="1" applyAlignment="1">
      <alignment wrapText="1"/>
    </xf>
    <xf numFmtId="0" fontId="6" fillId="0" borderId="6" xfId="0" applyNumberFormat="1" applyFont="1" applyBorder="1" applyAlignment="1">
      <alignment wrapText="1"/>
    </xf>
    <xf numFmtId="0" fontId="6" fillId="0" borderId="78" xfId="0" applyNumberFormat="1" applyFont="1" applyBorder="1" applyAlignment="1">
      <alignment wrapText="1"/>
    </xf>
    <xf numFmtId="165" fontId="47" fillId="2" borderId="0" xfId="0" applyNumberFormat="1" applyFont="1" applyFill="1" applyAlignment="1">
      <alignment horizontal="center"/>
    </xf>
    <xf numFmtId="0" fontId="46" fillId="0" borderId="0" xfId="0" applyFont="1" applyBorder="1" applyAlignment="1">
      <alignment horizontal="center"/>
    </xf>
    <xf numFmtId="165" fontId="7" fillId="2" borderId="58" xfId="0" applyNumberFormat="1" applyFont="1" applyFill="1" applyBorder="1" applyAlignment="1">
      <alignment horizontal="center"/>
    </xf>
    <xf numFmtId="0" fontId="3" fillId="3" borderId="0" xfId="0" applyNumberFormat="1" applyFont="1" applyFill="1" applyAlignment="1">
      <alignment horizontal="left" wrapText="1"/>
    </xf>
    <xf numFmtId="165" fontId="46" fillId="0" borderId="0" xfId="0" applyNumberFormat="1" applyFont="1" applyBorder="1" applyAlignment="1">
      <alignment horizontal="center"/>
    </xf>
    <xf numFmtId="0" fontId="45" fillId="0" borderId="0" xfId="0" applyFont="1" applyBorder="1" applyAlignment="1">
      <alignment horizontal="center"/>
    </xf>
    <xf numFmtId="0" fontId="27" fillId="2" borderId="137" xfId="0" applyNumberFormat="1" applyFont="1" applyFill="1" applyBorder="1" applyAlignment="1">
      <alignment horizontal="center" vertical="center" wrapText="1"/>
    </xf>
    <xf numFmtId="0" fontId="6" fillId="0" borderId="138" xfId="0" applyNumberFormat="1" applyFont="1" applyBorder="1" applyAlignment="1">
      <alignment horizontal="center" vertical="center" wrapText="1"/>
    </xf>
    <xf numFmtId="0" fontId="6" fillId="0" borderId="20" xfId="0" applyNumberFormat="1" applyFont="1" applyBorder="1" applyAlignment="1">
      <alignment horizontal="center" vertical="center" wrapText="1"/>
    </xf>
    <xf numFmtId="0" fontId="16" fillId="0" borderId="0" xfId="0" applyFont="1" applyFill="1" applyBorder="1" applyAlignment="1"/>
    <xf numFmtId="0" fontId="0" fillId="0" borderId="0" xfId="0" applyFill="1" applyBorder="1" applyAlignment="1"/>
    <xf numFmtId="0" fontId="16" fillId="0" borderId="0" xfId="0" applyFont="1" applyFill="1" applyBorder="1" applyAlignment="1">
      <alignment vertical="top" wrapText="1"/>
    </xf>
    <xf numFmtId="0" fontId="15" fillId="0" borderId="0" xfId="7" applyFont="1" applyFill="1" applyAlignment="1">
      <alignment horizontal="left" wrapText="1"/>
    </xf>
    <xf numFmtId="0" fontId="0" fillId="0" borderId="0" xfId="0" applyFill="1" applyAlignment="1"/>
    <xf numFmtId="0" fontId="16" fillId="0" borderId="0" xfId="7" applyFont="1" applyFill="1"/>
    <xf numFmtId="0" fontId="15" fillId="0" borderId="0" xfId="0" applyFont="1" applyFill="1" applyBorder="1" applyAlignment="1">
      <alignment vertical="top" wrapText="1"/>
    </xf>
    <xf numFmtId="0" fontId="15" fillId="0" borderId="0" xfId="7" applyFont="1" applyFill="1" applyAlignment="1">
      <alignment horizontal="left"/>
    </xf>
    <xf numFmtId="0" fontId="22" fillId="0" borderId="0" xfId="0" applyFont="1" applyFill="1" applyBorder="1" applyAlignment="1">
      <alignment horizontal="center" vertical="top"/>
    </xf>
    <xf numFmtId="0" fontId="0" fillId="0" borderId="0" xfId="0" applyFill="1" applyBorder="1" applyAlignment="1">
      <alignment horizontal="center" vertical="top"/>
    </xf>
    <xf numFmtId="0" fontId="31" fillId="0" borderId="0" xfId="0" applyFont="1" applyFill="1" applyBorder="1" applyAlignment="1">
      <alignment horizontal="center" vertical="top"/>
    </xf>
    <xf numFmtId="0" fontId="0" fillId="0" borderId="0" xfId="0" applyFill="1" applyAlignment="1">
      <alignment vertical="top"/>
    </xf>
    <xf numFmtId="0" fontId="53" fillId="0" borderId="0" xfId="0" applyFont="1" applyFill="1" applyAlignment="1">
      <alignment vertical="top"/>
    </xf>
    <xf numFmtId="0" fontId="31" fillId="0" borderId="0" xfId="0" applyFont="1" applyFill="1" applyAlignment="1">
      <alignment vertical="top"/>
    </xf>
    <xf numFmtId="0" fontId="51" fillId="0" borderId="0" xfId="0" applyFont="1" applyFill="1"/>
    <xf numFmtId="0" fontId="0" fillId="0" borderId="0" xfId="0" applyFill="1"/>
    <xf numFmtId="165" fontId="22" fillId="0" borderId="0" xfId="0" applyNumberFormat="1" applyFont="1" applyFill="1" applyAlignment="1">
      <alignment horizontal="center" wrapText="1"/>
    </xf>
    <xf numFmtId="0" fontId="15" fillId="0" borderId="0" xfId="0" applyFont="1" applyFill="1" applyAlignment="1">
      <alignment wrapText="1"/>
    </xf>
    <xf numFmtId="165" fontId="3" fillId="0" borderId="0" xfId="0" applyNumberFormat="1" applyFont="1" applyFill="1" applyAlignment="1"/>
    <xf numFmtId="165" fontId="4" fillId="0" borderId="0" xfId="0" applyNumberFormat="1" applyFont="1" applyFill="1" applyAlignment="1"/>
    <xf numFmtId="165" fontId="14" fillId="0" borderId="0" xfId="0" applyNumberFormat="1" applyFont="1" applyFill="1" applyAlignment="1">
      <alignment horizontal="center" wrapText="1"/>
    </xf>
    <xf numFmtId="0" fontId="15" fillId="0" borderId="0" xfId="0" applyFont="1" applyFill="1" applyBorder="1" applyAlignment="1">
      <alignment wrapText="1"/>
    </xf>
    <xf numFmtId="165" fontId="15" fillId="0" borderId="0" xfId="0" applyNumberFormat="1" applyFont="1" applyFill="1" applyAlignment="1">
      <alignment wrapText="1"/>
    </xf>
    <xf numFmtId="165" fontId="78" fillId="0" borderId="0" xfId="0" applyNumberFormat="1" applyFont="1" applyFill="1" applyAlignment="1"/>
    <xf numFmtId="165" fontId="16" fillId="0" borderId="0" xfId="0" applyNumberFormat="1" applyFont="1" applyFill="1" applyBorder="1"/>
    <xf numFmtId="37" fontId="0" fillId="0" borderId="0" xfId="0" applyNumberFormat="1" applyFill="1" applyBorder="1"/>
    <xf numFmtId="165" fontId="51" fillId="0" borderId="0" xfId="0" applyNumberFormat="1" applyFont="1" applyFill="1" applyBorder="1"/>
    <xf numFmtId="165" fontId="15" fillId="0" borderId="0" xfId="0" applyNumberFormat="1" applyFont="1" applyFill="1" applyBorder="1"/>
    <xf numFmtId="165" fontId="22" fillId="0" borderId="0" xfId="0" applyNumberFormat="1" applyFont="1" applyFill="1" applyBorder="1" applyAlignment="1">
      <alignment horizontal="centerContinuous"/>
    </xf>
    <xf numFmtId="165" fontId="15" fillId="0" borderId="0" xfId="0" applyNumberFormat="1" applyFont="1" applyFill="1" applyBorder="1" applyAlignment="1">
      <alignment horizontal="centerContinuous"/>
    </xf>
    <xf numFmtId="165" fontId="51" fillId="0" borderId="0" xfId="0" applyNumberFormat="1" applyFont="1" applyFill="1"/>
    <xf numFmtId="165" fontId="0" fillId="0" borderId="0" xfId="0" applyNumberFormat="1" applyFill="1"/>
    <xf numFmtId="0" fontId="15" fillId="0" borderId="0" xfId="0" applyFont="1" applyFill="1"/>
    <xf numFmtId="165" fontId="15" fillId="0" borderId="0" xfId="0" applyNumberFormat="1" applyFont="1" applyFill="1"/>
    <xf numFmtId="0" fontId="22" fillId="0" borderId="0" xfId="0" applyFont="1" applyFill="1" applyBorder="1" applyAlignment="1">
      <alignment horizontal="center"/>
    </xf>
    <xf numFmtId="0" fontId="30" fillId="0" borderId="0" xfId="0" applyFont="1" applyFill="1"/>
    <xf numFmtId="0" fontId="22" fillId="0" borderId="0" xfId="0" applyFont="1" applyFill="1" applyBorder="1" applyAlignment="1">
      <alignment horizontal="center"/>
    </xf>
    <xf numFmtId="0" fontId="15" fillId="0" borderId="0" xfId="0" applyFont="1" applyFill="1" applyBorder="1" applyAlignment="1">
      <alignment horizontal="left" vertical="top" wrapText="1"/>
    </xf>
    <xf numFmtId="165" fontId="22" fillId="0" borderId="0" xfId="0" applyNumberFormat="1" applyFont="1" applyFill="1" applyAlignment="1">
      <alignment horizontal="centerContinuous"/>
    </xf>
    <xf numFmtId="165" fontId="15" fillId="0" borderId="0" xfId="0" applyNumberFormat="1" applyFont="1" applyFill="1" applyAlignment="1">
      <alignment horizontal="centerContinuous"/>
    </xf>
    <xf numFmtId="165" fontId="30" fillId="0" borderId="0" xfId="0" applyNumberFormat="1" applyFont="1" applyFill="1" applyAlignment="1"/>
    <xf numFmtId="165" fontId="15" fillId="0" borderId="0" xfId="0" applyNumberFormat="1" applyFont="1" applyFill="1" applyAlignment="1">
      <alignment vertical="top" wrapText="1"/>
    </xf>
    <xf numFmtId="165" fontId="15" fillId="0" borderId="0" xfId="0" applyNumberFormat="1" applyFont="1" applyFill="1" applyBorder="1" applyAlignment="1">
      <alignment vertical="top" wrapText="1"/>
    </xf>
  </cellXfs>
  <cellStyles count="9">
    <cellStyle name="Comma" xfId="1" builtinId="3"/>
    <cellStyle name="Comma 2" xfId="2"/>
    <cellStyle name="Currency" xfId="3" builtinId="4"/>
    <cellStyle name="Currency 2" xfId="4"/>
    <cellStyle name="Normal" xfId="0" builtinId="0"/>
    <cellStyle name="Normal 2" xfId="5"/>
    <cellStyle name="Normal 3" xfId="6"/>
    <cellStyle name="Normal_Improve by DU" xfId="7"/>
    <cellStyle name="Normal_Rsrcs_X_ DOJ Goal  Obj"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NNT/Profiles/debjones/Temporary%20Internet%20Files/OLKD/2006%20Perf%20Budget%20Cong%20Submission%20Exhibits%20Templat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_Staff/napostolides/FY06%20Formulation/05%20OMB%20Budget%20-%20cha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hallthompson/AppData/Local/Microsoft/Windows/Temporary%20Internet%20Files/Content.Outlook/SV690K4B/Support%204%20Exh%20H%20Prez%20bud%202012%20%201-12-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Y11 by Actclass"/>
      <sheetName val="FY11 by cust JR sorts"/>
      <sheetName val="FY 11 other sort"/>
      <sheetName val="Exh H "/>
      <sheetName val="FY12 "/>
    </sheetNames>
    <sheetDataSet>
      <sheetData sheetId="0" refreshError="1"/>
      <sheetData sheetId="1" refreshError="1"/>
      <sheetData sheetId="2" refreshError="1">
        <row r="28">
          <cell r="K28">
            <v>305641</v>
          </cell>
        </row>
        <row r="30">
          <cell r="K30">
            <v>12800</v>
          </cell>
        </row>
        <row r="32">
          <cell r="K32">
            <v>99138.39999999998</v>
          </cell>
        </row>
        <row r="37">
          <cell r="K37">
            <v>350400</v>
          </cell>
        </row>
        <row r="41">
          <cell r="K41">
            <v>156335</v>
          </cell>
        </row>
        <row r="51">
          <cell r="K51">
            <v>4451992.92</v>
          </cell>
        </row>
        <row r="55">
          <cell r="K55">
            <v>397004.81</v>
          </cell>
        </row>
        <row r="57">
          <cell r="K57">
            <v>175000</v>
          </cell>
        </row>
        <row r="65">
          <cell r="K65">
            <v>8996903.0500000007</v>
          </cell>
        </row>
        <row r="72">
          <cell r="K72">
            <v>1190407.97</v>
          </cell>
        </row>
        <row r="78">
          <cell r="K78">
            <v>1263438.79</v>
          </cell>
        </row>
        <row r="81">
          <cell r="K81">
            <v>23019362.449999999</v>
          </cell>
        </row>
        <row r="85">
          <cell r="K85">
            <v>42189750.740000002</v>
          </cell>
        </row>
        <row r="91">
          <cell r="K91">
            <v>169680</v>
          </cell>
        </row>
        <row r="95">
          <cell r="K95">
            <v>12670</v>
          </cell>
        </row>
        <row r="124">
          <cell r="K124">
            <v>121569</v>
          </cell>
        </row>
        <row r="127">
          <cell r="K127">
            <v>25342</v>
          </cell>
        </row>
        <row r="129">
          <cell r="K129">
            <v>36925</v>
          </cell>
        </row>
        <row r="131">
          <cell r="K131">
            <v>30036</v>
          </cell>
        </row>
        <row r="137">
          <cell r="K137">
            <v>77181</v>
          </cell>
        </row>
        <row r="139">
          <cell r="K139">
            <v>25342</v>
          </cell>
        </row>
        <row r="141">
          <cell r="K141">
            <v>5901918.4499999993</v>
          </cell>
        </row>
        <row r="143">
          <cell r="K143">
            <v>42700</v>
          </cell>
        </row>
        <row r="145">
          <cell r="K145">
            <v>70000.000000000015</v>
          </cell>
        </row>
      </sheetData>
      <sheetData sheetId="3" refreshError="1"/>
      <sheetData sheetId="4" refreshError="1">
        <row r="19">
          <cell r="F19">
            <v>211.3</v>
          </cell>
        </row>
        <row r="42">
          <cell r="F42">
            <v>143.899</v>
          </cell>
        </row>
        <row r="50">
          <cell r="F50">
            <v>73.38985000000001</v>
          </cell>
        </row>
        <row r="53">
          <cell r="F53">
            <v>45.566900000000004</v>
          </cell>
        </row>
        <row r="56">
          <cell r="F56">
            <v>19.05</v>
          </cell>
        </row>
        <row r="58">
          <cell r="F58">
            <v>396.875</v>
          </cell>
        </row>
        <row r="61">
          <cell r="F61">
            <v>423.01408000000004</v>
          </cell>
        </row>
        <row r="64">
          <cell r="F64">
            <v>248.91460000000001</v>
          </cell>
        </row>
        <row r="67">
          <cell r="F67">
            <v>177.82559999999998</v>
          </cell>
        </row>
        <row r="70">
          <cell r="F70">
            <v>3787.2080000000001</v>
          </cell>
        </row>
        <row r="74">
          <cell r="F74">
            <v>18398.044240000003</v>
          </cell>
        </row>
        <row r="76">
          <cell r="F76">
            <v>34500</v>
          </cell>
        </row>
        <row r="78">
          <cell r="F78">
            <v>20000</v>
          </cell>
        </row>
        <row r="81">
          <cell r="F81">
            <v>326.2</v>
          </cell>
        </row>
        <row r="84">
          <cell r="F84">
            <v>25.4</v>
          </cell>
        </row>
        <row r="86">
          <cell r="F86">
            <v>36.924999999999997</v>
          </cell>
        </row>
        <row r="89">
          <cell r="F89">
            <v>66.400000000000006</v>
          </cell>
        </row>
        <row r="92">
          <cell r="F92">
            <v>23.2</v>
          </cell>
        </row>
        <row r="98">
          <cell r="F98">
            <v>38.1</v>
          </cell>
        </row>
        <row r="101">
          <cell r="F101">
            <v>250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sheetPr codeName="Sheet4">
    <pageSetUpPr fitToPage="1"/>
  </sheetPr>
  <dimension ref="A1:DA74"/>
  <sheetViews>
    <sheetView showGridLines="0" tabSelected="1" showOutlineSymbols="0" zoomScale="75" zoomScaleNormal="75" zoomScaleSheetLayoutView="65" workbookViewId="0">
      <selection activeCell="AB52" sqref="AB52"/>
    </sheetView>
  </sheetViews>
  <sheetFormatPr defaultColWidth="8.88671875" defaultRowHeight="15.75"/>
  <cols>
    <col min="1" max="2" width="2.5546875" style="4" customWidth="1"/>
    <col min="3" max="3" width="25" style="4" customWidth="1"/>
    <col min="4" max="4" width="6.88671875" style="7" customWidth="1"/>
    <col min="5" max="5" width="6.21875" style="7" customWidth="1"/>
    <col min="6" max="6" width="10.21875" style="7" customWidth="1"/>
    <col min="7" max="7" width="8.44140625" style="7" bestFit="1" customWidth="1"/>
    <col min="8" max="8" width="6.21875" style="7" customWidth="1"/>
    <col min="9" max="9" width="9.77734375" style="7" customWidth="1"/>
    <col min="10" max="10" width="6.21875" style="7" bestFit="1" customWidth="1"/>
    <col min="11" max="11" width="5.6640625" style="7" customWidth="1"/>
    <col min="12" max="12" width="12.109375" style="7" customWidth="1"/>
    <col min="13" max="13" width="7" style="7" bestFit="1" customWidth="1"/>
    <col min="14" max="14" width="6.109375" style="7" customWidth="1"/>
    <col min="15" max="15" width="9.77734375" style="7" customWidth="1"/>
    <col min="16" max="17" width="5.6640625" style="7" customWidth="1"/>
    <col min="18" max="18" width="8.5546875" style="7" customWidth="1"/>
    <col min="19" max="19" width="6.109375" style="7" customWidth="1"/>
    <col min="20" max="20" width="5.6640625" style="7" customWidth="1"/>
    <col min="21" max="21" width="7" style="7" customWidth="1"/>
    <col min="22" max="22" width="9.5546875" style="7" customWidth="1"/>
    <col min="23" max="23" width="9.77734375" style="7" bestFit="1" customWidth="1"/>
    <col min="24" max="24" width="13.21875" style="7" bestFit="1" customWidth="1"/>
    <col min="25" max="25" width="6.5546875" style="81" customWidth="1"/>
    <col min="26" max="26" width="7.6640625" style="4" customWidth="1"/>
    <col min="27" max="16384" width="8.88671875" style="4"/>
  </cols>
  <sheetData>
    <row r="1" spans="1:25" ht="20.25">
      <c r="A1" s="589" t="s">
        <v>159</v>
      </c>
      <c r="B1" s="590"/>
      <c r="C1" s="590"/>
      <c r="D1" s="590"/>
      <c r="E1" s="590"/>
      <c r="F1" s="590"/>
      <c r="G1" s="590"/>
      <c r="H1" s="590"/>
      <c r="I1" s="590"/>
      <c r="J1" s="590"/>
      <c r="K1" s="590"/>
      <c r="L1" s="590"/>
      <c r="M1" s="590"/>
      <c r="N1" s="590"/>
      <c r="O1" s="590"/>
      <c r="P1" s="590"/>
      <c r="Q1" s="590"/>
      <c r="R1" s="590"/>
      <c r="S1" s="590"/>
      <c r="T1" s="590"/>
      <c r="U1" s="590"/>
      <c r="V1" s="590"/>
      <c r="W1" s="590"/>
      <c r="X1" s="590"/>
      <c r="Y1" s="80" t="s">
        <v>0</v>
      </c>
    </row>
    <row r="2" spans="1:25">
      <c r="A2" s="591"/>
      <c r="B2" s="591"/>
      <c r="C2" s="591"/>
      <c r="D2" s="591"/>
      <c r="E2" s="591"/>
      <c r="F2" s="591"/>
      <c r="G2" s="591"/>
      <c r="H2" s="591"/>
      <c r="I2" s="591"/>
      <c r="J2" s="591"/>
      <c r="K2" s="591"/>
      <c r="L2" s="591"/>
      <c r="M2" s="591"/>
      <c r="N2" s="591"/>
      <c r="O2" s="591"/>
      <c r="P2" s="591"/>
      <c r="Q2" s="591"/>
      <c r="R2" s="591"/>
      <c r="S2" s="591"/>
      <c r="T2" s="591"/>
      <c r="U2" s="591"/>
      <c r="V2" s="591"/>
      <c r="W2" s="591"/>
      <c r="X2" s="591"/>
      <c r="Y2" s="80" t="s">
        <v>0</v>
      </c>
    </row>
    <row r="3" spans="1:25">
      <c r="A3" s="592"/>
      <c r="B3" s="592"/>
      <c r="C3" s="592"/>
      <c r="D3" s="592"/>
      <c r="E3" s="592"/>
      <c r="F3" s="592"/>
      <c r="G3" s="592"/>
      <c r="H3" s="592"/>
      <c r="I3" s="592"/>
      <c r="J3" s="592"/>
      <c r="K3" s="592"/>
      <c r="L3" s="592"/>
      <c r="M3" s="592"/>
      <c r="N3" s="592"/>
      <c r="O3" s="592"/>
      <c r="P3" s="592"/>
      <c r="Q3" s="592"/>
      <c r="R3" s="592"/>
      <c r="S3" s="592"/>
      <c r="T3" s="592"/>
      <c r="U3" s="592"/>
      <c r="V3" s="592"/>
      <c r="W3" s="592"/>
      <c r="X3" s="592"/>
      <c r="Y3" s="80" t="s">
        <v>0</v>
      </c>
    </row>
    <row r="4" spans="1:25" ht="22.5">
      <c r="A4" s="535" t="s">
        <v>130</v>
      </c>
      <c r="B4" s="536"/>
      <c r="C4" s="536"/>
      <c r="D4" s="536"/>
      <c r="E4" s="536"/>
      <c r="F4" s="536"/>
      <c r="G4" s="536"/>
      <c r="H4" s="536"/>
      <c r="I4" s="536"/>
      <c r="J4" s="536"/>
      <c r="K4" s="536"/>
      <c r="L4" s="536"/>
      <c r="M4" s="536"/>
      <c r="N4" s="536"/>
      <c r="O4" s="536"/>
      <c r="P4" s="536"/>
      <c r="Q4" s="536"/>
      <c r="R4" s="536"/>
      <c r="S4" s="536"/>
      <c r="T4" s="536"/>
      <c r="U4" s="536"/>
      <c r="V4" s="536"/>
      <c r="W4" s="536"/>
      <c r="X4" s="536"/>
      <c r="Y4" s="80" t="s">
        <v>0</v>
      </c>
    </row>
    <row r="5" spans="1:25" ht="23.25">
      <c r="A5" s="544" t="s">
        <v>230</v>
      </c>
      <c r="B5" s="546"/>
      <c r="C5" s="546"/>
      <c r="D5" s="546"/>
      <c r="E5" s="546"/>
      <c r="F5" s="546"/>
      <c r="G5" s="546"/>
      <c r="H5" s="546"/>
      <c r="I5" s="546"/>
      <c r="J5" s="546"/>
      <c r="K5" s="546"/>
      <c r="L5" s="546"/>
      <c r="M5" s="546"/>
      <c r="N5" s="546"/>
      <c r="O5" s="546"/>
      <c r="P5" s="546"/>
      <c r="Q5" s="546"/>
      <c r="R5" s="546"/>
      <c r="S5" s="546"/>
      <c r="T5" s="546"/>
      <c r="U5" s="546"/>
      <c r="V5" s="546"/>
      <c r="W5" s="546"/>
      <c r="X5" s="546"/>
      <c r="Y5" s="80" t="s">
        <v>0</v>
      </c>
    </row>
    <row r="6" spans="1:25" ht="23.25">
      <c r="A6" s="544" t="s">
        <v>122</v>
      </c>
      <c r="B6" s="536"/>
      <c r="C6" s="536"/>
      <c r="D6" s="536"/>
      <c r="E6" s="536"/>
      <c r="F6" s="536"/>
      <c r="G6" s="536"/>
      <c r="H6" s="536"/>
      <c r="I6" s="536"/>
      <c r="J6" s="536"/>
      <c r="K6" s="536"/>
      <c r="L6" s="536"/>
      <c r="M6" s="536"/>
      <c r="N6" s="536"/>
      <c r="O6" s="536"/>
      <c r="P6" s="536"/>
      <c r="Q6" s="536"/>
      <c r="R6" s="536"/>
      <c r="S6" s="536"/>
      <c r="T6" s="536"/>
      <c r="U6" s="536"/>
      <c r="V6" s="536"/>
      <c r="W6" s="536"/>
      <c r="X6" s="536"/>
      <c r="Y6" s="80" t="s">
        <v>0</v>
      </c>
    </row>
    <row r="7" spans="1:25" ht="23.25">
      <c r="A7" s="544" t="s">
        <v>121</v>
      </c>
      <c r="B7" s="546"/>
      <c r="C7" s="546"/>
      <c r="D7" s="546"/>
      <c r="E7" s="546"/>
      <c r="F7" s="546"/>
      <c r="G7" s="546"/>
      <c r="H7" s="546"/>
      <c r="I7" s="546"/>
      <c r="J7" s="546"/>
      <c r="K7" s="546"/>
      <c r="L7" s="546"/>
      <c r="M7" s="546"/>
      <c r="N7" s="546"/>
      <c r="O7" s="546"/>
      <c r="P7" s="546"/>
      <c r="Q7" s="546"/>
      <c r="R7" s="546"/>
      <c r="S7" s="546"/>
      <c r="T7" s="546"/>
      <c r="U7" s="546"/>
      <c r="V7" s="546"/>
      <c r="W7" s="546"/>
      <c r="X7" s="546"/>
      <c r="Y7" s="80" t="s">
        <v>0</v>
      </c>
    </row>
    <row r="8" spans="1:25" ht="23.25">
      <c r="A8" s="593"/>
      <c r="B8" s="593"/>
      <c r="C8" s="593"/>
      <c r="D8" s="593"/>
      <c r="E8" s="593"/>
      <c r="F8" s="593"/>
      <c r="G8" s="593"/>
      <c r="H8" s="593"/>
      <c r="I8" s="593"/>
      <c r="J8" s="593"/>
      <c r="K8" s="593"/>
      <c r="L8" s="593"/>
      <c r="M8" s="593"/>
      <c r="N8" s="593"/>
      <c r="O8" s="593"/>
      <c r="P8" s="593"/>
      <c r="Q8" s="593"/>
      <c r="R8" s="593"/>
      <c r="S8" s="593"/>
      <c r="T8" s="593"/>
      <c r="U8" s="593"/>
      <c r="V8" s="593"/>
      <c r="W8" s="593"/>
      <c r="X8" s="593"/>
      <c r="Y8" s="80" t="s">
        <v>0</v>
      </c>
    </row>
    <row r="9" spans="1:25" ht="23.25">
      <c r="A9" s="593"/>
      <c r="B9" s="593"/>
      <c r="C9" s="593"/>
      <c r="D9" s="593"/>
      <c r="E9" s="593"/>
      <c r="F9" s="593"/>
      <c r="G9" s="593"/>
      <c r="H9" s="593"/>
      <c r="I9" s="593"/>
      <c r="J9" s="593"/>
      <c r="K9" s="593"/>
      <c r="L9" s="593"/>
      <c r="M9" s="593"/>
      <c r="N9" s="593"/>
      <c r="O9" s="593"/>
      <c r="P9" s="593"/>
      <c r="Q9" s="593"/>
      <c r="R9" s="593"/>
      <c r="S9" s="593"/>
      <c r="T9" s="593"/>
      <c r="U9" s="593"/>
      <c r="V9" s="593"/>
      <c r="W9" s="593"/>
      <c r="X9" s="593"/>
      <c r="Y9" s="80" t="s">
        <v>0</v>
      </c>
    </row>
    <row r="10" spans="1:25" ht="23.25">
      <c r="A10" s="593"/>
      <c r="B10" s="593"/>
      <c r="C10" s="593"/>
      <c r="D10" s="593"/>
      <c r="E10" s="593"/>
      <c r="F10" s="593"/>
      <c r="G10" s="593"/>
      <c r="H10" s="593"/>
      <c r="I10" s="593"/>
      <c r="J10" s="593"/>
      <c r="K10" s="593"/>
      <c r="L10" s="593"/>
      <c r="M10" s="593"/>
      <c r="N10" s="593"/>
      <c r="O10" s="593"/>
      <c r="P10" s="593"/>
      <c r="Q10" s="593"/>
      <c r="R10" s="593"/>
      <c r="S10" s="593"/>
      <c r="T10" s="593"/>
      <c r="U10" s="593"/>
      <c r="V10" s="593"/>
      <c r="W10" s="593"/>
      <c r="X10" s="593"/>
      <c r="Y10" s="80" t="s">
        <v>0</v>
      </c>
    </row>
    <row r="11" spans="1:25">
      <c r="A11" s="592"/>
      <c r="B11" s="592"/>
      <c r="C11" s="592"/>
      <c r="D11" s="592"/>
      <c r="E11" s="592"/>
      <c r="F11" s="592"/>
      <c r="G11" s="592"/>
      <c r="H11" s="592"/>
      <c r="I11" s="592"/>
      <c r="J11" s="592"/>
      <c r="K11" s="592"/>
      <c r="L11" s="592"/>
      <c r="M11" s="592"/>
      <c r="N11" s="592"/>
      <c r="O11" s="592"/>
      <c r="P11" s="592"/>
      <c r="Q11" s="592"/>
      <c r="R11" s="592"/>
      <c r="S11" s="592"/>
      <c r="T11" s="592"/>
      <c r="U11" s="600"/>
      <c r="V11" s="597" t="s">
        <v>164</v>
      </c>
      <c r="W11" s="598"/>
      <c r="X11" s="599"/>
      <c r="Y11" s="80" t="s">
        <v>0</v>
      </c>
    </row>
    <row r="12" spans="1:25">
      <c r="A12" s="592"/>
      <c r="B12" s="592"/>
      <c r="C12" s="592"/>
      <c r="D12" s="592"/>
      <c r="E12" s="592"/>
      <c r="F12" s="592"/>
      <c r="G12" s="592"/>
      <c r="H12" s="592"/>
      <c r="I12" s="592"/>
      <c r="J12" s="592"/>
      <c r="K12" s="592"/>
      <c r="L12" s="592"/>
      <c r="M12" s="592"/>
      <c r="N12" s="592"/>
      <c r="O12" s="592"/>
      <c r="P12" s="592"/>
      <c r="Q12" s="592"/>
      <c r="R12" s="592"/>
      <c r="S12" s="592"/>
      <c r="T12" s="592"/>
      <c r="U12" s="600"/>
      <c r="V12" s="603" t="s">
        <v>16</v>
      </c>
      <c r="W12" s="596" t="s">
        <v>38</v>
      </c>
      <c r="X12" s="594" t="s">
        <v>140</v>
      </c>
      <c r="Y12" s="80" t="s">
        <v>0</v>
      </c>
    </row>
    <row r="13" spans="1:25" ht="16.5" thickBot="1">
      <c r="A13" s="601"/>
      <c r="B13" s="601"/>
      <c r="C13" s="601"/>
      <c r="D13" s="601"/>
      <c r="E13" s="601"/>
      <c r="F13" s="601"/>
      <c r="G13" s="601"/>
      <c r="H13" s="601"/>
      <c r="I13" s="601"/>
      <c r="J13" s="601"/>
      <c r="K13" s="601"/>
      <c r="L13" s="601"/>
      <c r="M13" s="601"/>
      <c r="N13" s="601"/>
      <c r="O13" s="601"/>
      <c r="P13" s="601"/>
      <c r="Q13" s="601"/>
      <c r="R13" s="601"/>
      <c r="S13" s="601"/>
      <c r="T13" s="601"/>
      <c r="U13" s="602"/>
      <c r="V13" s="604"/>
      <c r="W13" s="595"/>
      <c r="X13" s="595"/>
      <c r="Y13" s="80" t="s">
        <v>0</v>
      </c>
    </row>
    <row r="14" spans="1:25">
      <c r="A14" s="567" t="s">
        <v>220</v>
      </c>
      <c r="B14" s="568"/>
      <c r="C14" s="568"/>
      <c r="D14" s="568"/>
      <c r="E14" s="568"/>
      <c r="F14" s="568"/>
      <c r="G14" s="568"/>
      <c r="H14" s="568"/>
      <c r="I14" s="568"/>
      <c r="J14" s="568"/>
      <c r="K14" s="568"/>
      <c r="L14" s="568"/>
      <c r="M14" s="568"/>
      <c r="N14" s="568"/>
      <c r="O14" s="568"/>
      <c r="P14" s="568"/>
      <c r="Q14" s="568"/>
      <c r="R14" s="568"/>
      <c r="S14" s="568"/>
      <c r="T14" s="568"/>
      <c r="U14" s="568"/>
      <c r="V14" s="143">
        <v>72</v>
      </c>
      <c r="W14" s="143">
        <v>72</v>
      </c>
      <c r="X14" s="141">
        <v>60164</v>
      </c>
      <c r="Y14" s="80" t="s">
        <v>0</v>
      </c>
    </row>
    <row r="15" spans="1:25">
      <c r="A15" s="567" t="s">
        <v>221</v>
      </c>
      <c r="B15" s="568"/>
      <c r="C15" s="568"/>
      <c r="D15" s="568"/>
      <c r="E15" s="568"/>
      <c r="F15" s="568"/>
      <c r="G15" s="568"/>
      <c r="H15" s="568"/>
      <c r="I15" s="568"/>
      <c r="J15" s="568"/>
      <c r="K15" s="568"/>
      <c r="L15" s="568"/>
      <c r="M15" s="568"/>
      <c r="N15" s="568"/>
      <c r="O15" s="568"/>
      <c r="P15" s="568"/>
      <c r="Q15" s="568"/>
      <c r="R15" s="568"/>
      <c r="S15" s="568"/>
      <c r="T15" s="568"/>
      <c r="U15" s="568"/>
      <c r="V15" s="144">
        <v>72</v>
      </c>
      <c r="W15" s="144">
        <v>72</v>
      </c>
      <c r="X15" s="86">
        <v>44307</v>
      </c>
      <c r="Y15" s="80" t="s">
        <v>0</v>
      </c>
    </row>
    <row r="16" spans="1:25">
      <c r="A16" s="579" t="s">
        <v>180</v>
      </c>
      <c r="B16" s="580"/>
      <c r="C16" s="580"/>
      <c r="D16" s="580"/>
      <c r="E16" s="580"/>
      <c r="F16" s="580"/>
      <c r="G16" s="580"/>
      <c r="H16" s="580"/>
      <c r="I16" s="580"/>
      <c r="J16" s="580"/>
      <c r="K16" s="580"/>
      <c r="L16" s="580"/>
      <c r="M16" s="580"/>
      <c r="N16" s="580"/>
      <c r="O16" s="580"/>
      <c r="P16" s="580"/>
      <c r="Q16" s="580"/>
      <c r="R16" s="580"/>
      <c r="S16" s="580"/>
      <c r="T16" s="580"/>
      <c r="U16" s="580"/>
      <c r="V16" s="145">
        <f>V15</f>
        <v>72</v>
      </c>
      <c r="W16" s="145">
        <f>+W15</f>
        <v>72</v>
      </c>
      <c r="X16" s="87">
        <f>+X15</f>
        <v>44307</v>
      </c>
      <c r="Y16" s="80" t="s">
        <v>0</v>
      </c>
    </row>
    <row r="17" spans="1:105">
      <c r="A17" s="581" t="s">
        <v>76</v>
      </c>
      <c r="B17" s="582"/>
      <c r="C17" s="582"/>
      <c r="D17" s="582"/>
      <c r="E17" s="582"/>
      <c r="F17" s="582"/>
      <c r="G17" s="582"/>
      <c r="H17" s="582"/>
      <c r="I17" s="582"/>
      <c r="J17" s="582"/>
      <c r="K17" s="582"/>
      <c r="L17" s="582"/>
      <c r="M17" s="582"/>
      <c r="N17" s="582"/>
      <c r="O17" s="582"/>
      <c r="P17" s="582"/>
      <c r="Q17" s="582"/>
      <c r="R17" s="582"/>
      <c r="S17" s="582"/>
      <c r="T17" s="582"/>
      <c r="U17" s="582"/>
      <c r="V17" s="84"/>
      <c r="W17" s="84"/>
      <c r="X17" s="85"/>
      <c r="Y17" s="80" t="s">
        <v>0</v>
      </c>
      <c r="Z17" s="305"/>
    </row>
    <row r="18" spans="1:105">
      <c r="A18" s="583" t="s">
        <v>10</v>
      </c>
      <c r="B18" s="584"/>
      <c r="C18" s="584"/>
      <c r="D18" s="584"/>
      <c r="E18" s="584"/>
      <c r="F18" s="584"/>
      <c r="G18" s="584"/>
      <c r="H18" s="584"/>
      <c r="I18" s="584"/>
      <c r="J18" s="584"/>
      <c r="K18" s="584"/>
      <c r="L18" s="584"/>
      <c r="M18" s="584"/>
      <c r="N18" s="584"/>
      <c r="O18" s="584"/>
      <c r="P18" s="584"/>
      <c r="Q18" s="584"/>
      <c r="R18" s="584"/>
      <c r="S18" s="584"/>
      <c r="T18" s="584"/>
      <c r="U18" s="584"/>
      <c r="V18" s="84"/>
      <c r="W18" s="84"/>
      <c r="X18" s="85"/>
      <c r="Y18" s="80" t="s">
        <v>0</v>
      </c>
    </row>
    <row r="19" spans="1:105">
      <c r="A19" s="541" t="s">
        <v>30</v>
      </c>
      <c r="B19" s="542"/>
      <c r="C19" s="542"/>
      <c r="D19" s="542"/>
      <c r="E19" s="542"/>
      <c r="F19" s="542"/>
      <c r="G19" s="542"/>
      <c r="H19" s="542"/>
      <c r="I19" s="542"/>
      <c r="J19" s="542"/>
      <c r="K19" s="542"/>
      <c r="L19" s="542"/>
      <c r="M19" s="542"/>
      <c r="N19" s="542"/>
      <c r="O19" s="542"/>
      <c r="P19" s="542"/>
      <c r="Q19" s="542"/>
      <c r="R19" s="542"/>
      <c r="S19" s="542"/>
      <c r="T19" s="542"/>
      <c r="U19" s="542"/>
      <c r="V19" s="84"/>
      <c r="W19" s="84"/>
      <c r="X19" s="85"/>
      <c r="Y19" s="80" t="s">
        <v>0</v>
      </c>
      <c r="Z19" s="305"/>
    </row>
    <row r="20" spans="1:105">
      <c r="A20" s="338"/>
      <c r="B20" s="502" t="s">
        <v>222</v>
      </c>
      <c r="C20" s="502"/>
      <c r="D20" s="337"/>
      <c r="E20" s="337"/>
      <c r="F20" s="337"/>
      <c r="G20" s="337"/>
      <c r="H20" s="337"/>
      <c r="I20" s="337"/>
      <c r="J20" s="337"/>
      <c r="K20" s="337"/>
      <c r="L20" s="337"/>
      <c r="M20" s="337"/>
      <c r="N20" s="337"/>
      <c r="O20" s="337"/>
      <c r="P20" s="337"/>
      <c r="Q20" s="337"/>
      <c r="R20" s="337"/>
      <c r="S20" s="337"/>
      <c r="T20" s="337"/>
      <c r="U20" s="337"/>
      <c r="V20" s="84">
        <v>-5</v>
      </c>
      <c r="W20" s="84">
        <v>-5</v>
      </c>
      <c r="X20" s="398">
        <v>-9500</v>
      </c>
      <c r="Y20" s="80" t="s">
        <v>0</v>
      </c>
      <c r="Z20" s="305"/>
    </row>
    <row r="21" spans="1:105">
      <c r="A21" s="338"/>
      <c r="B21" s="337"/>
      <c r="C21" s="502" t="s">
        <v>223</v>
      </c>
      <c r="D21" s="337"/>
      <c r="E21" s="337"/>
      <c r="F21" s="337"/>
      <c r="G21" s="337"/>
      <c r="H21" s="337"/>
      <c r="I21" s="337"/>
      <c r="J21" s="337"/>
      <c r="K21" s="337"/>
      <c r="L21" s="337"/>
      <c r="M21" s="337"/>
      <c r="N21" s="337"/>
      <c r="O21" s="337"/>
      <c r="P21" s="337"/>
      <c r="Q21" s="337"/>
      <c r="R21" s="337"/>
      <c r="S21" s="337"/>
      <c r="T21" s="337"/>
      <c r="U21" s="337"/>
      <c r="V21" s="84">
        <v>-8</v>
      </c>
      <c r="W21" s="84">
        <v>-8</v>
      </c>
      <c r="X21" s="398">
        <v>-17529</v>
      </c>
      <c r="Y21" s="80" t="s">
        <v>0</v>
      </c>
      <c r="Z21" s="305"/>
    </row>
    <row r="22" spans="1:105">
      <c r="A22" s="469"/>
      <c r="B22" s="502" t="s">
        <v>249</v>
      </c>
      <c r="C22" s="502"/>
      <c r="D22" s="470"/>
      <c r="E22" s="470"/>
      <c r="F22" s="470"/>
      <c r="G22" s="470"/>
      <c r="H22" s="470"/>
      <c r="I22" s="470"/>
      <c r="J22" s="470"/>
      <c r="K22" s="470"/>
      <c r="L22" s="470"/>
      <c r="M22" s="470"/>
      <c r="N22" s="470"/>
      <c r="O22" s="470"/>
      <c r="P22" s="470"/>
      <c r="Q22" s="470"/>
      <c r="R22" s="470"/>
      <c r="S22" s="470"/>
      <c r="T22" s="470"/>
      <c r="U22" s="470"/>
      <c r="V22" s="84">
        <f>SUM(V20:V21)</f>
        <v>-13</v>
      </c>
      <c r="W22" s="84">
        <f>SUM(W20:W21)</f>
        <v>-13</v>
      </c>
      <c r="X22" s="398">
        <f>SUM(X20:X21)</f>
        <v>-27029</v>
      </c>
      <c r="Y22" s="80" t="s">
        <v>0</v>
      </c>
      <c r="Z22" s="305"/>
    </row>
    <row r="23" spans="1:105">
      <c r="A23" s="585" t="s">
        <v>181</v>
      </c>
      <c r="B23" s="542"/>
      <c r="C23" s="542"/>
      <c r="D23" s="542"/>
      <c r="E23" s="542"/>
      <c r="F23" s="542"/>
      <c r="G23" s="542"/>
      <c r="H23" s="542"/>
      <c r="I23" s="542"/>
      <c r="J23" s="542"/>
      <c r="K23" s="542"/>
      <c r="L23" s="542"/>
      <c r="M23" s="542"/>
      <c r="N23" s="542"/>
      <c r="O23" s="542"/>
      <c r="P23" s="542"/>
      <c r="Q23" s="542"/>
      <c r="R23" s="542"/>
      <c r="S23" s="542"/>
      <c r="T23" s="542"/>
      <c r="U23" s="542"/>
      <c r="V23" s="84"/>
      <c r="W23" s="84"/>
      <c r="X23" s="398"/>
      <c r="Y23" s="80" t="s">
        <v>0</v>
      </c>
      <c r="Z23" s="305"/>
    </row>
    <row r="24" spans="1:105">
      <c r="A24" s="472" t="s">
        <v>115</v>
      </c>
      <c r="B24" s="471"/>
      <c r="C24" s="471"/>
      <c r="D24" s="471"/>
      <c r="E24" s="471"/>
      <c r="F24" s="471"/>
      <c r="G24" s="471"/>
      <c r="H24" s="471"/>
      <c r="I24" s="471"/>
      <c r="J24" s="471"/>
      <c r="K24" s="471"/>
      <c r="L24" s="471"/>
      <c r="M24" s="471"/>
      <c r="N24" s="471"/>
      <c r="O24" s="471"/>
      <c r="P24" s="471"/>
      <c r="Q24" s="471"/>
      <c r="R24" s="471"/>
      <c r="S24" s="471"/>
      <c r="T24" s="471"/>
      <c r="U24" s="471"/>
      <c r="V24" s="84"/>
      <c r="W24" s="84"/>
      <c r="X24" s="398">
        <v>126</v>
      </c>
      <c r="Y24" s="80" t="s">
        <v>0</v>
      </c>
      <c r="Z24" s="305"/>
    </row>
    <row r="25" spans="1:105">
      <c r="A25" s="571" t="s">
        <v>11</v>
      </c>
      <c r="B25" s="570"/>
      <c r="C25" s="570"/>
      <c r="D25" s="570"/>
      <c r="E25" s="570"/>
      <c r="F25" s="570"/>
      <c r="G25" s="570"/>
      <c r="H25" s="570"/>
      <c r="I25" s="570"/>
      <c r="J25" s="570"/>
      <c r="K25" s="570"/>
      <c r="L25" s="570"/>
      <c r="M25" s="570"/>
      <c r="N25" s="570"/>
      <c r="O25" s="570"/>
      <c r="P25" s="570"/>
      <c r="Q25" s="570"/>
      <c r="R25" s="570"/>
      <c r="S25" s="570"/>
      <c r="T25" s="570"/>
      <c r="U25" s="570"/>
      <c r="V25" s="84"/>
      <c r="W25" s="84"/>
      <c r="X25" s="398">
        <v>848</v>
      </c>
      <c r="Y25" s="80" t="s">
        <v>0</v>
      </c>
      <c r="Z25" s="305"/>
    </row>
    <row r="26" spans="1:105">
      <c r="A26" s="474"/>
      <c r="B26" s="502" t="s">
        <v>79</v>
      </c>
      <c r="C26" s="473"/>
      <c r="D26" s="473"/>
      <c r="E26" s="473"/>
      <c r="F26" s="473"/>
      <c r="G26" s="473"/>
      <c r="H26" s="473"/>
      <c r="I26" s="473"/>
      <c r="J26" s="473"/>
      <c r="K26" s="473"/>
      <c r="L26" s="473"/>
      <c r="M26" s="473"/>
      <c r="N26" s="473"/>
      <c r="O26" s="473"/>
      <c r="P26" s="473"/>
      <c r="Q26" s="473"/>
      <c r="R26" s="473"/>
      <c r="S26" s="473"/>
      <c r="T26" s="473"/>
      <c r="U26" s="473"/>
      <c r="V26" s="84"/>
      <c r="W26" s="84"/>
      <c r="X26" s="398">
        <f>SUM(X24:X25)</f>
        <v>974</v>
      </c>
      <c r="Y26" s="80" t="s">
        <v>0</v>
      </c>
      <c r="Z26" s="305"/>
    </row>
    <row r="27" spans="1:105">
      <c r="A27" s="541" t="s">
        <v>32</v>
      </c>
      <c r="B27" s="542"/>
      <c r="C27" s="542"/>
      <c r="D27" s="542"/>
      <c r="E27" s="542"/>
      <c r="F27" s="542"/>
      <c r="G27" s="542"/>
      <c r="H27" s="542"/>
      <c r="I27" s="542"/>
      <c r="J27" s="542"/>
      <c r="K27" s="542"/>
      <c r="L27" s="542"/>
      <c r="M27" s="542"/>
      <c r="N27" s="542"/>
      <c r="O27" s="542"/>
      <c r="P27" s="542"/>
      <c r="Q27" s="542"/>
      <c r="R27" s="542"/>
      <c r="S27" s="542"/>
      <c r="T27" s="542"/>
      <c r="U27" s="542"/>
      <c r="V27" s="84">
        <v>0</v>
      </c>
      <c r="W27" s="84">
        <v>0</v>
      </c>
      <c r="X27" s="397">
        <f>SUM(X22:X25)</f>
        <v>-26055</v>
      </c>
      <c r="Y27" s="80" t="s">
        <v>0</v>
      </c>
    </row>
    <row r="28" spans="1:105">
      <c r="A28" s="541" t="s">
        <v>31</v>
      </c>
      <c r="B28" s="542"/>
      <c r="C28" s="542"/>
      <c r="D28" s="542"/>
      <c r="E28" s="542"/>
      <c r="F28" s="542"/>
      <c r="G28" s="542"/>
      <c r="H28" s="542"/>
      <c r="I28" s="542"/>
      <c r="J28" s="542"/>
      <c r="K28" s="542"/>
      <c r="L28" s="542"/>
      <c r="M28" s="542"/>
      <c r="N28" s="542"/>
      <c r="O28" s="542"/>
      <c r="P28" s="542"/>
      <c r="Q28" s="542"/>
      <c r="R28" s="542"/>
      <c r="S28" s="542"/>
      <c r="T28" s="542"/>
      <c r="U28" s="542"/>
      <c r="V28" s="84">
        <f>V27</f>
        <v>0</v>
      </c>
      <c r="W28" s="84">
        <f>W27</f>
        <v>0</v>
      </c>
      <c r="X28" s="84">
        <f>X27</f>
        <v>-26055</v>
      </c>
      <c r="Y28" s="80" t="s">
        <v>0</v>
      </c>
    </row>
    <row r="29" spans="1:105">
      <c r="A29" s="574" t="s">
        <v>165</v>
      </c>
      <c r="B29" s="575"/>
      <c r="C29" s="575"/>
      <c r="D29" s="575"/>
      <c r="E29" s="575"/>
      <c r="F29" s="575"/>
      <c r="G29" s="575"/>
      <c r="H29" s="575"/>
      <c r="I29" s="575"/>
      <c r="J29" s="575"/>
      <c r="K29" s="575"/>
      <c r="L29" s="575"/>
      <c r="M29" s="575"/>
      <c r="N29" s="575"/>
      <c r="O29" s="575"/>
      <c r="P29" s="575"/>
      <c r="Q29" s="575"/>
      <c r="R29" s="575"/>
      <c r="S29" s="575"/>
      <c r="T29" s="575"/>
      <c r="U29" s="576"/>
      <c r="V29" s="138">
        <f>V16+V20+V21</f>
        <v>59</v>
      </c>
      <c r="W29" s="138">
        <f>W16+W20+W21</f>
        <v>59</v>
      </c>
      <c r="X29" s="138">
        <f>+X28+X16</f>
        <v>18252</v>
      </c>
      <c r="Y29" s="80" t="s">
        <v>0</v>
      </c>
    </row>
    <row r="30" spans="1:105" s="396" customFormat="1">
      <c r="A30" s="577" t="s">
        <v>77</v>
      </c>
      <c r="B30" s="578"/>
      <c r="C30" s="578"/>
      <c r="D30" s="578"/>
      <c r="E30" s="578"/>
      <c r="F30" s="578"/>
      <c r="G30" s="578"/>
      <c r="H30" s="578"/>
      <c r="I30" s="578"/>
      <c r="J30" s="578"/>
      <c r="K30" s="578"/>
      <c r="L30" s="578"/>
      <c r="M30" s="578"/>
      <c r="N30" s="578"/>
      <c r="O30" s="578"/>
      <c r="P30" s="578"/>
      <c r="Q30" s="578"/>
      <c r="R30" s="578"/>
      <c r="S30" s="578"/>
      <c r="T30" s="578"/>
      <c r="U30" s="578"/>
      <c r="V30" s="397"/>
      <c r="W30" s="397"/>
      <c r="X30" s="398"/>
      <c r="Y30" s="503" t="s">
        <v>0</v>
      </c>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4"/>
      <c r="AY30" s="504"/>
      <c r="AZ30" s="504"/>
      <c r="BA30" s="504"/>
      <c r="BB30" s="504"/>
      <c r="BC30" s="504"/>
      <c r="BD30" s="504"/>
      <c r="BE30" s="504"/>
      <c r="BF30" s="504"/>
      <c r="BG30" s="504"/>
      <c r="BH30" s="504"/>
      <c r="BI30" s="504"/>
      <c r="BJ30" s="504"/>
      <c r="BK30" s="504"/>
      <c r="BL30" s="504"/>
      <c r="BM30" s="504"/>
      <c r="BN30" s="504"/>
      <c r="BO30" s="504"/>
      <c r="BP30" s="504"/>
      <c r="BQ30" s="504"/>
      <c r="BR30" s="504"/>
      <c r="BS30" s="504"/>
      <c r="BT30" s="504"/>
      <c r="BU30" s="504"/>
      <c r="BV30" s="504"/>
      <c r="BW30" s="504"/>
      <c r="BX30" s="504"/>
      <c r="BY30" s="504"/>
      <c r="BZ30" s="504"/>
      <c r="CA30" s="504"/>
      <c r="CB30" s="504"/>
      <c r="CC30" s="504"/>
      <c r="CD30" s="504"/>
      <c r="CE30" s="504"/>
      <c r="CF30" s="504"/>
      <c r="CG30" s="504"/>
      <c r="CH30" s="504"/>
      <c r="CI30" s="504"/>
      <c r="CJ30" s="504"/>
      <c r="CK30" s="504"/>
      <c r="CL30" s="504"/>
      <c r="CM30" s="504"/>
      <c r="CN30" s="504"/>
      <c r="CO30" s="504"/>
      <c r="CP30" s="504"/>
      <c r="CQ30" s="504"/>
      <c r="CR30" s="504"/>
      <c r="CS30" s="504"/>
      <c r="CT30" s="504"/>
      <c r="CU30" s="504"/>
      <c r="CV30" s="504"/>
      <c r="CW30" s="504"/>
      <c r="CX30" s="504"/>
      <c r="CY30" s="504"/>
      <c r="CZ30" s="504"/>
      <c r="DA30" s="504"/>
    </row>
    <row r="31" spans="1:105" s="396" customFormat="1">
      <c r="A31" s="572" t="s">
        <v>224</v>
      </c>
      <c r="B31" s="573"/>
      <c r="C31" s="573"/>
      <c r="D31" s="573"/>
      <c r="E31" s="573"/>
      <c r="F31" s="573"/>
      <c r="G31" s="573"/>
      <c r="H31" s="573"/>
      <c r="I31" s="573"/>
      <c r="J31" s="573"/>
      <c r="K31" s="573"/>
      <c r="L31" s="573"/>
      <c r="M31" s="573"/>
      <c r="N31" s="573"/>
      <c r="O31" s="573"/>
      <c r="P31" s="573"/>
      <c r="Q31" s="573"/>
      <c r="R31" s="573"/>
      <c r="S31" s="573"/>
      <c r="T31" s="573"/>
      <c r="U31" s="573"/>
      <c r="V31" s="397" t="s">
        <v>139</v>
      </c>
      <c r="W31" s="397"/>
      <c r="X31" s="398"/>
      <c r="Y31" s="503" t="s">
        <v>0</v>
      </c>
      <c r="Z31" s="505"/>
      <c r="AA31" s="504"/>
      <c r="AB31" s="504"/>
      <c r="AC31" s="504"/>
      <c r="AD31" s="504"/>
      <c r="AE31" s="504"/>
      <c r="AF31" s="504"/>
      <c r="AG31" s="504"/>
      <c r="AH31" s="504"/>
      <c r="AI31" s="504"/>
      <c r="AJ31" s="504"/>
      <c r="AK31" s="504"/>
      <c r="AL31" s="504"/>
      <c r="AM31" s="504"/>
      <c r="AN31" s="504"/>
      <c r="AO31" s="504"/>
      <c r="AP31" s="504"/>
      <c r="AQ31" s="504"/>
      <c r="AR31" s="504"/>
      <c r="AS31" s="504"/>
      <c r="AT31" s="504"/>
      <c r="AU31" s="504"/>
      <c r="AV31" s="504"/>
      <c r="AW31" s="504"/>
      <c r="AX31" s="504"/>
      <c r="AY31" s="504"/>
      <c r="AZ31" s="504"/>
      <c r="BA31" s="504"/>
      <c r="BB31" s="504"/>
      <c r="BC31" s="504"/>
      <c r="BD31" s="504"/>
      <c r="BE31" s="504"/>
      <c r="BF31" s="504"/>
      <c r="BG31" s="504"/>
      <c r="BH31" s="504"/>
      <c r="BI31" s="504"/>
      <c r="BJ31" s="504"/>
      <c r="BK31" s="504"/>
      <c r="BL31" s="504"/>
      <c r="BM31" s="504"/>
      <c r="BN31" s="504"/>
      <c r="BO31" s="504"/>
      <c r="BP31" s="504"/>
      <c r="BQ31" s="504"/>
      <c r="BR31" s="504"/>
      <c r="BS31" s="504"/>
      <c r="BT31" s="504"/>
      <c r="BU31" s="504"/>
      <c r="BV31" s="504"/>
      <c r="BW31" s="504"/>
      <c r="BX31" s="504"/>
      <c r="BY31" s="504"/>
      <c r="BZ31" s="504"/>
      <c r="CA31" s="504"/>
      <c r="CB31" s="504"/>
      <c r="CC31" s="504"/>
      <c r="CD31" s="504"/>
      <c r="CE31" s="504"/>
      <c r="CF31" s="504"/>
      <c r="CG31" s="504"/>
      <c r="CH31" s="504"/>
      <c r="CI31" s="504"/>
      <c r="CJ31" s="504"/>
      <c r="CK31" s="504"/>
      <c r="CL31" s="504"/>
      <c r="CM31" s="504"/>
      <c r="CN31" s="504"/>
      <c r="CO31" s="504"/>
      <c r="CP31" s="504"/>
      <c r="CQ31" s="504"/>
      <c r="CR31" s="504"/>
      <c r="CS31" s="504"/>
      <c r="CT31" s="504"/>
      <c r="CU31" s="504"/>
      <c r="CV31" s="504"/>
      <c r="CW31" s="504"/>
      <c r="CX31" s="504"/>
      <c r="CY31" s="504"/>
      <c r="CZ31" s="504"/>
      <c r="DA31" s="504"/>
    </row>
    <row r="32" spans="1:105">
      <c r="A32" s="586" t="s">
        <v>225</v>
      </c>
      <c r="B32" s="587"/>
      <c r="C32" s="587"/>
      <c r="D32" s="587"/>
      <c r="E32" s="587"/>
      <c r="F32" s="587"/>
      <c r="G32" s="587"/>
      <c r="H32" s="587"/>
      <c r="I32" s="587"/>
      <c r="J32" s="587"/>
      <c r="K32" s="587"/>
      <c r="L32" s="587"/>
      <c r="M32" s="587"/>
      <c r="N32" s="587"/>
      <c r="O32" s="587"/>
      <c r="P32" s="587"/>
      <c r="Q32" s="587"/>
      <c r="R32" s="587"/>
      <c r="S32" s="587"/>
      <c r="T32" s="587"/>
      <c r="U32" s="588"/>
      <c r="V32" s="84"/>
      <c r="W32" s="84"/>
      <c r="X32" s="85">
        <v>15174</v>
      </c>
      <c r="Y32" s="80" t="s">
        <v>0</v>
      </c>
    </row>
    <row r="33" spans="1:25">
      <c r="A33" s="569" t="s">
        <v>79</v>
      </c>
      <c r="B33" s="570"/>
      <c r="C33" s="570"/>
      <c r="D33" s="570"/>
      <c r="E33" s="570"/>
      <c r="F33" s="570"/>
      <c r="G33" s="570"/>
      <c r="H33" s="570"/>
      <c r="I33" s="570"/>
      <c r="J33" s="570"/>
      <c r="K33" s="570"/>
      <c r="L33" s="570"/>
      <c r="M33" s="570"/>
      <c r="N33" s="570"/>
      <c r="O33" s="570"/>
      <c r="P33" s="570"/>
      <c r="Q33" s="570"/>
      <c r="R33" s="570"/>
      <c r="S33" s="570"/>
      <c r="T33" s="570"/>
      <c r="U33" s="570"/>
      <c r="V33" s="266">
        <f>SUM(V32:V32)</f>
        <v>0</v>
      </c>
      <c r="W33" s="85">
        <f>SUM(W32:W32)</f>
        <v>0</v>
      </c>
      <c r="X33" s="85">
        <f>SUM(X32:X32)</f>
        <v>15174</v>
      </c>
      <c r="Y33" s="80" t="s">
        <v>0</v>
      </c>
    </row>
    <row r="34" spans="1:25" ht="18" customHeight="1">
      <c r="A34" s="541" t="s">
        <v>78</v>
      </c>
      <c r="B34" s="542"/>
      <c r="C34" s="542"/>
      <c r="D34" s="542"/>
      <c r="E34" s="542"/>
      <c r="F34" s="542"/>
      <c r="G34" s="542"/>
      <c r="H34" s="542"/>
      <c r="I34" s="542"/>
      <c r="J34" s="542"/>
      <c r="K34" s="542"/>
      <c r="L34" s="542"/>
      <c r="M34" s="542"/>
      <c r="N34" s="542"/>
      <c r="O34" s="542"/>
      <c r="P34" s="542"/>
      <c r="Q34" s="542"/>
      <c r="R34" s="542"/>
      <c r="S34" s="542"/>
      <c r="T34" s="542"/>
      <c r="U34" s="542"/>
      <c r="V34" s="89">
        <f>SUM(V33)</f>
        <v>0</v>
      </c>
      <c r="W34" s="89">
        <f>SUM(W33)</f>
        <v>0</v>
      </c>
      <c r="X34" s="89">
        <f>SUM(X33)</f>
        <v>15174</v>
      </c>
      <c r="Y34" s="80" t="s">
        <v>0</v>
      </c>
    </row>
    <row r="35" spans="1:25" ht="18" customHeight="1">
      <c r="A35" s="537" t="s">
        <v>166</v>
      </c>
      <c r="B35" s="538"/>
      <c r="C35" s="538"/>
      <c r="D35" s="538"/>
      <c r="E35" s="538"/>
      <c r="F35" s="538"/>
      <c r="G35" s="538"/>
      <c r="H35" s="538"/>
      <c r="I35" s="538"/>
      <c r="J35" s="538"/>
      <c r="K35" s="538"/>
      <c r="L35" s="538"/>
      <c r="M35" s="538"/>
      <c r="N35" s="538"/>
      <c r="O35" s="538"/>
      <c r="P35" s="538"/>
      <c r="Q35" s="538"/>
      <c r="R35" s="538"/>
      <c r="S35" s="538"/>
      <c r="T35" s="538"/>
      <c r="U35" s="538"/>
      <c r="V35" s="310">
        <f>V29+V34</f>
        <v>59</v>
      </c>
      <c r="W35" s="310">
        <f>W29+W34</f>
        <v>59</v>
      </c>
      <c r="X35" s="310">
        <f>X29+X34</f>
        <v>33426</v>
      </c>
      <c r="Y35" s="80" t="s">
        <v>0</v>
      </c>
    </row>
    <row r="36" spans="1:25" ht="18" customHeight="1">
      <c r="A36" s="543" t="s">
        <v>167</v>
      </c>
      <c r="B36" s="538"/>
      <c r="C36" s="538"/>
      <c r="D36" s="538"/>
      <c r="E36" s="538"/>
      <c r="F36" s="538"/>
      <c r="G36" s="538"/>
      <c r="H36" s="538"/>
      <c r="I36" s="538"/>
      <c r="J36" s="538"/>
      <c r="K36" s="538"/>
      <c r="L36" s="538"/>
      <c r="M36" s="538"/>
      <c r="N36" s="538"/>
      <c r="O36" s="538"/>
      <c r="P36" s="538"/>
      <c r="Q36" s="538"/>
      <c r="R36" s="538"/>
      <c r="S36" s="538"/>
      <c r="T36" s="538"/>
      <c r="U36" s="538"/>
      <c r="V36" s="88">
        <f>+V35-V14</f>
        <v>-13</v>
      </c>
      <c r="W36" s="88">
        <f>+W35-W14</f>
        <v>-13</v>
      </c>
      <c r="X36" s="88">
        <f>+X35-X16</f>
        <v>-10881</v>
      </c>
      <c r="Y36" s="80" t="s">
        <v>0</v>
      </c>
    </row>
    <row r="37" spans="1:25">
      <c r="A37" s="539" t="s">
        <v>250</v>
      </c>
      <c r="B37" s="540"/>
      <c r="C37" s="540"/>
      <c r="D37" s="540"/>
      <c r="E37" s="540"/>
      <c r="F37" s="540"/>
      <c r="G37" s="540"/>
      <c r="H37" s="540"/>
      <c r="I37" s="540"/>
      <c r="J37" s="540"/>
      <c r="K37" s="540"/>
      <c r="L37" s="540"/>
      <c r="M37" s="540"/>
      <c r="N37" s="540"/>
      <c r="O37" s="540"/>
      <c r="P37" s="540"/>
      <c r="Q37" s="540"/>
      <c r="R37" s="540"/>
      <c r="S37" s="540"/>
      <c r="T37" s="540"/>
      <c r="U37" s="540"/>
      <c r="V37" s="540"/>
      <c r="W37" s="540"/>
      <c r="X37" s="540"/>
      <c r="Y37" s="80" t="s">
        <v>0</v>
      </c>
    </row>
    <row r="38" spans="1:25" ht="18" customHeight="1">
      <c r="A38" s="540"/>
      <c r="B38" s="540"/>
      <c r="C38" s="540"/>
      <c r="D38" s="540"/>
      <c r="E38" s="540"/>
      <c r="F38" s="540"/>
      <c r="G38" s="540"/>
      <c r="H38" s="540"/>
      <c r="I38" s="540"/>
      <c r="J38" s="540"/>
      <c r="K38" s="540"/>
      <c r="L38" s="540"/>
      <c r="M38" s="540"/>
      <c r="N38" s="540"/>
      <c r="O38" s="540"/>
      <c r="P38" s="540"/>
      <c r="Q38" s="540"/>
      <c r="R38" s="540"/>
      <c r="S38" s="540"/>
      <c r="T38" s="540"/>
      <c r="U38" s="540"/>
      <c r="V38" s="540"/>
      <c r="W38" s="540"/>
      <c r="X38" s="540"/>
      <c r="Y38" s="80" t="s">
        <v>0</v>
      </c>
    </row>
    <row r="39" spans="1:25" ht="18" customHeight="1">
      <c r="A39" s="540"/>
      <c r="B39" s="540"/>
      <c r="C39" s="540"/>
      <c r="D39" s="540"/>
      <c r="E39" s="540"/>
      <c r="F39" s="540"/>
      <c r="G39" s="540"/>
      <c r="H39" s="540"/>
      <c r="I39" s="540"/>
      <c r="J39" s="540"/>
      <c r="K39" s="540"/>
      <c r="L39" s="540"/>
      <c r="M39" s="540"/>
      <c r="N39" s="540"/>
      <c r="O39" s="540"/>
      <c r="P39" s="540"/>
      <c r="Q39" s="540"/>
      <c r="R39" s="540"/>
      <c r="S39" s="540"/>
      <c r="T39" s="540"/>
      <c r="U39" s="540"/>
      <c r="V39" s="540"/>
      <c r="W39" s="540"/>
      <c r="X39" s="540"/>
      <c r="Y39" s="80" t="s">
        <v>0</v>
      </c>
    </row>
    <row r="40" spans="1:25" ht="18" customHeight="1">
      <c r="Y40" s="80" t="s">
        <v>0</v>
      </c>
    </row>
    <row r="41" spans="1:25" ht="18" customHeight="1">
      <c r="Y41" s="80" t="s">
        <v>0</v>
      </c>
    </row>
    <row r="42" spans="1:25" ht="18" customHeight="1">
      <c r="Y42" s="80" t="s">
        <v>0</v>
      </c>
    </row>
    <row r="43" spans="1:25" ht="18" customHeight="1">
      <c r="Y43" s="80" t="s">
        <v>0</v>
      </c>
    </row>
    <row r="44" spans="1:25" ht="18" customHeight="1">
      <c r="Y44" s="80" t="s">
        <v>0</v>
      </c>
    </row>
    <row r="45" spans="1:25" ht="22.5">
      <c r="A45" s="535" t="s">
        <v>130</v>
      </c>
      <c r="B45" s="536"/>
      <c r="C45" s="536"/>
      <c r="D45" s="536"/>
      <c r="E45" s="536"/>
      <c r="F45" s="536"/>
      <c r="G45" s="536"/>
      <c r="H45" s="536"/>
      <c r="I45" s="536"/>
      <c r="J45" s="536"/>
      <c r="K45" s="536"/>
      <c r="L45" s="536"/>
      <c r="M45" s="536"/>
      <c r="N45" s="536"/>
      <c r="O45" s="536"/>
      <c r="P45" s="536"/>
      <c r="Q45" s="536"/>
      <c r="R45" s="536"/>
      <c r="S45" s="536"/>
      <c r="T45" s="536"/>
      <c r="U45" s="536"/>
      <c r="V45" s="536"/>
      <c r="W45" s="536"/>
      <c r="X45" s="536"/>
      <c r="Y45" s="80" t="s">
        <v>0</v>
      </c>
    </row>
    <row r="46" spans="1:25" ht="23.25">
      <c r="A46" s="544" t="str">
        <f>A5</f>
        <v xml:space="preserve"> JIST </v>
      </c>
      <c r="B46" s="545"/>
      <c r="C46" s="545"/>
      <c r="D46" s="545"/>
      <c r="E46" s="545"/>
      <c r="F46" s="545"/>
      <c r="G46" s="545"/>
      <c r="H46" s="545"/>
      <c r="I46" s="545"/>
      <c r="J46" s="545"/>
      <c r="K46" s="545"/>
      <c r="L46" s="545"/>
      <c r="M46" s="545"/>
      <c r="N46" s="545"/>
      <c r="O46" s="545"/>
      <c r="P46" s="545"/>
      <c r="Q46" s="545"/>
      <c r="R46" s="545"/>
      <c r="S46" s="545"/>
      <c r="T46" s="545"/>
      <c r="U46" s="545"/>
      <c r="V46" s="545"/>
      <c r="W46" s="545"/>
      <c r="X46" s="545"/>
      <c r="Y46" s="80" t="s">
        <v>0</v>
      </c>
    </row>
    <row r="47" spans="1:25" ht="23.25">
      <c r="A47" s="544" t="s">
        <v>122</v>
      </c>
      <c r="B47" s="536"/>
      <c r="C47" s="536"/>
      <c r="D47" s="536"/>
      <c r="E47" s="536"/>
      <c r="F47" s="536"/>
      <c r="G47" s="536"/>
      <c r="H47" s="536"/>
      <c r="I47" s="536"/>
      <c r="J47" s="536"/>
      <c r="K47" s="536"/>
      <c r="L47" s="536"/>
      <c r="M47" s="536"/>
      <c r="N47" s="536"/>
      <c r="O47" s="536"/>
      <c r="P47" s="536"/>
      <c r="Q47" s="536"/>
      <c r="R47" s="536"/>
      <c r="S47" s="536"/>
      <c r="T47" s="536"/>
      <c r="U47" s="536"/>
      <c r="V47" s="536"/>
      <c r="W47" s="536"/>
      <c r="X47" s="536"/>
      <c r="Y47" s="80" t="s">
        <v>0</v>
      </c>
    </row>
    <row r="48" spans="1:25" ht="23.25">
      <c r="A48" s="544" t="s">
        <v>121</v>
      </c>
      <c r="B48" s="546"/>
      <c r="C48" s="546"/>
      <c r="D48" s="546"/>
      <c r="E48" s="546"/>
      <c r="F48" s="546"/>
      <c r="G48" s="546"/>
      <c r="H48" s="546"/>
      <c r="I48" s="546"/>
      <c r="J48" s="546"/>
      <c r="K48" s="546"/>
      <c r="L48" s="546"/>
      <c r="M48" s="546"/>
      <c r="N48" s="546"/>
      <c r="O48" s="546"/>
      <c r="P48" s="546"/>
      <c r="Q48" s="546"/>
      <c r="R48" s="546"/>
      <c r="S48" s="546"/>
      <c r="T48" s="546"/>
      <c r="U48" s="546"/>
      <c r="V48" s="546"/>
      <c r="W48" s="546"/>
      <c r="X48" s="546"/>
      <c r="Y48" s="80" t="s">
        <v>0</v>
      </c>
    </row>
    <row r="49" spans="1:25" ht="18" customHeight="1">
      <c r="Y49" s="80" t="s">
        <v>0</v>
      </c>
    </row>
    <row r="50" spans="1:25" ht="18" customHeight="1">
      <c r="Y50" s="80" t="s">
        <v>0</v>
      </c>
    </row>
    <row r="51" spans="1:25" ht="18" customHeight="1">
      <c r="Y51" s="80" t="s">
        <v>0</v>
      </c>
    </row>
    <row r="52" spans="1:25" ht="18" customHeight="1">
      <c r="Y52" s="80" t="s">
        <v>0</v>
      </c>
    </row>
    <row r="53" spans="1:25" ht="18" customHeight="1">
      <c r="A53" s="52"/>
      <c r="B53" s="52"/>
      <c r="C53" s="52"/>
      <c r="D53" s="53"/>
      <c r="E53" s="53"/>
      <c r="F53" s="53"/>
      <c r="G53" s="53"/>
      <c r="H53" s="53"/>
      <c r="I53" s="53"/>
      <c r="J53" s="53"/>
      <c r="K53" s="53"/>
      <c r="L53" s="53"/>
      <c r="M53" s="53"/>
      <c r="N53" s="53"/>
      <c r="O53" s="53"/>
      <c r="P53" s="53"/>
      <c r="Q53" s="53"/>
      <c r="R53" s="53"/>
      <c r="S53" s="53"/>
      <c r="T53" s="53"/>
      <c r="U53" s="53"/>
      <c r="V53" s="53"/>
      <c r="W53" s="53"/>
      <c r="X53" s="53"/>
      <c r="Y53" s="80" t="s">
        <v>0</v>
      </c>
    </row>
    <row r="54" spans="1:25" ht="22.5" customHeight="1">
      <c r="A54" s="556" t="s">
        <v>137</v>
      </c>
      <c r="B54" s="557"/>
      <c r="C54" s="557"/>
      <c r="D54" s="547" t="s">
        <v>188</v>
      </c>
      <c r="E54" s="548"/>
      <c r="F54" s="549"/>
      <c r="G54" s="547" t="s">
        <v>182</v>
      </c>
      <c r="H54" s="562"/>
      <c r="I54" s="563"/>
      <c r="J54" s="547" t="s">
        <v>168</v>
      </c>
      <c r="K54" s="548"/>
      <c r="L54" s="549"/>
      <c r="M54" s="547" t="s">
        <v>165</v>
      </c>
      <c r="N54" s="548"/>
      <c r="O54" s="549"/>
      <c r="P54" s="547" t="s">
        <v>169</v>
      </c>
      <c r="Q54" s="553"/>
      <c r="R54" s="553"/>
      <c r="S54" s="547" t="s">
        <v>170</v>
      </c>
      <c r="T54" s="548"/>
      <c r="U54" s="548"/>
      <c r="V54" s="547" t="s">
        <v>171</v>
      </c>
      <c r="W54" s="548"/>
      <c r="X54" s="549"/>
      <c r="Y54" s="80" t="s">
        <v>0</v>
      </c>
    </row>
    <row r="55" spans="1:25" ht="27.75" customHeight="1">
      <c r="A55" s="558"/>
      <c r="B55" s="559"/>
      <c r="C55" s="559"/>
      <c r="D55" s="550"/>
      <c r="E55" s="551"/>
      <c r="F55" s="552"/>
      <c r="G55" s="564"/>
      <c r="H55" s="565"/>
      <c r="I55" s="566"/>
      <c r="J55" s="550"/>
      <c r="K55" s="551"/>
      <c r="L55" s="552"/>
      <c r="M55" s="550"/>
      <c r="N55" s="551"/>
      <c r="O55" s="552"/>
      <c r="P55" s="554"/>
      <c r="Q55" s="555"/>
      <c r="R55" s="555"/>
      <c r="S55" s="550"/>
      <c r="T55" s="551"/>
      <c r="U55" s="551"/>
      <c r="V55" s="550"/>
      <c r="W55" s="551"/>
      <c r="X55" s="552"/>
      <c r="Y55" s="80" t="s">
        <v>0</v>
      </c>
    </row>
    <row r="56" spans="1:25" ht="16.5" thickBot="1">
      <c r="A56" s="560"/>
      <c r="B56" s="561"/>
      <c r="C56" s="561"/>
      <c r="D56" s="176" t="s">
        <v>138</v>
      </c>
      <c r="E56" s="177" t="s">
        <v>38</v>
      </c>
      <c r="F56" s="178" t="s">
        <v>140</v>
      </c>
      <c r="G56" s="176" t="s">
        <v>138</v>
      </c>
      <c r="H56" s="177" t="s">
        <v>38</v>
      </c>
      <c r="I56" s="178" t="s">
        <v>140</v>
      </c>
      <c r="J56" s="176" t="s">
        <v>138</v>
      </c>
      <c r="K56" s="177" t="s">
        <v>38</v>
      </c>
      <c r="L56" s="178" t="s">
        <v>140</v>
      </c>
      <c r="M56" s="176" t="s">
        <v>138</v>
      </c>
      <c r="N56" s="177" t="s">
        <v>38</v>
      </c>
      <c r="O56" s="178" t="s">
        <v>140</v>
      </c>
      <c r="P56" s="176" t="s">
        <v>138</v>
      </c>
      <c r="Q56" s="177" t="s">
        <v>38</v>
      </c>
      <c r="R56" s="178" t="s">
        <v>140</v>
      </c>
      <c r="S56" s="176" t="s">
        <v>138</v>
      </c>
      <c r="T56" s="177" t="s">
        <v>38</v>
      </c>
      <c r="U56" s="178" t="s">
        <v>140</v>
      </c>
      <c r="V56" s="179" t="s">
        <v>138</v>
      </c>
      <c r="W56" s="177" t="s">
        <v>38</v>
      </c>
      <c r="X56" s="180" t="s">
        <v>140</v>
      </c>
      <c r="Y56" s="80" t="s">
        <v>0</v>
      </c>
    </row>
    <row r="57" spans="1:25">
      <c r="A57" s="173"/>
      <c r="B57" s="525" t="s">
        <v>226</v>
      </c>
      <c r="C57" s="526"/>
      <c r="D57" s="146">
        <v>72</v>
      </c>
      <c r="E57" s="147">
        <v>72</v>
      </c>
      <c r="F57" s="148">
        <v>60164</v>
      </c>
      <c r="G57" s="146">
        <v>72</v>
      </c>
      <c r="H57" s="147">
        <v>72</v>
      </c>
      <c r="I57" s="148">
        <v>44307</v>
      </c>
      <c r="J57" s="146">
        <v>-13</v>
      </c>
      <c r="K57" s="147">
        <v>-13</v>
      </c>
      <c r="L57" s="148">
        <f>X20+X21+X24+X25</f>
        <v>-26055</v>
      </c>
      <c r="M57" s="146">
        <v>59</v>
      </c>
      <c r="N57" s="147">
        <v>59</v>
      </c>
      <c r="O57" s="399">
        <f>I57+L57</f>
        <v>18252</v>
      </c>
      <c r="P57" s="146">
        <v>0</v>
      </c>
      <c r="Q57" s="147">
        <v>0</v>
      </c>
      <c r="R57" s="148">
        <v>15174</v>
      </c>
      <c r="S57" s="146"/>
      <c r="T57" s="147"/>
      <c r="U57" s="148"/>
      <c r="V57" s="146">
        <f>P57+M57+S57</f>
        <v>59</v>
      </c>
      <c r="W57" s="147">
        <f>+N57+Q57+T57</f>
        <v>59</v>
      </c>
      <c r="X57" s="149">
        <v>33426</v>
      </c>
      <c r="Y57" s="80" t="s">
        <v>0</v>
      </c>
    </row>
    <row r="58" spans="1:25">
      <c r="A58" s="174"/>
      <c r="B58" s="175"/>
      <c r="C58" s="175" t="s">
        <v>39</v>
      </c>
      <c r="D58" s="181">
        <f t="shared" ref="D58:X58" si="0">SUM(D57:D57)</f>
        <v>72</v>
      </c>
      <c r="E58" s="182">
        <f t="shared" si="0"/>
        <v>72</v>
      </c>
      <c r="F58" s="150">
        <f t="shared" si="0"/>
        <v>60164</v>
      </c>
      <c r="G58" s="181">
        <f t="shared" si="0"/>
        <v>72</v>
      </c>
      <c r="H58" s="182">
        <f t="shared" si="0"/>
        <v>72</v>
      </c>
      <c r="I58" s="150">
        <f t="shared" si="0"/>
        <v>44307</v>
      </c>
      <c r="J58" s="181">
        <f t="shared" si="0"/>
        <v>-13</v>
      </c>
      <c r="K58" s="182">
        <f t="shared" si="0"/>
        <v>-13</v>
      </c>
      <c r="L58" s="150">
        <f t="shared" si="0"/>
        <v>-26055</v>
      </c>
      <c r="M58" s="181">
        <f t="shared" si="0"/>
        <v>59</v>
      </c>
      <c r="N58" s="182">
        <f t="shared" si="0"/>
        <v>59</v>
      </c>
      <c r="O58" s="400">
        <f t="shared" si="0"/>
        <v>18252</v>
      </c>
      <c r="P58" s="181">
        <f t="shared" si="0"/>
        <v>0</v>
      </c>
      <c r="Q58" s="182">
        <f t="shared" si="0"/>
        <v>0</v>
      </c>
      <c r="R58" s="150">
        <f t="shared" si="0"/>
        <v>15174</v>
      </c>
      <c r="S58" s="181">
        <f t="shared" si="0"/>
        <v>0</v>
      </c>
      <c r="T58" s="182">
        <f t="shared" si="0"/>
        <v>0</v>
      </c>
      <c r="U58" s="150">
        <f t="shared" si="0"/>
        <v>0</v>
      </c>
      <c r="V58" s="181">
        <f t="shared" si="0"/>
        <v>59</v>
      </c>
      <c r="W58" s="182">
        <f t="shared" si="0"/>
        <v>59</v>
      </c>
      <c r="X58" s="151">
        <f t="shared" si="0"/>
        <v>33426</v>
      </c>
      <c r="Y58" s="80" t="s">
        <v>0</v>
      </c>
    </row>
    <row r="59" spans="1:25">
      <c r="A59" s="173"/>
      <c r="B59" s="523" t="s">
        <v>125</v>
      </c>
      <c r="C59" s="524"/>
      <c r="D59" s="146"/>
      <c r="E59" s="147">
        <f>+E58</f>
        <v>72</v>
      </c>
      <c r="F59" s="40"/>
      <c r="G59" s="187"/>
      <c r="H59" s="147">
        <f>+H58</f>
        <v>72</v>
      </c>
      <c r="I59" s="148"/>
      <c r="J59" s="187"/>
      <c r="K59" s="147">
        <f>+K58</f>
        <v>-13</v>
      </c>
      <c r="L59" s="148"/>
      <c r="M59" s="187"/>
      <c r="N59" s="147">
        <f>+N58</f>
        <v>59</v>
      </c>
      <c r="O59" s="148"/>
      <c r="P59" s="187"/>
      <c r="Q59" s="147">
        <f>+Q58</f>
        <v>0</v>
      </c>
      <c r="R59" s="148"/>
      <c r="S59" s="187"/>
      <c r="T59" s="147">
        <f>+T58</f>
        <v>0</v>
      </c>
      <c r="U59" s="148"/>
      <c r="V59" s="187"/>
      <c r="W59" s="147">
        <f>+W58</f>
        <v>59</v>
      </c>
      <c r="X59" s="85"/>
      <c r="Y59" s="80" t="s">
        <v>0</v>
      </c>
    </row>
    <row r="60" spans="1:25">
      <c r="A60" s="476"/>
      <c r="B60" s="521"/>
      <c r="C60" s="522"/>
      <c r="D60" s="146"/>
      <c r="E60" s="147"/>
      <c r="F60" s="40"/>
      <c r="G60" s="187"/>
      <c r="H60" s="147"/>
      <c r="I60" s="148"/>
      <c r="J60" s="187"/>
      <c r="K60" s="147"/>
      <c r="L60" s="148"/>
      <c r="M60" s="187"/>
      <c r="N60" s="147"/>
      <c r="O60" s="148"/>
      <c r="P60" s="187"/>
      <c r="Q60" s="147"/>
      <c r="R60" s="148"/>
      <c r="S60" s="187"/>
      <c r="T60" s="147"/>
      <c r="U60" s="148"/>
      <c r="V60" s="187"/>
      <c r="W60" s="147"/>
      <c r="X60" s="85"/>
      <c r="Y60" s="80" t="s">
        <v>0</v>
      </c>
    </row>
    <row r="61" spans="1:25">
      <c r="A61" s="174"/>
      <c r="B61" s="527" t="s">
        <v>124</v>
      </c>
      <c r="C61" s="528"/>
      <c r="D61" s="183"/>
      <c r="E61" s="184">
        <f>E59</f>
        <v>72</v>
      </c>
      <c r="F61" s="152"/>
      <c r="G61" s="185"/>
      <c r="H61" s="184">
        <f>H59</f>
        <v>72</v>
      </c>
      <c r="I61" s="186"/>
      <c r="J61" s="185"/>
      <c r="K61" s="184">
        <f>K59</f>
        <v>-13</v>
      </c>
      <c r="L61" s="186"/>
      <c r="M61" s="185"/>
      <c r="N61" s="184">
        <f>N59</f>
        <v>59</v>
      </c>
      <c r="O61" s="186"/>
      <c r="P61" s="185"/>
      <c r="Q61" s="184">
        <f>Q59</f>
        <v>0</v>
      </c>
      <c r="R61" s="186"/>
      <c r="S61" s="185"/>
      <c r="T61" s="184">
        <f>T59</f>
        <v>0</v>
      </c>
      <c r="U61" s="186"/>
      <c r="V61" s="185"/>
      <c r="W61" s="184">
        <f>W59</f>
        <v>59</v>
      </c>
      <c r="X61" s="215"/>
      <c r="Y61" s="80" t="s">
        <v>19</v>
      </c>
    </row>
    <row r="62" spans="1:25">
      <c r="A62" s="386"/>
      <c r="B62" s="390" t="s">
        <v>239</v>
      </c>
      <c r="C62" s="387"/>
      <c r="D62" s="388"/>
      <c r="E62" s="388"/>
      <c r="F62" s="389"/>
      <c r="G62" s="188"/>
      <c r="H62" s="388"/>
      <c r="I62" s="188"/>
      <c r="J62" s="188"/>
      <c r="K62" s="388"/>
      <c r="L62" s="188"/>
      <c r="M62" s="188"/>
      <c r="N62" s="388"/>
      <c r="O62" s="188"/>
      <c r="P62" s="188"/>
      <c r="Q62" s="388"/>
      <c r="R62" s="188"/>
      <c r="S62" s="188"/>
      <c r="T62" s="388"/>
      <c r="U62" s="188"/>
      <c r="V62" s="188"/>
      <c r="W62" s="388"/>
      <c r="X62" s="188"/>
      <c r="Y62" s="80" t="s">
        <v>19</v>
      </c>
    </row>
    <row r="63" spans="1:25">
      <c r="B63" s="305" t="s">
        <v>240</v>
      </c>
      <c r="C63" s="5"/>
      <c r="Y63" s="80" t="s">
        <v>19</v>
      </c>
    </row>
    <row r="64" spans="1:25" ht="93.75" customHeight="1">
      <c r="B64" s="532"/>
      <c r="C64" s="532"/>
      <c r="D64" s="530"/>
      <c r="E64" s="531"/>
      <c r="F64" s="531"/>
      <c r="G64" s="533"/>
      <c r="H64" s="534"/>
      <c r="I64" s="534"/>
      <c r="J64" s="533"/>
      <c r="K64" s="534"/>
      <c r="L64" s="534"/>
      <c r="M64" s="533"/>
      <c r="N64" s="534"/>
      <c r="O64" s="534"/>
      <c r="P64" s="533"/>
      <c r="Q64" s="534"/>
      <c r="R64" s="534"/>
      <c r="S64" s="533"/>
      <c r="T64" s="534"/>
      <c r="U64" s="534"/>
      <c r="V64" s="533"/>
      <c r="W64" s="534"/>
      <c r="X64" s="534"/>
    </row>
    <row r="65" spans="1:25" s="269" customFormat="1" ht="15">
      <c r="D65" s="270"/>
      <c r="E65" s="270"/>
      <c r="F65" s="270"/>
      <c r="G65" s="270"/>
      <c r="H65" s="270"/>
      <c r="I65" s="270"/>
      <c r="J65" s="270"/>
      <c r="K65" s="270"/>
      <c r="L65" s="270"/>
      <c r="M65" s="270"/>
      <c r="N65" s="270"/>
      <c r="O65" s="270"/>
      <c r="P65" s="270"/>
      <c r="Q65" s="270"/>
      <c r="R65" s="270"/>
      <c r="S65" s="270"/>
      <c r="T65" s="270"/>
      <c r="U65" s="270"/>
      <c r="V65" s="270"/>
      <c r="W65" s="270"/>
      <c r="X65" s="270"/>
      <c r="Y65" s="271"/>
    </row>
    <row r="66" spans="1:25" s="269" customFormat="1" ht="15">
      <c r="D66" s="270"/>
      <c r="E66" s="270"/>
      <c r="F66" s="270"/>
      <c r="G66" s="270"/>
      <c r="H66" s="270"/>
      <c r="I66" s="270"/>
      <c r="J66" s="270"/>
      <c r="K66" s="270"/>
      <c r="L66" s="270"/>
      <c r="M66" s="270"/>
      <c r="N66" s="270"/>
      <c r="O66" s="270"/>
      <c r="P66" s="270"/>
      <c r="Q66" s="270"/>
      <c r="R66" s="270"/>
      <c r="S66" s="270"/>
      <c r="T66" s="270"/>
      <c r="U66" s="270"/>
      <c r="V66" s="270"/>
      <c r="W66" s="270"/>
      <c r="X66" s="270"/>
      <c r="Y66" s="271"/>
    </row>
    <row r="67" spans="1:25" s="269" customFormat="1" ht="15">
      <c r="D67" s="270"/>
      <c r="E67" s="270"/>
      <c r="F67" s="270"/>
      <c r="G67" s="270"/>
      <c r="H67" s="270"/>
      <c r="I67" s="270"/>
      <c r="J67" s="270"/>
      <c r="K67" s="270"/>
      <c r="L67" s="270"/>
      <c r="M67" s="270"/>
      <c r="N67" s="270"/>
      <c r="O67" s="270"/>
      <c r="P67" s="270"/>
      <c r="Q67" s="270"/>
      <c r="R67" s="270"/>
      <c r="S67" s="270"/>
      <c r="T67" s="270"/>
      <c r="U67" s="270"/>
      <c r="V67" s="270"/>
      <c r="W67" s="270"/>
      <c r="X67" s="270"/>
      <c r="Y67" s="271"/>
    </row>
    <row r="68" spans="1:25" s="269" customFormat="1" ht="15">
      <c r="D68" s="270"/>
      <c r="E68" s="270"/>
      <c r="F68" s="270"/>
      <c r="G68" s="270"/>
      <c r="H68" s="270"/>
      <c r="I68" s="270"/>
      <c r="J68" s="270"/>
      <c r="K68" s="270"/>
      <c r="L68" s="270"/>
      <c r="M68" s="270"/>
      <c r="N68" s="270"/>
      <c r="O68" s="270"/>
      <c r="P68" s="270"/>
      <c r="Q68" s="270"/>
      <c r="R68" s="270"/>
      <c r="S68" s="270"/>
      <c r="T68" s="270"/>
      <c r="U68" s="270"/>
      <c r="V68" s="270"/>
      <c r="W68" s="270"/>
      <c r="X68" s="270"/>
      <c r="Y68" s="271"/>
    </row>
    <row r="69" spans="1:25" s="269" customFormat="1" ht="15">
      <c r="D69" s="270"/>
      <c r="E69" s="270"/>
      <c r="F69" s="270"/>
      <c r="G69" s="270"/>
      <c r="H69" s="270"/>
      <c r="I69" s="270"/>
      <c r="J69" s="270"/>
      <c r="K69" s="270"/>
      <c r="L69" s="270"/>
      <c r="M69" s="270"/>
      <c r="N69" s="270"/>
      <c r="O69" s="270"/>
      <c r="P69" s="270"/>
      <c r="Q69" s="270"/>
      <c r="R69" s="270"/>
      <c r="S69" s="270"/>
      <c r="T69" s="270"/>
      <c r="U69" s="270"/>
      <c r="V69" s="270"/>
      <c r="W69" s="270"/>
      <c r="X69" s="270"/>
      <c r="Y69" s="271"/>
    </row>
    <row r="70" spans="1:25" s="506" customFormat="1" ht="15">
      <c r="D70" s="272"/>
      <c r="E70" s="272"/>
      <c r="F70" s="272"/>
      <c r="G70" s="272"/>
      <c r="H70" s="272"/>
      <c r="I70" s="272"/>
      <c r="J70" s="272"/>
      <c r="K70" s="272"/>
      <c r="L70" s="272"/>
      <c r="M70" s="272"/>
      <c r="N70" s="272"/>
      <c r="O70" s="272"/>
      <c r="P70" s="272"/>
      <c r="Q70" s="272"/>
      <c r="R70" s="272"/>
      <c r="S70" s="272"/>
      <c r="T70" s="272"/>
      <c r="U70" s="272"/>
      <c r="V70" s="272"/>
      <c r="W70" s="272"/>
      <c r="X70" s="272"/>
      <c r="Y70" s="507"/>
    </row>
    <row r="71" spans="1:25" s="506" customFormat="1" ht="15">
      <c r="D71" s="272"/>
      <c r="E71" s="272"/>
      <c r="F71" s="272"/>
      <c r="G71" s="272"/>
      <c r="H71" s="272"/>
      <c r="I71" s="272"/>
      <c r="J71" s="272"/>
      <c r="K71" s="272"/>
      <c r="L71" s="272"/>
      <c r="M71" s="272"/>
      <c r="N71" s="272"/>
      <c r="O71" s="272"/>
      <c r="P71" s="272"/>
      <c r="Q71" s="272"/>
      <c r="R71" s="272"/>
      <c r="S71" s="272"/>
      <c r="T71" s="272"/>
      <c r="U71" s="272"/>
      <c r="V71" s="272"/>
      <c r="W71" s="272"/>
      <c r="X71" s="272"/>
      <c r="Y71" s="507"/>
    </row>
    <row r="72" spans="1:25" s="506" customFormat="1" ht="30" customHeight="1">
      <c r="A72" s="529"/>
      <c r="B72" s="529"/>
      <c r="C72" s="529"/>
      <c r="D72" s="529"/>
      <c r="E72" s="529"/>
      <c r="F72" s="529"/>
      <c r="G72" s="529"/>
      <c r="H72" s="529"/>
      <c r="I72" s="529"/>
      <c r="J72" s="529"/>
      <c r="K72" s="529"/>
      <c r="L72" s="529"/>
      <c r="M72" s="529"/>
      <c r="N72" s="529"/>
      <c r="O72" s="529"/>
      <c r="P72" s="529"/>
      <c r="Q72" s="529"/>
      <c r="R72" s="529"/>
      <c r="S72" s="529"/>
      <c r="T72" s="529"/>
      <c r="U72" s="529"/>
      <c r="V72" s="529"/>
      <c r="W72" s="58"/>
      <c r="X72" s="58"/>
      <c r="Y72" s="507"/>
    </row>
    <row r="73" spans="1:25" s="504" customFormat="1">
      <c r="D73" s="44"/>
      <c r="E73" s="44"/>
      <c r="F73" s="44"/>
      <c r="G73" s="44"/>
      <c r="H73" s="44"/>
      <c r="I73" s="44"/>
      <c r="J73" s="44"/>
      <c r="K73" s="44"/>
      <c r="L73" s="44"/>
      <c r="M73" s="44"/>
      <c r="N73" s="44"/>
      <c r="O73" s="44"/>
      <c r="P73" s="44"/>
      <c r="Q73" s="44"/>
      <c r="R73" s="44"/>
      <c r="S73" s="44"/>
      <c r="T73" s="44"/>
      <c r="U73" s="44"/>
      <c r="V73" s="44"/>
      <c r="W73" s="44"/>
      <c r="X73" s="44"/>
      <c r="Y73" s="508"/>
    </row>
    <row r="74" spans="1:25">
      <c r="K74" s="64"/>
    </row>
  </sheetData>
  <customSheetViews>
    <customSheetView guid="{12C66D54-5067-4346-818B-6EAB1C8A9183}" scale="65" showPageBreaks="1" showGridLines="0" outlineSymbols="0" fitToPage="1" printArea="1" view="pageBreakPreview">
      <selection activeCell="A21" sqref="A21:U21"/>
      <rowBreaks count="1" manualBreakCount="1">
        <brk id="47" max="23" man="1"/>
      </rowBreaks>
      <pageMargins left="0.5" right="0.4" top="0.5" bottom="0.25" header="0" footer="0"/>
      <printOptions horizontalCentered="1"/>
      <pageSetup scale="55" firstPageNumber="8" fitToHeight="0" orientation="landscape" useFirstPageNumber="1" r:id="rId1"/>
      <headerFooter alignWithMargins="0">
        <oddFooter>&amp;C&amp;"Times New Roman,Regular"Exhibit B - Summary of Requirements</oddFooter>
      </headerFooter>
    </customSheetView>
    <customSheetView guid="{3118AF25-8423-420A-806A-487665220C68}" scale="65" showPageBreaks="1" showGridLines="0" outlineSymbols="0" fitToPage="1" printArea="1" view="pageBreakPreview" topLeftCell="A50">
      <selection activeCell="W80" sqref="W80"/>
      <rowBreaks count="1" manualBreakCount="1">
        <brk id="47" max="23" man="1"/>
      </rowBreaks>
      <pageMargins left="0.5" right="0.4" top="0.5" bottom="0.25" header="0" footer="0"/>
      <printOptions horizontalCentered="1"/>
      <pageSetup scale="55" firstPageNumber="8" fitToHeight="0" orientation="landscape" useFirstPageNumber="1" r:id="rId2"/>
      <headerFooter alignWithMargins="0">
        <oddFooter>&amp;C&amp;"Times New Roman,Regular"Exhibit B - Summary of Requirements</oddFooter>
      </headerFooter>
    </customSheetView>
    <customSheetView guid="{56C0A34E-45B4-448B-85E5-70B3A8E63333}" scale="65" showPageBreaks="1" showGridLines="0" outlineSymbols="0" fitToPage="1" printArea="1" view="pageBreakPreview" topLeftCell="A6">
      <selection activeCell="X34" sqref="X34"/>
      <rowBreaks count="1" manualBreakCount="1">
        <brk id="49" max="23" man="1"/>
      </rowBreaks>
      <pageMargins left="0.5" right="0.4" top="0.5" bottom="0.25" header="0" footer="0"/>
      <printOptions horizontalCentered="1"/>
      <pageSetup scale="55" firstPageNumber="8" fitToHeight="0" orientation="landscape" useFirstPageNumber="1" r:id="rId3"/>
      <headerFooter alignWithMargins="0">
        <oddFooter>&amp;C&amp;"Times New Roman,Regular"Exhibit B - Summary of Requirements</oddFooter>
      </headerFooter>
    </customSheetView>
    <customSheetView guid="{4148B88B-8ED7-4FDE-9459-DEB244AD0552}" scale="65" showPageBreaks="1" showGridLines="0" outlineSymbols="0" fitToPage="1" printArea="1" view="pageBreakPreview" topLeftCell="C7">
      <selection activeCell="A38" sqref="A38:U38"/>
      <rowBreaks count="1" manualBreakCount="1">
        <brk id="47" max="23" man="1"/>
      </rowBreaks>
      <pageMargins left="0.5" right="0.4" top="0.5" bottom="0.25" header="0" footer="0"/>
      <printOptions horizontalCentered="1"/>
      <pageSetup scale="55" firstPageNumber="8" fitToHeight="0" orientation="landscape" useFirstPageNumber="1" r:id="rId4"/>
      <headerFooter alignWithMargins="0">
        <oddFooter>&amp;C&amp;"Times New Roman,Regular"Exhibit B - Summary of Requirements</oddFooter>
      </headerFooter>
    </customSheetView>
    <customSheetView guid="{E4C7BC4C-EDE0-4110-A1E8-168EA72A6C3C}" scale="65" showPageBreaks="1" showGridLines="0" outlineSymbols="0" fitToPage="1" printArea="1" view="pageBreakPreview" topLeftCell="A58">
      <selection activeCell="W74" activeCellId="5" sqref="H74 K74 N74 Q74 T74 W74"/>
      <rowBreaks count="1" manualBreakCount="1">
        <brk id="49" max="23" man="1"/>
      </rowBreaks>
      <pageMargins left="0.5" right="0.4" top="0.5" bottom="0.25" header="0" footer="0"/>
      <printOptions horizontalCentered="1"/>
      <pageSetup scale="54" firstPageNumber="8" fitToHeight="0" orientation="landscape" useFirstPageNumber="1" r:id="rId5"/>
      <headerFooter alignWithMargins="0">
        <oddFooter>&amp;C&amp;"Times New Roman,Regular"Exhibit B - Summary of Requirements</oddFooter>
      </headerFooter>
    </customSheetView>
  </customSheetViews>
  <mergeCells count="59">
    <mergeCell ref="A1:X1"/>
    <mergeCell ref="A14:U14"/>
    <mergeCell ref="A2:X2"/>
    <mergeCell ref="A3:X3"/>
    <mergeCell ref="A8:X8"/>
    <mergeCell ref="A9:X9"/>
    <mergeCell ref="X12:X13"/>
    <mergeCell ref="W12:W13"/>
    <mergeCell ref="A4:X4"/>
    <mergeCell ref="A5:X5"/>
    <mergeCell ref="A6:X6"/>
    <mergeCell ref="A7:X7"/>
    <mergeCell ref="V11:X11"/>
    <mergeCell ref="A10:X10"/>
    <mergeCell ref="A11:U13"/>
    <mergeCell ref="V12:V13"/>
    <mergeCell ref="A15:U15"/>
    <mergeCell ref="A33:U33"/>
    <mergeCell ref="A25:U25"/>
    <mergeCell ref="A31:U31"/>
    <mergeCell ref="A27:U27"/>
    <mergeCell ref="A28:U28"/>
    <mergeCell ref="A29:U29"/>
    <mergeCell ref="A30:U30"/>
    <mergeCell ref="A16:U16"/>
    <mergeCell ref="A17:U17"/>
    <mergeCell ref="A18:U18"/>
    <mergeCell ref="A23:U23"/>
    <mergeCell ref="A19:U19"/>
    <mergeCell ref="A32:U32"/>
    <mergeCell ref="A46:X46"/>
    <mergeCell ref="A47:X47"/>
    <mergeCell ref="A48:X48"/>
    <mergeCell ref="V54:X55"/>
    <mergeCell ref="D54:F55"/>
    <mergeCell ref="M54:O55"/>
    <mergeCell ref="P54:R55"/>
    <mergeCell ref="A54:C56"/>
    <mergeCell ref="G54:I55"/>
    <mergeCell ref="J54:L55"/>
    <mergeCell ref="S54:U55"/>
    <mergeCell ref="A45:X45"/>
    <mergeCell ref="A35:U35"/>
    <mergeCell ref="A37:X39"/>
    <mergeCell ref="A34:U34"/>
    <mergeCell ref="A36:U36"/>
    <mergeCell ref="B60:C60"/>
    <mergeCell ref="B59:C59"/>
    <mergeCell ref="B57:C57"/>
    <mergeCell ref="B61:C61"/>
    <mergeCell ref="A72:V72"/>
    <mergeCell ref="D64:F64"/>
    <mergeCell ref="B64:C64"/>
    <mergeCell ref="G64:I64"/>
    <mergeCell ref="J64:L64"/>
    <mergeCell ref="M64:O64"/>
    <mergeCell ref="P64:R64"/>
    <mergeCell ref="S64:U64"/>
    <mergeCell ref="V64:X64"/>
  </mergeCells>
  <phoneticPr fontId="0" type="noConversion"/>
  <printOptions horizontalCentered="1"/>
  <pageMargins left="0.5" right="0.4" top="0.5" bottom="0.25" header="0" footer="0"/>
  <pageSetup scale="54" firstPageNumber="8" fitToHeight="0" orientation="landscape" useFirstPageNumber="1" r:id="rId6"/>
  <headerFooter alignWithMargins="0">
    <oddFooter>&amp;C&amp;"Times New Roman,Regular"Exhibit B - Summary of Requirements</oddFooter>
  </headerFooter>
  <rowBreaks count="1" manualBreakCount="1">
    <brk id="38" max="23" man="1"/>
  </rowBreaks>
  <ignoredErrors>
    <ignoredError sqref="W57" formula="1"/>
  </ignoredErrors>
</worksheet>
</file>

<file path=xl/worksheets/sheet10.xml><?xml version="1.0" encoding="utf-8"?>
<worksheet xmlns="http://schemas.openxmlformats.org/spreadsheetml/2006/main" xmlns:r="http://schemas.openxmlformats.org/officeDocument/2006/relationships">
  <sheetPr codeName="Sheet16"/>
  <dimension ref="A1:N39"/>
  <sheetViews>
    <sheetView showGridLines="0" showOutlineSymbols="0" zoomScaleNormal="100" zoomScaleSheetLayoutView="75" workbookViewId="0">
      <pane xSplit="1" ySplit="11" topLeftCell="B12" activePane="bottomRight" state="frozen"/>
      <selection activeCell="AB52" sqref="AB52"/>
      <selection pane="topRight" activeCell="AB52" sqref="AB52"/>
      <selection pane="bottomLeft" activeCell="AB52" sqref="AB52"/>
      <selection pane="bottomRight" activeCell="A34" sqref="A34:XFD39"/>
    </sheetView>
  </sheetViews>
  <sheetFormatPr defaultColWidth="9.6640625" defaultRowHeight="15.75"/>
  <cols>
    <col min="1" max="1" width="57" style="7" customWidth="1"/>
    <col min="2" max="2" width="8.33203125" style="7" customWidth="1"/>
    <col min="3" max="3" width="12.109375" style="7" customWidth="1"/>
    <col min="4" max="4" width="8.77734375" style="7" customWidth="1"/>
    <col min="5" max="5" width="9.77734375" style="7" customWidth="1"/>
    <col min="6" max="6" width="9.21875" style="7" customWidth="1"/>
    <col min="7" max="7" width="9.77734375" style="7" customWidth="1"/>
    <col min="8" max="8" width="7.77734375" style="7" customWidth="1"/>
    <col min="9" max="9" width="11.77734375" style="7" bestFit="1" customWidth="1"/>
    <col min="10" max="10" width="1.21875" style="71" customWidth="1"/>
    <col min="11" max="16384" width="9.6640625" style="7"/>
  </cols>
  <sheetData>
    <row r="1" spans="1:10" ht="20.25">
      <c r="A1" s="760" t="s">
        <v>111</v>
      </c>
      <c r="B1" s="761"/>
      <c r="C1" s="761"/>
      <c r="D1" s="761"/>
      <c r="E1" s="761"/>
      <c r="F1" s="761"/>
      <c r="G1" s="761"/>
      <c r="H1" s="761"/>
      <c r="I1" s="761"/>
      <c r="J1" s="225" t="s">
        <v>0</v>
      </c>
    </row>
    <row r="2" spans="1:10" ht="18.75">
      <c r="A2" s="762"/>
      <c r="B2" s="762"/>
      <c r="C2" s="762"/>
      <c r="D2" s="762"/>
      <c r="E2" s="762"/>
      <c r="F2" s="762"/>
      <c r="G2" s="762"/>
      <c r="H2" s="762"/>
      <c r="I2" s="762"/>
      <c r="J2" s="225" t="s">
        <v>0</v>
      </c>
    </row>
    <row r="3" spans="1:10">
      <c r="A3" s="763"/>
      <c r="B3" s="763"/>
      <c r="C3" s="763"/>
      <c r="D3" s="763"/>
      <c r="E3" s="763"/>
      <c r="F3" s="763"/>
      <c r="G3" s="763"/>
      <c r="H3" s="763"/>
      <c r="I3" s="763"/>
      <c r="J3" s="225" t="s">
        <v>0</v>
      </c>
    </row>
    <row r="4" spans="1:10" ht="20.25">
      <c r="A4" s="759" t="s">
        <v>148</v>
      </c>
      <c r="B4" s="758"/>
      <c r="C4" s="758"/>
      <c r="D4" s="758"/>
      <c r="E4" s="758"/>
      <c r="F4" s="758"/>
      <c r="G4" s="758"/>
      <c r="H4" s="758"/>
      <c r="I4" s="758"/>
      <c r="J4" s="225" t="s">
        <v>0</v>
      </c>
    </row>
    <row r="5" spans="1:10" ht="18.75">
      <c r="A5" s="757" t="str">
        <f>+'B. Summary of Requirements '!A5</f>
        <v xml:space="preserve"> JIST </v>
      </c>
      <c r="B5" s="715"/>
      <c r="C5" s="715"/>
      <c r="D5" s="715"/>
      <c r="E5" s="715"/>
      <c r="F5" s="715"/>
      <c r="G5" s="715"/>
      <c r="H5" s="715"/>
      <c r="I5" s="715"/>
      <c r="J5" s="225" t="s">
        <v>0</v>
      </c>
    </row>
    <row r="6" spans="1:10" ht="18.75">
      <c r="A6" s="757" t="str">
        <f>+'B. Summary of Requirements '!A6</f>
        <v>Salaries and Expenses</v>
      </c>
      <c r="B6" s="758"/>
      <c r="C6" s="758"/>
      <c r="D6" s="758"/>
      <c r="E6" s="758"/>
      <c r="F6" s="758"/>
      <c r="G6" s="758"/>
      <c r="H6" s="758"/>
      <c r="I6" s="758"/>
      <c r="J6" s="225" t="s">
        <v>0</v>
      </c>
    </row>
    <row r="7" spans="1:10">
      <c r="A7" s="763"/>
      <c r="B7" s="763"/>
      <c r="C7" s="763"/>
      <c r="D7" s="763"/>
      <c r="E7" s="763"/>
      <c r="F7" s="763"/>
      <c r="G7" s="763"/>
      <c r="H7" s="763"/>
      <c r="I7" s="763"/>
      <c r="J7" s="225" t="s">
        <v>0</v>
      </c>
    </row>
    <row r="8" spans="1:10" ht="16.5" thickBot="1">
      <c r="A8" s="775" t="s">
        <v>139</v>
      </c>
      <c r="B8" s="775"/>
      <c r="C8" s="775"/>
      <c r="D8" s="775"/>
      <c r="E8" s="775"/>
      <c r="F8" s="775"/>
      <c r="G8" s="775"/>
      <c r="H8" s="775"/>
      <c r="I8" s="775"/>
      <c r="J8" s="225" t="s">
        <v>0</v>
      </c>
    </row>
    <row r="9" spans="1:10">
      <c r="A9" s="770" t="s">
        <v>43</v>
      </c>
      <c r="B9" s="764" t="s">
        <v>189</v>
      </c>
      <c r="C9" s="765"/>
      <c r="D9" s="764" t="s">
        <v>182</v>
      </c>
      <c r="E9" s="765"/>
      <c r="F9" s="764" t="s">
        <v>171</v>
      </c>
      <c r="G9" s="765"/>
      <c r="H9" s="764" t="s">
        <v>33</v>
      </c>
      <c r="I9" s="768"/>
      <c r="J9" s="225" t="s">
        <v>0</v>
      </c>
    </row>
    <row r="10" spans="1:10" ht="53.25" customHeight="1">
      <c r="A10" s="771"/>
      <c r="B10" s="766"/>
      <c r="C10" s="767"/>
      <c r="D10" s="766"/>
      <c r="E10" s="767"/>
      <c r="F10" s="766"/>
      <c r="G10" s="767"/>
      <c r="H10" s="766"/>
      <c r="I10" s="769"/>
      <c r="J10" s="225" t="s">
        <v>0</v>
      </c>
    </row>
    <row r="11" spans="1:10" ht="16.5" thickBot="1">
      <c r="A11" s="772"/>
      <c r="B11" s="163" t="s">
        <v>138</v>
      </c>
      <c r="C11" s="164" t="s">
        <v>140</v>
      </c>
      <c r="D11" s="163" t="s">
        <v>138</v>
      </c>
      <c r="E11" s="164" t="s">
        <v>140</v>
      </c>
      <c r="F11" s="163" t="s">
        <v>138</v>
      </c>
      <c r="G11" s="164" t="s">
        <v>140</v>
      </c>
      <c r="H11" s="163" t="s">
        <v>138</v>
      </c>
      <c r="I11" s="316" t="s">
        <v>140</v>
      </c>
      <c r="J11" s="225" t="s">
        <v>0</v>
      </c>
    </row>
    <row r="12" spans="1:10">
      <c r="A12" s="158" t="s">
        <v>105</v>
      </c>
      <c r="B12" s="100">
        <v>6</v>
      </c>
      <c r="C12" s="101"/>
      <c r="D12" s="100">
        <v>6</v>
      </c>
      <c r="E12" s="101"/>
      <c r="F12" s="100">
        <v>6</v>
      </c>
      <c r="G12" s="101"/>
      <c r="H12" s="100">
        <f>F12-D12</f>
        <v>0</v>
      </c>
      <c r="I12" s="317"/>
      <c r="J12" s="225" t="s">
        <v>0</v>
      </c>
    </row>
    <row r="13" spans="1:10">
      <c r="A13" s="159" t="s">
        <v>104</v>
      </c>
      <c r="B13" s="100">
        <v>36</v>
      </c>
      <c r="C13" s="101"/>
      <c r="D13" s="100">
        <v>36</v>
      </c>
      <c r="E13" s="101"/>
      <c r="F13" s="100">
        <v>30</v>
      </c>
      <c r="G13" s="101"/>
      <c r="H13" s="100">
        <f t="shared" ref="H13:H27" si="0">F13-D13</f>
        <v>-6</v>
      </c>
      <c r="I13" s="318"/>
      <c r="J13" s="225" t="s">
        <v>0</v>
      </c>
    </row>
    <row r="14" spans="1:10">
      <c r="A14" s="159" t="s">
        <v>103</v>
      </c>
      <c r="B14" s="100">
        <v>25</v>
      </c>
      <c r="C14" s="101"/>
      <c r="D14" s="100">
        <v>25</v>
      </c>
      <c r="E14" s="101"/>
      <c r="F14" s="100">
        <v>19</v>
      </c>
      <c r="G14" s="101"/>
      <c r="H14" s="100">
        <f t="shared" si="0"/>
        <v>-6</v>
      </c>
      <c r="I14" s="318"/>
      <c r="J14" s="225" t="s">
        <v>0</v>
      </c>
    </row>
    <row r="15" spans="1:10">
      <c r="A15" s="159" t="s">
        <v>102</v>
      </c>
      <c r="B15" s="100">
        <v>3</v>
      </c>
      <c r="C15" s="101"/>
      <c r="D15" s="100">
        <v>3</v>
      </c>
      <c r="E15" s="101"/>
      <c r="F15" s="100">
        <v>2</v>
      </c>
      <c r="G15" s="101"/>
      <c r="H15" s="100">
        <f t="shared" si="0"/>
        <v>-1</v>
      </c>
      <c r="I15" s="318"/>
      <c r="J15" s="225" t="s">
        <v>0</v>
      </c>
    </row>
    <row r="16" spans="1:10">
      <c r="A16" s="159" t="s">
        <v>101</v>
      </c>
      <c r="B16" s="100">
        <v>1</v>
      </c>
      <c r="C16" s="101"/>
      <c r="D16" s="100">
        <v>1</v>
      </c>
      <c r="E16" s="101"/>
      <c r="F16" s="100">
        <v>1</v>
      </c>
      <c r="G16" s="101"/>
      <c r="H16" s="100">
        <f t="shared" si="0"/>
        <v>0</v>
      </c>
      <c r="I16" s="318"/>
      <c r="J16" s="225" t="s">
        <v>0</v>
      </c>
    </row>
    <row r="17" spans="1:12">
      <c r="A17" s="159" t="s">
        <v>100</v>
      </c>
      <c r="B17" s="100">
        <v>1</v>
      </c>
      <c r="C17" s="101"/>
      <c r="D17" s="100">
        <v>1</v>
      </c>
      <c r="E17" s="101"/>
      <c r="F17" s="100">
        <v>1</v>
      </c>
      <c r="G17" s="101"/>
      <c r="H17" s="100">
        <f t="shared" si="0"/>
        <v>0</v>
      </c>
      <c r="I17" s="318"/>
      <c r="J17" s="225" t="s">
        <v>0</v>
      </c>
    </row>
    <row r="18" spans="1:12">
      <c r="A18" s="159" t="s">
        <v>99</v>
      </c>
      <c r="B18" s="100"/>
      <c r="C18" s="101"/>
      <c r="D18" s="100"/>
      <c r="E18" s="101"/>
      <c r="F18" s="100"/>
      <c r="G18" s="101"/>
      <c r="H18" s="100">
        <f t="shared" si="0"/>
        <v>0</v>
      </c>
      <c r="I18" s="318"/>
      <c r="J18" s="225" t="s">
        <v>0</v>
      </c>
    </row>
    <row r="19" spans="1:12">
      <c r="A19" s="159" t="s">
        <v>98</v>
      </c>
      <c r="B19" s="100"/>
      <c r="C19" s="101"/>
      <c r="D19" s="100"/>
      <c r="E19" s="101"/>
      <c r="F19" s="100"/>
      <c r="G19" s="101"/>
      <c r="H19" s="100">
        <f t="shared" si="0"/>
        <v>0</v>
      </c>
      <c r="I19" s="318"/>
      <c r="J19" s="225" t="s">
        <v>0</v>
      </c>
    </row>
    <row r="20" spans="1:12">
      <c r="A20" s="159" t="s">
        <v>97</v>
      </c>
      <c r="B20" s="100"/>
      <c r="C20" s="101"/>
      <c r="D20" s="100"/>
      <c r="E20" s="101"/>
      <c r="F20" s="100"/>
      <c r="G20" s="101"/>
      <c r="H20" s="100">
        <f t="shared" si="0"/>
        <v>0</v>
      </c>
      <c r="I20" s="318"/>
      <c r="J20" s="225" t="s">
        <v>0</v>
      </c>
    </row>
    <row r="21" spans="1:12">
      <c r="A21" s="159" t="s">
        <v>96</v>
      </c>
      <c r="B21" s="100"/>
      <c r="C21" s="101"/>
      <c r="D21" s="100"/>
      <c r="E21" s="101"/>
      <c r="F21" s="100"/>
      <c r="G21" s="101"/>
      <c r="H21" s="100">
        <f t="shared" si="0"/>
        <v>0</v>
      </c>
      <c r="I21" s="318"/>
      <c r="J21" s="225" t="s">
        <v>0</v>
      </c>
    </row>
    <row r="22" spans="1:12">
      <c r="A22" s="159" t="s">
        <v>95</v>
      </c>
      <c r="B22" s="100"/>
      <c r="C22" s="101"/>
      <c r="D22" s="100"/>
      <c r="E22" s="101"/>
      <c r="F22" s="100"/>
      <c r="G22" s="101"/>
      <c r="H22" s="100">
        <f t="shared" si="0"/>
        <v>0</v>
      </c>
      <c r="I22" s="318"/>
      <c r="J22" s="225" t="s">
        <v>0</v>
      </c>
    </row>
    <row r="23" spans="1:12">
      <c r="A23" s="159" t="s">
        <v>94</v>
      </c>
      <c r="B23" s="100"/>
      <c r="C23" s="101"/>
      <c r="D23" s="100"/>
      <c r="E23" s="101"/>
      <c r="F23" s="100"/>
      <c r="G23" s="101"/>
      <c r="H23" s="100">
        <f t="shared" si="0"/>
        <v>0</v>
      </c>
      <c r="I23" s="318"/>
      <c r="J23" s="225" t="s">
        <v>0</v>
      </c>
    </row>
    <row r="24" spans="1:12">
      <c r="A24" s="159" t="s">
        <v>92</v>
      </c>
      <c r="B24" s="100"/>
      <c r="C24" s="101"/>
      <c r="D24" s="100"/>
      <c r="E24" s="101"/>
      <c r="F24" s="100"/>
      <c r="G24" s="101"/>
      <c r="H24" s="100">
        <f t="shared" si="0"/>
        <v>0</v>
      </c>
      <c r="I24" s="318"/>
      <c r="J24" s="225" t="s">
        <v>0</v>
      </c>
    </row>
    <row r="25" spans="1:12">
      <c r="A25" s="159" t="s">
        <v>93</v>
      </c>
      <c r="B25" s="172"/>
      <c r="C25" s="101"/>
      <c r="D25" s="100"/>
      <c r="E25" s="101"/>
      <c r="F25" s="100"/>
      <c r="G25" s="101"/>
      <c r="H25" s="100">
        <f t="shared" si="0"/>
        <v>0</v>
      </c>
      <c r="I25" s="318"/>
      <c r="J25" s="225" t="s">
        <v>0</v>
      </c>
    </row>
    <row r="26" spans="1:12">
      <c r="A26" s="159" t="s">
        <v>91</v>
      </c>
      <c r="B26" s="100"/>
      <c r="C26" s="101"/>
      <c r="D26" s="100"/>
      <c r="E26" s="101"/>
      <c r="F26" s="100"/>
      <c r="G26" s="101"/>
      <c r="H26" s="100">
        <f t="shared" si="0"/>
        <v>0</v>
      </c>
      <c r="I26" s="318"/>
      <c r="J26" s="225" t="s">
        <v>0</v>
      </c>
    </row>
    <row r="27" spans="1:12">
      <c r="A27" s="159" t="s">
        <v>90</v>
      </c>
      <c r="B27" s="102"/>
      <c r="C27" s="103"/>
      <c r="D27" s="102"/>
      <c r="E27" s="103"/>
      <c r="F27" s="102"/>
      <c r="G27" s="103"/>
      <c r="H27" s="100">
        <f t="shared" si="0"/>
        <v>0</v>
      </c>
      <c r="I27" s="319"/>
      <c r="J27" s="225" t="s">
        <v>0</v>
      </c>
    </row>
    <row r="28" spans="1:12">
      <c r="A28" s="160" t="s">
        <v>178</v>
      </c>
      <c r="B28" s="104">
        <f t="shared" ref="B28:F28" si="1">SUM(B12:B27)</f>
        <v>72</v>
      </c>
      <c r="C28" s="139"/>
      <c r="D28" s="104">
        <f t="shared" si="1"/>
        <v>72</v>
      </c>
      <c r="E28" s="139"/>
      <c r="F28" s="104">
        <f t="shared" si="1"/>
        <v>59</v>
      </c>
      <c r="G28" s="139"/>
      <c r="H28" s="104">
        <f>SUM(H12:H27)</f>
        <v>-13</v>
      </c>
      <c r="I28" s="320"/>
      <c r="J28" s="225" t="s">
        <v>0</v>
      </c>
      <c r="L28" s="19"/>
    </row>
    <row r="29" spans="1:12">
      <c r="A29" s="161" t="s">
        <v>15</v>
      </c>
      <c r="B29" s="105"/>
      <c r="C29" s="62">
        <v>173055</v>
      </c>
      <c r="D29" s="105"/>
      <c r="E29" s="62">
        <v>173055</v>
      </c>
      <c r="F29" s="109"/>
      <c r="G29" s="62">
        <v>173055</v>
      </c>
      <c r="H29" s="105"/>
      <c r="I29" s="321"/>
      <c r="J29" s="225" t="s">
        <v>0</v>
      </c>
    </row>
    <row r="30" spans="1:12">
      <c r="A30" s="161" t="s">
        <v>70</v>
      </c>
      <c r="B30" s="106"/>
      <c r="C30" s="62">
        <v>129449</v>
      </c>
      <c r="D30" s="105"/>
      <c r="E30" s="62">
        <v>129449</v>
      </c>
      <c r="F30" s="109"/>
      <c r="G30" s="62">
        <v>129449</v>
      </c>
      <c r="H30" s="105"/>
      <c r="I30" s="318"/>
      <c r="J30" s="225" t="s">
        <v>0</v>
      </c>
    </row>
    <row r="31" spans="1:12" ht="16.5" thickBot="1">
      <c r="A31" s="162" t="s">
        <v>71</v>
      </c>
      <c r="B31" s="107"/>
      <c r="C31" s="142">
        <v>14</v>
      </c>
      <c r="D31" s="108"/>
      <c r="E31" s="142">
        <v>14</v>
      </c>
      <c r="F31" s="108"/>
      <c r="G31" s="142">
        <v>14</v>
      </c>
      <c r="H31" s="108"/>
      <c r="I31" s="322"/>
      <c r="J31" s="225" t="s">
        <v>19</v>
      </c>
    </row>
    <row r="32" spans="1:12">
      <c r="A32" s="773"/>
      <c r="B32" s="774"/>
      <c r="C32" s="774"/>
      <c r="D32" s="774"/>
      <c r="E32" s="774"/>
      <c r="F32" s="774"/>
      <c r="G32" s="774"/>
      <c r="H32" s="774"/>
      <c r="I32" s="774"/>
      <c r="J32" s="774"/>
    </row>
    <row r="33" spans="1:14">
      <c r="A33" s="13"/>
      <c r="B33" s="13"/>
      <c r="C33" s="13"/>
      <c r="D33" s="13"/>
      <c r="E33" s="13"/>
      <c r="F33" s="13"/>
      <c r="G33" s="13"/>
      <c r="H33" s="13"/>
      <c r="I33" s="13"/>
      <c r="J33" s="226"/>
    </row>
    <row r="34" spans="1:14" s="44" customFormat="1">
      <c r="A34" s="820"/>
      <c r="B34" s="821"/>
      <c r="C34" s="821"/>
      <c r="D34" s="821"/>
      <c r="E34" s="821"/>
      <c r="F34" s="821"/>
      <c r="G34" s="821"/>
      <c r="H34" s="821"/>
      <c r="J34" s="822"/>
    </row>
    <row r="35" spans="1:14" s="44" customFormat="1">
      <c r="A35" s="820"/>
      <c r="B35" s="821"/>
      <c r="C35" s="821"/>
      <c r="D35" s="821"/>
      <c r="E35" s="821"/>
      <c r="F35" s="821"/>
      <c r="G35" s="821"/>
      <c r="H35" s="821"/>
      <c r="J35" s="822"/>
    </row>
    <row r="36" spans="1:14" s="44" customFormat="1" ht="67.5" customHeight="1">
      <c r="A36" s="788"/>
      <c r="B36" s="788"/>
      <c r="C36" s="788"/>
      <c r="D36" s="788"/>
      <c r="E36" s="788"/>
      <c r="F36" s="788"/>
      <c r="G36" s="788"/>
      <c r="H36" s="788"/>
      <c r="J36" s="822"/>
    </row>
    <row r="37" spans="1:14" s="44" customFormat="1" ht="18.95" customHeight="1">
      <c r="A37" s="803"/>
      <c r="B37" s="803"/>
      <c r="C37" s="803"/>
      <c r="D37" s="803"/>
      <c r="E37" s="803"/>
      <c r="F37" s="803"/>
      <c r="G37" s="803"/>
      <c r="H37" s="803"/>
      <c r="J37" s="822"/>
    </row>
    <row r="38" spans="1:14" s="44" customFormat="1">
      <c r="A38" s="800"/>
      <c r="B38" s="800"/>
      <c r="C38" s="800"/>
      <c r="D38" s="800"/>
      <c r="E38" s="800"/>
      <c r="F38" s="800"/>
      <c r="G38" s="800"/>
      <c r="H38" s="800"/>
      <c r="J38" s="822"/>
    </row>
    <row r="39" spans="1:14" s="44" customFormat="1" ht="18.95" customHeight="1">
      <c r="A39" s="823"/>
      <c r="B39" s="823"/>
      <c r="C39" s="823"/>
      <c r="D39" s="823"/>
      <c r="E39" s="823"/>
      <c r="F39" s="823"/>
      <c r="G39" s="823"/>
      <c r="H39" s="823"/>
      <c r="I39" s="823"/>
      <c r="J39" s="823"/>
      <c r="K39" s="823"/>
      <c r="L39" s="823"/>
      <c r="M39" s="823"/>
      <c r="N39" s="824"/>
    </row>
  </sheetData>
  <customSheetViews>
    <customSheetView guid="{12C66D54-5067-4346-818B-6EAB1C8A9183}" scale="75" showPageBreaks="1" showGridLines="0" outlineSymbols="0" printArea="1" view="pageBreakPreview">
      <pane xSplit="1" ySplit="11" topLeftCell="B12" activePane="bottomRight" state="frozen"/>
      <selection pane="bottomRight" activeCell="H14" sqref="H14"/>
      <pageMargins left="0.5" right="0.5" top="0.5" bottom="0.55000000000000004" header="0" footer="0"/>
      <printOptions horizontalCentered="1"/>
      <pageSetup scale="67" orientation="landscape" horizontalDpi="300" verticalDpi="300" r:id="rId1"/>
      <headerFooter alignWithMargins="0">
        <oddFooter>&amp;C&amp;"Times New Roman,Regular"Exhibit K - Summary of Requirements by Grade</oddFooter>
      </headerFooter>
    </customSheetView>
    <customSheetView guid="{3118AF25-8423-420A-806A-487665220C68}" scale="75" showPageBreaks="1" showGridLines="0" outlineSymbols="0" printArea="1" view="pageBreakPreview">
      <pane xSplit="1" ySplit="11" topLeftCell="B24" activePane="bottomRight" state="frozen"/>
      <selection pane="bottomRight" activeCell="F29" sqref="F29"/>
      <pageMargins left="0.5" right="0.5" top="0.5" bottom="0.55000000000000004" header="0" footer="0"/>
      <printOptions horizontalCentered="1"/>
      <pageSetup scale="67" orientation="landscape" horizontalDpi="300" verticalDpi="300" r:id="rId2"/>
      <headerFooter alignWithMargins="0">
        <oddFooter>&amp;C&amp;"Times New Roman,Regular"Exhibit K - Summary of Requirements by Grade</oddFooter>
      </headerFooter>
    </customSheetView>
    <customSheetView guid="{56C0A34E-45B4-448B-85E5-70B3A8E63333}" scale="75" showPageBreaks="1" showGridLines="0" outlineSymbols="0" printArea="1" view="pageBreakPreview">
      <pane xSplit="1" ySplit="11" topLeftCell="B12" activePane="bottomRight" state="frozen"/>
      <selection pane="bottomRight" activeCell="D9" sqref="D9:E10"/>
      <pageMargins left="0.5" right="0.5" top="0.5" bottom="0.55000000000000004" header="0" footer="0"/>
      <printOptions horizontalCentered="1"/>
      <pageSetup scale="67" orientation="landscape" horizontalDpi="300" verticalDpi="300" r:id="rId3"/>
      <headerFooter alignWithMargins="0">
        <oddFooter>&amp;C&amp;"Times New Roman,Regular"Exhibit K - Summary of Requirements by Grade</oddFooter>
      </headerFooter>
    </customSheetView>
    <customSheetView guid="{4148B88B-8ED7-4FDE-9459-DEB244AD0552}" scale="75" showPageBreaks="1" showGridLines="0" outlineSymbols="0" printArea="1" view="pageBreakPreview">
      <pane xSplit="1" ySplit="11" topLeftCell="B12" activePane="bottomRight" state="frozen"/>
      <selection pane="bottomRight" activeCell="E23" sqref="E23"/>
      <pageMargins left="0.5" right="0.5" top="0.5" bottom="0.55000000000000004" header="0" footer="0"/>
      <printOptions horizontalCentered="1"/>
      <pageSetup scale="67" orientation="landscape" horizontalDpi="300" verticalDpi="300" r:id="rId4"/>
      <headerFooter alignWithMargins="0">
        <oddFooter>&amp;C&amp;"Times New Roman,Regular"Exhibit K - Summary of Requirements by Grade</oddFooter>
      </headerFooter>
    </customSheetView>
    <customSheetView guid="{E4C7BC4C-EDE0-4110-A1E8-168EA72A6C3C}" scale="75" showPageBreaks="1" showGridLines="0" outlineSymbols="0" printArea="1" view="pageBreakPreview">
      <pane xSplit="1" ySplit="11" topLeftCell="B12" activePane="bottomRight" state="frozen"/>
      <selection pane="bottomRight" activeCell="A35" sqref="A35:N47"/>
      <pageMargins left="0.5" right="0.5" top="0.5" bottom="0.55000000000000004" header="0" footer="0"/>
      <printOptions horizontalCentered="1"/>
      <pageSetup scale="67" orientation="landscape" horizontalDpi="300" verticalDpi="300" r:id="rId5"/>
      <headerFooter alignWithMargins="0">
        <oddFooter>&amp;C&amp;"Times New Roman,Regular"Exhibit K - Summary of Requirements by Grade</oddFooter>
      </headerFooter>
    </customSheetView>
  </customSheetViews>
  <mergeCells count="17">
    <mergeCell ref="A8:I8"/>
    <mergeCell ref="A6:I6"/>
    <mergeCell ref="A5:I5"/>
    <mergeCell ref="A4:I4"/>
    <mergeCell ref="A39:N39"/>
    <mergeCell ref="A1:I1"/>
    <mergeCell ref="A2:I2"/>
    <mergeCell ref="A3:I3"/>
    <mergeCell ref="A36:H36"/>
    <mergeCell ref="A37:H37"/>
    <mergeCell ref="B9:C10"/>
    <mergeCell ref="D9:E10"/>
    <mergeCell ref="F9:G10"/>
    <mergeCell ref="H9:I10"/>
    <mergeCell ref="A9:A11"/>
    <mergeCell ref="A32:J32"/>
    <mergeCell ref="A7:I7"/>
  </mergeCells>
  <phoneticPr fontId="0" type="noConversion"/>
  <printOptions horizontalCentered="1"/>
  <pageMargins left="0.5" right="0.5" top="0.5" bottom="0.55000000000000004" header="0" footer="0"/>
  <pageSetup scale="67" orientation="landscape" r:id="rId6"/>
  <headerFooter alignWithMargins="0">
    <oddFooter>&amp;C&amp;"Times New Roman,Regular"Exhibit K - Summary of Requirements by Grade</oddFooter>
  </headerFooter>
</worksheet>
</file>

<file path=xl/worksheets/sheet11.xml><?xml version="1.0" encoding="utf-8"?>
<worksheet xmlns="http://schemas.openxmlformats.org/spreadsheetml/2006/main" xmlns:r="http://schemas.openxmlformats.org/officeDocument/2006/relationships">
  <sheetPr codeName="Sheet17"/>
  <dimension ref="A1:AB161"/>
  <sheetViews>
    <sheetView zoomScale="75" zoomScaleNormal="75" zoomScaleSheetLayoutView="75" workbookViewId="0">
      <pane xSplit="1" ySplit="9" topLeftCell="B10" activePane="bottomRight" state="frozen"/>
      <selection activeCell="AB52" sqref="AB52"/>
      <selection pane="topRight" activeCell="AB52" sqref="AB52"/>
      <selection pane="bottomLeft" activeCell="AB52" sqref="AB52"/>
      <selection pane="bottomRight" activeCell="AB52" sqref="AB52"/>
    </sheetView>
  </sheetViews>
  <sheetFormatPr defaultColWidth="8.88671875" defaultRowHeight="15.75"/>
  <cols>
    <col min="1" max="1" width="65.33203125" style="3" customWidth="1"/>
    <col min="2" max="2" width="8.88671875" style="3"/>
    <col min="3" max="3" width="10.109375" style="3" customWidth="1"/>
    <col min="4" max="4" width="8.88671875" style="3"/>
    <col min="5" max="5" width="10.6640625" style="3" customWidth="1"/>
    <col min="6" max="6" width="8.88671875" style="3"/>
    <col min="7" max="7" width="10.5546875" style="3" bestFit="1" customWidth="1"/>
    <col min="8" max="8" width="8.88671875" style="3"/>
    <col min="9" max="9" width="10.33203125" style="3" customWidth="1"/>
    <col min="10" max="12" width="8.88671875" style="3" hidden="1" customWidth="1"/>
    <col min="13" max="13" width="1" style="69" customWidth="1"/>
    <col min="14" max="14" width="8.77734375" customWidth="1"/>
    <col min="15" max="16384" width="8.88671875" style="3"/>
  </cols>
  <sheetData>
    <row r="1" spans="1:15" ht="19.149999999999999" customHeight="1">
      <c r="A1" s="323" t="s">
        <v>110</v>
      </c>
      <c r="B1" s="333"/>
      <c r="C1" s="333"/>
      <c r="D1" s="333"/>
      <c r="E1" s="333"/>
      <c r="F1" s="333"/>
      <c r="G1" s="333"/>
      <c r="H1" s="333"/>
      <c r="I1" s="333"/>
      <c r="M1" s="68" t="s">
        <v>0</v>
      </c>
    </row>
    <row r="2" spans="1:15" ht="19.149999999999999" customHeight="1">
      <c r="A2" s="335"/>
      <c r="B2" s="336"/>
      <c r="C2" s="336"/>
      <c r="D2" s="336"/>
      <c r="E2" s="336"/>
      <c r="F2" s="336"/>
      <c r="G2" s="336"/>
      <c r="H2" s="336"/>
      <c r="I2" s="336"/>
      <c r="M2" s="68" t="s">
        <v>0</v>
      </c>
    </row>
    <row r="3" spans="1:15" ht="18.75">
      <c r="A3" s="700" t="s">
        <v>246</v>
      </c>
      <c r="B3" s="701"/>
      <c r="C3" s="701"/>
      <c r="D3" s="701"/>
      <c r="E3" s="701"/>
      <c r="F3" s="701"/>
      <c r="G3" s="701"/>
      <c r="H3" s="701"/>
      <c r="I3" s="701"/>
      <c r="J3" s="701"/>
      <c r="K3" s="701"/>
      <c r="L3" s="701"/>
      <c r="M3" s="701"/>
      <c r="N3" s="701"/>
      <c r="O3" s="701"/>
    </row>
    <row r="4" spans="1:15" ht="16.5">
      <c r="A4" s="702" t="s">
        <v>253</v>
      </c>
      <c r="B4" s="699"/>
      <c r="C4" s="699"/>
      <c r="D4" s="699"/>
      <c r="E4" s="699"/>
      <c r="F4" s="699"/>
      <c r="G4" s="699"/>
      <c r="H4" s="699"/>
      <c r="I4" s="699"/>
      <c r="J4" s="699"/>
      <c r="K4" s="699"/>
      <c r="L4" s="699"/>
      <c r="M4" s="699"/>
      <c r="N4" s="699"/>
      <c r="O4" s="699"/>
    </row>
    <row r="5" spans="1:15" ht="16.5">
      <c r="A5" s="702" t="str">
        <f>+'B. Summary of Requirements '!A6</f>
        <v>Salaries and Expenses</v>
      </c>
      <c r="B5" s="701"/>
      <c r="C5" s="701"/>
      <c r="D5" s="701"/>
      <c r="E5" s="701"/>
      <c r="F5" s="701"/>
      <c r="G5" s="701"/>
      <c r="H5" s="701"/>
      <c r="I5" s="701"/>
      <c r="J5" s="701"/>
      <c r="K5" s="701"/>
      <c r="L5" s="701"/>
      <c r="M5" s="701"/>
      <c r="N5" s="701"/>
      <c r="O5" s="701"/>
    </row>
    <row r="6" spans="1:15">
      <c r="A6" s="698" t="s">
        <v>121</v>
      </c>
      <c r="B6" s="699"/>
      <c r="C6" s="699"/>
      <c r="D6" s="699"/>
      <c r="E6" s="699"/>
      <c r="F6" s="699"/>
      <c r="G6" s="699"/>
      <c r="H6" s="699"/>
      <c r="I6" s="699"/>
      <c r="J6" s="699"/>
      <c r="K6" s="699"/>
      <c r="L6" s="699"/>
      <c r="M6" s="699"/>
      <c r="N6" s="699"/>
      <c r="O6" s="699"/>
    </row>
    <row r="7" spans="1:15" ht="11.25" customHeight="1">
      <c r="A7" s="339"/>
      <c r="B7" s="339"/>
      <c r="C7" s="339"/>
      <c r="D7" s="339"/>
      <c r="E7" s="339"/>
      <c r="F7" s="339"/>
      <c r="G7" s="339"/>
      <c r="H7" s="339"/>
      <c r="I7" s="339"/>
      <c r="M7" s="68" t="s">
        <v>0</v>
      </c>
    </row>
    <row r="8" spans="1:15" ht="44.25" customHeight="1">
      <c r="A8" s="334" t="s">
        <v>72</v>
      </c>
      <c r="B8" s="779" t="s">
        <v>247</v>
      </c>
      <c r="C8" s="780"/>
      <c r="D8" s="779" t="s">
        <v>186</v>
      </c>
      <c r="E8" s="780"/>
      <c r="F8" s="779" t="s">
        <v>248</v>
      </c>
      <c r="G8" s="780"/>
      <c r="H8" s="779" t="s">
        <v>33</v>
      </c>
      <c r="I8" s="781"/>
      <c r="J8" s="7"/>
      <c r="M8" s="68" t="s">
        <v>0</v>
      </c>
    </row>
    <row r="9" spans="1:15" ht="25.5" customHeight="1">
      <c r="A9" s="490"/>
      <c r="B9" s="491" t="s">
        <v>38</v>
      </c>
      <c r="C9" s="492" t="s">
        <v>140</v>
      </c>
      <c r="D9" s="491" t="s">
        <v>38</v>
      </c>
      <c r="E9" s="492" t="s">
        <v>140</v>
      </c>
      <c r="F9" s="491" t="s">
        <v>38</v>
      </c>
      <c r="G9" s="492" t="s">
        <v>140</v>
      </c>
      <c r="H9" s="491" t="s">
        <v>38</v>
      </c>
      <c r="I9" s="493" t="s">
        <v>140</v>
      </c>
      <c r="J9" s="7"/>
      <c r="M9" s="68" t="s">
        <v>0</v>
      </c>
    </row>
    <row r="10" spans="1:15">
      <c r="A10" s="257" t="s">
        <v>13</v>
      </c>
      <c r="B10" s="110">
        <v>67</v>
      </c>
      <c r="C10" s="189">
        <v>8312.1355100000001</v>
      </c>
      <c r="D10" s="110">
        <v>67</v>
      </c>
      <c r="E10" s="189">
        <v>8263.1355100000001</v>
      </c>
      <c r="F10" s="110">
        <v>54</v>
      </c>
      <c r="G10" s="340">
        <v>6196.829999999999</v>
      </c>
      <c r="H10" s="110">
        <v>-13</v>
      </c>
      <c r="I10" s="190">
        <v>-2066.305510000001</v>
      </c>
      <c r="J10" s="7"/>
      <c r="M10" s="68" t="s">
        <v>0</v>
      </c>
    </row>
    <row r="11" spans="1:15">
      <c r="A11" s="165" t="s">
        <v>62</v>
      </c>
      <c r="B11" s="110">
        <v>5</v>
      </c>
      <c r="C11" s="111">
        <v>26</v>
      </c>
      <c r="D11" s="110">
        <v>5</v>
      </c>
      <c r="E11" s="111">
        <v>26</v>
      </c>
      <c r="F11" s="110">
        <v>5</v>
      </c>
      <c r="G11" s="111">
        <v>26</v>
      </c>
      <c r="H11" s="110"/>
      <c r="I11" s="94">
        <v>0</v>
      </c>
      <c r="J11" s="16" t="s">
        <v>36</v>
      </c>
      <c r="K11" s="3" t="s">
        <v>37</v>
      </c>
      <c r="M11" s="68" t="s">
        <v>0</v>
      </c>
    </row>
    <row r="12" spans="1:15">
      <c r="A12" s="165" t="s">
        <v>45</v>
      </c>
      <c r="B12" s="268"/>
      <c r="C12" s="111">
        <f t="shared" ref="C12" si="0">C13+C14</f>
        <v>22.142389999999999</v>
      </c>
      <c r="D12" s="268"/>
      <c r="E12" s="111">
        <f t="shared" ref="E12:G12" si="1">E13+E14</f>
        <v>22.142389999999999</v>
      </c>
      <c r="F12" s="268"/>
      <c r="G12" s="111">
        <f t="shared" si="1"/>
        <v>22.142389999999999</v>
      </c>
      <c r="H12" s="110"/>
      <c r="I12" s="94">
        <f t="shared" ref="I12:I14" si="2">G12-E12</f>
        <v>0</v>
      </c>
      <c r="J12" s="7">
        <v>93</v>
      </c>
      <c r="M12" s="68" t="s">
        <v>0</v>
      </c>
    </row>
    <row r="13" spans="1:15">
      <c r="A13" s="166" t="s">
        <v>47</v>
      </c>
      <c r="B13" s="116"/>
      <c r="C13" s="117"/>
      <c r="D13" s="116"/>
      <c r="E13" s="117"/>
      <c r="F13" s="116"/>
      <c r="G13" s="117"/>
      <c r="H13" s="116"/>
      <c r="I13" s="118"/>
      <c r="J13" s="7"/>
      <c r="M13" s="68" t="s">
        <v>0</v>
      </c>
    </row>
    <row r="14" spans="1:15">
      <c r="A14" s="166" t="s">
        <v>46</v>
      </c>
      <c r="B14" s="116"/>
      <c r="C14" s="117">
        <v>22.142389999999999</v>
      </c>
      <c r="D14" s="116"/>
      <c r="E14" s="117">
        <v>22.142389999999999</v>
      </c>
      <c r="F14" s="116"/>
      <c r="G14" s="117">
        <v>22.142389999999999</v>
      </c>
      <c r="H14" s="116"/>
      <c r="I14" s="118">
        <f t="shared" si="2"/>
        <v>0</v>
      </c>
      <c r="J14" s="7"/>
      <c r="M14" s="68" t="s">
        <v>0</v>
      </c>
    </row>
    <row r="15" spans="1:15">
      <c r="A15" s="167" t="s">
        <v>193</v>
      </c>
      <c r="B15" s="119"/>
      <c r="C15" s="120">
        <v>25</v>
      </c>
      <c r="D15" s="119"/>
      <c r="E15" s="120"/>
      <c r="F15" s="119"/>
      <c r="G15" s="120"/>
      <c r="H15" s="110"/>
      <c r="I15" s="94">
        <f>G15-E15</f>
        <v>0</v>
      </c>
      <c r="J15" s="7"/>
      <c r="M15" s="68" t="s">
        <v>0</v>
      </c>
    </row>
    <row r="16" spans="1:15">
      <c r="A16" s="168" t="s">
        <v>14</v>
      </c>
      <c r="B16" s="121">
        <f t="shared" ref="B16:I16" si="3">+B10+B11+B12+B15</f>
        <v>72</v>
      </c>
      <c r="C16" s="122">
        <f t="shared" si="3"/>
        <v>8385.277900000001</v>
      </c>
      <c r="D16" s="121">
        <f t="shared" si="3"/>
        <v>72</v>
      </c>
      <c r="E16" s="122">
        <f t="shared" si="3"/>
        <v>8311.277900000001</v>
      </c>
      <c r="F16" s="121">
        <f t="shared" si="3"/>
        <v>59</v>
      </c>
      <c r="G16" s="267">
        <f t="shared" si="3"/>
        <v>6244.972389999999</v>
      </c>
      <c r="H16" s="122">
        <f t="shared" si="3"/>
        <v>-13</v>
      </c>
      <c r="I16" s="267">
        <f t="shared" si="3"/>
        <v>-2066.305510000001</v>
      </c>
      <c r="J16" s="23">
        <f>697+630+957+2333</f>
        <v>4617</v>
      </c>
      <c r="K16" s="3">
        <f>2451-93</f>
        <v>2358</v>
      </c>
      <c r="L16" s="3">
        <f>+E16-G16</f>
        <v>2066.305510000002</v>
      </c>
      <c r="M16" s="68" t="s">
        <v>0</v>
      </c>
    </row>
    <row r="17" spans="1:28">
      <c r="A17" s="165" t="s">
        <v>73</v>
      </c>
      <c r="B17" s="110"/>
      <c r="C17" s="111"/>
      <c r="D17" s="110"/>
      <c r="E17" s="111"/>
      <c r="F17" s="110"/>
      <c r="G17" s="111"/>
      <c r="H17" s="110"/>
      <c r="I17" s="94"/>
      <c r="J17" s="7"/>
      <c r="M17" s="68" t="s">
        <v>0</v>
      </c>
    </row>
    <row r="18" spans="1:28">
      <c r="A18" s="169" t="s">
        <v>49</v>
      </c>
      <c r="B18" s="110"/>
      <c r="C18" s="111">
        <v>2202.8870099999999</v>
      </c>
      <c r="D18" s="110"/>
      <c r="E18" s="111">
        <v>2279</v>
      </c>
      <c r="F18" s="110"/>
      <c r="G18" s="111">
        <v>1665.3563650499998</v>
      </c>
      <c r="H18" s="110"/>
      <c r="I18" s="94">
        <f>G18-E18</f>
        <v>-613.64363495000021</v>
      </c>
      <c r="J18" s="7">
        <v>359</v>
      </c>
      <c r="K18" s="3">
        <f>1171+93</f>
        <v>1264</v>
      </c>
      <c r="L18" s="3">
        <f t="shared" ref="L18:L33" si="4">+E18-G18</f>
        <v>613.64363495000021</v>
      </c>
      <c r="M18" s="68" t="s">
        <v>0</v>
      </c>
    </row>
    <row r="19" spans="1:28">
      <c r="A19" s="169" t="s">
        <v>50</v>
      </c>
      <c r="B19" s="110"/>
      <c r="C19" s="111">
        <v>14.26403</v>
      </c>
      <c r="D19" s="110"/>
      <c r="E19" s="111">
        <v>12</v>
      </c>
      <c r="F19" s="110"/>
      <c r="G19" s="111">
        <v>12</v>
      </c>
      <c r="H19" s="110"/>
      <c r="I19" s="94">
        <f t="shared" ref="I19:I32" si="5">G19-E19</f>
        <v>0</v>
      </c>
      <c r="J19" s="7"/>
      <c r="K19" s="3">
        <v>110</v>
      </c>
      <c r="L19" s="3">
        <f t="shared" si="4"/>
        <v>0</v>
      </c>
      <c r="M19" s="68" t="s">
        <v>0</v>
      </c>
    </row>
    <row r="20" spans="1:28">
      <c r="A20" s="169" t="s">
        <v>51</v>
      </c>
      <c r="B20" s="110"/>
      <c r="C20" s="111">
        <v>71.838149999999999</v>
      </c>
      <c r="D20" s="110"/>
      <c r="E20" s="111">
        <v>52.904276844126059</v>
      </c>
      <c r="F20" s="110"/>
      <c r="G20" s="111">
        <v>9.6461499999999987</v>
      </c>
      <c r="H20" s="110"/>
      <c r="I20" s="94">
        <f t="shared" si="5"/>
        <v>-43.25812684412606</v>
      </c>
      <c r="J20" s="7"/>
      <c r="K20" s="3">
        <v>0</v>
      </c>
      <c r="L20" s="3">
        <f t="shared" si="4"/>
        <v>43.25812684412606</v>
      </c>
      <c r="M20" s="68" t="s">
        <v>0</v>
      </c>
    </row>
    <row r="21" spans="1:28">
      <c r="A21" s="169" t="s">
        <v>108</v>
      </c>
      <c r="B21" s="110"/>
      <c r="C21" s="111">
        <v>3468.4940900000001</v>
      </c>
      <c r="D21" s="110"/>
      <c r="E21" s="111">
        <v>4077.4058100000007</v>
      </c>
      <c r="F21" s="110"/>
      <c r="G21" s="111">
        <v>2814.06</v>
      </c>
      <c r="H21" s="110"/>
      <c r="I21" s="94">
        <f t="shared" si="5"/>
        <v>-1263.3458100000007</v>
      </c>
      <c r="J21" s="7">
        <f>4220-576</f>
        <v>3644</v>
      </c>
      <c r="L21" s="3">
        <f t="shared" si="4"/>
        <v>1263.3458100000007</v>
      </c>
      <c r="M21" s="68" t="s">
        <v>0</v>
      </c>
    </row>
    <row r="22" spans="1:28">
      <c r="A22" s="169" t="s">
        <v>29</v>
      </c>
      <c r="B22" s="110"/>
      <c r="C22" s="111">
        <v>13.213200000000001</v>
      </c>
      <c r="D22" s="110"/>
      <c r="E22" s="111">
        <v>16</v>
      </c>
      <c r="F22" s="110"/>
      <c r="G22" s="111">
        <v>16</v>
      </c>
      <c r="H22" s="110"/>
      <c r="I22" s="94">
        <f t="shared" si="5"/>
        <v>0</v>
      </c>
      <c r="J22" s="7"/>
      <c r="L22" s="3">
        <f t="shared" si="4"/>
        <v>0</v>
      </c>
      <c r="M22" s="68" t="s">
        <v>0</v>
      </c>
    </row>
    <row r="23" spans="1:28">
      <c r="A23" s="169" t="s">
        <v>52</v>
      </c>
      <c r="B23" s="110"/>
      <c r="C23" s="111">
        <v>2796</v>
      </c>
      <c r="D23" s="110"/>
      <c r="E23" s="111">
        <v>3250.3523114999998</v>
      </c>
      <c r="F23" s="110"/>
      <c r="G23" s="111">
        <v>281.50862999999981</v>
      </c>
      <c r="H23" s="110"/>
      <c r="I23" s="94">
        <f>G23-E23</f>
        <v>-2968.8436815</v>
      </c>
      <c r="J23" s="7">
        <v>332</v>
      </c>
      <c r="K23" s="3">
        <v>175</v>
      </c>
      <c r="L23" s="3">
        <f t="shared" si="4"/>
        <v>2968.8436815</v>
      </c>
      <c r="M23" s="68" t="s">
        <v>0</v>
      </c>
    </row>
    <row r="24" spans="1:28">
      <c r="A24" s="169" t="s">
        <v>53</v>
      </c>
      <c r="B24" s="110"/>
      <c r="C24" s="111">
        <v>4.2384599999999999</v>
      </c>
      <c r="D24" s="110"/>
      <c r="E24" s="111">
        <v>4</v>
      </c>
      <c r="F24" s="110"/>
      <c r="G24" s="111">
        <v>4</v>
      </c>
      <c r="H24" s="110"/>
      <c r="I24" s="94">
        <f t="shared" si="5"/>
        <v>0</v>
      </c>
      <c r="J24" s="7"/>
      <c r="L24" s="3">
        <f t="shared" si="4"/>
        <v>0</v>
      </c>
      <c r="M24" s="68" t="s">
        <v>0</v>
      </c>
    </row>
    <row r="25" spans="1:28">
      <c r="A25" s="169" t="s">
        <v>54</v>
      </c>
      <c r="B25" s="110"/>
      <c r="C25" s="111">
        <v>29512</v>
      </c>
      <c r="D25" s="110"/>
      <c r="E25" s="111">
        <v>7747</v>
      </c>
      <c r="F25" s="110"/>
      <c r="G25" s="111">
        <v>6034</v>
      </c>
      <c r="H25" s="110"/>
      <c r="I25" s="94">
        <f t="shared" si="5"/>
        <v>-1713</v>
      </c>
      <c r="J25" s="7"/>
      <c r="K25" s="3">
        <v>14918</v>
      </c>
      <c r="L25" s="3">
        <f t="shared" si="4"/>
        <v>1713</v>
      </c>
      <c r="M25" s="68" t="s">
        <v>0</v>
      </c>
    </row>
    <row r="26" spans="1:28">
      <c r="A26" s="169" t="s">
        <v>55</v>
      </c>
      <c r="B26" s="110"/>
      <c r="C26" s="111">
        <v>0</v>
      </c>
      <c r="D26" s="110"/>
      <c r="E26" s="111">
        <v>5183.7810458622444</v>
      </c>
      <c r="F26" s="110"/>
      <c r="G26" s="111">
        <v>4874.7184445181947</v>
      </c>
      <c r="H26" s="110"/>
      <c r="I26" s="94">
        <f t="shared" si="5"/>
        <v>-309.06260134404965</v>
      </c>
      <c r="J26" s="7">
        <v>276</v>
      </c>
      <c r="K26" s="3">
        <v>14853</v>
      </c>
      <c r="L26" s="3">
        <f t="shared" si="4"/>
        <v>309.06260134404965</v>
      </c>
      <c r="M26" s="68" t="s">
        <v>0</v>
      </c>
    </row>
    <row r="27" spans="1:28">
      <c r="A27" s="169" t="s">
        <v>179</v>
      </c>
      <c r="B27" s="110"/>
      <c r="C27" s="111">
        <v>21500</v>
      </c>
      <c r="D27" s="110"/>
      <c r="E27" s="111">
        <v>11219.218954137756</v>
      </c>
      <c r="F27" s="110"/>
      <c r="G27" s="111">
        <v>10499</v>
      </c>
      <c r="H27" s="110"/>
      <c r="I27" s="94">
        <f t="shared" si="5"/>
        <v>-720.21895413775565</v>
      </c>
      <c r="J27" s="7"/>
      <c r="K27" s="3">
        <v>135</v>
      </c>
      <c r="L27" s="3">
        <f t="shared" si="4"/>
        <v>720.21895413775565</v>
      </c>
      <c r="M27" s="68" t="s">
        <v>0</v>
      </c>
    </row>
    <row r="28" spans="1:28">
      <c r="A28" s="169" t="s">
        <v>109</v>
      </c>
      <c r="B28" s="110"/>
      <c r="C28" s="111"/>
      <c r="D28" s="110"/>
      <c r="E28" s="111"/>
      <c r="F28" s="110"/>
      <c r="G28" s="111"/>
      <c r="H28" s="110"/>
      <c r="I28" s="94">
        <f t="shared" si="5"/>
        <v>0</v>
      </c>
      <c r="J28" s="7"/>
      <c r="L28" s="3">
        <f t="shared" si="4"/>
        <v>0</v>
      </c>
      <c r="M28" s="68" t="s">
        <v>0</v>
      </c>
      <c r="O28" s="23"/>
    </row>
    <row r="29" spans="1:28">
      <c r="A29" s="169" t="s">
        <v>194</v>
      </c>
      <c r="B29" s="110"/>
      <c r="C29" s="111">
        <v>1.179</v>
      </c>
      <c r="D29" s="110"/>
      <c r="E29" s="111">
        <v>1</v>
      </c>
      <c r="F29" s="110"/>
      <c r="G29" s="111">
        <v>1</v>
      </c>
      <c r="H29" s="110"/>
      <c r="I29" s="94">
        <f t="shared" si="5"/>
        <v>0</v>
      </c>
      <c r="J29" s="7"/>
      <c r="L29" s="3">
        <f t="shared" si="4"/>
        <v>0</v>
      </c>
      <c r="M29" s="68" t="s">
        <v>0</v>
      </c>
    </row>
    <row r="30" spans="1:28">
      <c r="A30" s="169" t="s">
        <v>113</v>
      </c>
      <c r="B30" s="110"/>
      <c r="C30" s="111">
        <v>21.066030000000001</v>
      </c>
      <c r="D30" s="110"/>
      <c r="E30" s="111">
        <v>25</v>
      </c>
      <c r="F30" s="110"/>
      <c r="G30" s="111">
        <v>2</v>
      </c>
      <c r="H30" s="110"/>
      <c r="I30" s="94">
        <f t="shared" si="5"/>
        <v>-23</v>
      </c>
      <c r="J30" s="7"/>
      <c r="K30" s="3">
        <v>10</v>
      </c>
      <c r="L30" s="3">
        <f t="shared" si="4"/>
        <v>23</v>
      </c>
      <c r="M30" s="68" t="s">
        <v>0</v>
      </c>
      <c r="O30" s="23"/>
    </row>
    <row r="31" spans="1:28">
      <c r="A31" s="169" t="s">
        <v>56</v>
      </c>
      <c r="B31" s="110"/>
      <c r="C31" s="111">
        <v>93.876499999999993</v>
      </c>
      <c r="D31" s="110"/>
      <c r="E31" s="111">
        <v>84</v>
      </c>
      <c r="F31" s="110"/>
      <c r="G31" s="111">
        <v>49.778499999999994</v>
      </c>
      <c r="H31" s="110"/>
      <c r="I31" s="94">
        <f t="shared" si="5"/>
        <v>-34.221500000000006</v>
      </c>
      <c r="J31" s="7"/>
      <c r="K31" s="3">
        <v>85</v>
      </c>
      <c r="L31" s="3">
        <f t="shared" si="4"/>
        <v>34.221500000000006</v>
      </c>
      <c r="M31" s="68" t="s">
        <v>0</v>
      </c>
      <c r="O31" s="422"/>
      <c r="P31" s="423"/>
      <c r="Q31" s="423"/>
      <c r="R31" s="423"/>
      <c r="S31" s="423"/>
      <c r="T31" s="423"/>
      <c r="U31" s="423"/>
      <c r="V31" s="423"/>
      <c r="W31" s="423"/>
      <c r="X31" s="423"/>
      <c r="Y31" s="423"/>
      <c r="Z31" s="423"/>
      <c r="AA31" s="423"/>
      <c r="AB31" s="423"/>
    </row>
    <row r="32" spans="1:28">
      <c r="A32" s="169" t="s">
        <v>57</v>
      </c>
      <c r="B32" s="110"/>
      <c r="C32" s="111">
        <v>6502</v>
      </c>
      <c r="D32" s="110"/>
      <c r="E32" s="111">
        <v>5723.8120051266542</v>
      </c>
      <c r="F32" s="110"/>
      <c r="G32" s="111">
        <v>917.23334320310096</v>
      </c>
      <c r="H32" s="110"/>
      <c r="I32" s="94">
        <f t="shared" si="5"/>
        <v>-4806.5786619235532</v>
      </c>
      <c r="J32" s="7"/>
      <c r="K32" s="3">
        <v>37758</v>
      </c>
      <c r="L32" s="3">
        <f t="shared" si="4"/>
        <v>4806.5786619235532</v>
      </c>
      <c r="M32" s="68" t="s">
        <v>0</v>
      </c>
      <c r="O32" s="423"/>
      <c r="P32" s="423"/>
      <c r="Q32" s="423"/>
      <c r="R32" s="423"/>
      <c r="S32" s="423"/>
      <c r="T32" s="423"/>
      <c r="U32" s="423"/>
      <c r="V32" s="423"/>
      <c r="W32" s="423"/>
      <c r="X32" s="423"/>
      <c r="Y32" s="423"/>
      <c r="Z32" s="423"/>
      <c r="AA32" s="423"/>
      <c r="AB32" s="423"/>
    </row>
    <row r="33" spans="1:28">
      <c r="A33" s="170" t="s">
        <v>58</v>
      </c>
      <c r="B33" s="66"/>
      <c r="C33" s="46">
        <f>SUM(C16:C32)</f>
        <v>74586.334369999997</v>
      </c>
      <c r="D33" s="66"/>
      <c r="E33" s="46">
        <f>SUM(E16:E32)</f>
        <v>47986.752303470777</v>
      </c>
      <c r="F33" s="66"/>
      <c r="G33" s="46">
        <f>SUM(G16:G32)+1</f>
        <v>33426.273822771298</v>
      </c>
      <c r="H33" s="66"/>
      <c r="I33" s="45">
        <f>SUM(I16:I32)</f>
        <v>-14561.478480699485</v>
      </c>
      <c r="J33" s="7">
        <f>SUM(J12:J32)</f>
        <v>9321</v>
      </c>
      <c r="K33" s="3">
        <f>SUM(K16:K32)</f>
        <v>71666</v>
      </c>
      <c r="L33" s="3">
        <f t="shared" si="4"/>
        <v>14560.478480699479</v>
      </c>
      <c r="M33" s="68" t="s">
        <v>0</v>
      </c>
      <c r="O33" s="423"/>
      <c r="P33" s="423"/>
      <c r="Q33" s="423"/>
      <c r="R33" s="423"/>
      <c r="S33" s="423"/>
      <c r="T33" s="423"/>
      <c r="U33" s="423"/>
      <c r="V33" s="423"/>
      <c r="W33" s="423"/>
      <c r="X33" s="423"/>
      <c r="Y33" s="423"/>
      <c r="Z33" s="423"/>
      <c r="AA33" s="423"/>
      <c r="AB33" s="423"/>
    </row>
    <row r="34" spans="1:28" ht="16.899999999999999" customHeight="1">
      <c r="A34" s="171" t="s">
        <v>59</v>
      </c>
      <c r="B34" s="113"/>
      <c r="C34" s="114">
        <v>-3159.308</v>
      </c>
      <c r="D34" s="113"/>
      <c r="E34" s="114">
        <f>-C35</f>
        <v>-1671.5309999999999</v>
      </c>
      <c r="F34" s="113"/>
      <c r="G34" s="114"/>
      <c r="H34" s="113"/>
      <c r="I34" s="115"/>
      <c r="J34" s="7"/>
      <c r="M34" s="68" t="s">
        <v>0</v>
      </c>
      <c r="O34" s="424"/>
      <c r="P34" s="423"/>
      <c r="Q34" s="423"/>
      <c r="R34" s="423"/>
      <c r="S34" s="423"/>
      <c r="T34" s="423"/>
      <c r="U34" s="423"/>
      <c r="V34" s="423"/>
      <c r="W34" s="423"/>
      <c r="X34" s="423"/>
      <c r="Y34" s="423"/>
      <c r="Z34" s="423"/>
      <c r="AA34" s="423"/>
      <c r="AB34" s="423"/>
    </row>
    <row r="35" spans="1:28">
      <c r="A35" s="171" t="s">
        <v>60</v>
      </c>
      <c r="B35" s="113"/>
      <c r="C35" s="114">
        <v>1671.5309999999999</v>
      </c>
      <c r="D35" s="113"/>
      <c r="E35" s="114"/>
      <c r="F35" s="113"/>
      <c r="G35" s="114"/>
      <c r="H35" s="113"/>
      <c r="I35" s="115"/>
      <c r="J35" s="7"/>
      <c r="M35" s="68" t="s">
        <v>0</v>
      </c>
      <c r="O35" s="424"/>
      <c r="P35" s="423"/>
      <c r="Q35" s="423"/>
      <c r="R35" s="423"/>
      <c r="S35" s="423"/>
      <c r="T35" s="423"/>
      <c r="U35" s="423"/>
      <c r="V35" s="423"/>
      <c r="W35" s="423"/>
      <c r="X35" s="423"/>
      <c r="Y35" s="423"/>
      <c r="Z35" s="423"/>
      <c r="AA35" s="423"/>
      <c r="AB35" s="423"/>
    </row>
    <row r="36" spans="1:28">
      <c r="A36" s="171" t="s">
        <v>61</v>
      </c>
      <c r="B36" s="113"/>
      <c r="C36" s="114">
        <v>-12935</v>
      </c>
      <c r="D36" s="113"/>
      <c r="E36" s="114">
        <v>-2008.0345578000001</v>
      </c>
      <c r="F36" s="113"/>
      <c r="G36" s="114"/>
      <c r="H36" s="113"/>
      <c r="I36" s="115"/>
      <c r="J36" s="7"/>
      <c r="M36" s="68" t="s">
        <v>0</v>
      </c>
      <c r="O36" s="424"/>
      <c r="P36" s="423"/>
      <c r="Q36" s="423"/>
      <c r="R36" s="423"/>
      <c r="S36" s="423"/>
      <c r="T36" s="423"/>
      <c r="U36" s="423"/>
      <c r="V36" s="423"/>
      <c r="W36" s="423"/>
      <c r="X36" s="423"/>
      <c r="Y36" s="423"/>
      <c r="Z36" s="423"/>
      <c r="AA36" s="423"/>
      <c r="AB36" s="423"/>
    </row>
    <row r="37" spans="1:28" ht="16.5" customHeight="1" thickBot="1">
      <c r="A37" s="258" t="s">
        <v>1</v>
      </c>
      <c r="B37" s="259"/>
      <c r="C37" s="260">
        <f>SUM(C33:C36)</f>
        <v>60163.557369999995</v>
      </c>
      <c r="D37" s="259"/>
      <c r="E37" s="260">
        <f>SUM(E33:E36)</f>
        <v>44307.186745670777</v>
      </c>
      <c r="F37" s="259"/>
      <c r="G37" s="260">
        <f>SUM(G33:G36)</f>
        <v>33426.273822771298</v>
      </c>
      <c r="H37" s="259"/>
      <c r="I37" s="261"/>
      <c r="J37" s="7"/>
      <c r="M37" s="68" t="s">
        <v>0</v>
      </c>
      <c r="O37" s="776"/>
      <c r="P37" s="776"/>
      <c r="Q37" s="776"/>
      <c r="R37" s="776"/>
      <c r="S37" s="776"/>
      <c r="T37" s="776"/>
      <c r="U37" s="776"/>
      <c r="V37" s="776"/>
      <c r="W37" s="776"/>
      <c r="X37" s="776"/>
      <c r="Y37" s="776"/>
      <c r="Z37" s="776"/>
      <c r="AA37" s="423"/>
      <c r="AB37" s="423"/>
    </row>
    <row r="38" spans="1:28">
      <c r="A38" s="262"/>
      <c r="B38" s="263"/>
      <c r="C38" s="264"/>
      <c r="D38" s="263"/>
      <c r="E38" s="264"/>
      <c r="F38" s="263"/>
      <c r="G38" s="264"/>
      <c r="H38" s="263"/>
      <c r="I38" s="265"/>
      <c r="J38" s="7"/>
      <c r="M38" s="68"/>
      <c r="O38" s="776"/>
      <c r="P38" s="776"/>
      <c r="Q38" s="776"/>
      <c r="R38" s="776"/>
      <c r="S38" s="776"/>
      <c r="T38" s="776"/>
      <c r="U38" s="776"/>
      <c r="V38" s="776"/>
      <c r="W38" s="776"/>
      <c r="X38" s="776"/>
      <c r="Y38" s="776"/>
      <c r="Z38" s="776"/>
      <c r="AA38" s="423"/>
      <c r="AB38" s="423"/>
    </row>
    <row r="39" spans="1:28">
      <c r="A39" s="257" t="s">
        <v>131</v>
      </c>
      <c r="B39" s="110"/>
      <c r="C39" s="111"/>
      <c r="D39" s="110"/>
      <c r="E39" s="111"/>
      <c r="F39" s="110"/>
      <c r="G39" s="111"/>
      <c r="H39" s="110"/>
      <c r="I39" s="94"/>
      <c r="J39" s="7"/>
      <c r="M39" s="68" t="s">
        <v>0</v>
      </c>
      <c r="O39" s="776"/>
      <c r="P39" s="776"/>
      <c r="Q39" s="776"/>
      <c r="R39" s="776"/>
      <c r="S39" s="776"/>
      <c r="T39" s="776"/>
      <c r="U39" s="776"/>
      <c r="V39" s="776"/>
      <c r="W39" s="776"/>
      <c r="X39" s="776"/>
      <c r="Y39" s="776"/>
      <c r="Z39" s="776"/>
      <c r="AA39" s="423"/>
      <c r="AB39" s="423"/>
    </row>
    <row r="40" spans="1:28">
      <c r="A40" s="169" t="s">
        <v>48</v>
      </c>
      <c r="B40" s="112">
        <v>0</v>
      </c>
      <c r="C40" s="189">
        <v>0</v>
      </c>
      <c r="D40" s="112">
        <v>0</v>
      </c>
      <c r="E40" s="189">
        <v>0</v>
      </c>
      <c r="F40" s="112">
        <v>0</v>
      </c>
      <c r="G40" s="189">
        <v>0</v>
      </c>
      <c r="H40" s="113"/>
      <c r="I40" s="190"/>
      <c r="J40" s="7"/>
      <c r="M40" s="68" t="s">
        <v>0</v>
      </c>
      <c r="O40" s="424"/>
      <c r="P40" s="423"/>
      <c r="Q40" s="423"/>
      <c r="R40" s="423"/>
      <c r="S40" s="423"/>
      <c r="T40" s="423"/>
      <c r="U40" s="423"/>
      <c r="V40" s="423"/>
      <c r="W40" s="423"/>
      <c r="X40" s="423"/>
      <c r="Y40" s="423"/>
      <c r="Z40" s="423"/>
      <c r="AA40" s="423"/>
      <c r="AB40" s="423"/>
    </row>
    <row r="41" spans="1:28">
      <c r="A41" s="165" t="s">
        <v>2</v>
      </c>
      <c r="B41" s="110"/>
      <c r="C41" s="189">
        <v>0</v>
      </c>
      <c r="D41" s="110"/>
      <c r="E41" s="189">
        <v>0</v>
      </c>
      <c r="F41" s="110"/>
      <c r="G41" s="189">
        <v>0</v>
      </c>
      <c r="H41" s="113"/>
      <c r="I41" s="190"/>
      <c r="J41" s="7"/>
      <c r="M41" s="68" t="s">
        <v>0</v>
      </c>
      <c r="O41" s="423"/>
      <c r="P41" s="423"/>
      <c r="Q41" s="423"/>
      <c r="R41" s="423"/>
      <c r="S41" s="423"/>
      <c r="T41" s="423"/>
      <c r="U41" s="423"/>
      <c r="V41" s="423"/>
      <c r="W41" s="423"/>
      <c r="X41" s="423"/>
      <c r="Y41" s="423"/>
      <c r="Z41" s="423"/>
      <c r="AA41" s="423"/>
      <c r="AB41" s="423"/>
    </row>
    <row r="42" spans="1:28">
      <c r="A42" s="167" t="s">
        <v>3</v>
      </c>
      <c r="B42" s="136"/>
      <c r="C42" s="303">
        <v>0</v>
      </c>
      <c r="D42" s="136"/>
      <c r="E42" s="303">
        <v>0</v>
      </c>
      <c r="F42" s="136"/>
      <c r="G42" s="303">
        <v>0</v>
      </c>
      <c r="H42" s="137"/>
      <c r="I42" s="304"/>
      <c r="J42" s="7"/>
      <c r="M42" s="68" t="s">
        <v>0</v>
      </c>
      <c r="O42" s="423"/>
      <c r="P42" s="423"/>
      <c r="Q42" s="423"/>
      <c r="R42" s="423"/>
      <c r="S42" s="423"/>
      <c r="T42" s="423"/>
      <c r="U42" s="423"/>
      <c r="V42" s="423"/>
      <c r="W42" s="423"/>
      <c r="X42" s="423"/>
      <c r="Y42" s="423"/>
      <c r="Z42" s="423"/>
      <c r="AA42" s="423"/>
      <c r="AB42" s="423"/>
    </row>
    <row r="43" spans="1:28">
      <c r="A43" s="61"/>
      <c r="B43" s="54"/>
      <c r="C43" s="54"/>
      <c r="D43" s="54"/>
      <c r="E43" s="54"/>
      <c r="F43" s="54"/>
      <c r="G43" s="54"/>
      <c r="H43" s="54"/>
      <c r="I43" s="54"/>
      <c r="J43" s="7"/>
      <c r="M43" s="68" t="s">
        <v>19</v>
      </c>
      <c r="O43" s="423"/>
      <c r="P43" s="423"/>
      <c r="Q43" s="423"/>
      <c r="R43" s="423"/>
      <c r="S43" s="423"/>
      <c r="T43" s="423"/>
      <c r="U43" s="423"/>
      <c r="V43" s="423"/>
      <c r="W43" s="423"/>
      <c r="X43" s="423"/>
      <c r="Y43" s="423"/>
      <c r="Z43" s="423"/>
      <c r="AA43" s="423"/>
      <c r="AB43" s="423"/>
    </row>
    <row r="44" spans="1:28">
      <c r="A44" s="777"/>
      <c r="B44" s="778"/>
      <c r="C44" s="778"/>
      <c r="D44" s="778"/>
      <c r="E44" s="778"/>
      <c r="F44" s="778"/>
      <c r="G44" s="778"/>
      <c r="H44" s="778"/>
      <c r="I44" s="778"/>
      <c r="J44" s="778"/>
      <c r="K44" s="778"/>
      <c r="L44" s="778"/>
      <c r="M44" s="778"/>
      <c r="O44" s="423"/>
      <c r="P44" s="423"/>
      <c r="Q44" s="423"/>
      <c r="R44" s="423"/>
      <c r="S44" s="423"/>
      <c r="T44" s="423"/>
      <c r="U44" s="423"/>
      <c r="V44" s="423"/>
      <c r="W44" s="423"/>
      <c r="X44" s="423"/>
      <c r="Y44" s="423"/>
      <c r="Z44" s="423"/>
      <c r="AA44" s="423"/>
      <c r="AB44" s="423"/>
    </row>
    <row r="45" spans="1:28" s="313" customFormat="1">
      <c r="H45" s="14"/>
      <c r="I45" s="14"/>
      <c r="J45" s="19"/>
      <c r="M45" s="314"/>
      <c r="N45" s="315"/>
      <c r="O45" s="424"/>
      <c r="P45" s="424"/>
      <c r="Q45" s="424"/>
      <c r="R45" s="424"/>
      <c r="S45" s="424"/>
      <c r="T45" s="424"/>
      <c r="U45" s="424"/>
      <c r="V45" s="424"/>
      <c r="W45" s="424"/>
      <c r="X45" s="424"/>
      <c r="Y45" s="424"/>
      <c r="Z45" s="424"/>
      <c r="AA45" s="424"/>
      <c r="AB45" s="424"/>
    </row>
    <row r="46" spans="1:28">
      <c r="H46" s="13"/>
      <c r="I46" s="13"/>
      <c r="J46" s="7"/>
    </row>
    <row r="47" spans="1:28">
      <c r="H47" s="13"/>
      <c r="I47" s="13"/>
      <c r="J47" s="7"/>
    </row>
    <row r="48" spans="1:28">
      <c r="H48" s="13"/>
      <c r="I48" s="13"/>
      <c r="J48" s="7"/>
    </row>
    <row r="49" spans="8:10">
      <c r="H49" s="13"/>
      <c r="I49" s="13"/>
      <c r="J49" s="7"/>
    </row>
    <row r="50" spans="8:10">
      <c r="H50" s="13"/>
      <c r="I50" s="13"/>
      <c r="J50" s="7"/>
    </row>
    <row r="51" spans="8:10">
      <c r="H51" s="13"/>
      <c r="I51" s="13"/>
      <c r="J51" s="7"/>
    </row>
    <row r="52" spans="8:10">
      <c r="H52" s="15"/>
      <c r="I52" s="13"/>
      <c r="J52" s="7"/>
    </row>
    <row r="53" spans="8:10">
      <c r="H53" s="7"/>
      <c r="I53" s="7"/>
      <c r="J53" s="7"/>
    </row>
    <row r="54" spans="8:10">
      <c r="H54" s="6"/>
      <c r="I54" s="6"/>
      <c r="J54" s="7"/>
    </row>
    <row r="55" spans="8:10">
      <c r="H55" s="6"/>
      <c r="I55" s="6"/>
      <c r="J55" s="7"/>
    </row>
    <row r="56" spans="8:10">
      <c r="H56" s="6"/>
      <c r="I56" s="6"/>
      <c r="J56" s="7"/>
    </row>
    <row r="57" spans="8:10">
      <c r="H57" s="6"/>
      <c r="I57" s="6"/>
      <c r="J57" s="7"/>
    </row>
    <row r="58" spans="8:10">
      <c r="J58" s="7"/>
    </row>
    <row r="59" spans="8:10">
      <c r="J59" s="7"/>
    </row>
    <row r="161" spans="1:1">
      <c r="A161" s="3" t="s">
        <v>106</v>
      </c>
    </row>
  </sheetData>
  <customSheetViews>
    <customSheetView guid="{12C66D54-5067-4346-818B-6EAB1C8A9183}"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1"/>
      <headerFooter alignWithMargins="0">
        <oddFooter>&amp;C&amp;"Times New Roman,Regular"Exhibit L - Summary of Requirements by Object Class</oddFooter>
      </headerFooter>
    </customSheetView>
    <customSheetView guid="{3118AF25-8423-420A-806A-487665220C68}" scale="75" showPageBreaks="1" printArea="1" hiddenColumns="1" view="pageBreakPreview">
      <pane xSplit="1" ySplit="9" topLeftCell="B19" activePane="bottomRight" state="frozen"/>
      <selection pane="bottomRight" activeCell="I12" sqref="I12"/>
      <pageMargins left="0.5" right="0.5" top="0.5" bottom="0.25" header="0.5" footer="0.5"/>
      <printOptions horizontalCentered="1"/>
      <pageSetup scale="70" orientation="landscape" r:id="rId2"/>
      <headerFooter alignWithMargins="0">
        <oddFooter>&amp;C&amp;"Times New Roman,Regular"Exhibit L - Summary of Requirements by Object Class</oddFooter>
      </headerFooter>
    </customSheetView>
    <customSheetView guid="{56C0A34E-45B4-448B-85E5-70B3A8E63333}" scale="75" showPageBreaks="1" printArea="1" hiddenColumns="1" view="pageBreakPreview">
      <pane xSplit="1" ySplit="9" topLeftCell="B10" activePane="bottomRight" state="frozen"/>
      <selection pane="bottomRight" activeCell="D9" sqref="D9"/>
      <pageMargins left="0.5" right="0.5" top="0.5" bottom="0.25" header="0.5" footer="0.5"/>
      <printOptions horizontalCentered="1"/>
      <pageSetup scale="70" orientation="landscape" r:id="rId3"/>
      <headerFooter alignWithMargins="0">
        <oddFooter>&amp;C&amp;"Times New Roman,Regular"Exhibit L - Summary of Requirements by Object Class</oddFooter>
      </headerFooter>
    </customSheetView>
    <customSheetView guid="{4148B88B-8ED7-4FDE-9459-DEB244AD0552}"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4"/>
      <headerFooter alignWithMargins="0">
        <oddFooter>&amp;C&amp;"Times New Roman,Regular"Exhibit L - Summary of Requirements by Object Class</oddFooter>
      </headerFooter>
    </customSheetView>
    <customSheetView guid="{E4C7BC4C-EDE0-4110-A1E8-168EA72A6C3C}" scale="75" showPageBreaks="1" printArea="1" hiddenColumns="1">
      <pane xSplit="1" ySplit="9" topLeftCell="B16" activePane="bottomRight" state="frozen"/>
      <selection pane="bottomRight" activeCell="P19" sqref="P19"/>
      <pageMargins left="0.5" right="0.5" top="0.5" bottom="0.25" header="0.5" footer="0.5"/>
      <printOptions horizontalCentered="1"/>
      <pageSetup scale="70" orientation="landscape" r:id="rId5"/>
      <headerFooter alignWithMargins="0">
        <oddFooter>&amp;C&amp;"Times New Roman,Regular"Exhibit L - Summary of Requirements by Object Class</oddFooter>
      </headerFooter>
    </customSheetView>
  </customSheetViews>
  <mergeCells count="10">
    <mergeCell ref="O37:Z39"/>
    <mergeCell ref="A44:M44"/>
    <mergeCell ref="A3:O3"/>
    <mergeCell ref="A4:O4"/>
    <mergeCell ref="A5:O5"/>
    <mergeCell ref="A6:O6"/>
    <mergeCell ref="B8:C8"/>
    <mergeCell ref="D8:E8"/>
    <mergeCell ref="F8:G8"/>
    <mergeCell ref="H8:I8"/>
  </mergeCells>
  <phoneticPr fontId="0" type="noConversion"/>
  <printOptions horizontalCentered="1"/>
  <pageMargins left="0.5" right="0.5" top="0.5" bottom="0.25" header="0.5" footer="0.5"/>
  <pageSetup scale="70" orientation="landscape" r:id="rId6"/>
  <headerFooter alignWithMargins="0">
    <oddFooter>&amp;C&amp;"Times New Roman,Regular"Exhibit L - Summary of Requirements by Object Class</oddFooter>
  </headerFooter>
</worksheet>
</file>

<file path=xl/worksheets/sheet2.xml><?xml version="1.0" encoding="utf-8"?>
<worksheet xmlns="http://schemas.openxmlformats.org/spreadsheetml/2006/main" xmlns:r="http://schemas.openxmlformats.org/officeDocument/2006/relationships">
  <sheetPr codeName="Sheet6">
    <pageSetUpPr fitToPage="1"/>
  </sheetPr>
  <dimension ref="A1:H28"/>
  <sheetViews>
    <sheetView zoomScaleNormal="100" zoomScaleSheetLayoutView="75" workbookViewId="0">
      <selection activeCell="B22" sqref="B22"/>
    </sheetView>
  </sheetViews>
  <sheetFormatPr defaultColWidth="7.21875" defaultRowHeight="12.75"/>
  <cols>
    <col min="1" max="1" width="21.44140625" style="24" bestFit="1" customWidth="1"/>
    <col min="2" max="2" width="34.77734375" style="24" bestFit="1" customWidth="1"/>
    <col min="3" max="3" width="16.5546875" style="24" customWidth="1"/>
    <col min="4" max="4" width="15" style="24" customWidth="1"/>
    <col min="5" max="5" width="12.44140625" style="24" customWidth="1"/>
    <col min="6" max="6" width="15.109375" style="24" customWidth="1"/>
    <col min="7" max="7" width="18.109375" style="24" customWidth="1"/>
    <col min="8" max="8" width="7.5546875" style="83" bestFit="1" customWidth="1"/>
    <col min="9" max="16384" width="7.21875" style="24"/>
  </cols>
  <sheetData>
    <row r="1" spans="1:8" ht="20.25">
      <c r="A1" s="618" t="s">
        <v>160</v>
      </c>
      <c r="B1" s="619"/>
      <c r="C1" s="619"/>
      <c r="D1" s="619"/>
      <c r="E1" s="619"/>
      <c r="F1" s="619"/>
      <c r="G1" s="619"/>
      <c r="H1" s="82" t="s">
        <v>0</v>
      </c>
    </row>
    <row r="2" spans="1:8" ht="20.25">
      <c r="A2" s="625"/>
      <c r="B2" s="625"/>
      <c r="C2" s="625"/>
      <c r="D2" s="625"/>
      <c r="E2" s="625"/>
      <c r="F2" s="625"/>
      <c r="G2" s="625"/>
      <c r="H2" s="82" t="s">
        <v>0</v>
      </c>
    </row>
    <row r="3" spans="1:8">
      <c r="A3" s="626"/>
      <c r="B3" s="626"/>
      <c r="C3" s="626"/>
      <c r="D3" s="626"/>
      <c r="E3" s="626"/>
      <c r="F3" s="626"/>
      <c r="G3" s="626"/>
      <c r="H3" s="82" t="s">
        <v>0</v>
      </c>
    </row>
    <row r="4" spans="1:8" ht="23.25">
      <c r="A4" s="620" t="s">
        <v>187</v>
      </c>
      <c r="B4" s="621"/>
      <c r="C4" s="621"/>
      <c r="D4" s="621"/>
      <c r="E4" s="621"/>
      <c r="F4" s="621"/>
      <c r="G4" s="621"/>
      <c r="H4" s="82" t="s">
        <v>0</v>
      </c>
    </row>
    <row r="5" spans="1:8" ht="23.25">
      <c r="A5" s="622" t="str">
        <f>'B. Summary of Requirements '!A46</f>
        <v xml:space="preserve"> JIST </v>
      </c>
      <c r="B5" s="623"/>
      <c r="C5" s="623"/>
      <c r="D5" s="623"/>
      <c r="E5" s="623"/>
      <c r="F5" s="623"/>
      <c r="G5" s="623"/>
      <c r="H5" s="82" t="s">
        <v>0</v>
      </c>
    </row>
    <row r="6" spans="1:8" ht="23.25">
      <c r="A6" s="624" t="s">
        <v>121</v>
      </c>
      <c r="B6" s="621"/>
      <c r="C6" s="621"/>
      <c r="D6" s="621"/>
      <c r="E6" s="621"/>
      <c r="F6" s="621"/>
      <c r="G6" s="621"/>
      <c r="H6" s="82" t="s">
        <v>0</v>
      </c>
    </row>
    <row r="7" spans="1:8">
      <c r="A7" s="616"/>
      <c r="B7" s="616"/>
      <c r="C7" s="616"/>
      <c r="D7" s="616"/>
      <c r="E7" s="616"/>
      <c r="F7" s="616"/>
      <c r="G7" s="616"/>
      <c r="H7" s="82" t="s">
        <v>0</v>
      </c>
    </row>
    <row r="8" spans="1:8">
      <c r="A8" s="617"/>
      <c r="B8" s="617"/>
      <c r="C8" s="617"/>
      <c r="D8" s="617"/>
      <c r="E8" s="617"/>
      <c r="F8" s="617"/>
      <c r="G8" s="617"/>
      <c r="H8" s="82" t="s">
        <v>0</v>
      </c>
    </row>
    <row r="9" spans="1:8" ht="15">
      <c r="A9" s="605" t="s">
        <v>112</v>
      </c>
      <c r="B9" s="610" t="s">
        <v>17</v>
      </c>
      <c r="C9" s="607" t="s">
        <v>74</v>
      </c>
      <c r="D9" s="608"/>
      <c r="E9" s="608"/>
      <c r="F9" s="609"/>
      <c r="G9" s="610" t="s">
        <v>24</v>
      </c>
      <c r="H9" s="82" t="s">
        <v>0</v>
      </c>
    </row>
    <row r="10" spans="1:8">
      <c r="A10" s="606"/>
      <c r="B10" s="611"/>
      <c r="C10" s="26" t="s">
        <v>138</v>
      </c>
      <c r="D10" s="26" t="s">
        <v>8</v>
      </c>
      <c r="E10" s="26" t="s">
        <v>38</v>
      </c>
      <c r="F10" s="27" t="s">
        <v>140</v>
      </c>
      <c r="G10" s="611"/>
      <c r="H10" s="82" t="s">
        <v>0</v>
      </c>
    </row>
    <row r="11" spans="1:8" ht="15.75">
      <c r="A11" s="38"/>
      <c r="B11" s="39"/>
      <c r="C11" s="153"/>
      <c r="D11" s="90"/>
      <c r="E11" s="90"/>
      <c r="F11" s="91"/>
      <c r="G11" s="91"/>
      <c r="H11" s="82" t="s">
        <v>0</v>
      </c>
    </row>
    <row r="12" spans="1:8" ht="18.75" customHeight="1">
      <c r="A12" s="38" t="s">
        <v>227</v>
      </c>
      <c r="B12" s="39" t="s">
        <v>228</v>
      </c>
      <c r="C12" s="154"/>
      <c r="D12" s="90"/>
      <c r="E12" s="90">
        <v>0</v>
      </c>
      <c r="F12" s="91">
        <v>15174</v>
      </c>
      <c r="G12" s="91">
        <f>+F12</f>
        <v>15174</v>
      </c>
      <c r="H12" s="82" t="s">
        <v>0</v>
      </c>
    </row>
    <row r="13" spans="1:8" ht="18.75" customHeight="1">
      <c r="A13" s="34" t="s">
        <v>132</v>
      </c>
      <c r="B13" s="25"/>
      <c r="C13" s="92">
        <f>SUM(C11:C12)</f>
        <v>0</v>
      </c>
      <c r="D13" s="93">
        <f>SUM(D11:D12)</f>
        <v>0</v>
      </c>
      <c r="E13" s="93">
        <f>SUM(E11:E12)</f>
        <v>0</v>
      </c>
      <c r="F13" s="30">
        <f>SUM(F11:F12)</f>
        <v>15174</v>
      </c>
      <c r="G13" s="31">
        <f>SUM(G11:G12)</f>
        <v>15174</v>
      </c>
      <c r="H13" s="82" t="s">
        <v>0</v>
      </c>
    </row>
    <row r="14" spans="1:8" ht="18.75" customHeight="1">
      <c r="A14" s="32"/>
      <c r="B14" s="28"/>
      <c r="C14" s="32"/>
      <c r="D14" s="29"/>
      <c r="E14" s="29"/>
      <c r="F14" s="33"/>
      <c r="G14" s="33"/>
      <c r="H14" s="82" t="s">
        <v>0</v>
      </c>
    </row>
    <row r="15" spans="1:8" ht="18.75" customHeight="1">
      <c r="A15" s="612" t="s">
        <v>9</v>
      </c>
      <c r="B15" s="610" t="s">
        <v>17</v>
      </c>
      <c r="C15" s="607" t="s">
        <v>74</v>
      </c>
      <c r="D15" s="608"/>
      <c r="E15" s="608"/>
      <c r="F15" s="609"/>
      <c r="G15" s="610" t="s">
        <v>123</v>
      </c>
      <c r="H15" s="82" t="s">
        <v>0</v>
      </c>
    </row>
    <row r="16" spans="1:8" ht="18.75" customHeight="1">
      <c r="A16" s="613"/>
      <c r="B16" s="611"/>
      <c r="C16" s="26" t="s">
        <v>138</v>
      </c>
      <c r="D16" s="26" t="s">
        <v>8</v>
      </c>
      <c r="E16" s="26" t="s">
        <v>38</v>
      </c>
      <c r="F16" s="27" t="s">
        <v>140</v>
      </c>
      <c r="G16" s="611"/>
      <c r="H16" s="82" t="s">
        <v>0</v>
      </c>
    </row>
    <row r="17" spans="1:8" ht="18.75" customHeight="1">
      <c r="A17" s="50"/>
      <c r="B17" s="51"/>
      <c r="C17" s="153"/>
      <c r="D17" s="90"/>
      <c r="E17" s="90"/>
      <c r="F17" s="91"/>
      <c r="G17" s="91"/>
      <c r="H17" s="82" t="s">
        <v>0</v>
      </c>
    </row>
    <row r="18" spans="1:8" ht="18.75" customHeight="1">
      <c r="A18" s="50"/>
      <c r="B18" s="51"/>
      <c r="C18" s="154"/>
      <c r="D18" s="90"/>
      <c r="E18" s="90"/>
      <c r="F18" s="91"/>
      <c r="G18" s="91"/>
      <c r="H18" s="82" t="s">
        <v>0</v>
      </c>
    </row>
    <row r="19" spans="1:8" ht="18.75" customHeight="1">
      <c r="A19" s="401"/>
      <c r="B19" s="51"/>
      <c r="C19" s="154"/>
      <c r="D19" s="90"/>
      <c r="E19" s="90"/>
      <c r="F19" s="91"/>
      <c r="G19" s="91"/>
      <c r="H19" s="82" t="s">
        <v>0</v>
      </c>
    </row>
    <row r="20" spans="1:8" ht="18.75" customHeight="1">
      <c r="A20" s="123" t="s">
        <v>123</v>
      </c>
      <c r="B20" s="124"/>
      <c r="C20" s="125">
        <f>SUM(C17:C19)</f>
        <v>0</v>
      </c>
      <c r="D20" s="126">
        <f>SUM(D17:D19)</f>
        <v>0</v>
      </c>
      <c r="E20" s="126">
        <f>SUM(E17:E19)</f>
        <v>0</v>
      </c>
      <c r="F20" s="127">
        <f>SUM(F17:F19)</f>
        <v>0</v>
      </c>
      <c r="G20" s="128">
        <f>SUM(G17:G19)</f>
        <v>0</v>
      </c>
      <c r="H20" s="82" t="s">
        <v>19</v>
      </c>
    </row>
    <row r="21" spans="1:8" ht="18.75" customHeight="1">
      <c r="A21" s="306"/>
      <c r="B21" s="41"/>
      <c r="C21" s="93"/>
      <c r="D21" s="93"/>
      <c r="E21" s="93"/>
      <c r="F21" s="30"/>
      <c r="G21" s="30"/>
      <c r="H21" s="82"/>
    </row>
    <row r="22" spans="1:8" ht="210.75" customHeight="1">
      <c r="A22" s="307"/>
      <c r="B22" s="307"/>
      <c r="C22" s="614"/>
      <c r="D22" s="615"/>
      <c r="E22" s="615"/>
      <c r="F22" s="615"/>
      <c r="G22" s="307"/>
      <c r="H22" s="82"/>
    </row>
    <row r="23" spans="1:8" ht="33.75" customHeight="1">
      <c r="A23" s="785"/>
      <c r="B23" s="786"/>
      <c r="C23" s="786"/>
      <c r="D23" s="786"/>
      <c r="E23" s="786"/>
      <c r="F23" s="786"/>
    </row>
    <row r="24" spans="1:8" ht="12.75" customHeight="1">
      <c r="A24" s="787"/>
      <c r="B24" s="787"/>
      <c r="C24" s="787"/>
      <c r="D24" s="787"/>
      <c r="E24" s="787"/>
      <c r="F24" s="787"/>
    </row>
    <row r="25" spans="1:8" ht="57" customHeight="1">
      <c r="A25" s="788"/>
      <c r="B25" s="783"/>
      <c r="C25" s="783"/>
      <c r="D25" s="783"/>
      <c r="E25" s="783"/>
      <c r="F25" s="783"/>
    </row>
    <row r="26" spans="1:8" ht="15">
      <c r="A26" s="789"/>
      <c r="B26" s="789"/>
      <c r="C26" s="789"/>
      <c r="D26" s="789"/>
      <c r="E26" s="789"/>
      <c r="F26" s="789"/>
    </row>
    <row r="27" spans="1:8" ht="15" customHeight="1">
      <c r="A27" s="59"/>
      <c r="B27" s="60"/>
      <c r="C27" s="60"/>
      <c r="D27" s="60"/>
      <c r="E27" s="60"/>
      <c r="F27" s="60"/>
      <c r="G27" s="65"/>
    </row>
    <row r="28" spans="1:8">
      <c r="A28" s="60"/>
      <c r="B28" s="60"/>
      <c r="C28" s="60"/>
      <c r="D28" s="60"/>
      <c r="E28" s="60"/>
      <c r="F28" s="60"/>
    </row>
  </sheetData>
  <customSheetViews>
    <customSheetView guid="{12C66D54-5067-4346-818B-6EAB1C8A9183}" scale="75" showPageBreaks="1" fitToPage="1" printArea="1" view="pageBreakPreview">
      <selection activeCell="A6" sqref="A6:S6"/>
      <pageMargins left="0.75" right="0.75" top="1" bottom="1" header="0.5" footer="0.5"/>
      <printOptions horizontalCentered="1"/>
      <pageSetup scale="69" orientation="landscape" r:id="rId1"/>
      <headerFooter alignWithMargins="0">
        <oddFooter>&amp;C&amp;"Times New Roman,Regular"Exhibit C - Program Increases/Offsets By Decision Unit</oddFooter>
      </headerFooter>
    </customSheetView>
    <customSheetView guid="{3118AF25-8423-420A-806A-487665220C68}" scale="75" showPageBreaks="1" fitToPage="1" printArea="1" view="pageBreakPreview">
      <selection activeCell="D16" sqref="D16"/>
      <pageMargins left="0.75" right="0.75" top="1" bottom="1" header="0.5" footer="0.5"/>
      <printOptions horizontalCentered="1"/>
      <pageSetup scale="69" orientation="landscape" r:id="rId2"/>
      <headerFooter alignWithMargins="0">
        <oddFooter>&amp;C&amp;"Times New Roman,Regular"Exhibit C - Program Increases/Offsets By Decision Unit</oddFooter>
      </headerFooter>
    </customSheetView>
    <customSheetView guid="{56C0A34E-45B4-448B-85E5-70B3A8E63333}" scale="75" showPageBreaks="1" fitToPage="1" printArea="1" view="pageBreakPreview">
      <selection activeCell="J27" sqref="J27"/>
      <pageMargins left="0.75" right="0.75" top="1" bottom="1" header="0.5" footer="0.5"/>
      <printOptions horizontalCentered="1"/>
      <pageSetup scale="69" orientation="landscape" r:id="rId3"/>
      <headerFooter alignWithMargins="0">
        <oddFooter>&amp;C&amp;"Times New Roman,Regular"Exhibit C - Program Increases/Offsets By Decision Unit</oddFooter>
      </headerFooter>
    </customSheetView>
    <customSheetView guid="{4148B88B-8ED7-4FDE-9459-DEB244AD0552}" scale="75" showPageBreaks="1" fitToPage="1" printArea="1" view="pageBreakPreview">
      <selection activeCell="A6" sqref="A6:S6"/>
      <pageMargins left="0.75" right="0.75" top="1" bottom="1" header="0.5" footer="0.5"/>
      <printOptions horizontalCentered="1"/>
      <pageSetup scale="69" orientation="landscape" r:id="rId4"/>
      <headerFooter alignWithMargins="0">
        <oddFooter>&amp;C&amp;"Times New Roman,Regular"Exhibit C - Program Increases/Offsets By Decision Unit</oddFooter>
      </headerFooter>
    </customSheetView>
    <customSheetView guid="{E4C7BC4C-EDE0-4110-A1E8-168EA72A6C3C}" scale="75" showPageBreaks="1" fitToPage="1" printArea="1" view="pageBreakPreview">
      <selection activeCell="J22" sqref="J22"/>
      <pageMargins left="0.75" right="0.75" top="1" bottom="1" header="0.5" footer="0.5"/>
      <printOptions horizontalCentered="1"/>
      <pageSetup scale="76" orientation="landscape" r:id="rId5"/>
      <headerFooter alignWithMargins="0">
        <oddFooter>&amp;C&amp;"Times New Roman,Regular"Exhibit C - Program Increases/Offsets By Decision Unit</oddFooter>
      </headerFooter>
    </customSheetView>
  </customSheetViews>
  <mergeCells count="20">
    <mergeCell ref="A7:G7"/>
    <mergeCell ref="A8:G8"/>
    <mergeCell ref="G9:G10"/>
    <mergeCell ref="G15:G16"/>
    <mergeCell ref="A1:G1"/>
    <mergeCell ref="A4:G4"/>
    <mergeCell ref="A5:G5"/>
    <mergeCell ref="A6:G6"/>
    <mergeCell ref="A2:G2"/>
    <mergeCell ref="A3:G3"/>
    <mergeCell ref="A25:F25"/>
    <mergeCell ref="A23:F23"/>
    <mergeCell ref="A26:F26"/>
    <mergeCell ref="A9:A10"/>
    <mergeCell ref="C9:F9"/>
    <mergeCell ref="B9:B10"/>
    <mergeCell ref="C15:F15"/>
    <mergeCell ref="B15:B16"/>
    <mergeCell ref="A15:A16"/>
    <mergeCell ref="C22:F22"/>
  </mergeCells>
  <phoneticPr fontId="21" type="noConversion"/>
  <printOptions horizontalCentered="1"/>
  <pageMargins left="0.75" right="0.75" top="1" bottom="1" header="0.5" footer="0.5"/>
  <pageSetup scale="76" orientation="landscape" r:id="rId6"/>
  <headerFooter alignWithMargins="0">
    <oddFooter>&amp;C&amp;"Times New Roman,Regular"Exhibit C - Program Increases/Offsets By Decision Unit</oddFooter>
  </headerFooter>
</worksheet>
</file>

<file path=xl/worksheets/sheet3.xml><?xml version="1.0" encoding="utf-8"?>
<worksheet xmlns="http://schemas.openxmlformats.org/spreadsheetml/2006/main" xmlns:r="http://schemas.openxmlformats.org/officeDocument/2006/relationships">
  <sheetPr codeName="Sheet9"/>
  <dimension ref="A1:T26"/>
  <sheetViews>
    <sheetView zoomScaleNormal="100" zoomScaleSheetLayoutView="70" workbookViewId="0">
      <selection activeCell="A19" sqref="A19"/>
    </sheetView>
  </sheetViews>
  <sheetFormatPr defaultColWidth="8.88671875" defaultRowHeight="12.75"/>
  <cols>
    <col min="1" max="1" width="53.88671875" style="233" customWidth="1"/>
    <col min="2" max="2" width="1.21875" style="233" customWidth="1"/>
    <col min="3" max="3" width="10.77734375" style="233" customWidth="1"/>
    <col min="4" max="4" width="11" style="233" customWidth="1"/>
    <col min="5" max="5" width="1.21875" style="233" customWidth="1"/>
    <col min="6" max="7" width="11.21875" style="233" customWidth="1"/>
    <col min="8" max="8" width="1.21875" style="233" customWidth="1"/>
    <col min="9" max="16" width="10.77734375" style="233" customWidth="1"/>
    <col min="17" max="17" width="1.88671875" style="233" customWidth="1"/>
    <col min="18" max="16384" width="8.88671875" style="233"/>
  </cols>
  <sheetData>
    <row r="1" spans="1:20" ht="20.25">
      <c r="A1" s="627" t="s">
        <v>161</v>
      </c>
      <c r="B1" s="628"/>
      <c r="C1" s="628"/>
      <c r="D1" s="628"/>
      <c r="E1" s="628"/>
      <c r="F1" s="628"/>
      <c r="G1" s="628"/>
      <c r="H1" s="628"/>
      <c r="I1" s="628"/>
      <c r="J1" s="628"/>
      <c r="K1" s="628"/>
      <c r="L1" s="628"/>
      <c r="M1" s="628"/>
      <c r="N1" s="628"/>
      <c r="O1" s="628"/>
      <c r="P1" s="628"/>
      <c r="Q1" s="231" t="s">
        <v>0</v>
      </c>
      <c r="R1" s="232"/>
      <c r="S1" s="232"/>
    </row>
    <row r="2" spans="1:20" ht="19.149999999999999" customHeight="1">
      <c r="A2" s="234"/>
      <c r="Q2" s="231" t="s">
        <v>0</v>
      </c>
      <c r="T2" s="231"/>
    </row>
    <row r="3" spans="1:20" ht="15.75">
      <c r="A3" s="629" t="s">
        <v>149</v>
      </c>
      <c r="B3" s="630"/>
      <c r="C3" s="630"/>
      <c r="D3" s="630"/>
      <c r="E3" s="630"/>
      <c r="F3" s="630"/>
      <c r="G3" s="630"/>
      <c r="H3" s="630"/>
      <c r="I3" s="630"/>
      <c r="J3" s="630"/>
      <c r="K3" s="630"/>
      <c r="L3" s="630"/>
      <c r="M3" s="630"/>
      <c r="N3" s="630"/>
      <c r="O3" s="630"/>
      <c r="P3" s="630"/>
      <c r="Q3" s="231" t="s">
        <v>0</v>
      </c>
      <c r="R3" s="49"/>
      <c r="S3" s="49"/>
      <c r="T3" s="231"/>
    </row>
    <row r="4" spans="1:20" ht="15.75">
      <c r="A4" s="631" t="str">
        <f>'B. Summary of Requirements '!A5:X5</f>
        <v xml:space="preserve"> JIST </v>
      </c>
      <c r="B4" s="630"/>
      <c r="C4" s="630"/>
      <c r="D4" s="630"/>
      <c r="E4" s="630"/>
      <c r="F4" s="630"/>
      <c r="G4" s="630"/>
      <c r="H4" s="630"/>
      <c r="I4" s="630"/>
      <c r="J4" s="630"/>
      <c r="K4" s="630"/>
      <c r="L4" s="630"/>
      <c r="M4" s="630"/>
      <c r="N4" s="630"/>
      <c r="O4" s="630"/>
      <c r="P4" s="630"/>
      <c r="Q4" s="231" t="s">
        <v>0</v>
      </c>
      <c r="R4" s="47"/>
      <c r="S4" s="47"/>
    </row>
    <row r="5" spans="1:20" ht="15">
      <c r="A5" s="632" t="s">
        <v>121</v>
      </c>
      <c r="B5" s="630"/>
      <c r="C5" s="630"/>
      <c r="D5" s="630"/>
      <c r="E5" s="630"/>
      <c r="F5" s="630"/>
      <c r="G5" s="630"/>
      <c r="H5" s="630"/>
      <c r="I5" s="630"/>
      <c r="J5" s="630"/>
      <c r="K5" s="630"/>
      <c r="L5" s="630"/>
      <c r="M5" s="630"/>
      <c r="N5" s="630"/>
      <c r="O5" s="630"/>
      <c r="P5" s="630"/>
      <c r="Q5" s="231" t="s">
        <v>0</v>
      </c>
      <c r="R5" s="49"/>
      <c r="S5" s="49"/>
      <c r="T5" s="231"/>
    </row>
    <row r="6" spans="1:20">
      <c r="Q6" s="231" t="s">
        <v>0</v>
      </c>
      <c r="T6" s="231"/>
    </row>
    <row r="7" spans="1:20" ht="13.5" thickBot="1">
      <c r="Q7" s="231" t="s">
        <v>0</v>
      </c>
      <c r="T7" s="231"/>
    </row>
    <row r="8" spans="1:20" ht="37.5" customHeight="1">
      <c r="A8" s="235"/>
      <c r="B8" s="236"/>
      <c r="C8" s="633" t="s">
        <v>190</v>
      </c>
      <c r="D8" s="634"/>
      <c r="E8" s="237"/>
      <c r="F8" s="633" t="s">
        <v>183</v>
      </c>
      <c r="G8" s="634"/>
      <c r="H8" s="237"/>
      <c r="I8" s="652" t="s">
        <v>165</v>
      </c>
      <c r="J8" s="634"/>
      <c r="K8" s="647">
        <v>2013</v>
      </c>
      <c r="L8" s="648"/>
      <c r="M8" s="648"/>
      <c r="N8" s="649"/>
      <c r="O8" s="645" t="s">
        <v>171</v>
      </c>
      <c r="P8" s="646"/>
      <c r="Q8" s="231" t="s">
        <v>0</v>
      </c>
      <c r="S8" s="238"/>
      <c r="T8" s="231"/>
    </row>
    <row r="9" spans="1:20" ht="14.25" customHeight="1">
      <c r="A9" s="236"/>
      <c r="B9" s="236"/>
      <c r="C9" s="635"/>
      <c r="D9" s="636"/>
      <c r="E9" s="237"/>
      <c r="F9" s="643"/>
      <c r="G9" s="644"/>
      <c r="H9" s="237"/>
      <c r="I9" s="643"/>
      <c r="J9" s="644"/>
      <c r="K9" s="650" t="s">
        <v>141</v>
      </c>
      <c r="L9" s="651"/>
      <c r="M9" s="640" t="s">
        <v>150</v>
      </c>
      <c r="N9" s="609"/>
      <c r="O9" s="643"/>
      <c r="P9" s="644"/>
      <c r="Q9" s="231" t="s">
        <v>0</v>
      </c>
      <c r="S9" s="238"/>
      <c r="T9" s="231"/>
    </row>
    <row r="10" spans="1:20" hidden="1">
      <c r="A10" s="641" t="s">
        <v>151</v>
      </c>
      <c r="B10" s="236"/>
      <c r="C10" s="239"/>
      <c r="D10" s="240"/>
      <c r="E10" s="241"/>
      <c r="F10" s="239"/>
      <c r="G10" s="240"/>
      <c r="H10" s="241"/>
      <c r="I10" s="239"/>
      <c r="J10" s="240"/>
      <c r="K10" s="239"/>
      <c r="L10" s="240"/>
      <c r="M10" s="242"/>
      <c r="N10" s="240"/>
      <c r="O10" s="239"/>
      <c r="P10" s="240"/>
      <c r="Q10" s="231" t="s">
        <v>0</v>
      </c>
      <c r="S10" s="242"/>
      <c r="T10" s="231"/>
    </row>
    <row r="11" spans="1:20" ht="25.5">
      <c r="A11" s="642"/>
      <c r="B11" s="236"/>
      <c r="C11" s="243" t="s">
        <v>152</v>
      </c>
      <c r="D11" s="244" t="s">
        <v>153</v>
      </c>
      <c r="E11" s="241"/>
      <c r="F11" s="499" t="s">
        <v>152</v>
      </c>
      <c r="G11" s="500" t="s">
        <v>153</v>
      </c>
      <c r="H11" s="241"/>
      <c r="I11" s="243" t="s">
        <v>152</v>
      </c>
      <c r="J11" s="244" t="s">
        <v>153</v>
      </c>
      <c r="K11" s="499" t="s">
        <v>152</v>
      </c>
      <c r="L11" s="500" t="s">
        <v>153</v>
      </c>
      <c r="M11" s="499" t="s">
        <v>152</v>
      </c>
      <c r="N11" s="500" t="s">
        <v>153</v>
      </c>
      <c r="O11" s="243" t="s">
        <v>152</v>
      </c>
      <c r="P11" s="244" t="s">
        <v>153</v>
      </c>
      <c r="Q11" s="231" t="s">
        <v>0</v>
      </c>
      <c r="S11" s="245"/>
      <c r="T11" s="231"/>
    </row>
    <row r="12" spans="1:20">
      <c r="A12" s="246"/>
      <c r="B12" s="236"/>
      <c r="C12" s="477"/>
      <c r="D12" s="403"/>
      <c r="E12" s="247"/>
      <c r="F12" s="477"/>
      <c r="G12" s="403"/>
      <c r="H12" s="247"/>
      <c r="I12" s="477"/>
      <c r="J12" s="402"/>
      <c r="K12" s="477"/>
      <c r="L12" s="402"/>
      <c r="M12" s="477"/>
      <c r="N12" s="402"/>
      <c r="O12" s="477"/>
      <c r="P12" s="403"/>
      <c r="Q12" s="231" t="s">
        <v>0</v>
      </c>
      <c r="S12" s="248"/>
      <c r="T12" s="231"/>
    </row>
    <row r="13" spans="1:20" s="425" customFormat="1">
      <c r="A13" s="494" t="s">
        <v>234</v>
      </c>
      <c r="B13" s="426"/>
      <c r="C13" s="497">
        <v>72</v>
      </c>
      <c r="D13" s="498">
        <v>60164</v>
      </c>
      <c r="E13" s="427"/>
      <c r="F13" s="497">
        <v>72</v>
      </c>
      <c r="G13" s="498">
        <v>44307</v>
      </c>
      <c r="H13" s="427"/>
      <c r="I13" s="497">
        <v>59</v>
      </c>
      <c r="J13" s="501">
        <v>18252</v>
      </c>
      <c r="K13" s="497">
        <v>0</v>
      </c>
      <c r="L13" s="501">
        <v>15174</v>
      </c>
      <c r="M13" s="497"/>
      <c r="N13" s="501"/>
      <c r="O13" s="497">
        <v>59</v>
      </c>
      <c r="P13" s="498">
        <v>33426</v>
      </c>
      <c r="Q13" s="428" t="s">
        <v>0</v>
      </c>
      <c r="R13" s="429"/>
      <c r="S13" s="429"/>
      <c r="T13" s="428"/>
    </row>
    <row r="14" spans="1:20">
      <c r="A14" s="248"/>
      <c r="B14" s="236"/>
      <c r="C14" s="480"/>
      <c r="D14" s="481"/>
      <c r="E14" s="236"/>
      <c r="F14" s="480"/>
      <c r="G14" s="481"/>
      <c r="H14" s="236"/>
      <c r="I14" s="480"/>
      <c r="J14" s="481"/>
      <c r="K14" s="482"/>
      <c r="L14" s="483"/>
      <c r="M14" s="484"/>
      <c r="N14" s="481"/>
      <c r="O14" s="480"/>
      <c r="P14" s="481"/>
      <c r="Q14" s="231" t="s">
        <v>0</v>
      </c>
      <c r="R14" s="248"/>
      <c r="S14" s="248"/>
      <c r="T14" s="231"/>
    </row>
    <row r="15" spans="1:20" s="251" customFormat="1" ht="18.75" customHeight="1" thickBot="1">
      <c r="A15" s="496" t="s">
        <v>154</v>
      </c>
      <c r="B15" s="495"/>
      <c r="C15" s="485">
        <f>C13</f>
        <v>72</v>
      </c>
      <c r="D15" s="479">
        <f>D13</f>
        <v>60164</v>
      </c>
      <c r="E15" s="404"/>
      <c r="F15" s="478">
        <f>F13</f>
        <v>72</v>
      </c>
      <c r="G15" s="479">
        <f>G13</f>
        <v>44307</v>
      </c>
      <c r="H15" s="404"/>
      <c r="I15" s="478">
        <f t="shared" ref="I15:P15" si="0">I13</f>
        <v>59</v>
      </c>
      <c r="J15" s="479">
        <f t="shared" si="0"/>
        <v>18252</v>
      </c>
      <c r="K15" s="478">
        <f t="shared" si="0"/>
        <v>0</v>
      </c>
      <c r="L15" s="479">
        <f t="shared" si="0"/>
        <v>15174</v>
      </c>
      <c r="M15" s="478">
        <f t="shared" si="0"/>
        <v>0</v>
      </c>
      <c r="N15" s="479">
        <f t="shared" si="0"/>
        <v>0</v>
      </c>
      <c r="O15" s="478">
        <f t="shared" si="0"/>
        <v>59</v>
      </c>
      <c r="P15" s="479">
        <f t="shared" si="0"/>
        <v>33426</v>
      </c>
      <c r="Q15" s="231" t="s">
        <v>19</v>
      </c>
      <c r="R15" s="249"/>
      <c r="S15" s="250"/>
      <c r="T15" s="231"/>
    </row>
    <row r="16" spans="1:20">
      <c r="A16" s="253"/>
      <c r="B16" s="253"/>
      <c r="C16" s="249"/>
      <c r="D16" s="250"/>
      <c r="E16" s="486">
        <f>C13</f>
        <v>72</v>
      </c>
      <c r="F16" s="249"/>
      <c r="G16" s="250"/>
      <c r="H16" s="253"/>
      <c r="I16" s="249"/>
      <c r="J16" s="250"/>
      <c r="K16" s="251"/>
      <c r="L16" s="251"/>
      <c r="M16" s="251"/>
      <c r="N16" s="251"/>
      <c r="O16" s="251"/>
      <c r="P16" s="251"/>
      <c r="Q16" s="251"/>
      <c r="R16" s="252"/>
      <c r="S16" s="252"/>
      <c r="T16" s="231"/>
    </row>
    <row r="17" spans="1:20">
      <c r="A17" s="253"/>
      <c r="B17" s="253"/>
      <c r="C17" s="249"/>
      <c r="D17" s="250"/>
      <c r="E17" s="253"/>
      <c r="F17" s="249"/>
      <c r="G17" s="250"/>
      <c r="H17" s="253"/>
      <c r="I17" s="249"/>
      <c r="J17" s="250"/>
      <c r="K17" s="251"/>
      <c r="L17" s="251"/>
      <c r="M17" s="251"/>
      <c r="N17" s="251"/>
      <c r="O17" s="251"/>
      <c r="P17" s="251"/>
      <c r="Q17" s="251"/>
      <c r="R17" s="252"/>
      <c r="S17" s="252"/>
      <c r="T17" s="231"/>
    </row>
    <row r="18" spans="1:20">
      <c r="A18" s="253"/>
      <c r="B18" s="253"/>
      <c r="C18" s="249"/>
      <c r="D18" s="250"/>
      <c r="E18" s="253"/>
      <c r="F18" s="249"/>
      <c r="G18" s="250"/>
      <c r="H18" s="253"/>
      <c r="I18" s="249"/>
      <c r="J18" s="250"/>
      <c r="K18" s="251"/>
      <c r="L18" s="251"/>
      <c r="M18" s="251"/>
      <c r="N18" s="251"/>
      <c r="O18" s="251"/>
      <c r="P18" s="251"/>
      <c r="Q18" s="251"/>
      <c r="R18" s="252"/>
      <c r="S18" s="252"/>
    </row>
    <row r="19" spans="1:20" ht="204.75" customHeight="1">
      <c r="A19" s="308"/>
      <c r="C19" s="308"/>
      <c r="D19" s="309"/>
      <c r="F19" s="425"/>
    </row>
    <row r="20" spans="1:20" ht="15">
      <c r="A20" s="782"/>
      <c r="B20" s="783"/>
      <c r="C20" s="783"/>
      <c r="D20" s="783"/>
      <c r="E20" s="783"/>
      <c r="F20" s="783"/>
      <c r="G20" s="783"/>
      <c r="H20" s="57"/>
      <c r="I20" s="57"/>
      <c r="J20" s="57"/>
      <c r="K20" s="57"/>
      <c r="L20" s="57"/>
      <c r="M20" s="57"/>
      <c r="N20" s="57"/>
      <c r="O20" s="57"/>
      <c r="P20" s="57"/>
      <c r="Q20" s="57"/>
      <c r="R20" s="57"/>
      <c r="S20" s="57"/>
    </row>
    <row r="21" spans="1:20">
      <c r="A21" s="254"/>
      <c r="B21" s="254"/>
      <c r="C21" s="254"/>
      <c r="D21" s="254"/>
      <c r="E21" s="254"/>
      <c r="F21" s="254"/>
      <c r="G21" s="254"/>
      <c r="H21" s="254"/>
      <c r="I21" s="254"/>
      <c r="J21" s="254"/>
      <c r="K21" s="254"/>
      <c r="L21" s="254"/>
      <c r="M21" s="254"/>
      <c r="N21" s="254"/>
      <c r="O21" s="254"/>
      <c r="P21" s="254"/>
      <c r="Q21" s="254"/>
      <c r="R21" s="254"/>
      <c r="S21" s="254"/>
    </row>
    <row r="22" spans="1:20" ht="57" customHeight="1">
      <c r="A22" s="784"/>
      <c r="B22" s="638"/>
      <c r="C22" s="638"/>
      <c r="D22" s="638"/>
      <c r="E22" s="638"/>
      <c r="F22" s="638"/>
      <c r="G22" s="638"/>
      <c r="H22" s="56"/>
      <c r="I22" s="56"/>
      <c r="J22" s="255"/>
      <c r="K22" s="255"/>
      <c r="L22" s="255"/>
      <c r="M22" s="255"/>
      <c r="N22" s="255"/>
      <c r="O22" s="255"/>
      <c r="P22" s="255"/>
      <c r="Q22" s="255"/>
      <c r="R22" s="255"/>
      <c r="S22" s="255"/>
    </row>
    <row r="23" spans="1:20" ht="33.75" customHeight="1">
      <c r="A23" s="784"/>
      <c r="B23" s="638"/>
      <c r="C23" s="638"/>
      <c r="D23" s="638"/>
      <c r="E23" s="638"/>
      <c r="F23" s="638"/>
      <c r="G23" s="638"/>
      <c r="H23" s="56"/>
      <c r="I23" s="56"/>
      <c r="J23" s="255"/>
      <c r="K23" s="255"/>
      <c r="L23" s="255"/>
      <c r="M23" s="255"/>
      <c r="N23" s="255"/>
      <c r="O23" s="255"/>
      <c r="P23" s="255"/>
      <c r="Q23" s="255"/>
      <c r="R23" s="255"/>
      <c r="S23" s="255"/>
    </row>
    <row r="24" spans="1:20" ht="15">
      <c r="A24" s="637"/>
      <c r="B24" s="638"/>
      <c r="C24" s="638"/>
      <c r="D24" s="638"/>
      <c r="E24" s="638"/>
      <c r="F24" s="638"/>
      <c r="G24" s="638"/>
      <c r="H24" s="638"/>
      <c r="I24" s="638"/>
      <c r="J24" s="639"/>
      <c r="K24" s="639"/>
      <c r="L24" s="639"/>
      <c r="M24" s="639"/>
      <c r="N24" s="639"/>
      <c r="O24" s="639"/>
      <c r="P24" s="639"/>
      <c r="Q24" s="639"/>
      <c r="R24" s="639"/>
      <c r="S24" s="639"/>
    </row>
    <row r="25" spans="1:20" ht="15">
      <c r="A25" s="637"/>
      <c r="B25" s="638"/>
      <c r="C25" s="638"/>
      <c r="D25" s="638"/>
      <c r="E25" s="638"/>
      <c r="F25" s="638"/>
      <c r="G25" s="638"/>
      <c r="H25" s="638"/>
      <c r="I25" s="638"/>
      <c r="J25" s="639"/>
      <c r="K25" s="639"/>
      <c r="L25" s="639"/>
      <c r="M25" s="639"/>
      <c r="N25" s="639"/>
      <c r="O25" s="639"/>
      <c r="P25" s="639"/>
      <c r="Q25" s="639"/>
      <c r="R25" s="639"/>
      <c r="S25" s="639"/>
    </row>
    <row r="26" spans="1:20">
      <c r="S26" s="231"/>
    </row>
  </sheetData>
  <customSheetViews>
    <customSheetView guid="{12C66D54-5067-4346-818B-6EAB1C8A9183}" scale="70" showPageBreaks="1" printArea="1" hiddenRows="1" view="pageBreakPreview">
      <selection activeCell="J23" sqref="J23"/>
      <pageMargins left="0.75" right="0.75" top="1" bottom="0.79" header="0.5" footer="0.5"/>
      <printOptions horizontalCentered="1"/>
      <pageSetup scale="54" orientation="landscape" r:id="rId1"/>
      <headerFooter alignWithMargins="0">
        <oddFooter>&amp;C&amp;"Times New Roman,Regular"Exhibit D - Resources by DOJ Strategic Goals &amp; Strategic Objectives</oddFooter>
      </headerFooter>
    </customSheetView>
    <customSheetView guid="{3118AF25-8423-420A-806A-487665220C68}" scale="75" showPageBreaks="1" printArea="1" hiddenRows="1" view="pageBreakPreview" topLeftCell="A8">
      <selection activeCell="P43" sqref="P43"/>
      <pageMargins left="0.75" right="0.75" top="1" bottom="0.79" header="0.5" footer="0.5"/>
      <printOptions horizontalCentered="1"/>
      <pageSetup scale="54" orientation="landscape" r:id="rId2"/>
      <headerFooter alignWithMargins="0">
        <oddFooter>&amp;C&amp;"Times New Roman,Regular"Exhibit D - Resources by DOJ Strategic Goals &amp; Strategic Objectives</oddFooter>
      </headerFooter>
    </customSheetView>
    <customSheetView guid="{56C0A34E-45B4-448B-85E5-70B3A8E63333}" scale="75" showPageBreaks="1" printArea="1" hiddenRows="1" view="pageBreakPreview" topLeftCell="A7">
      <selection activeCell="F11" sqref="F11"/>
      <pageMargins left="0.75" right="0.75" top="1" bottom="0.79" header="0.5" footer="0.5"/>
      <printOptions horizontalCentered="1"/>
      <pageSetup scale="54" orientation="landscape" r:id="rId3"/>
      <headerFooter alignWithMargins="0">
        <oddFooter>&amp;C&amp;"Times New Roman,Regular"Exhibit D - Resources by DOJ Strategic Goals &amp; Strategic Objectives</oddFooter>
      </headerFooter>
    </customSheetView>
    <customSheetView guid="{4148B88B-8ED7-4FDE-9459-DEB244AD0552}" scale="75" showPageBreaks="1" printArea="1" hiddenRows="1" view="pageBreakPreview">
      <selection activeCell="D45" sqref="D45"/>
      <pageMargins left="0.75" right="0.75" top="1" bottom="0.79" header="0.5" footer="0.5"/>
      <printOptions horizontalCentered="1"/>
      <pageSetup scale="54" orientation="landscape" r:id="rId4"/>
      <headerFooter alignWithMargins="0">
        <oddFooter>&amp;C&amp;"Times New Roman,Regular"Exhibit D - Resources by DOJ Strategic Goals &amp; Strategic Objectives</oddFooter>
      </headerFooter>
    </customSheetView>
    <customSheetView guid="{E4C7BC4C-EDE0-4110-A1E8-168EA72A6C3C}" scale="70" showPageBreaks="1" printArea="1" hiddenRows="1" view="pageBreakPreview">
      <selection activeCell="A22" sqref="A22:G22"/>
      <pageMargins left="0.75" right="0.75" top="1" bottom="0.79" header="0.5" footer="0.5"/>
      <printOptions horizontalCentered="1"/>
      <pageSetup scale="54" orientation="landscape" r:id="rId5"/>
      <headerFooter alignWithMargins="0">
        <oddFooter>&amp;C&amp;"Times New Roman,Regular"Exhibit D - Resources by DOJ Strategic Goals &amp; Strategic Objectives</oddFooter>
      </headerFooter>
    </customSheetView>
  </customSheetViews>
  <mergeCells count="17">
    <mergeCell ref="A25:S25"/>
    <mergeCell ref="M9:N9"/>
    <mergeCell ref="A10:A11"/>
    <mergeCell ref="F8:G9"/>
    <mergeCell ref="O8:P9"/>
    <mergeCell ref="K8:N8"/>
    <mergeCell ref="A24:S24"/>
    <mergeCell ref="K9:L9"/>
    <mergeCell ref="I8:J9"/>
    <mergeCell ref="A20:G20"/>
    <mergeCell ref="A23:G23"/>
    <mergeCell ref="A22:G22"/>
    <mergeCell ref="A1:P1"/>
    <mergeCell ref="A3:P3"/>
    <mergeCell ref="A4:P4"/>
    <mergeCell ref="A5:P5"/>
    <mergeCell ref="C8:D9"/>
  </mergeCells>
  <printOptions horizontalCentered="1"/>
  <pageMargins left="0.75" right="0.75" top="1" bottom="0.79" header="0.5" footer="0.5"/>
  <pageSetup scale="54" orientation="landscape" r:id="rId6"/>
  <headerFooter alignWithMargins="0">
    <oddFooter>&amp;C&amp;"Times New Roman,Regular"Exhibit D - Resources by DOJ Strategic Goals &amp; Strategic Objectives</oddFooter>
  </headerFooter>
</worksheet>
</file>

<file path=xl/worksheets/sheet4.xml><?xml version="1.0" encoding="utf-8"?>
<worksheet xmlns="http://schemas.openxmlformats.org/spreadsheetml/2006/main" xmlns:r="http://schemas.openxmlformats.org/officeDocument/2006/relationships">
  <sheetPr codeName="Sheet10"/>
  <dimension ref="A1:X35"/>
  <sheetViews>
    <sheetView zoomScaleNormal="100" zoomScaleSheetLayoutView="100" workbookViewId="0">
      <selection activeCell="A33" sqref="A33:XFD34"/>
    </sheetView>
  </sheetViews>
  <sheetFormatPr defaultRowHeight="15"/>
  <cols>
    <col min="1" max="1" width="33.44140625" customWidth="1"/>
    <col min="2" max="2" width="9.5546875" customWidth="1"/>
    <col min="3" max="3" width="13.109375" customWidth="1"/>
    <col min="4" max="4" width="10.33203125" customWidth="1"/>
    <col min="5" max="5" width="9.5546875" customWidth="1"/>
    <col min="6" max="6" width="16.77734375" customWidth="1"/>
    <col min="7" max="7" width="7.6640625" style="36" customWidth="1"/>
    <col min="8" max="8" width="7.77734375" style="36" customWidth="1"/>
    <col min="9" max="9" width="12.109375" style="36" customWidth="1"/>
    <col min="11" max="11" width="45.6640625" style="67" customWidth="1"/>
  </cols>
  <sheetData>
    <row r="1" spans="1:24" ht="20.25">
      <c r="A1" s="666" t="s">
        <v>162</v>
      </c>
      <c r="B1" s="667"/>
      <c r="C1" s="667"/>
      <c r="D1" s="667"/>
      <c r="E1" s="667"/>
      <c r="F1" s="667"/>
      <c r="G1" s="667"/>
      <c r="H1" s="667"/>
      <c r="I1" s="667"/>
      <c r="J1" s="67" t="s">
        <v>0</v>
      </c>
    </row>
    <row r="2" spans="1:24" ht="15.75">
      <c r="A2" s="669" t="s">
        <v>139</v>
      </c>
      <c r="B2" s="669"/>
      <c r="C2" s="669"/>
      <c r="D2" s="669"/>
      <c r="E2" s="669"/>
      <c r="F2" s="669"/>
      <c r="G2" s="669"/>
      <c r="H2" s="669"/>
      <c r="I2" s="670"/>
      <c r="J2" s="67" t="s">
        <v>0</v>
      </c>
    </row>
    <row r="3" spans="1:24" ht="15" customHeight="1">
      <c r="A3" s="629" t="s">
        <v>114</v>
      </c>
      <c r="B3" s="630"/>
      <c r="C3" s="630"/>
      <c r="D3" s="630"/>
      <c r="E3" s="630"/>
      <c r="F3" s="630"/>
      <c r="G3" s="630"/>
      <c r="H3" s="630"/>
      <c r="I3" s="630"/>
      <c r="J3" s="67" t="s">
        <v>0</v>
      </c>
      <c r="L3" s="47"/>
      <c r="M3" s="47"/>
      <c r="N3" s="47"/>
      <c r="O3" s="47"/>
      <c r="P3" s="47"/>
      <c r="Q3" s="47"/>
      <c r="R3" s="47"/>
      <c r="S3" s="47"/>
      <c r="T3" s="47"/>
      <c r="U3" s="47"/>
      <c r="V3" s="47"/>
      <c r="W3" s="47"/>
      <c r="X3" s="47"/>
    </row>
    <row r="4" spans="1:24" ht="15.75">
      <c r="A4" s="631" t="str">
        <f>+'B. Summary of Requirements '!A5</f>
        <v xml:space="preserve"> JIST </v>
      </c>
      <c r="B4" s="630"/>
      <c r="C4" s="630"/>
      <c r="D4" s="630"/>
      <c r="E4" s="630"/>
      <c r="F4" s="630"/>
      <c r="G4" s="630"/>
      <c r="H4" s="630"/>
      <c r="I4" s="630"/>
      <c r="J4" s="67" t="s">
        <v>0</v>
      </c>
      <c r="L4" s="49"/>
      <c r="M4" s="47"/>
      <c r="N4" s="47"/>
      <c r="O4" s="47"/>
      <c r="P4" s="47"/>
      <c r="Q4" s="47"/>
      <c r="R4" s="47"/>
      <c r="S4" s="47"/>
      <c r="T4" s="47"/>
      <c r="U4" s="47"/>
      <c r="V4" s="47"/>
      <c r="W4" s="47"/>
      <c r="X4" s="47"/>
    </row>
    <row r="5" spans="1:24">
      <c r="A5" s="671"/>
      <c r="B5" s="671"/>
      <c r="C5" s="671"/>
      <c r="D5" s="671"/>
      <c r="E5" s="671"/>
      <c r="F5" s="671"/>
      <c r="G5" s="671"/>
      <c r="H5" s="671"/>
      <c r="I5" s="671"/>
      <c r="J5" s="67" t="s">
        <v>0</v>
      </c>
      <c r="L5" s="48"/>
      <c r="M5" s="47"/>
      <c r="N5" s="47"/>
      <c r="O5" s="47"/>
      <c r="P5" s="47"/>
      <c r="Q5" s="47"/>
      <c r="R5" s="47"/>
      <c r="S5" s="47"/>
      <c r="T5" s="47"/>
      <c r="U5" s="47"/>
      <c r="V5" s="47"/>
      <c r="W5" s="47"/>
      <c r="X5" s="47"/>
    </row>
    <row r="6" spans="1:24">
      <c r="A6" s="671"/>
      <c r="B6" s="671"/>
      <c r="C6" s="671"/>
      <c r="D6" s="671"/>
      <c r="E6" s="671"/>
      <c r="F6" s="671"/>
      <c r="G6" s="671"/>
      <c r="H6" s="671"/>
      <c r="I6" s="671"/>
      <c r="J6" s="67" t="s">
        <v>0</v>
      </c>
      <c r="L6" s="48"/>
      <c r="M6" s="47"/>
      <c r="N6" s="47"/>
      <c r="O6" s="47"/>
      <c r="P6" s="47"/>
      <c r="Q6" s="47"/>
      <c r="R6" s="47"/>
      <c r="S6" s="47"/>
      <c r="T6" s="47"/>
      <c r="U6" s="47"/>
      <c r="V6" s="47"/>
      <c r="W6" s="47"/>
      <c r="X6" s="47"/>
    </row>
    <row r="7" spans="1:24">
      <c r="A7" s="668"/>
      <c r="B7" s="630"/>
      <c r="C7" s="630"/>
      <c r="D7" s="630"/>
      <c r="E7" s="630"/>
      <c r="F7" s="630"/>
      <c r="G7" s="630"/>
      <c r="H7" s="630"/>
      <c r="I7" s="630"/>
      <c r="J7" s="67" t="s">
        <v>0</v>
      </c>
      <c r="L7" s="48"/>
      <c r="M7" s="47"/>
      <c r="N7" s="47"/>
      <c r="O7" s="47"/>
      <c r="P7" s="47"/>
      <c r="Q7" s="47"/>
      <c r="R7" s="47"/>
      <c r="S7" s="47"/>
      <c r="T7" s="47"/>
      <c r="U7" s="47"/>
      <c r="V7" s="47"/>
      <c r="W7" s="47"/>
      <c r="X7" s="47"/>
    </row>
    <row r="8" spans="1:24">
      <c r="A8" s="200"/>
      <c r="B8" s="47"/>
      <c r="C8" s="47"/>
      <c r="D8" s="47"/>
      <c r="E8" s="47"/>
      <c r="F8" s="47"/>
      <c r="G8" s="196" t="s">
        <v>116</v>
      </c>
      <c r="H8" s="196" t="s">
        <v>38</v>
      </c>
      <c r="I8" s="196" t="s">
        <v>140</v>
      </c>
      <c r="J8" s="67" t="s">
        <v>0</v>
      </c>
      <c r="K8" s="75"/>
      <c r="L8" s="48"/>
      <c r="M8" s="47"/>
      <c r="N8" s="47"/>
      <c r="O8" s="47"/>
      <c r="P8" s="47"/>
      <c r="Q8" s="47"/>
      <c r="R8" s="47"/>
      <c r="S8" s="47"/>
      <c r="T8" s="47"/>
      <c r="U8" s="47"/>
      <c r="V8" s="47"/>
      <c r="W8" s="47"/>
      <c r="X8" s="47"/>
    </row>
    <row r="9" spans="1:24">
      <c r="A9" s="668" t="s">
        <v>42</v>
      </c>
      <c r="B9" s="630"/>
      <c r="C9" s="630"/>
      <c r="D9" s="630"/>
      <c r="E9" s="630"/>
      <c r="F9" s="630"/>
      <c r="G9" s="630"/>
      <c r="H9" s="630"/>
      <c r="I9" s="630"/>
      <c r="J9" s="67" t="s">
        <v>0</v>
      </c>
      <c r="K9" s="75"/>
      <c r="L9" s="48"/>
      <c r="M9" s="47"/>
      <c r="N9" s="47"/>
      <c r="O9" s="47"/>
      <c r="P9" s="47"/>
      <c r="Q9" s="47"/>
      <c r="R9" s="47"/>
      <c r="S9" s="47"/>
      <c r="T9" s="47"/>
      <c r="U9" s="47"/>
      <c r="V9" s="47"/>
      <c r="W9" s="47"/>
      <c r="X9" s="47"/>
    </row>
    <row r="10" spans="1:24" s="384" customFormat="1" ht="34.5" customHeight="1">
      <c r="A10" s="672" t="s">
        <v>236</v>
      </c>
      <c r="B10" s="673"/>
      <c r="C10" s="673"/>
      <c r="D10" s="673"/>
      <c r="E10" s="673"/>
      <c r="F10" s="673"/>
      <c r="G10" s="412">
        <v>-5</v>
      </c>
      <c r="H10" s="412">
        <v>-5</v>
      </c>
      <c r="I10" s="412">
        <v>-9500000</v>
      </c>
      <c r="J10" s="67" t="s">
        <v>0</v>
      </c>
      <c r="K10" s="75"/>
      <c r="L10" s="48"/>
      <c r="M10" s="385"/>
      <c r="N10" s="385"/>
      <c r="O10" s="385"/>
      <c r="P10" s="385"/>
      <c r="Q10" s="385"/>
      <c r="R10" s="385"/>
      <c r="S10" s="385"/>
      <c r="T10" s="385"/>
      <c r="U10" s="385"/>
      <c r="V10" s="385"/>
      <c r="W10" s="385"/>
      <c r="X10" s="385"/>
    </row>
    <row r="11" spans="1:24" s="384" customFormat="1" ht="30" customHeight="1">
      <c r="A11" s="672" t="s">
        <v>237</v>
      </c>
      <c r="B11" s="674"/>
      <c r="C11" s="674"/>
      <c r="D11" s="674"/>
      <c r="E11" s="674"/>
      <c r="F11" s="674"/>
      <c r="G11" s="412">
        <v>-8</v>
      </c>
      <c r="H11" s="412">
        <v>-8</v>
      </c>
      <c r="I11" s="412">
        <v>-17529000</v>
      </c>
      <c r="J11" s="67" t="s">
        <v>0</v>
      </c>
      <c r="K11" s="75"/>
      <c r="L11" s="48"/>
      <c r="M11" s="385"/>
      <c r="N11" s="385"/>
      <c r="O11" s="385"/>
      <c r="P11" s="385"/>
      <c r="Q11" s="385"/>
      <c r="R11" s="385"/>
      <c r="S11" s="385"/>
      <c r="T11" s="385"/>
      <c r="U11" s="385"/>
      <c r="V11" s="385"/>
      <c r="W11" s="385"/>
      <c r="X11" s="385"/>
    </row>
    <row r="12" spans="1:24" ht="15" customHeight="1">
      <c r="A12" s="413"/>
      <c r="B12" s="414"/>
      <c r="C12" s="414"/>
      <c r="D12" s="414"/>
      <c r="E12" s="414"/>
      <c r="F12" s="414"/>
      <c r="G12" s="412"/>
      <c r="H12" s="412"/>
      <c r="I12" s="412"/>
      <c r="J12" s="67" t="s">
        <v>0</v>
      </c>
      <c r="K12" s="75"/>
      <c r="L12" s="48"/>
      <c r="M12" s="48"/>
      <c r="N12" s="48"/>
    </row>
    <row r="13" spans="1:24">
      <c r="A13" s="413"/>
      <c r="B13" s="414"/>
      <c r="C13" s="414"/>
      <c r="D13" s="414"/>
      <c r="E13" s="414"/>
      <c r="F13" s="415" t="s">
        <v>235</v>
      </c>
      <c r="G13" s="412">
        <f>SUM(G10:G12)</f>
        <v>-13</v>
      </c>
      <c r="H13" s="412">
        <f t="shared" ref="H13" si="0">SUM(H10:H12)</f>
        <v>-13</v>
      </c>
      <c r="I13" s="412">
        <v>-27029000</v>
      </c>
      <c r="J13" s="67" t="s">
        <v>0</v>
      </c>
      <c r="K13" s="75"/>
      <c r="L13" s="48"/>
    </row>
    <row r="14" spans="1:24" s="130" customFormat="1">
      <c r="A14" s="664" t="s">
        <v>141</v>
      </c>
      <c r="B14" s="665"/>
      <c r="C14" s="665"/>
      <c r="D14" s="665"/>
      <c r="E14" s="665"/>
      <c r="F14" s="665"/>
      <c r="G14" s="665"/>
      <c r="H14" s="665"/>
      <c r="I14" s="665"/>
      <c r="J14" s="67" t="s">
        <v>0</v>
      </c>
      <c r="K14" s="75"/>
      <c r="L14" s="48"/>
    </row>
    <row r="15" spans="1:24" s="130" customFormat="1" ht="15" customHeight="1">
      <c r="A15" s="311"/>
      <c r="B15" s="311"/>
      <c r="C15" s="311"/>
      <c r="D15" s="311"/>
      <c r="E15" s="311"/>
      <c r="F15" s="311"/>
      <c r="G15" s="311"/>
      <c r="H15" s="311"/>
      <c r="I15" s="311"/>
      <c r="J15" s="67" t="s">
        <v>0</v>
      </c>
      <c r="K15" s="67"/>
      <c r="L15" s="48"/>
    </row>
    <row r="16" spans="1:24" s="130" customFormat="1" ht="32.25" customHeight="1">
      <c r="A16" s="654" t="s">
        <v>241</v>
      </c>
      <c r="B16" s="655"/>
      <c r="C16" s="655"/>
      <c r="D16" s="655"/>
      <c r="E16" s="655"/>
      <c r="F16" s="655"/>
      <c r="G16" s="132"/>
      <c r="H16" s="421"/>
      <c r="I16" s="487">
        <v>41000</v>
      </c>
      <c r="J16" s="67" t="s">
        <v>0</v>
      </c>
      <c r="K16" s="67"/>
      <c r="L16" s="48"/>
    </row>
    <row r="17" spans="1:12" s="130" customFormat="1" ht="15" customHeight="1">
      <c r="A17" s="131"/>
      <c r="B17" s="131"/>
      <c r="C17" s="131"/>
      <c r="D17" s="131"/>
      <c r="E17" s="131"/>
      <c r="F17" s="131"/>
      <c r="G17" s="196"/>
      <c r="H17" s="196"/>
      <c r="I17" s="196" t="s">
        <v>140</v>
      </c>
      <c r="J17" s="67" t="s">
        <v>0</v>
      </c>
      <c r="K17" s="67"/>
      <c r="L17" s="48"/>
    </row>
    <row r="18" spans="1:12" s="130" customFormat="1" ht="42.75" customHeight="1">
      <c r="A18" s="656" t="s">
        <v>231</v>
      </c>
      <c r="B18" s="657"/>
      <c r="C18" s="657"/>
      <c r="D18" s="657"/>
      <c r="E18" s="657"/>
      <c r="F18" s="657"/>
      <c r="G18" s="132"/>
      <c r="H18" s="132"/>
      <c r="I18" s="416">
        <v>15000</v>
      </c>
      <c r="J18" s="67" t="s">
        <v>0</v>
      </c>
      <c r="K18" s="67"/>
      <c r="L18" s="48"/>
    </row>
    <row r="19" spans="1:12" s="130" customFormat="1" ht="15" customHeight="1">
      <c r="A19" s="194"/>
      <c r="B19" s="194"/>
      <c r="C19" s="194"/>
      <c r="D19" s="194"/>
      <c r="E19" s="194"/>
      <c r="F19" s="194"/>
      <c r="G19" s="194"/>
      <c r="H19" s="194"/>
      <c r="I19" s="417"/>
      <c r="J19" s="67" t="s">
        <v>0</v>
      </c>
      <c r="K19" s="67"/>
      <c r="L19" s="48"/>
    </row>
    <row r="20" spans="1:12" s="130" customFormat="1" ht="66.75" customHeight="1">
      <c r="A20" s="661" t="s">
        <v>238</v>
      </c>
      <c r="B20" s="662"/>
      <c r="C20" s="662"/>
      <c r="D20" s="662"/>
      <c r="E20" s="662"/>
      <c r="F20" s="662"/>
      <c r="G20" s="411"/>
      <c r="H20" s="411"/>
      <c r="I20" s="418">
        <v>16000</v>
      </c>
      <c r="J20" s="67" t="s">
        <v>0</v>
      </c>
      <c r="K20" s="312"/>
      <c r="L20" s="48"/>
    </row>
    <row r="21" spans="1:12" s="130" customFormat="1" ht="11.25" customHeight="1">
      <c r="A21" s="193"/>
      <c r="B21" s="193"/>
      <c r="C21" s="193"/>
      <c r="D21" s="193"/>
      <c r="E21" s="193"/>
      <c r="F21" s="193"/>
      <c r="G21" s="193"/>
      <c r="H21" s="193"/>
      <c r="I21" s="419"/>
      <c r="J21" s="67" t="s">
        <v>0</v>
      </c>
      <c r="K21" s="67"/>
      <c r="L21" s="48"/>
    </row>
    <row r="22" spans="1:12" s="130" customFormat="1" ht="33.75" customHeight="1">
      <c r="A22" s="658" t="s">
        <v>232</v>
      </c>
      <c r="B22" s="659"/>
      <c r="C22" s="659"/>
      <c r="D22" s="659"/>
      <c r="E22" s="659"/>
      <c r="F22" s="659"/>
      <c r="G22" s="132"/>
      <c r="H22" s="132"/>
      <c r="I22" s="416">
        <v>11000</v>
      </c>
      <c r="J22" s="67" t="s">
        <v>0</v>
      </c>
      <c r="K22" s="67"/>
      <c r="L22" s="48"/>
    </row>
    <row r="23" spans="1:12" s="130" customFormat="1" ht="15" customHeight="1">
      <c r="A23" s="129"/>
      <c r="B23" s="129"/>
      <c r="C23" s="129"/>
      <c r="D23" s="129"/>
      <c r="E23" s="129"/>
      <c r="F23" s="129"/>
      <c r="G23" s="129"/>
      <c r="H23" s="129"/>
      <c r="I23" s="420"/>
      <c r="J23" s="67" t="s">
        <v>0</v>
      </c>
      <c r="K23" s="67"/>
      <c r="L23" s="48"/>
    </row>
    <row r="24" spans="1:12" s="130" customFormat="1" ht="33" customHeight="1">
      <c r="A24" s="660" t="s">
        <v>242</v>
      </c>
      <c r="B24" s="657"/>
      <c r="C24" s="657"/>
      <c r="D24" s="657"/>
      <c r="E24" s="657"/>
      <c r="F24" s="657"/>
      <c r="G24" s="132"/>
      <c r="H24" s="132"/>
      <c r="I24" s="416">
        <v>43000</v>
      </c>
      <c r="J24" s="67" t="s">
        <v>0</v>
      </c>
      <c r="K24" s="312"/>
      <c r="L24" s="48"/>
    </row>
    <row r="25" spans="1:12" s="130" customFormat="1" ht="15" customHeight="1">
      <c r="A25" s="193"/>
      <c r="B25" s="193"/>
      <c r="C25" s="193"/>
      <c r="D25" s="193"/>
      <c r="E25" s="193"/>
      <c r="F25" s="193"/>
      <c r="G25" s="193"/>
      <c r="H25" s="193"/>
      <c r="I25" s="193"/>
      <c r="J25" s="67" t="s">
        <v>0</v>
      </c>
      <c r="K25" s="75"/>
      <c r="L25" s="48"/>
    </row>
    <row r="26" spans="1:12" s="130" customFormat="1" ht="57" customHeight="1">
      <c r="A26" s="663" t="s">
        <v>233</v>
      </c>
      <c r="B26" s="659"/>
      <c r="C26" s="659"/>
      <c r="D26" s="659"/>
      <c r="E26" s="659"/>
      <c r="F26" s="659"/>
      <c r="G26" s="132"/>
      <c r="H26" s="132"/>
      <c r="I26" s="416">
        <v>831000</v>
      </c>
      <c r="J26" s="67" t="s">
        <v>0</v>
      </c>
      <c r="K26" s="75"/>
      <c r="L26" s="48"/>
    </row>
    <row r="27" spans="1:12" s="130" customFormat="1" ht="15" customHeight="1">
      <c r="A27" s="194"/>
      <c r="B27" s="194"/>
      <c r="C27" s="194"/>
      <c r="D27" s="194"/>
      <c r="E27" s="194"/>
      <c r="F27" s="194"/>
      <c r="G27" s="194"/>
      <c r="H27" s="194"/>
      <c r="I27" s="194"/>
      <c r="J27" s="67" t="s">
        <v>0</v>
      </c>
      <c r="K27" s="75"/>
      <c r="L27" s="48"/>
    </row>
    <row r="28" spans="1:12" s="130" customFormat="1" ht="35.25" customHeight="1">
      <c r="A28" s="663" t="s">
        <v>252</v>
      </c>
      <c r="B28" s="659"/>
      <c r="C28" s="659"/>
      <c r="D28" s="659"/>
      <c r="E28" s="659"/>
      <c r="F28" s="659"/>
      <c r="G28" s="132"/>
      <c r="H28" s="132"/>
      <c r="I28" s="416">
        <v>17000</v>
      </c>
      <c r="J28" s="67" t="s">
        <v>0</v>
      </c>
      <c r="K28" s="75"/>
      <c r="L28" s="48"/>
    </row>
    <row r="29" spans="1:12" s="130" customFormat="1" ht="15.75" customHeight="1">
      <c r="A29" s="194"/>
      <c r="B29" s="194"/>
      <c r="C29" s="194"/>
      <c r="D29" s="194"/>
      <c r="E29" s="194"/>
      <c r="F29" s="197" t="s">
        <v>117</v>
      </c>
      <c r="G29" s="467">
        <f>SUM(G13:G28)</f>
        <v>-13</v>
      </c>
      <c r="H29" s="467">
        <f>SUM(H13:H28)</f>
        <v>-13</v>
      </c>
      <c r="I29" s="198">
        <f>SUM(I15:I28)</f>
        <v>974000</v>
      </c>
      <c r="J29" s="67" t="s">
        <v>0</v>
      </c>
      <c r="K29" s="195"/>
      <c r="L29" s="48"/>
    </row>
    <row r="30" spans="1:12" s="130" customFormat="1" ht="14.25" customHeight="1">
      <c r="A30" s="129"/>
      <c r="B30" s="192"/>
      <c r="C30" s="192"/>
      <c r="D30" s="192"/>
      <c r="E30" s="192"/>
      <c r="F30" s="192"/>
      <c r="G30" s="132"/>
      <c r="H30" s="132"/>
      <c r="I30" s="132"/>
      <c r="J30" s="67" t="s">
        <v>0</v>
      </c>
      <c r="K30" s="67"/>
      <c r="L30" s="131"/>
    </row>
    <row r="31" spans="1:12" s="130" customFormat="1" ht="14.25" customHeight="1">
      <c r="A31" s="129"/>
      <c r="B31" s="192"/>
      <c r="C31" s="192"/>
      <c r="D31" s="192"/>
      <c r="E31" s="192"/>
      <c r="F31" s="197" t="s">
        <v>118</v>
      </c>
      <c r="G31" s="132">
        <f>+G30</f>
        <v>0</v>
      </c>
      <c r="H31" s="132">
        <f>+H30</f>
        <v>0</v>
      </c>
      <c r="I31" s="199">
        <f>+I30</f>
        <v>0</v>
      </c>
      <c r="J31" s="67" t="s">
        <v>0</v>
      </c>
      <c r="K31" s="67"/>
      <c r="L31" s="131"/>
    </row>
    <row r="32" spans="1:12" s="130" customFormat="1" ht="14.25" customHeight="1">
      <c r="B32" s="192"/>
      <c r="C32" s="192"/>
      <c r="D32" s="192"/>
      <c r="E32" s="192"/>
      <c r="F32" s="197" t="s">
        <v>119</v>
      </c>
      <c r="G32" s="468">
        <f>+G31+G29</f>
        <v>-13</v>
      </c>
      <c r="H32" s="468">
        <f>+H31+H29</f>
        <v>-13</v>
      </c>
      <c r="I32" s="199">
        <f>+I31+I29+I13</f>
        <v>-26055000</v>
      </c>
      <c r="J32" s="67" t="s">
        <v>19</v>
      </c>
      <c r="K32" s="67"/>
      <c r="L32" s="131"/>
    </row>
    <row r="33" spans="1:12" s="793" customFormat="1" ht="18.75" customHeight="1">
      <c r="A33" s="790"/>
      <c r="B33" s="791"/>
      <c r="C33" s="791"/>
      <c r="D33" s="791"/>
      <c r="E33" s="791"/>
      <c r="F33" s="791"/>
      <c r="G33" s="792"/>
      <c r="H33" s="792"/>
      <c r="I33" s="792"/>
      <c r="K33" s="794"/>
      <c r="L33" s="795"/>
    </row>
    <row r="34" spans="1:12" s="797" customFormat="1" ht="36" customHeight="1">
      <c r="A34" s="784"/>
      <c r="B34" s="784"/>
      <c r="C34" s="784"/>
      <c r="D34" s="784"/>
      <c r="E34" s="784"/>
      <c r="F34" s="784"/>
      <c r="G34" s="784"/>
      <c r="H34" s="784"/>
      <c r="I34" s="784"/>
      <c r="J34" s="784"/>
      <c r="K34" s="796"/>
    </row>
    <row r="35" spans="1:12" ht="35.25" customHeight="1">
      <c r="A35" s="653"/>
      <c r="B35" s="653"/>
      <c r="C35" s="653"/>
      <c r="D35" s="653"/>
      <c r="E35" s="653"/>
      <c r="F35" s="653"/>
      <c r="G35" s="653"/>
      <c r="H35" s="653"/>
      <c r="I35" s="653"/>
    </row>
  </sheetData>
  <customSheetViews>
    <customSheetView guid="{12C66D54-5067-4346-818B-6EAB1C8A9183}" showPageBreaks="1" printArea="1" view="pageBreakPreview" topLeftCell="A31">
      <selection activeCell="B39" sqref="B39"/>
      <rowBreaks count="2" manualBreakCount="2">
        <brk id="34" max="8" man="1"/>
        <brk id="55" max="8" man="1"/>
      </rowBreaks>
      <pageMargins left="0.75" right="0.75" top="1" bottom="1" header="0.5" footer="0.5"/>
      <pageSetup scale="67" fitToHeight="3" orientation="landscape" r:id="rId1"/>
      <headerFooter alignWithMargins="0">
        <oddFooter>&amp;C&amp;"Times New Roman,Regular"&amp;11Exhibit E - Justification for Base Adjustments</oddFooter>
      </headerFooter>
    </customSheetView>
    <customSheetView guid="{3118AF25-8423-420A-806A-487665220C68}" showPageBreaks="1" printArea="1" view="pageBreakPreview" topLeftCell="A55">
      <selection activeCell="I71" sqref="I71"/>
      <rowBreaks count="2" manualBreakCount="2">
        <brk id="34" max="8" man="1"/>
        <brk id="55" max="8" man="1"/>
      </rowBreaks>
      <pageMargins left="0.75" right="0.75" top="1" bottom="1" header="0.5" footer="0.5"/>
      <pageSetup scale="67" fitToHeight="3" orientation="landscape" r:id="rId2"/>
      <headerFooter alignWithMargins="0">
        <oddFooter>&amp;C&amp;"Times New Roman,Regular"&amp;11Exhibit E - Justification for Base Adjustments</oddFooter>
      </headerFooter>
    </customSheetView>
    <customSheetView guid="{56C0A34E-45B4-448B-85E5-70B3A8E63333}" showPageBreaks="1" printArea="1" view="pageBreakPreview" topLeftCell="A55">
      <selection activeCell="F64" sqref="F64"/>
      <rowBreaks count="2" manualBreakCount="2">
        <brk id="36" max="8" man="1"/>
        <brk id="57" max="8" man="1"/>
      </rowBreaks>
      <pageMargins left="0.75" right="0.75" top="1" bottom="1" header="0.5" footer="0.5"/>
      <pageSetup scale="67" fitToHeight="3" orientation="landscape" r:id="rId3"/>
      <headerFooter alignWithMargins="0">
        <oddFooter>&amp;C&amp;"Times New Roman,Regular"&amp;11Exhibit E - Justification for Base Adjustments</oddFooter>
      </headerFooter>
    </customSheetView>
    <customSheetView guid="{4148B88B-8ED7-4FDE-9459-DEB244AD0552}" showPageBreaks="1" printArea="1" view="pageBreakPreview">
      <selection activeCell="F64" sqref="F64"/>
      <rowBreaks count="2" manualBreakCount="2">
        <brk id="36" max="8" man="1"/>
        <brk id="57" max="8" man="1"/>
      </rowBreaks>
      <pageMargins left="0.75" right="0.75" top="1" bottom="1" header="0.5" footer="0.5"/>
      <pageSetup scale="67" fitToHeight="3" orientation="landscape" r:id="rId4"/>
      <headerFooter alignWithMargins="0">
        <oddFooter>&amp;C&amp;"Times New Roman,Regular"&amp;11Exhibit E - Justification for Base Adjustments</oddFooter>
      </headerFooter>
    </customSheetView>
    <customSheetView guid="{E4C7BC4C-EDE0-4110-A1E8-168EA72A6C3C}" showPageBreaks="1" printArea="1" view="pageBreakPreview">
      <selection activeCell="A35" sqref="A35:I35"/>
      <rowBreaks count="1" manualBreakCount="1">
        <brk id="16" max="8" man="1"/>
      </rowBreaks>
      <pageMargins left="0.75" right="0.75" top="1" bottom="1" header="0.5" footer="0.5"/>
      <pageSetup scale="67" fitToHeight="3" orientation="landscape" r:id="rId5"/>
      <headerFooter alignWithMargins="0">
        <oddFooter>&amp;C&amp;"Times New Roman,Regular"&amp;11Exhibit E - Justification for Base Adjustments</oddFooter>
      </headerFooter>
    </customSheetView>
  </customSheetViews>
  <mergeCells count="20">
    <mergeCell ref="A14:I14"/>
    <mergeCell ref="A1:I1"/>
    <mergeCell ref="A3:I3"/>
    <mergeCell ref="A4:I4"/>
    <mergeCell ref="A7:I7"/>
    <mergeCell ref="A2:I2"/>
    <mergeCell ref="A5:I5"/>
    <mergeCell ref="A6:I6"/>
    <mergeCell ref="A9:I9"/>
    <mergeCell ref="A10:F10"/>
    <mergeCell ref="A11:F11"/>
    <mergeCell ref="A35:I35"/>
    <mergeCell ref="A16:F16"/>
    <mergeCell ref="A18:F18"/>
    <mergeCell ref="A22:F22"/>
    <mergeCell ref="A24:F24"/>
    <mergeCell ref="A20:F20"/>
    <mergeCell ref="A26:F26"/>
    <mergeCell ref="A28:F28"/>
    <mergeCell ref="A34:J34"/>
  </mergeCells>
  <phoneticPr fontId="0" type="noConversion"/>
  <pageMargins left="0.75" right="0.75" top="1" bottom="1" header="0.5" footer="0.5"/>
  <pageSetup scale="67" fitToHeight="3" orientation="landscape" r:id="rId6"/>
  <headerFooter alignWithMargins="0">
    <oddFooter>&amp;C&amp;"Times New Roman,Regular"&amp;11Exhibit E - Justification for Base Adjustments</oddFooter>
  </headerFooter>
</worksheet>
</file>

<file path=xl/worksheets/sheet5.xml><?xml version="1.0" encoding="utf-8"?>
<worksheet xmlns="http://schemas.openxmlformats.org/spreadsheetml/2006/main" xmlns:r="http://schemas.openxmlformats.org/officeDocument/2006/relationships">
  <sheetPr codeName="Sheet11">
    <pageSetUpPr fitToPage="1"/>
  </sheetPr>
  <dimension ref="A1:AC42"/>
  <sheetViews>
    <sheetView showGridLines="0" showOutlineSymbols="0" zoomScaleNormal="100" zoomScaleSheetLayoutView="75" workbookViewId="0">
      <selection activeCell="B28" sqref="B28"/>
    </sheetView>
  </sheetViews>
  <sheetFormatPr defaultColWidth="8.88671875" defaultRowHeight="15.75"/>
  <cols>
    <col min="1" max="1" width="27.77734375" style="8" customWidth="1"/>
    <col min="2" max="2" width="7.5546875" style="8" bestFit="1" customWidth="1"/>
    <col min="3" max="3" width="6.77734375" style="8" customWidth="1"/>
    <col min="4" max="4" width="10.88671875" style="8" bestFit="1" customWidth="1"/>
    <col min="5" max="5" width="5.77734375" style="8" customWidth="1"/>
    <col min="6" max="6" width="5.6640625" style="8" customWidth="1"/>
    <col min="7" max="7" width="7.77734375" style="8" customWidth="1"/>
    <col min="8" max="8" width="5.5546875" style="8" customWidth="1"/>
    <col min="9" max="9" width="5.6640625" style="8" customWidth="1"/>
    <col min="10" max="10" width="7.77734375" style="8" customWidth="1"/>
    <col min="11" max="11" width="8.77734375" style="8" customWidth="1"/>
    <col min="12" max="12" width="10" style="8" customWidth="1"/>
    <col min="13" max="13" width="7.5546875" style="8" bestFit="1" customWidth="1"/>
    <col min="14" max="14" width="6.77734375" style="8" customWidth="1"/>
    <col min="15" max="15" width="10.88671875" style="8" bestFit="1" customWidth="1"/>
    <col min="16" max="16" width="1" style="79" customWidth="1"/>
    <col min="17" max="16384" width="8.88671875" style="8"/>
  </cols>
  <sheetData>
    <row r="1" spans="1:16" ht="20.25">
      <c r="A1" s="618" t="s">
        <v>172</v>
      </c>
      <c r="B1" s="619"/>
      <c r="C1" s="619"/>
      <c r="D1" s="619"/>
      <c r="E1" s="619"/>
      <c r="F1" s="619"/>
      <c r="G1" s="619"/>
      <c r="H1" s="619"/>
      <c r="I1" s="619"/>
      <c r="J1" s="619"/>
      <c r="K1" s="619"/>
      <c r="L1" s="619"/>
      <c r="M1" s="619"/>
      <c r="N1" s="619"/>
      <c r="O1" s="619"/>
      <c r="P1" s="78" t="s">
        <v>0</v>
      </c>
    </row>
    <row r="2" spans="1:16" ht="16.5" customHeight="1">
      <c r="A2" s="696"/>
      <c r="B2" s="696"/>
      <c r="C2" s="696"/>
      <c r="D2" s="696"/>
      <c r="E2" s="696"/>
      <c r="F2" s="696"/>
      <c r="G2" s="696"/>
      <c r="H2" s="696"/>
      <c r="I2" s="696"/>
      <c r="J2" s="696"/>
      <c r="K2" s="696"/>
      <c r="L2" s="696"/>
      <c r="M2" s="696"/>
      <c r="N2" s="696"/>
      <c r="O2" s="696"/>
      <c r="P2" s="78" t="s">
        <v>0</v>
      </c>
    </row>
    <row r="3" spans="1:16" ht="16.5" customHeight="1">
      <c r="A3" s="700" t="s">
        <v>155</v>
      </c>
      <c r="B3" s="701"/>
      <c r="C3" s="701"/>
      <c r="D3" s="701"/>
      <c r="E3" s="701"/>
      <c r="F3" s="701"/>
      <c r="G3" s="701"/>
      <c r="H3" s="701"/>
      <c r="I3" s="701"/>
      <c r="J3" s="701"/>
      <c r="K3" s="701"/>
      <c r="L3" s="701"/>
      <c r="M3" s="701"/>
      <c r="N3" s="701"/>
      <c r="O3" s="701"/>
      <c r="P3" s="78" t="s">
        <v>0</v>
      </c>
    </row>
    <row r="4" spans="1:16" ht="16.5" customHeight="1">
      <c r="A4" s="702" t="str">
        <f>+'B. Summary of Requirements '!A5</f>
        <v xml:space="preserve"> JIST </v>
      </c>
      <c r="B4" s="699"/>
      <c r="C4" s="699"/>
      <c r="D4" s="699"/>
      <c r="E4" s="699"/>
      <c r="F4" s="699"/>
      <c r="G4" s="699"/>
      <c r="H4" s="699"/>
      <c r="I4" s="699"/>
      <c r="J4" s="699"/>
      <c r="K4" s="699"/>
      <c r="L4" s="699"/>
      <c r="M4" s="699"/>
      <c r="N4" s="699"/>
      <c r="O4" s="699"/>
      <c r="P4" s="78" t="s">
        <v>0</v>
      </c>
    </row>
    <row r="5" spans="1:16" ht="16.5" customHeight="1">
      <c r="A5" s="702" t="str">
        <f>+'B. Summary of Requirements '!A6</f>
        <v>Salaries and Expenses</v>
      </c>
      <c r="B5" s="701"/>
      <c r="C5" s="701"/>
      <c r="D5" s="701"/>
      <c r="E5" s="701"/>
      <c r="F5" s="701"/>
      <c r="G5" s="701"/>
      <c r="H5" s="701"/>
      <c r="I5" s="701"/>
      <c r="J5" s="701"/>
      <c r="K5" s="701"/>
      <c r="L5" s="701"/>
      <c r="M5" s="701"/>
      <c r="N5" s="701"/>
      <c r="O5" s="701"/>
      <c r="P5" s="78" t="s">
        <v>0</v>
      </c>
    </row>
    <row r="6" spans="1:16" ht="16.5" customHeight="1">
      <c r="A6" s="698" t="s">
        <v>121</v>
      </c>
      <c r="B6" s="699"/>
      <c r="C6" s="699"/>
      <c r="D6" s="699"/>
      <c r="E6" s="699"/>
      <c r="F6" s="699"/>
      <c r="G6" s="699"/>
      <c r="H6" s="699"/>
      <c r="I6" s="699"/>
      <c r="J6" s="699"/>
      <c r="K6" s="699"/>
      <c r="L6" s="699"/>
      <c r="M6" s="699"/>
      <c r="N6" s="699"/>
      <c r="O6" s="699"/>
      <c r="P6" s="78" t="s">
        <v>0</v>
      </c>
    </row>
    <row r="7" spans="1:16" ht="16.5" customHeight="1">
      <c r="A7" s="696"/>
      <c r="B7" s="696"/>
      <c r="C7" s="696"/>
      <c r="D7" s="696"/>
      <c r="E7" s="696"/>
      <c r="F7" s="696"/>
      <c r="G7" s="696"/>
      <c r="H7" s="696"/>
      <c r="I7" s="696"/>
      <c r="J7" s="696"/>
      <c r="K7" s="696"/>
      <c r="L7" s="696"/>
      <c r="M7" s="696"/>
      <c r="N7" s="696"/>
      <c r="O7" s="696"/>
      <c r="P7" s="78" t="s">
        <v>0</v>
      </c>
    </row>
    <row r="8" spans="1:16" ht="16.5" customHeight="1">
      <c r="A8" s="697"/>
      <c r="B8" s="697"/>
      <c r="C8" s="697"/>
      <c r="D8" s="697"/>
      <c r="E8" s="697"/>
      <c r="F8" s="697"/>
      <c r="G8" s="697"/>
      <c r="H8" s="697"/>
      <c r="I8" s="697"/>
      <c r="J8" s="697"/>
      <c r="K8" s="697"/>
      <c r="L8" s="697"/>
      <c r="M8" s="697"/>
      <c r="N8" s="697"/>
      <c r="O8" s="697"/>
      <c r="P8" s="78" t="s">
        <v>0</v>
      </c>
    </row>
    <row r="9" spans="1:16" ht="16.5" customHeight="1">
      <c r="A9" s="693" t="s">
        <v>34</v>
      </c>
      <c r="B9" s="677" t="s">
        <v>243</v>
      </c>
      <c r="C9" s="678"/>
      <c r="D9" s="679"/>
      <c r="E9" s="687" t="s">
        <v>244</v>
      </c>
      <c r="F9" s="688"/>
      <c r="G9" s="689"/>
      <c r="H9" s="677" t="s">
        <v>18</v>
      </c>
      <c r="I9" s="678"/>
      <c r="J9" s="678"/>
      <c r="K9" s="683" t="s">
        <v>157</v>
      </c>
      <c r="L9" s="685" t="s">
        <v>158</v>
      </c>
      <c r="M9" s="677" t="s">
        <v>156</v>
      </c>
      <c r="N9" s="678"/>
      <c r="O9" s="679"/>
      <c r="P9" s="78" t="s">
        <v>0</v>
      </c>
    </row>
    <row r="10" spans="1:16" ht="16.5" customHeight="1">
      <c r="A10" s="694"/>
      <c r="B10" s="680"/>
      <c r="C10" s="681"/>
      <c r="D10" s="682"/>
      <c r="E10" s="690"/>
      <c r="F10" s="691"/>
      <c r="G10" s="692"/>
      <c r="H10" s="680"/>
      <c r="I10" s="681"/>
      <c r="J10" s="681"/>
      <c r="K10" s="684"/>
      <c r="L10" s="686"/>
      <c r="M10" s="680"/>
      <c r="N10" s="681"/>
      <c r="O10" s="682"/>
      <c r="P10" s="78" t="s">
        <v>0</v>
      </c>
    </row>
    <row r="11" spans="1:16" ht="16.5" customHeight="1" thickBot="1">
      <c r="A11" s="695"/>
      <c r="B11" s="202" t="s">
        <v>138</v>
      </c>
      <c r="C11" s="203" t="s">
        <v>38</v>
      </c>
      <c r="D11" s="203" t="s">
        <v>140</v>
      </c>
      <c r="E11" s="202" t="s">
        <v>138</v>
      </c>
      <c r="F11" s="203" t="s">
        <v>38</v>
      </c>
      <c r="G11" s="203" t="s">
        <v>140</v>
      </c>
      <c r="H11" s="202" t="s">
        <v>138</v>
      </c>
      <c r="I11" s="203" t="s">
        <v>38</v>
      </c>
      <c r="J11" s="203" t="s">
        <v>140</v>
      </c>
      <c r="K11" s="281" t="s">
        <v>140</v>
      </c>
      <c r="L11" s="405" t="s">
        <v>140</v>
      </c>
      <c r="M11" s="202" t="s">
        <v>138</v>
      </c>
      <c r="N11" s="203" t="s">
        <v>38</v>
      </c>
      <c r="O11" s="204" t="s">
        <v>140</v>
      </c>
      <c r="P11" s="78" t="s">
        <v>0</v>
      </c>
    </row>
    <row r="12" spans="1:16" ht="16.5" customHeight="1">
      <c r="A12" s="352" t="s">
        <v>226</v>
      </c>
      <c r="B12" s="187">
        <v>72</v>
      </c>
      <c r="C12" s="148">
        <v>72</v>
      </c>
      <c r="D12" s="148">
        <v>60164</v>
      </c>
      <c r="E12" s="187"/>
      <c r="F12" s="148"/>
      <c r="G12" s="148">
        <v>0</v>
      </c>
      <c r="H12" s="187"/>
      <c r="I12" s="148"/>
      <c r="J12" s="148"/>
      <c r="K12" s="84">
        <v>3159</v>
      </c>
      <c r="L12" s="399">
        <v>12935</v>
      </c>
      <c r="M12" s="187">
        <f>B12+E12+H12</f>
        <v>72</v>
      </c>
      <c r="N12" s="148">
        <f>C12+F12+I12</f>
        <v>72</v>
      </c>
      <c r="O12" s="85">
        <f>D12+G12+J12+K12+L12</f>
        <v>76258</v>
      </c>
      <c r="P12" s="78" t="s">
        <v>0</v>
      </c>
    </row>
    <row r="13" spans="1:16" ht="16.5" customHeight="1">
      <c r="A13" s="205"/>
      <c r="B13" s="187"/>
      <c r="C13" s="148"/>
      <c r="D13" s="148"/>
      <c r="E13" s="187"/>
      <c r="F13" s="148"/>
      <c r="G13" s="148"/>
      <c r="H13" s="187"/>
      <c r="I13" s="148"/>
      <c r="J13" s="148"/>
      <c r="K13" s="84"/>
      <c r="L13" s="399"/>
      <c r="M13" s="187">
        <f t="shared" ref="M13:M15" si="0">B13+E13+H13</f>
        <v>0</v>
      </c>
      <c r="N13" s="148">
        <f t="shared" ref="N13:N15" si="1">C13+F13+I13</f>
        <v>0</v>
      </c>
      <c r="O13" s="85">
        <f>D13+G13+J13+K13+L13</f>
        <v>0</v>
      </c>
      <c r="P13" s="78" t="s">
        <v>0</v>
      </c>
    </row>
    <row r="14" spans="1:16" ht="16.5" customHeight="1">
      <c r="A14" s="205"/>
      <c r="B14" s="187"/>
      <c r="C14" s="148"/>
      <c r="D14" s="148"/>
      <c r="E14" s="187"/>
      <c r="F14" s="148"/>
      <c r="G14" s="148"/>
      <c r="H14" s="187"/>
      <c r="I14" s="148"/>
      <c r="J14" s="148"/>
      <c r="K14" s="84"/>
      <c r="L14" s="399"/>
      <c r="M14" s="187">
        <f t="shared" si="0"/>
        <v>0</v>
      </c>
      <c r="N14" s="148">
        <f t="shared" si="1"/>
        <v>0</v>
      </c>
      <c r="O14" s="85">
        <f t="shared" ref="O14:O15" si="2">D14+G14+J14+K14+L14</f>
        <v>0</v>
      </c>
      <c r="P14" s="78" t="s">
        <v>0</v>
      </c>
    </row>
    <row r="15" spans="1:16" ht="16.5" customHeight="1">
      <c r="A15" s="206"/>
      <c r="B15" s="207"/>
      <c r="C15" s="208"/>
      <c r="D15" s="208"/>
      <c r="E15" s="207"/>
      <c r="F15" s="208"/>
      <c r="G15" s="208"/>
      <c r="H15" s="207"/>
      <c r="I15" s="208"/>
      <c r="J15" s="208"/>
      <c r="K15" s="277"/>
      <c r="L15" s="406"/>
      <c r="M15" s="187">
        <f t="shared" si="0"/>
        <v>0</v>
      </c>
      <c r="N15" s="148">
        <f t="shared" si="1"/>
        <v>0</v>
      </c>
      <c r="O15" s="85">
        <f t="shared" si="2"/>
        <v>0</v>
      </c>
      <c r="P15" s="78" t="s">
        <v>0</v>
      </c>
    </row>
    <row r="16" spans="1:16" ht="16.5" customHeight="1">
      <c r="A16" s="209" t="s">
        <v>147</v>
      </c>
      <c r="B16" s="210">
        <f t="shared" ref="B16:O16" si="3">SUM(B12:B15)</f>
        <v>72</v>
      </c>
      <c r="C16" s="211">
        <f t="shared" si="3"/>
        <v>72</v>
      </c>
      <c r="D16" s="212">
        <f>SUM(D12:D15)</f>
        <v>60164</v>
      </c>
      <c r="E16" s="210">
        <f t="shared" si="3"/>
        <v>0</v>
      </c>
      <c r="F16" s="211">
        <f t="shared" si="3"/>
        <v>0</v>
      </c>
      <c r="G16" s="213">
        <f t="shared" si="3"/>
        <v>0</v>
      </c>
      <c r="H16" s="210">
        <f t="shared" si="3"/>
        <v>0</v>
      </c>
      <c r="I16" s="211">
        <f t="shared" si="3"/>
        <v>0</v>
      </c>
      <c r="J16" s="212">
        <f t="shared" si="3"/>
        <v>0</v>
      </c>
      <c r="K16" s="278">
        <f t="shared" si="3"/>
        <v>3159</v>
      </c>
      <c r="L16" s="407">
        <f t="shared" ref="L16" si="4">SUM(L12:L15)</f>
        <v>12935</v>
      </c>
      <c r="M16" s="282">
        <f t="shared" si="3"/>
        <v>72</v>
      </c>
      <c r="N16" s="283">
        <f t="shared" si="3"/>
        <v>72</v>
      </c>
      <c r="O16" s="214">
        <f t="shared" si="3"/>
        <v>76258</v>
      </c>
      <c r="P16" s="78" t="s">
        <v>0</v>
      </c>
    </row>
    <row r="17" spans="1:29" ht="16.5" customHeight="1">
      <c r="A17" s="201" t="s">
        <v>126</v>
      </c>
      <c r="B17" s="185" t="s">
        <v>139</v>
      </c>
      <c r="C17" s="186"/>
      <c r="D17" s="186"/>
      <c r="E17" s="185"/>
      <c r="F17" s="186"/>
      <c r="G17" s="186"/>
      <c r="H17" s="185"/>
      <c r="I17" s="186"/>
      <c r="J17" s="186"/>
      <c r="K17" s="88"/>
      <c r="L17" s="186"/>
      <c r="M17" s="185"/>
      <c r="N17" s="186">
        <f>C17+F17+I17</f>
        <v>0</v>
      </c>
      <c r="O17" s="215"/>
      <c r="P17" s="78" t="s">
        <v>0</v>
      </c>
      <c r="Q17" s="10"/>
      <c r="R17" s="10"/>
      <c r="S17" s="10"/>
      <c r="T17" s="10"/>
      <c r="U17" s="10"/>
      <c r="V17" s="10"/>
      <c r="W17" s="10"/>
      <c r="X17" s="10"/>
      <c r="Y17" s="10"/>
      <c r="Z17" s="10"/>
      <c r="AA17" s="10"/>
      <c r="AB17" s="10"/>
      <c r="AC17" s="10"/>
    </row>
    <row r="18" spans="1:29" ht="16.5" customHeight="1">
      <c r="A18" s="201" t="s">
        <v>125</v>
      </c>
      <c r="B18" s="216"/>
      <c r="C18" s="217">
        <f>SUM(C16:C17)</f>
        <v>72</v>
      </c>
      <c r="D18" s="217"/>
      <c r="E18" s="216"/>
      <c r="F18" s="217">
        <f>+F16+F17</f>
        <v>0</v>
      </c>
      <c r="G18" s="217"/>
      <c r="H18" s="216"/>
      <c r="I18" s="217">
        <f>+I16+I17</f>
        <v>0</v>
      </c>
      <c r="J18" s="217"/>
      <c r="K18" s="279"/>
      <c r="L18" s="217"/>
      <c r="M18" s="216"/>
      <c r="N18" s="217">
        <f>SUM(N16:N17)</f>
        <v>72</v>
      </c>
      <c r="O18" s="218"/>
      <c r="P18" s="78" t="s">
        <v>0</v>
      </c>
    </row>
    <row r="19" spans="1:29" ht="16.5" customHeight="1">
      <c r="A19" s="219" t="s">
        <v>127</v>
      </c>
      <c r="B19" s="187"/>
      <c r="C19" s="148"/>
      <c r="D19" s="148"/>
      <c r="E19" s="187"/>
      <c r="F19" s="148"/>
      <c r="G19" s="148"/>
      <c r="H19" s="187"/>
      <c r="I19" s="148"/>
      <c r="J19" s="148"/>
      <c r="K19" s="84"/>
      <c r="L19" s="148"/>
      <c r="M19" s="187"/>
      <c r="N19" s="148"/>
      <c r="O19" s="85"/>
      <c r="P19" s="78" t="s">
        <v>0</v>
      </c>
    </row>
    <row r="20" spans="1:29" ht="16.5" customHeight="1">
      <c r="A20" s="220" t="s">
        <v>44</v>
      </c>
      <c r="B20" s="187"/>
      <c r="C20" s="148"/>
      <c r="D20" s="148"/>
      <c r="E20" s="187"/>
      <c r="F20" s="148"/>
      <c r="G20" s="148"/>
      <c r="H20" s="187"/>
      <c r="I20" s="148"/>
      <c r="J20" s="148"/>
      <c r="K20" s="84"/>
      <c r="L20" s="148"/>
      <c r="M20" s="187"/>
      <c r="N20" s="148">
        <f>C20+F20+I20</f>
        <v>0</v>
      </c>
      <c r="O20" s="85"/>
      <c r="P20" s="78" t="s">
        <v>0</v>
      </c>
    </row>
    <row r="21" spans="1:29" ht="16.5" customHeight="1">
      <c r="A21" s="221" t="s">
        <v>75</v>
      </c>
      <c r="B21" s="185"/>
      <c r="C21" s="186"/>
      <c r="D21" s="186"/>
      <c r="E21" s="185"/>
      <c r="F21" s="186"/>
      <c r="G21" s="186"/>
      <c r="H21" s="185"/>
      <c r="I21" s="186"/>
      <c r="J21" s="186"/>
      <c r="K21" s="88"/>
      <c r="L21" s="186"/>
      <c r="M21" s="185"/>
      <c r="N21" s="186">
        <f>C21+F21+I21</f>
        <v>0</v>
      </c>
      <c r="O21" s="215"/>
      <c r="P21" s="78" t="s">
        <v>0</v>
      </c>
    </row>
    <row r="22" spans="1:29" ht="16.5" customHeight="1">
      <c r="A22" s="201" t="s">
        <v>128</v>
      </c>
      <c r="B22" s="185"/>
      <c r="C22" s="186">
        <f>C21+C20+C18</f>
        <v>72</v>
      </c>
      <c r="D22" s="222"/>
      <c r="E22" s="185"/>
      <c r="F22" s="186">
        <f>F21+F20+F18</f>
        <v>0</v>
      </c>
      <c r="G22" s="222"/>
      <c r="H22" s="185"/>
      <c r="I22" s="186">
        <f>I21+I20+I18</f>
        <v>0</v>
      </c>
      <c r="J22" s="222"/>
      <c r="K22" s="280"/>
      <c r="L22" s="222"/>
      <c r="M22" s="185"/>
      <c r="N22" s="186">
        <f>N21+N20+N18</f>
        <v>72</v>
      </c>
      <c r="O22" s="223"/>
      <c r="P22" s="78" t="s">
        <v>0</v>
      </c>
    </row>
    <row r="23" spans="1:29" ht="16.5" customHeight="1">
      <c r="B23" s="1"/>
      <c r="C23" s="1"/>
      <c r="D23" s="1"/>
      <c r="E23" s="1"/>
      <c r="F23" s="1"/>
      <c r="G23" s="1"/>
      <c r="H23" s="1"/>
      <c r="I23" s="1"/>
      <c r="J23" s="1"/>
      <c r="K23" s="1"/>
      <c r="L23" s="1"/>
      <c r="M23" s="1"/>
      <c r="N23" s="1"/>
      <c r="O23" s="1"/>
    </row>
    <row r="24" spans="1:29" ht="16.5" customHeight="1">
      <c r="A24" s="1"/>
      <c r="B24" s="19"/>
      <c r="C24" s="1"/>
      <c r="D24" s="1"/>
      <c r="E24" s="1"/>
      <c r="F24" s="1"/>
      <c r="G24" s="1"/>
      <c r="H24" s="1"/>
      <c r="I24" s="1"/>
      <c r="J24" s="1"/>
      <c r="K24" s="1"/>
      <c r="L24" s="1"/>
      <c r="M24" s="1"/>
      <c r="N24" s="1"/>
      <c r="O24" s="1"/>
      <c r="P24" s="78"/>
    </row>
    <row r="25" spans="1:29" ht="16.5" customHeight="1">
      <c r="A25" s="1"/>
      <c r="B25" s="19"/>
      <c r="C25" s="1"/>
      <c r="D25" s="1"/>
      <c r="E25" s="1"/>
      <c r="F25" s="1"/>
      <c r="G25" s="1"/>
      <c r="H25" s="1"/>
      <c r="I25" s="1"/>
      <c r="J25" s="1"/>
      <c r="K25" s="1"/>
      <c r="L25" s="1"/>
      <c r="M25" s="1"/>
      <c r="N25" s="1"/>
      <c r="O25" s="1"/>
      <c r="P25" s="78"/>
    </row>
    <row r="26" spans="1:29" ht="16.5" customHeight="1">
      <c r="A26" s="1"/>
      <c r="B26" s="19"/>
      <c r="C26" s="1"/>
      <c r="D26" s="1"/>
      <c r="E26" s="1"/>
      <c r="F26" s="1"/>
      <c r="G26" s="1"/>
      <c r="H26" s="1"/>
      <c r="I26" s="1"/>
      <c r="J26" s="1"/>
      <c r="K26" s="1"/>
      <c r="L26" s="1"/>
      <c r="M26" s="1"/>
      <c r="N26" s="1"/>
      <c r="O26" s="1"/>
      <c r="P26" s="78"/>
    </row>
    <row r="27" spans="1:29" ht="16.5" customHeight="1">
      <c r="A27" s="1"/>
      <c r="B27" s="19"/>
      <c r="C27" s="1"/>
      <c r="D27" s="1"/>
      <c r="E27" s="1"/>
      <c r="F27" s="1"/>
      <c r="G27" s="1"/>
      <c r="H27" s="1"/>
      <c r="I27" s="1"/>
      <c r="J27" s="1"/>
      <c r="K27" s="1"/>
      <c r="L27" s="1"/>
      <c r="M27" s="1"/>
      <c r="N27" s="1"/>
      <c r="O27" s="1"/>
      <c r="P27" s="78"/>
    </row>
    <row r="28" spans="1:29" ht="16.5" customHeight="1">
      <c r="A28" s="1"/>
      <c r="B28" s="35"/>
      <c r="C28" s="35"/>
      <c r="D28" s="35"/>
      <c r="E28" s="35"/>
      <c r="F28" s="35"/>
      <c r="G28" s="35"/>
      <c r="H28" s="35"/>
      <c r="I28" s="35"/>
      <c r="J28" s="35"/>
      <c r="K28" s="35"/>
      <c r="L28" s="274"/>
      <c r="M28" s="1"/>
      <c r="N28" s="1"/>
      <c r="O28" s="1"/>
      <c r="P28" s="78"/>
    </row>
    <row r="29" spans="1:29" ht="16.5" customHeight="1">
      <c r="A29" s="191"/>
      <c r="B29" s="1"/>
      <c r="C29" s="1"/>
      <c r="D29" s="1"/>
      <c r="E29" s="1"/>
      <c r="F29" s="1"/>
      <c r="G29" s="1"/>
      <c r="H29" s="1"/>
      <c r="I29" s="1"/>
      <c r="J29" s="1"/>
      <c r="K29" s="1"/>
      <c r="L29" s="1"/>
      <c r="M29" s="1"/>
      <c r="N29" s="1"/>
      <c r="O29" s="1"/>
    </row>
    <row r="30" spans="1:29" ht="16.5" customHeight="1">
      <c r="A30" s="37"/>
      <c r="B30" s="37"/>
      <c r="C30" s="37"/>
      <c r="D30" s="37"/>
      <c r="E30" s="37"/>
      <c r="F30" s="37"/>
      <c r="G30" s="37"/>
      <c r="H30" s="1"/>
      <c r="I30" s="1"/>
      <c r="J30" s="1"/>
      <c r="K30" s="1"/>
      <c r="L30" s="1"/>
      <c r="M30" s="1"/>
      <c r="N30" s="1"/>
      <c r="O30" s="1"/>
      <c r="P30" s="67" t="s">
        <v>19</v>
      </c>
    </row>
    <row r="31" spans="1:29" s="801" customFormat="1" ht="16.5" customHeight="1">
      <c r="A31" s="798"/>
      <c r="B31" s="799"/>
      <c r="C31" s="799"/>
      <c r="D31" s="799"/>
      <c r="E31" s="799"/>
      <c r="F31" s="799"/>
      <c r="G31" s="799"/>
      <c r="H31" s="799"/>
      <c r="I31" s="799"/>
      <c r="J31" s="799"/>
      <c r="K31" s="799"/>
      <c r="L31" s="799"/>
      <c r="M31" s="799"/>
      <c r="N31" s="799"/>
      <c r="O31" s="799"/>
      <c r="P31" s="800"/>
    </row>
    <row r="32" spans="1:29" s="801" customFormat="1" ht="16.5" customHeight="1">
      <c r="A32" s="802"/>
      <c r="B32" s="802"/>
      <c r="C32" s="802"/>
      <c r="D32" s="802"/>
      <c r="E32" s="802"/>
      <c r="F32" s="802"/>
      <c r="G32" s="802"/>
      <c r="H32" s="802"/>
      <c r="I32" s="802"/>
      <c r="J32" s="802"/>
      <c r="K32" s="802"/>
      <c r="L32" s="802"/>
      <c r="M32" s="802"/>
      <c r="N32" s="802"/>
      <c r="O32" s="802"/>
      <c r="P32" s="800"/>
    </row>
    <row r="33" spans="1:16" s="801" customFormat="1" ht="16.5" customHeight="1">
      <c r="A33" s="803"/>
      <c r="B33" s="803"/>
      <c r="C33" s="803"/>
      <c r="D33" s="803"/>
      <c r="E33" s="803"/>
      <c r="F33" s="803"/>
      <c r="G33" s="803"/>
      <c r="H33" s="803"/>
      <c r="I33" s="803"/>
      <c r="J33" s="803"/>
      <c r="K33" s="803"/>
      <c r="L33" s="803"/>
      <c r="M33" s="803"/>
      <c r="N33" s="803"/>
      <c r="O33" s="803"/>
      <c r="P33" s="800"/>
    </row>
    <row r="34" spans="1:16" s="801" customFormat="1" ht="16.5" customHeight="1">
      <c r="A34" s="57"/>
      <c r="B34" s="255"/>
      <c r="C34" s="255"/>
      <c r="D34" s="255"/>
      <c r="E34" s="255"/>
      <c r="F34" s="255"/>
      <c r="G34" s="255"/>
      <c r="H34" s="255"/>
      <c r="I34" s="255"/>
      <c r="J34" s="255"/>
      <c r="K34" s="255"/>
      <c r="L34" s="255"/>
      <c r="M34" s="255"/>
      <c r="N34" s="255"/>
      <c r="O34" s="255"/>
      <c r="P34" s="800"/>
    </row>
    <row r="35" spans="1:16" s="801" customFormat="1" ht="35.25" customHeight="1">
      <c r="A35" s="804"/>
      <c r="B35" s="803"/>
      <c r="C35" s="803"/>
      <c r="D35" s="803"/>
      <c r="E35" s="803"/>
      <c r="F35" s="803"/>
      <c r="G35" s="803"/>
      <c r="H35" s="803"/>
      <c r="I35" s="803"/>
      <c r="J35" s="803"/>
      <c r="K35" s="803"/>
      <c r="L35" s="803"/>
      <c r="M35" s="803"/>
      <c r="N35" s="803"/>
      <c r="O35" s="803"/>
      <c r="P35" s="800"/>
    </row>
    <row r="36" spans="1:16" s="801" customFormat="1" ht="35.25" customHeight="1">
      <c r="A36" s="803"/>
      <c r="B36" s="803"/>
      <c r="C36" s="803"/>
      <c r="D36" s="803"/>
      <c r="E36" s="803"/>
      <c r="F36" s="803"/>
      <c r="G36" s="803"/>
      <c r="H36" s="803"/>
      <c r="I36" s="803"/>
      <c r="J36" s="803"/>
      <c r="K36" s="803"/>
      <c r="L36" s="803"/>
      <c r="M36" s="803"/>
      <c r="N36" s="803"/>
      <c r="O36" s="803"/>
      <c r="P36" s="800"/>
    </row>
    <row r="37" spans="1:16" s="801" customFormat="1" ht="16.5" customHeight="1">
      <c r="A37" s="803"/>
      <c r="B37" s="803"/>
      <c r="C37" s="803"/>
      <c r="D37" s="803"/>
      <c r="E37" s="803"/>
      <c r="F37" s="803"/>
      <c r="G37" s="803"/>
      <c r="H37" s="803"/>
      <c r="I37" s="803"/>
      <c r="J37" s="803"/>
      <c r="K37" s="803"/>
      <c r="L37" s="803"/>
      <c r="M37" s="803"/>
      <c r="N37" s="803"/>
      <c r="O37" s="803"/>
      <c r="P37" s="800"/>
    </row>
    <row r="38" spans="1:16" ht="16.5" customHeight="1">
      <c r="A38" s="675"/>
      <c r="B38" s="676"/>
      <c r="C38" s="676"/>
      <c r="D38" s="676"/>
      <c r="E38" s="676"/>
      <c r="F38" s="676"/>
      <c r="G38" s="676"/>
      <c r="H38" s="676"/>
      <c r="I38" s="676"/>
      <c r="J38" s="676"/>
      <c r="K38" s="676"/>
      <c r="L38" s="676"/>
      <c r="M38" s="676"/>
      <c r="N38" s="676"/>
      <c r="O38" s="676"/>
      <c r="P38" s="676"/>
    </row>
    <row r="39" spans="1:16" ht="16.5" customHeight="1"/>
    <row r="40" spans="1:16" ht="16.5" customHeight="1"/>
    <row r="41" spans="1:16" ht="16.5" customHeight="1"/>
    <row r="42" spans="1:16" ht="16.5" customHeight="1"/>
  </sheetData>
  <customSheetViews>
    <customSheetView guid="{12C66D54-5067-4346-818B-6EAB1C8A9183}" scale="75" showPageBreaks="1" showGridLines="0" outlineSymbols="0" fitToPage="1" printArea="1" view="pageBreakPreview">
      <selection activeCell="A36" sqref="A36:O36"/>
      <pageMargins left="0.5" right="0.5" top="0.5" bottom="0.55000000000000004" header="0" footer="0"/>
      <printOptions horizontalCentered="1"/>
      <pageSetup scale="79" firstPageNumber="2" orientation="landscape" useFirstPageNumber="1" horizontalDpi="300" verticalDpi="300" r:id="rId1"/>
      <headerFooter alignWithMargins="0">
        <oddFooter>&amp;C&amp;"Times New Roman,Regular"Exhibit F - Crosswalk of 2011 Availability</oddFooter>
      </headerFooter>
    </customSheetView>
    <customSheetView guid="{3118AF25-8423-420A-806A-487665220C68}" scale="75" showPageBreaks="1" showGridLines="0" outlineSymbols="0" fitToPage="1" printArea="1" view="pageBreakPreview">
      <selection activeCell="N22" sqref="N22"/>
      <pageMargins left="0.5" right="0.5" top="0.5" bottom="0.55000000000000004" header="0" footer="0"/>
      <printOptions horizontalCentered="1"/>
      <pageSetup scale="79" firstPageNumber="2" orientation="landscape" useFirstPageNumber="1" horizontalDpi="300" verticalDpi="300" r:id="rId2"/>
      <headerFooter alignWithMargins="0">
        <oddFooter>&amp;C&amp;"Times New Roman,Regular"Exhibit F - Crosswalk of 2011 Availability</oddFooter>
      </headerFooter>
    </customSheetView>
    <customSheetView guid="{56C0A34E-45B4-448B-85E5-70B3A8E63333}" scale="75" showPageBreaks="1" showGridLines="0" outlineSymbols="0" fitToPage="1" printArea="1" view="pageBreakPreview">
      <selection activeCell="S30" sqref="S30"/>
      <pageMargins left="0.5" right="0.5" top="0.5" bottom="0.55000000000000004" header="0" footer="0"/>
      <printOptions horizontalCentered="1"/>
      <pageSetup scale="68" firstPageNumber="2" orientation="landscape" useFirstPageNumber="1" horizontalDpi="300" verticalDpi="300" r:id="rId3"/>
      <headerFooter alignWithMargins="0">
        <oddFooter>&amp;C&amp;"Times New Roman,Regular"Exhibit F - Crosswalk of 2011 Availability</oddFooter>
      </headerFooter>
    </customSheetView>
    <customSheetView guid="{4148B88B-8ED7-4FDE-9459-DEB244AD0552}" scale="75" showPageBreaks="1" showGridLines="0" outlineSymbols="0" fitToPage="1" printArea="1" hiddenColumns="1" view="pageBreakPreview">
      <selection activeCell="L12" sqref="L12"/>
      <pageMargins left="0.5" right="0.5" top="0.5" bottom="0.55000000000000004" header="0" footer="0"/>
      <printOptions horizontalCentered="1"/>
      <pageSetup scale="79" firstPageNumber="2" orientation="landscape" useFirstPageNumber="1" horizontalDpi="300" verticalDpi="300" r:id="rId4"/>
      <headerFooter alignWithMargins="0">
        <oddFooter>&amp;C&amp;"Times New Roman,Regular"Exhibit F - Crosswalk of 2011 Availability</oddFooter>
      </headerFooter>
    </customSheetView>
    <customSheetView guid="{E4C7BC4C-EDE0-4110-A1E8-168EA72A6C3C}" scale="75" showPageBreaks="1" showGridLines="0" outlineSymbols="0" fitToPage="1" printArea="1" view="pageBreakPreview">
      <selection activeCell="E18" sqref="E18"/>
      <pageMargins left="0.5" right="0.5" top="0.5" bottom="0.55000000000000004" header="0" footer="0"/>
      <printOptions horizontalCentered="1"/>
      <pageSetup scale="79" firstPageNumber="2" orientation="landscape" useFirstPageNumber="1" horizontalDpi="300" verticalDpi="300" r:id="rId5"/>
      <headerFooter alignWithMargins="0">
        <oddFooter>&amp;C&amp;"Times New Roman,Regular"Exhibit F - Crosswalk of 2011 Availability</oddFooter>
      </headerFooter>
    </customSheetView>
  </customSheetViews>
  <mergeCells count="22">
    <mergeCell ref="A7:O7"/>
    <mergeCell ref="A8:O8"/>
    <mergeCell ref="A2:O2"/>
    <mergeCell ref="A6:O6"/>
    <mergeCell ref="A1:O1"/>
    <mergeCell ref="A3:O3"/>
    <mergeCell ref="A4:O4"/>
    <mergeCell ref="A5:O5"/>
    <mergeCell ref="A38:P38"/>
    <mergeCell ref="M9:O10"/>
    <mergeCell ref="A33:O33"/>
    <mergeCell ref="A37:O37"/>
    <mergeCell ref="A31:O31"/>
    <mergeCell ref="A35:O35"/>
    <mergeCell ref="A36:O36"/>
    <mergeCell ref="H9:J10"/>
    <mergeCell ref="K9:K10"/>
    <mergeCell ref="L9:L10"/>
    <mergeCell ref="E9:G10"/>
    <mergeCell ref="B9:D10"/>
    <mergeCell ref="A9:A11"/>
    <mergeCell ref="A32:O32"/>
  </mergeCells>
  <phoneticPr fontId="0" type="noConversion"/>
  <printOptions horizontalCentered="1"/>
  <pageMargins left="0.5" right="0.5" top="0.5" bottom="0.55000000000000004" header="0" footer="0"/>
  <pageSetup scale="79" firstPageNumber="2" orientation="landscape" useFirstPageNumber="1" r:id="rId6"/>
  <headerFooter alignWithMargins="0">
    <oddFooter>&amp;C&amp;"Times New Roman,Regular"Exhibit F - Crosswalk of 2011 Availability</oddFooter>
  </headerFooter>
  <ignoredErrors>
    <ignoredError sqref="N16 D16" formula="1"/>
  </ignoredErrors>
</worksheet>
</file>

<file path=xl/worksheets/sheet6.xml><?xml version="1.0" encoding="utf-8"?>
<worksheet xmlns="http://schemas.openxmlformats.org/spreadsheetml/2006/main" xmlns:r="http://schemas.openxmlformats.org/officeDocument/2006/relationships">
  <sheetPr>
    <pageSetUpPr fitToPage="1"/>
  </sheetPr>
  <dimension ref="A1:T29"/>
  <sheetViews>
    <sheetView zoomScaleNormal="100" zoomScaleSheetLayoutView="75" workbookViewId="0">
      <selection activeCell="B32" sqref="B32"/>
    </sheetView>
  </sheetViews>
  <sheetFormatPr defaultRowHeight="15.75"/>
  <cols>
    <col min="1" max="1" width="35.21875" customWidth="1"/>
    <col min="8" max="8" width="8.88671875" hidden="1" customWidth="1"/>
    <col min="9" max="9" width="8.88671875" style="256" hidden="1" customWidth="1"/>
    <col min="10" max="10" width="8.88671875" hidden="1" customWidth="1"/>
    <col min="14" max="14" width="10.44140625" style="8" customWidth="1"/>
    <col min="15" max="15" width="10" style="8" customWidth="1"/>
    <col min="18" max="18" width="11.5546875" customWidth="1"/>
  </cols>
  <sheetData>
    <row r="1" spans="1:20" ht="20.25">
      <c r="A1" s="618" t="s">
        <v>192</v>
      </c>
      <c r="B1" s="619"/>
      <c r="C1" s="619"/>
      <c r="D1" s="619"/>
      <c r="E1" s="619"/>
      <c r="F1" s="619"/>
      <c r="G1" s="619"/>
      <c r="H1" s="619"/>
      <c r="I1" s="619"/>
      <c r="J1" s="619"/>
      <c r="K1" s="619"/>
      <c r="L1" s="619"/>
      <c r="M1" s="619"/>
      <c r="N1" s="619"/>
      <c r="O1" s="619"/>
      <c r="P1" s="619"/>
      <c r="Q1" s="619"/>
      <c r="R1" s="619"/>
      <c r="S1" s="78" t="s">
        <v>0</v>
      </c>
      <c r="T1" s="8"/>
    </row>
    <row r="2" spans="1:20">
      <c r="A2" s="696"/>
      <c r="B2" s="696"/>
      <c r="C2" s="696"/>
      <c r="D2" s="696"/>
      <c r="E2" s="696"/>
      <c r="F2" s="696"/>
      <c r="G2" s="696"/>
      <c r="H2" s="696"/>
      <c r="I2" s="696"/>
      <c r="J2" s="696"/>
      <c r="K2" s="696"/>
      <c r="L2" s="696"/>
      <c r="M2" s="696"/>
      <c r="N2" s="696"/>
      <c r="O2" s="696"/>
      <c r="P2" s="696"/>
      <c r="Q2" s="696"/>
      <c r="R2" s="696"/>
      <c r="S2" s="78" t="s">
        <v>0</v>
      </c>
      <c r="T2" s="8"/>
    </row>
    <row r="3" spans="1:20" ht="18.75">
      <c r="A3" s="700" t="s">
        <v>174</v>
      </c>
      <c r="B3" s="701"/>
      <c r="C3" s="701"/>
      <c r="D3" s="701"/>
      <c r="E3" s="701"/>
      <c r="F3" s="701"/>
      <c r="G3" s="701"/>
      <c r="H3" s="701"/>
      <c r="I3" s="701"/>
      <c r="J3" s="701"/>
      <c r="K3" s="701"/>
      <c r="L3" s="701"/>
      <c r="M3" s="701"/>
      <c r="N3" s="701"/>
      <c r="O3" s="701"/>
      <c r="P3" s="701"/>
      <c r="Q3" s="701"/>
      <c r="R3" s="701"/>
      <c r="S3" s="78" t="s">
        <v>0</v>
      </c>
      <c r="T3" s="8"/>
    </row>
    <row r="4" spans="1:20" ht="16.5">
      <c r="A4" s="702" t="str">
        <f>+'B. Summary of Requirements '!A5</f>
        <v xml:space="preserve"> JIST </v>
      </c>
      <c r="B4" s="699"/>
      <c r="C4" s="699"/>
      <c r="D4" s="699"/>
      <c r="E4" s="699"/>
      <c r="F4" s="699"/>
      <c r="G4" s="699"/>
      <c r="H4" s="699"/>
      <c r="I4" s="699"/>
      <c r="J4" s="699"/>
      <c r="K4" s="699"/>
      <c r="L4" s="699"/>
      <c r="M4" s="699"/>
      <c r="N4" s="699"/>
      <c r="O4" s="699"/>
      <c r="P4" s="699"/>
      <c r="Q4" s="699"/>
      <c r="R4" s="699"/>
      <c r="S4" s="78" t="s">
        <v>0</v>
      </c>
      <c r="T4" s="8"/>
    </row>
    <row r="5" spans="1:20" ht="16.5">
      <c r="A5" s="702" t="str">
        <f>+'B. Summary of Requirements '!A6</f>
        <v>Salaries and Expenses</v>
      </c>
      <c r="B5" s="701"/>
      <c r="C5" s="701"/>
      <c r="D5" s="701"/>
      <c r="E5" s="701"/>
      <c r="F5" s="701"/>
      <c r="G5" s="701"/>
      <c r="H5" s="701"/>
      <c r="I5" s="701"/>
      <c r="J5" s="701"/>
      <c r="K5" s="701"/>
      <c r="L5" s="701"/>
      <c r="M5" s="701"/>
      <c r="N5" s="701"/>
      <c r="O5" s="701"/>
      <c r="P5" s="701"/>
      <c r="Q5" s="701"/>
      <c r="R5" s="701"/>
      <c r="S5" s="78" t="s">
        <v>0</v>
      </c>
      <c r="T5" s="8"/>
    </row>
    <row r="6" spans="1:20">
      <c r="A6" s="698" t="s">
        <v>121</v>
      </c>
      <c r="B6" s="699"/>
      <c r="C6" s="699"/>
      <c r="D6" s="699"/>
      <c r="E6" s="699"/>
      <c r="F6" s="699"/>
      <c r="G6" s="699"/>
      <c r="H6" s="699"/>
      <c r="I6" s="699"/>
      <c r="J6" s="699"/>
      <c r="K6" s="699"/>
      <c r="L6" s="699"/>
      <c r="M6" s="699"/>
      <c r="N6" s="699"/>
      <c r="O6" s="699"/>
      <c r="P6" s="699"/>
      <c r="Q6" s="699"/>
      <c r="R6" s="699"/>
      <c r="S6" s="78" t="s">
        <v>0</v>
      </c>
      <c r="T6" s="8"/>
    </row>
    <row r="7" spans="1:20">
      <c r="A7" s="696"/>
      <c r="B7" s="696"/>
      <c r="C7" s="696"/>
      <c r="D7" s="696"/>
      <c r="E7" s="696"/>
      <c r="F7" s="696"/>
      <c r="G7" s="696"/>
      <c r="H7" s="696"/>
      <c r="I7" s="696"/>
      <c r="J7" s="696"/>
      <c r="K7" s="696"/>
      <c r="L7" s="696"/>
      <c r="M7" s="696"/>
      <c r="N7" s="696"/>
      <c r="O7" s="696"/>
      <c r="P7" s="696"/>
      <c r="Q7" s="696"/>
      <c r="R7" s="696"/>
      <c r="S7" s="78" t="s">
        <v>0</v>
      </c>
      <c r="T7" s="8"/>
    </row>
    <row r="8" spans="1:20">
      <c r="A8" s="697"/>
      <c r="B8" s="697"/>
      <c r="C8" s="697"/>
      <c r="D8" s="697"/>
      <c r="E8" s="697"/>
      <c r="F8" s="697"/>
      <c r="G8" s="697"/>
      <c r="H8" s="697"/>
      <c r="I8" s="697"/>
      <c r="J8" s="697"/>
      <c r="K8" s="697"/>
      <c r="L8" s="697"/>
      <c r="M8" s="697"/>
      <c r="N8" s="697"/>
      <c r="O8" s="697"/>
      <c r="P8" s="697"/>
      <c r="Q8" s="697"/>
      <c r="R8" s="697"/>
      <c r="S8" s="78" t="s">
        <v>0</v>
      </c>
      <c r="T8" s="8"/>
    </row>
    <row r="9" spans="1:20" ht="15.75" customHeight="1">
      <c r="A9" s="693" t="s">
        <v>34</v>
      </c>
      <c r="B9" s="677" t="s">
        <v>184</v>
      </c>
      <c r="C9" s="678"/>
      <c r="D9" s="679"/>
      <c r="E9" s="687" t="s">
        <v>133</v>
      </c>
      <c r="F9" s="688"/>
      <c r="G9" s="689"/>
      <c r="H9" s="687" t="s">
        <v>134</v>
      </c>
      <c r="I9" s="688"/>
      <c r="J9" s="689"/>
      <c r="K9" s="677" t="s">
        <v>18</v>
      </c>
      <c r="L9" s="678"/>
      <c r="M9" s="679"/>
      <c r="N9" s="685" t="s">
        <v>157</v>
      </c>
      <c r="O9" s="709" t="s">
        <v>158</v>
      </c>
      <c r="P9" s="703" t="s">
        <v>173</v>
      </c>
      <c r="Q9" s="704"/>
      <c r="R9" s="705"/>
      <c r="S9" s="78" t="s">
        <v>0</v>
      </c>
      <c r="T9" s="8"/>
    </row>
    <row r="10" spans="1:20">
      <c r="A10" s="694"/>
      <c r="B10" s="680"/>
      <c r="C10" s="681"/>
      <c r="D10" s="682"/>
      <c r="E10" s="690"/>
      <c r="F10" s="691"/>
      <c r="G10" s="692"/>
      <c r="H10" s="690"/>
      <c r="I10" s="691"/>
      <c r="J10" s="692"/>
      <c r="K10" s="680"/>
      <c r="L10" s="681"/>
      <c r="M10" s="682"/>
      <c r="N10" s="686"/>
      <c r="O10" s="710"/>
      <c r="P10" s="706"/>
      <c r="Q10" s="707"/>
      <c r="R10" s="708"/>
      <c r="S10" s="78" t="s">
        <v>0</v>
      </c>
      <c r="T10" s="8"/>
    </row>
    <row r="11" spans="1:20" ht="16.5" thickBot="1">
      <c r="A11" s="695"/>
      <c r="B11" s="202" t="s">
        <v>138</v>
      </c>
      <c r="C11" s="203" t="s">
        <v>38</v>
      </c>
      <c r="D11" s="203" t="s">
        <v>140</v>
      </c>
      <c r="E11" s="202" t="s">
        <v>138</v>
      </c>
      <c r="F11" s="203" t="s">
        <v>38</v>
      </c>
      <c r="G11" s="203" t="s">
        <v>140</v>
      </c>
      <c r="H11" s="202" t="s">
        <v>138</v>
      </c>
      <c r="I11" s="203" t="s">
        <v>38</v>
      </c>
      <c r="J11" s="203" t="s">
        <v>140</v>
      </c>
      <c r="K11" s="202" t="s">
        <v>138</v>
      </c>
      <c r="L11" s="203" t="s">
        <v>38</v>
      </c>
      <c r="M11" s="203" t="s">
        <v>140</v>
      </c>
      <c r="N11" s="408" t="s">
        <v>140</v>
      </c>
      <c r="O11" s="405" t="s">
        <v>140</v>
      </c>
      <c r="P11" s="513" t="s">
        <v>138</v>
      </c>
      <c r="Q11" s="514" t="s">
        <v>38</v>
      </c>
      <c r="R11" s="515" t="s">
        <v>140</v>
      </c>
      <c r="S11" s="78" t="s">
        <v>0</v>
      </c>
      <c r="T11" s="8"/>
    </row>
    <row r="12" spans="1:20">
      <c r="A12" s="352" t="s">
        <v>226</v>
      </c>
      <c r="B12" s="509">
        <v>72</v>
      </c>
      <c r="C12" s="510">
        <v>72</v>
      </c>
      <c r="D12" s="510">
        <v>60164</v>
      </c>
      <c r="E12" s="509"/>
      <c r="F12" s="510"/>
      <c r="G12" s="510"/>
      <c r="H12" s="509"/>
      <c r="I12" s="510"/>
      <c r="J12" s="510"/>
      <c r="K12" s="509"/>
      <c r="L12" s="510"/>
      <c r="M12" s="510"/>
      <c r="N12" s="511">
        <f>1671531/1000</f>
        <v>1671.5309999999999</v>
      </c>
      <c r="O12" s="512">
        <v>2008</v>
      </c>
      <c r="P12" s="207">
        <f t="shared" ref="P12:Q12" si="0">B12+E12+H12+K12</f>
        <v>72</v>
      </c>
      <c r="Q12" s="208">
        <f t="shared" si="0"/>
        <v>72</v>
      </c>
      <c r="R12" s="516">
        <f>D12+G12+J12+M12+N12+O12</f>
        <v>63843.531000000003</v>
      </c>
      <c r="S12" s="78" t="s">
        <v>0</v>
      </c>
      <c r="T12" s="8"/>
    </row>
    <row r="13" spans="1:20">
      <c r="A13" s="209" t="s">
        <v>147</v>
      </c>
      <c r="B13" s="210">
        <f t="shared" ref="B13:R13" si="1">SUM(B12:B12)</f>
        <v>72</v>
      </c>
      <c r="C13" s="211">
        <f t="shared" si="1"/>
        <v>72</v>
      </c>
      <c r="D13" s="212">
        <f t="shared" si="1"/>
        <v>60164</v>
      </c>
      <c r="E13" s="210">
        <f t="shared" si="1"/>
        <v>0</v>
      </c>
      <c r="F13" s="211">
        <f t="shared" si="1"/>
        <v>0</v>
      </c>
      <c r="G13" s="212">
        <f t="shared" si="1"/>
        <v>0</v>
      </c>
      <c r="H13" s="210">
        <f t="shared" si="1"/>
        <v>0</v>
      </c>
      <c r="I13" s="211">
        <f t="shared" si="1"/>
        <v>0</v>
      </c>
      <c r="J13" s="212">
        <f t="shared" si="1"/>
        <v>0</v>
      </c>
      <c r="K13" s="210">
        <f t="shared" si="1"/>
        <v>0</v>
      </c>
      <c r="L13" s="211">
        <f t="shared" si="1"/>
        <v>0</v>
      </c>
      <c r="M13" s="212">
        <f t="shared" si="1"/>
        <v>0</v>
      </c>
      <c r="N13" s="410">
        <f t="shared" si="1"/>
        <v>1671.5309999999999</v>
      </c>
      <c r="O13" s="407">
        <f t="shared" si="1"/>
        <v>2008</v>
      </c>
      <c r="P13" s="517">
        <f t="shared" si="1"/>
        <v>72</v>
      </c>
      <c r="Q13" s="518">
        <f t="shared" si="1"/>
        <v>72</v>
      </c>
      <c r="R13" s="519">
        <f t="shared" si="1"/>
        <v>63843.531000000003</v>
      </c>
      <c r="S13" s="78" t="s">
        <v>0</v>
      </c>
      <c r="T13" s="8"/>
    </row>
    <row r="14" spans="1:20">
      <c r="A14" s="201" t="s">
        <v>126</v>
      </c>
      <c r="B14" s="185" t="s">
        <v>139</v>
      </c>
      <c r="C14" s="186"/>
      <c r="D14" s="186"/>
      <c r="E14" s="185"/>
      <c r="F14" s="186"/>
      <c r="G14" s="186"/>
      <c r="H14" s="185"/>
      <c r="I14" s="186"/>
      <c r="J14" s="186"/>
      <c r="K14" s="185"/>
      <c r="L14" s="186"/>
      <c r="M14" s="186"/>
      <c r="N14" s="409"/>
      <c r="O14" s="406"/>
      <c r="P14" s="207"/>
      <c r="Q14" s="208">
        <f>C14+F14+I14+L14</f>
        <v>0</v>
      </c>
      <c r="R14" s="516"/>
      <c r="S14" s="78" t="s">
        <v>0</v>
      </c>
      <c r="T14" s="10"/>
    </row>
    <row r="15" spans="1:20">
      <c r="A15" s="201" t="s">
        <v>125</v>
      </c>
      <c r="B15" s="216"/>
      <c r="C15" s="217">
        <f>SUM(C13:C14)</f>
        <v>72</v>
      </c>
      <c r="D15" s="217"/>
      <c r="E15" s="216"/>
      <c r="F15" s="217">
        <f>+F13+F14</f>
        <v>0</v>
      </c>
      <c r="G15" s="217"/>
      <c r="H15" s="216"/>
      <c r="I15" s="217">
        <f>+I13+I14</f>
        <v>0</v>
      </c>
      <c r="J15" s="217"/>
      <c r="K15" s="216"/>
      <c r="L15" s="217">
        <f>+L13+L14</f>
        <v>0</v>
      </c>
      <c r="M15" s="217"/>
      <c r="N15" s="279"/>
      <c r="O15" s="217"/>
      <c r="P15" s="216"/>
      <c r="Q15" s="217">
        <f>SUM(Q13:Q14)</f>
        <v>72</v>
      </c>
      <c r="R15" s="218"/>
      <c r="S15" s="78" t="s">
        <v>0</v>
      </c>
      <c r="T15" s="8"/>
    </row>
    <row r="16" spans="1:20">
      <c r="A16" s="219" t="s">
        <v>127</v>
      </c>
      <c r="B16" s="187"/>
      <c r="C16" s="148"/>
      <c r="D16" s="148"/>
      <c r="E16" s="187"/>
      <c r="F16" s="148"/>
      <c r="G16" s="148"/>
      <c r="H16" s="187"/>
      <c r="I16" s="148"/>
      <c r="J16" s="148"/>
      <c r="K16" s="187"/>
      <c r="L16" s="148"/>
      <c r="M16" s="148"/>
      <c r="N16" s="84"/>
      <c r="O16" s="148"/>
      <c r="P16" s="187"/>
      <c r="Q16" s="148"/>
      <c r="R16" s="85"/>
      <c r="S16" s="78" t="s">
        <v>0</v>
      </c>
      <c r="T16" s="8"/>
    </row>
    <row r="17" spans="1:20">
      <c r="A17" s="220" t="s">
        <v>44</v>
      </c>
      <c r="B17" s="187"/>
      <c r="C17" s="148">
        <v>0</v>
      </c>
      <c r="D17" s="148"/>
      <c r="E17" s="187"/>
      <c r="F17" s="148">
        <v>0</v>
      </c>
      <c r="G17" s="148"/>
      <c r="H17" s="187"/>
      <c r="I17" s="148">
        <v>0</v>
      </c>
      <c r="J17" s="148"/>
      <c r="K17" s="187"/>
      <c r="L17" s="148">
        <v>0</v>
      </c>
      <c r="M17" s="148"/>
      <c r="N17" s="391"/>
      <c r="O17" s="148"/>
      <c r="P17" s="187"/>
      <c r="Q17" s="148">
        <f>C17+F17+I17+L17</f>
        <v>0</v>
      </c>
      <c r="R17" s="85"/>
      <c r="S17" s="78" t="s">
        <v>0</v>
      </c>
      <c r="T17" s="8"/>
    </row>
    <row r="18" spans="1:20">
      <c r="A18" s="221" t="s">
        <v>75</v>
      </c>
      <c r="B18" s="185"/>
      <c r="C18" s="186">
        <v>0</v>
      </c>
      <c r="D18" s="186"/>
      <c r="E18" s="185"/>
      <c r="F18" s="186">
        <v>0</v>
      </c>
      <c r="G18" s="186"/>
      <c r="H18" s="185"/>
      <c r="I18" s="186">
        <v>0</v>
      </c>
      <c r="J18" s="186"/>
      <c r="K18" s="185"/>
      <c r="L18" s="186">
        <v>0</v>
      </c>
      <c r="M18" s="186"/>
      <c r="N18" s="88"/>
      <c r="O18" s="186"/>
      <c r="P18" s="185"/>
      <c r="Q18" s="186">
        <f>C18+F18+I18+L18</f>
        <v>0</v>
      </c>
      <c r="R18" s="215"/>
      <c r="S18" s="78" t="s">
        <v>0</v>
      </c>
      <c r="T18" s="8"/>
    </row>
    <row r="19" spans="1:20">
      <c r="A19" s="201" t="s">
        <v>128</v>
      </c>
      <c r="B19" s="185"/>
      <c r="C19" s="186">
        <f>C18+C17+C15</f>
        <v>72</v>
      </c>
      <c r="D19" s="222"/>
      <c r="E19" s="185"/>
      <c r="F19" s="186">
        <f>F18+F17+F15</f>
        <v>0</v>
      </c>
      <c r="G19" s="222"/>
      <c r="H19" s="185"/>
      <c r="I19" s="186">
        <f>I18+I17+I15</f>
        <v>0</v>
      </c>
      <c r="J19" s="222"/>
      <c r="K19" s="185"/>
      <c r="L19" s="186">
        <f>L18+L17+L15</f>
        <v>0</v>
      </c>
      <c r="M19" s="222"/>
      <c r="N19" s="280"/>
      <c r="O19" s="222"/>
      <c r="P19" s="185"/>
      <c r="Q19" s="186">
        <f>Q18+Q17+Q15</f>
        <v>72</v>
      </c>
      <c r="R19" s="223"/>
      <c r="S19" s="78" t="s">
        <v>0</v>
      </c>
      <c r="T19" s="8"/>
    </row>
    <row r="20" spans="1:20">
      <c r="A20" s="19" t="s">
        <v>251</v>
      </c>
      <c r="B20" s="1"/>
      <c r="C20" s="1"/>
      <c r="D20" s="1"/>
      <c r="E20" s="1"/>
      <c r="F20" s="1"/>
      <c r="G20" s="1"/>
      <c r="H20" s="1"/>
      <c r="I20" s="1"/>
      <c r="J20" s="1"/>
      <c r="K20" s="1"/>
      <c r="L20" s="1"/>
      <c r="M20" s="1"/>
      <c r="N20" s="1"/>
      <c r="O20" s="1"/>
      <c r="P20" s="1"/>
      <c r="Q20" s="1"/>
      <c r="R20" s="1"/>
      <c r="S20" s="67" t="s">
        <v>19</v>
      </c>
      <c r="T20" s="8"/>
    </row>
    <row r="21" spans="1:20">
      <c r="A21" s="1"/>
      <c r="B21" s="19"/>
      <c r="C21" s="1"/>
      <c r="D21" s="1"/>
      <c r="E21" s="1"/>
      <c r="F21" s="1"/>
      <c r="G21" s="1"/>
      <c r="H21" s="1"/>
      <c r="I21" s="1"/>
      <c r="J21" s="2"/>
      <c r="K21" s="1"/>
      <c r="L21" s="1"/>
      <c r="M21" s="1"/>
      <c r="N21" s="1"/>
      <c r="O21" s="1"/>
      <c r="P21" s="1"/>
      <c r="Q21" s="1"/>
      <c r="R21" s="1"/>
      <c r="S21" s="78"/>
      <c r="T21" s="8"/>
    </row>
    <row r="22" spans="1:20" s="801" customFormat="1" ht="16.5" customHeight="1">
      <c r="A22" s="802"/>
      <c r="B22" s="802"/>
      <c r="C22" s="802"/>
      <c r="D22" s="802"/>
      <c r="E22" s="802"/>
      <c r="F22" s="802"/>
      <c r="G22" s="802"/>
      <c r="H22" s="802"/>
      <c r="I22" s="802"/>
      <c r="J22" s="802"/>
      <c r="K22" s="802"/>
      <c r="L22" s="802"/>
      <c r="M22" s="802"/>
      <c r="N22" s="802"/>
      <c r="O22" s="802"/>
      <c r="P22" s="802"/>
      <c r="Q22" s="802"/>
      <c r="R22" s="802"/>
      <c r="S22" s="800"/>
    </row>
    <row r="23" spans="1:20" s="801" customFormat="1" ht="16.5" customHeight="1">
      <c r="A23" s="803"/>
      <c r="B23" s="803"/>
      <c r="C23" s="803"/>
      <c r="D23" s="803"/>
      <c r="E23" s="803"/>
      <c r="F23" s="803"/>
      <c r="G23" s="803"/>
      <c r="H23" s="803"/>
      <c r="I23" s="803"/>
      <c r="J23" s="803"/>
      <c r="K23" s="803"/>
      <c r="L23" s="803"/>
      <c r="M23" s="803"/>
      <c r="N23" s="803"/>
      <c r="O23" s="803"/>
      <c r="P23" s="803"/>
      <c r="Q23" s="803"/>
      <c r="R23" s="803"/>
      <c r="S23" s="800"/>
    </row>
    <row r="24" spans="1:20" s="801" customFormat="1" ht="16.5" customHeight="1">
      <c r="A24" s="57"/>
      <c r="B24" s="255"/>
      <c r="C24" s="255"/>
      <c r="D24" s="255"/>
      <c r="E24" s="255"/>
      <c r="F24" s="255"/>
      <c r="G24" s="255"/>
      <c r="H24" s="255"/>
      <c r="I24" s="255"/>
      <c r="J24" s="255"/>
      <c r="K24" s="255"/>
      <c r="L24" s="255"/>
      <c r="M24" s="255"/>
      <c r="N24" s="255"/>
      <c r="O24" s="255"/>
      <c r="P24" s="255"/>
      <c r="Q24" s="255"/>
      <c r="R24" s="255"/>
      <c r="S24" s="800"/>
    </row>
    <row r="25" spans="1:20" s="801" customFormat="1" ht="16.5" customHeight="1">
      <c r="A25" s="804"/>
      <c r="B25" s="803"/>
      <c r="C25" s="803"/>
      <c r="D25" s="803"/>
      <c r="E25" s="803"/>
      <c r="F25" s="803"/>
      <c r="G25" s="803"/>
      <c r="H25" s="803"/>
      <c r="I25" s="803"/>
      <c r="J25" s="803"/>
      <c r="K25" s="803"/>
      <c r="L25" s="803"/>
      <c r="M25" s="803"/>
      <c r="N25" s="803"/>
      <c r="O25" s="803"/>
      <c r="P25" s="803"/>
      <c r="Q25" s="803"/>
      <c r="R25" s="803"/>
      <c r="S25" s="800"/>
    </row>
    <row r="26" spans="1:20" s="801" customFormat="1" ht="16.5" customHeight="1">
      <c r="A26" s="803"/>
      <c r="B26" s="803"/>
      <c r="C26" s="803"/>
      <c r="D26" s="803"/>
      <c r="E26" s="803"/>
      <c r="F26" s="803"/>
      <c r="G26" s="803"/>
      <c r="H26" s="803"/>
      <c r="I26" s="803"/>
      <c r="J26" s="803"/>
      <c r="K26" s="803"/>
      <c r="L26" s="803"/>
      <c r="M26" s="803"/>
      <c r="N26" s="803"/>
      <c r="O26" s="803"/>
      <c r="P26" s="803"/>
      <c r="Q26" s="803"/>
      <c r="R26" s="803"/>
      <c r="S26" s="800"/>
    </row>
    <row r="27" spans="1:20" s="801" customFormat="1" ht="16.5" customHeight="1">
      <c r="A27" s="803"/>
      <c r="B27" s="803"/>
      <c r="C27" s="803"/>
      <c r="D27" s="803"/>
      <c r="E27" s="803"/>
      <c r="F27" s="803"/>
      <c r="G27" s="803"/>
      <c r="H27" s="803"/>
      <c r="I27" s="803"/>
      <c r="J27" s="803"/>
      <c r="K27" s="803"/>
      <c r="L27" s="803"/>
      <c r="M27" s="803"/>
      <c r="N27" s="803"/>
      <c r="O27" s="803"/>
      <c r="P27" s="803"/>
      <c r="Q27" s="803"/>
      <c r="R27" s="803"/>
      <c r="S27" s="800"/>
    </row>
    <row r="28" spans="1:20" s="8" customFormat="1" ht="16.5" customHeight="1">
      <c r="A28" s="675"/>
      <c r="B28" s="676"/>
      <c r="C28" s="676"/>
      <c r="D28" s="676"/>
      <c r="E28" s="676"/>
      <c r="F28" s="676"/>
      <c r="G28" s="676"/>
      <c r="H28" s="676"/>
      <c r="I28" s="676"/>
      <c r="J28" s="676"/>
      <c r="K28" s="676"/>
      <c r="L28" s="676"/>
      <c r="M28" s="676"/>
      <c r="N28" s="676"/>
      <c r="O28" s="676"/>
      <c r="P28" s="676"/>
      <c r="Q28" s="676"/>
      <c r="R28" s="676"/>
      <c r="S28" s="676"/>
    </row>
    <row r="29" spans="1:20" ht="18">
      <c r="A29" s="140"/>
      <c r="B29" s="19"/>
      <c r="C29" s="19"/>
      <c r="D29" s="19"/>
      <c r="E29" s="19"/>
      <c r="F29" s="19"/>
      <c r="G29" s="19"/>
      <c r="H29" s="19"/>
      <c r="I29" s="19"/>
      <c r="J29" s="19"/>
      <c r="K29" s="19"/>
      <c r="L29" s="19"/>
      <c r="M29" s="19"/>
      <c r="P29" s="19"/>
      <c r="Q29" s="19"/>
      <c r="R29" s="19"/>
      <c r="S29" s="19"/>
      <c r="T29" s="79"/>
    </row>
  </sheetData>
  <customSheetViews>
    <customSheetView guid="{12C66D54-5067-4346-818B-6EAB1C8A9183}" scale="75" showPageBreaks="1" fitToPage="1" printArea="1" hiddenColumns="1" view="pageBreakPreview">
      <selection activeCell="M44" sqref="M44"/>
      <pageMargins left="0.75" right="0.75" top="1" bottom="1" header="0.5" footer="0.5"/>
      <pageSetup scale="62" orientation="landscape" r:id="rId1"/>
      <headerFooter alignWithMargins="0">
        <oddFooter>&amp;C&amp;"Times New Roman,Regular"Exhibit G:  Crosswalk of 2012 Availability</oddFooter>
      </headerFooter>
    </customSheetView>
    <customSheetView guid="{3118AF25-8423-420A-806A-487665220C68}" scale="75" showPageBreaks="1" fitToPage="1" printArea="1" hiddenColumns="1" view="pageBreakPreview">
      <selection activeCell="R16" sqref="R16"/>
      <pageMargins left="0.75" right="0.75" top="1" bottom="1" header="0.5" footer="0.5"/>
      <pageSetup scale="62" orientation="landscape" r:id="rId2"/>
      <headerFooter alignWithMargins="0">
        <oddFooter>&amp;C&amp;"Times New Roman,Regular"Exhibit G:  Crosswalk of 2012 Availability</oddFooter>
      </headerFooter>
    </customSheetView>
    <customSheetView guid="{56C0A34E-45B4-448B-85E5-70B3A8E63333}" scale="75" showPageBreaks="1" fitToPage="1" printArea="1" view="pageBreakPreview">
      <selection activeCell="E13" sqref="E13"/>
      <pageMargins left="0.75" right="0.75" top="1" bottom="1" header="0.5" footer="0.5"/>
      <pageSetup scale="54" orientation="landscape" r:id="rId3"/>
      <headerFooter alignWithMargins="0">
        <oddFooter>&amp;C&amp;"Times New Roman,Regular"Exhibit G:  Crosswalk of 2012 Availability</oddFooter>
      </headerFooter>
    </customSheetView>
    <customSheetView guid="{4148B88B-8ED7-4FDE-9459-DEB244AD0552}" scale="75" showPageBreaks="1" fitToPage="1" printArea="1" hiddenColumns="1" view="pageBreakPreview">
      <selection activeCell="N11" sqref="N11"/>
      <pageMargins left="0.75" right="0.75" top="1" bottom="1" header="0.5" footer="0.5"/>
      <pageSetup scale="62" orientation="landscape" r:id="rId4"/>
      <headerFooter alignWithMargins="0">
        <oddFooter>&amp;C&amp;"Times New Roman,Regular"Exhibit G:  Crosswalk of 2012 Availability</oddFooter>
      </headerFooter>
    </customSheetView>
    <customSheetView guid="{E4C7BC4C-EDE0-4110-A1E8-168EA72A6C3C}" scale="75" showPageBreaks="1" fitToPage="1" printArea="1" hiddenColumns="1" view="pageBreakPreview">
      <selection activeCell="E18" sqref="E18"/>
      <pageMargins left="0.75" right="0.75" top="1" bottom="1" header="0.5" footer="0.5"/>
      <pageSetup scale="62" orientation="landscape" r:id="rId5"/>
      <headerFooter alignWithMargins="0">
        <oddFooter>&amp;C&amp;"Times New Roman,Regular"Exhibit G:  Crosswalk of 2012 Availability</oddFooter>
      </headerFooter>
    </customSheetView>
  </customSheetViews>
  <mergeCells count="22">
    <mergeCell ref="A28:S28"/>
    <mergeCell ref="H9:J10"/>
    <mergeCell ref="K9:M10"/>
    <mergeCell ref="A1:R1"/>
    <mergeCell ref="A2:R2"/>
    <mergeCell ref="A3:R3"/>
    <mergeCell ref="A4:R4"/>
    <mergeCell ref="A5:R5"/>
    <mergeCell ref="P9:R10"/>
    <mergeCell ref="N9:N10"/>
    <mergeCell ref="O9:O10"/>
    <mergeCell ref="A6:R6"/>
    <mergeCell ref="A7:R7"/>
    <mergeCell ref="A8:R8"/>
    <mergeCell ref="A9:A11"/>
    <mergeCell ref="A27:R27"/>
    <mergeCell ref="B9:D10"/>
    <mergeCell ref="A22:R22"/>
    <mergeCell ref="A23:R23"/>
    <mergeCell ref="A25:R25"/>
    <mergeCell ref="A26:R26"/>
    <mergeCell ref="E9:G10"/>
  </mergeCells>
  <phoneticPr fontId="43" type="noConversion"/>
  <pageMargins left="0.75" right="0.75" top="1" bottom="1" header="0.5" footer="0.5"/>
  <pageSetup scale="62" orientation="landscape" r:id="rId6"/>
  <headerFooter alignWithMargins="0">
    <oddFooter>&amp;C&amp;"Times New Roman,Regular"Exhibit G:  Crosswalk of 2012 Availability</oddFooter>
  </headerFooter>
</worksheet>
</file>

<file path=xl/worksheets/sheet7.xml><?xml version="1.0" encoding="utf-8"?>
<worksheet xmlns="http://schemas.openxmlformats.org/spreadsheetml/2006/main" xmlns:r="http://schemas.openxmlformats.org/officeDocument/2006/relationships">
  <sheetPr codeName="Sheet13">
    <pageSetUpPr fitToPage="1"/>
  </sheetPr>
  <dimension ref="A1:AF37"/>
  <sheetViews>
    <sheetView showGridLines="0" showOutlineSymbols="0" zoomScaleNormal="100" zoomScaleSheetLayoutView="75" workbookViewId="0">
      <selection activeCell="K48" sqref="K48"/>
    </sheetView>
  </sheetViews>
  <sheetFormatPr defaultColWidth="9.6640625" defaultRowHeight="15.75"/>
  <cols>
    <col min="1" max="1" width="4.44140625" style="19" customWidth="1"/>
    <col min="2" max="2" width="53.21875" style="19" customWidth="1"/>
    <col min="3" max="3" width="17.21875" style="19" customWidth="1"/>
    <col min="4" max="4" width="5.6640625" style="19" customWidth="1"/>
    <col min="5" max="5" width="10.44140625" style="19" bestFit="1" customWidth="1"/>
    <col min="6" max="7" width="5.6640625" style="19" customWidth="1"/>
    <col min="8" max="8" width="11.77734375" style="19" customWidth="1"/>
    <col min="9" max="10" width="5.6640625" style="19" customWidth="1"/>
    <col min="11" max="11" width="10.44140625" style="19" bestFit="1" customWidth="1"/>
    <col min="12" max="13" width="5.6640625" style="19" customWidth="1"/>
    <col min="14" max="14" width="10.21875" style="19" customWidth="1"/>
    <col min="15" max="15" width="25.5546875" style="71" customWidth="1"/>
    <col min="16" max="16" width="27.5546875" style="19" customWidth="1"/>
    <col min="17" max="20" width="7.6640625" style="19" customWidth="1"/>
    <col min="21" max="21" width="3.6640625" style="19" customWidth="1"/>
    <col min="22" max="24" width="7.6640625" style="19" customWidth="1"/>
    <col min="25" max="25" width="3.6640625" style="19" customWidth="1"/>
    <col min="26" max="28" width="7.6640625" style="19" customWidth="1"/>
    <col min="29" max="29" width="3.6640625" style="19" customWidth="1"/>
    <col min="30" max="32" width="7.6640625" style="19" customWidth="1"/>
    <col min="33" max="16384" width="9.6640625" style="19"/>
  </cols>
  <sheetData>
    <row r="1" spans="1:21" ht="20.25">
      <c r="A1" s="323" t="s">
        <v>163</v>
      </c>
      <c r="B1" s="332"/>
      <c r="C1" s="332"/>
      <c r="D1" s="332"/>
      <c r="E1" s="332"/>
      <c r="F1" s="332"/>
      <c r="G1" s="332"/>
      <c r="H1" s="332"/>
      <c r="I1" s="332"/>
      <c r="J1" s="332"/>
      <c r="K1" s="332"/>
      <c r="L1" s="332"/>
      <c r="M1" s="332"/>
      <c r="N1" s="332"/>
      <c r="O1" s="70" t="s">
        <v>0</v>
      </c>
      <c r="P1" s="1"/>
      <c r="Q1" s="1"/>
      <c r="R1" s="1"/>
      <c r="S1" s="1"/>
      <c r="T1" s="1"/>
      <c r="U1" s="1"/>
    </row>
    <row r="2" spans="1:21" ht="13.9" customHeight="1">
      <c r="A2" s="326"/>
      <c r="O2" s="70" t="s">
        <v>0</v>
      </c>
      <c r="P2" s="1"/>
      <c r="Q2" s="1"/>
      <c r="R2" s="1"/>
      <c r="S2" s="1"/>
      <c r="T2" s="1"/>
      <c r="U2" s="1"/>
    </row>
    <row r="3" spans="1:21" ht="18.75">
      <c r="A3" s="700" t="s">
        <v>245</v>
      </c>
      <c r="B3" s="701"/>
      <c r="C3" s="701"/>
      <c r="D3" s="701"/>
      <c r="E3" s="701"/>
      <c r="F3" s="701"/>
      <c r="G3" s="701"/>
      <c r="H3" s="701"/>
      <c r="I3" s="701"/>
      <c r="J3" s="701"/>
      <c r="K3" s="701"/>
      <c r="L3" s="701"/>
      <c r="M3" s="701"/>
      <c r="N3" s="701"/>
      <c r="O3" s="701"/>
      <c r="P3" s="1"/>
      <c r="Q3" s="1"/>
      <c r="R3" s="1"/>
      <c r="S3" s="1"/>
      <c r="T3" s="1"/>
      <c r="U3" s="1"/>
    </row>
    <row r="4" spans="1:21" ht="16.5">
      <c r="A4" s="702" t="s">
        <v>228</v>
      </c>
      <c r="B4" s="699"/>
      <c r="C4" s="699"/>
      <c r="D4" s="699"/>
      <c r="E4" s="699"/>
      <c r="F4" s="699"/>
      <c r="G4" s="699"/>
      <c r="H4" s="699"/>
      <c r="I4" s="699"/>
      <c r="J4" s="699"/>
      <c r="K4" s="699"/>
      <c r="L4" s="699"/>
      <c r="M4" s="699"/>
      <c r="N4" s="699"/>
      <c r="O4" s="699"/>
      <c r="P4" s="1"/>
      <c r="Q4" s="1"/>
      <c r="R4" s="1"/>
      <c r="S4" s="1"/>
      <c r="T4" s="1"/>
      <c r="U4" s="1"/>
    </row>
    <row r="5" spans="1:21" ht="16.5">
      <c r="A5" s="702" t="str">
        <f>+'B. Summary of Requirements '!A6</f>
        <v>Salaries and Expenses</v>
      </c>
      <c r="B5" s="701"/>
      <c r="C5" s="701"/>
      <c r="D5" s="701"/>
      <c r="E5" s="701"/>
      <c r="F5" s="701"/>
      <c r="G5" s="701"/>
      <c r="H5" s="701"/>
      <c r="I5" s="701"/>
      <c r="J5" s="701"/>
      <c r="K5" s="701"/>
      <c r="L5" s="701"/>
      <c r="M5" s="701"/>
      <c r="N5" s="701"/>
      <c r="O5" s="701"/>
      <c r="P5" s="1"/>
      <c r="Q5" s="1"/>
      <c r="R5" s="1"/>
      <c r="S5" s="1"/>
      <c r="T5" s="1"/>
      <c r="U5" s="1"/>
    </row>
    <row r="6" spans="1:21">
      <c r="A6" s="698" t="s">
        <v>121</v>
      </c>
      <c r="B6" s="699"/>
      <c r="C6" s="699"/>
      <c r="D6" s="699"/>
      <c r="E6" s="699"/>
      <c r="F6" s="699"/>
      <c r="G6" s="699"/>
      <c r="H6" s="699"/>
      <c r="I6" s="699"/>
      <c r="J6" s="699"/>
      <c r="K6" s="699"/>
      <c r="L6" s="699"/>
      <c r="M6" s="699"/>
      <c r="N6" s="699"/>
      <c r="O6" s="699"/>
      <c r="P6" s="1"/>
      <c r="Q6" s="1"/>
      <c r="R6" s="1"/>
      <c r="S6" s="1"/>
      <c r="T6" s="1"/>
      <c r="U6" s="1"/>
    </row>
    <row r="7" spans="1:21">
      <c r="F7" s="341"/>
      <c r="G7" s="341"/>
      <c r="H7" s="341"/>
      <c r="O7" s="70" t="s">
        <v>0</v>
      </c>
      <c r="P7" s="1"/>
      <c r="Q7" s="1"/>
      <c r="R7" s="1"/>
      <c r="S7" s="1"/>
      <c r="T7" s="1"/>
      <c r="U7" s="1"/>
    </row>
    <row r="8" spans="1:21">
      <c r="A8" s="324" t="s">
        <v>135</v>
      </c>
      <c r="B8" s="342"/>
      <c r="C8" s="331" t="s">
        <v>185</v>
      </c>
      <c r="D8" s="343"/>
      <c r="E8" s="343"/>
      <c r="F8" s="344"/>
      <c r="G8" s="345" t="s">
        <v>175</v>
      </c>
      <c r="H8" s="346"/>
      <c r="I8" s="325"/>
      <c r="J8" s="345" t="s">
        <v>171</v>
      </c>
      <c r="K8" s="347"/>
      <c r="L8" s="348"/>
      <c r="M8" s="331" t="s">
        <v>33</v>
      </c>
      <c r="N8" s="349"/>
      <c r="O8" s="70" t="s">
        <v>0</v>
      </c>
      <c r="P8" s="1"/>
      <c r="Q8" s="1"/>
      <c r="R8" s="1"/>
      <c r="S8" s="1"/>
      <c r="T8" s="1"/>
      <c r="U8" s="1"/>
    </row>
    <row r="9" spans="1:21" ht="16.5" thickBot="1">
      <c r="A9" s="350"/>
      <c r="B9" s="351"/>
      <c r="C9" s="202" t="s">
        <v>138</v>
      </c>
      <c r="D9" s="203" t="s">
        <v>38</v>
      </c>
      <c r="E9" s="204" t="s">
        <v>140</v>
      </c>
      <c r="F9" s="202" t="s">
        <v>138</v>
      </c>
      <c r="G9" s="203" t="s">
        <v>38</v>
      </c>
      <c r="H9" s="203" t="s">
        <v>140</v>
      </c>
      <c r="I9" s="202" t="s">
        <v>138</v>
      </c>
      <c r="J9" s="203" t="s">
        <v>38</v>
      </c>
      <c r="K9" s="203" t="s">
        <v>140</v>
      </c>
      <c r="L9" s="202" t="s">
        <v>138</v>
      </c>
      <c r="M9" s="203" t="s">
        <v>38</v>
      </c>
      <c r="N9" s="204" t="s">
        <v>140</v>
      </c>
      <c r="O9" s="70" t="s">
        <v>0</v>
      </c>
      <c r="P9" s="1"/>
      <c r="Q9" s="1"/>
      <c r="R9" s="1"/>
      <c r="S9" s="1"/>
      <c r="T9" s="1"/>
      <c r="U9" s="1"/>
    </row>
    <row r="10" spans="1:21">
      <c r="A10" s="393" t="s">
        <v>195</v>
      </c>
      <c r="B10" s="392"/>
      <c r="C10" s="353"/>
      <c r="D10" s="354"/>
      <c r="E10" s="355">
        <f>('[3]FY 11 other sort'!K28)/1000</f>
        <v>305.64100000000002</v>
      </c>
      <c r="F10" s="353"/>
      <c r="G10" s="354"/>
      <c r="H10" s="354">
        <f>'[3]FY12 '!F19</f>
        <v>211.3</v>
      </c>
      <c r="I10" s="353"/>
      <c r="J10" s="354"/>
      <c r="K10" s="354"/>
      <c r="L10" s="353"/>
      <c r="M10" s="354"/>
      <c r="N10" s="356">
        <f>K10-H10</f>
        <v>-211.3</v>
      </c>
      <c r="O10" s="70" t="s">
        <v>0</v>
      </c>
      <c r="P10" s="1"/>
      <c r="Q10" s="1"/>
      <c r="R10" s="1"/>
      <c r="S10" s="1"/>
      <c r="T10" s="1"/>
      <c r="U10" s="1"/>
    </row>
    <row r="11" spans="1:21">
      <c r="A11" s="357" t="s">
        <v>196</v>
      </c>
      <c r="B11" s="358"/>
      <c r="C11" s="353"/>
      <c r="D11" s="354"/>
      <c r="E11" s="355">
        <f>'[3]FY 11 other sort'!K30/1000</f>
        <v>12.8</v>
      </c>
      <c r="F11" s="353"/>
      <c r="G11" s="354"/>
      <c r="H11" s="354"/>
      <c r="I11" s="353"/>
      <c r="J11" s="354"/>
      <c r="K11" s="354"/>
      <c r="L11" s="353"/>
      <c r="M11" s="354"/>
      <c r="N11" s="356">
        <f>K11-H11</f>
        <v>0</v>
      </c>
      <c r="O11" s="70" t="s">
        <v>0</v>
      </c>
      <c r="P11" s="1"/>
      <c r="Q11" s="1"/>
      <c r="R11" s="1"/>
      <c r="S11" s="1"/>
      <c r="T11" s="1"/>
      <c r="U11" s="1"/>
    </row>
    <row r="12" spans="1:21">
      <c r="A12" s="357" t="s">
        <v>197</v>
      </c>
      <c r="B12" s="358"/>
      <c r="C12" s="353"/>
      <c r="D12" s="354"/>
      <c r="E12" s="355">
        <f>'[3]FY 11 other sort'!K32/1000</f>
        <v>99.138399999999976</v>
      </c>
      <c r="F12" s="353"/>
      <c r="G12" s="354"/>
      <c r="H12" s="354"/>
      <c r="I12" s="353"/>
      <c r="J12" s="354"/>
      <c r="K12" s="354"/>
      <c r="L12" s="353"/>
      <c r="M12" s="354"/>
      <c r="N12" s="356">
        <f t="shared" ref="N12:N33" si="0">K12-H12</f>
        <v>0</v>
      </c>
      <c r="O12" s="70" t="s">
        <v>0</v>
      </c>
      <c r="P12" s="1"/>
      <c r="Q12" s="1"/>
      <c r="R12" s="1"/>
      <c r="S12" s="1"/>
      <c r="T12" s="1"/>
      <c r="U12" s="1"/>
    </row>
    <row r="13" spans="1:21">
      <c r="A13" s="357" t="s">
        <v>198</v>
      </c>
      <c r="B13" s="358"/>
      <c r="C13" s="353"/>
      <c r="D13" s="354"/>
      <c r="E13" s="355">
        <f>'[3]FY 11 other sort'!K37/1000</f>
        <v>350.4</v>
      </c>
      <c r="F13" s="353"/>
      <c r="G13" s="354"/>
      <c r="H13" s="354">
        <f>'[3]FY12 '!F50</f>
        <v>73.38985000000001</v>
      </c>
      <c r="I13" s="353"/>
      <c r="J13" s="354"/>
      <c r="K13" s="354"/>
      <c r="L13" s="353"/>
      <c r="M13" s="354"/>
      <c r="N13" s="356">
        <f t="shared" si="0"/>
        <v>-73.38985000000001</v>
      </c>
      <c r="O13" s="70" t="s">
        <v>0</v>
      </c>
      <c r="P13" s="9"/>
      <c r="Q13" s="9"/>
      <c r="R13" s="1"/>
      <c r="S13" s="1"/>
      <c r="T13" s="1"/>
      <c r="U13" s="1"/>
    </row>
    <row r="14" spans="1:21">
      <c r="A14" s="357" t="s">
        <v>199</v>
      </c>
      <c r="B14" s="358"/>
      <c r="C14" s="353"/>
      <c r="D14" s="354"/>
      <c r="E14" s="355">
        <f>'[3]FY 11 other sort'!K41/1000</f>
        <v>156.33500000000001</v>
      </c>
      <c r="F14" s="353"/>
      <c r="G14" s="354"/>
      <c r="H14" s="354">
        <f>'[3]FY12 '!F53</f>
        <v>45.566900000000004</v>
      </c>
      <c r="I14" s="353"/>
      <c r="J14" s="354"/>
      <c r="K14" s="354"/>
      <c r="L14" s="353"/>
      <c r="M14" s="354"/>
      <c r="N14" s="356">
        <f t="shared" si="0"/>
        <v>-45.566900000000004</v>
      </c>
      <c r="O14" s="70" t="s">
        <v>0</v>
      </c>
      <c r="P14" s="1"/>
      <c r="Q14" s="1"/>
      <c r="R14" s="1"/>
      <c r="S14" s="1"/>
      <c r="T14" s="1"/>
      <c r="U14" s="1"/>
    </row>
    <row r="15" spans="1:21">
      <c r="A15" s="357" t="s">
        <v>200</v>
      </c>
      <c r="B15" s="358"/>
      <c r="C15" s="353"/>
      <c r="D15" s="354"/>
      <c r="E15" s="355">
        <f>'[3]FY 11 other sort'!K51/1000</f>
        <v>4451.9929199999997</v>
      </c>
      <c r="F15" s="353"/>
      <c r="G15" s="354"/>
      <c r="H15" s="354">
        <f>'[3]FY12 '!F56</f>
        <v>19.05</v>
      </c>
      <c r="I15" s="353"/>
      <c r="J15" s="354"/>
      <c r="K15" s="354"/>
      <c r="L15" s="353"/>
      <c r="M15" s="354"/>
      <c r="N15" s="356">
        <f t="shared" si="0"/>
        <v>-19.05</v>
      </c>
      <c r="O15" s="70" t="s">
        <v>0</v>
      </c>
      <c r="P15" s="1"/>
      <c r="Q15" s="1"/>
      <c r="R15" s="1"/>
      <c r="S15" s="1"/>
      <c r="T15" s="1"/>
      <c r="U15" s="1"/>
    </row>
    <row r="16" spans="1:21">
      <c r="A16" s="357" t="s">
        <v>201</v>
      </c>
      <c r="B16" s="358"/>
      <c r="C16" s="353"/>
      <c r="D16" s="354"/>
      <c r="E16" s="355">
        <f>'[3]FY 11 other sort'!K55/1000</f>
        <v>397.00481000000002</v>
      </c>
      <c r="F16" s="353"/>
      <c r="G16" s="354"/>
      <c r="H16" s="354">
        <f>'[3]FY12 '!F58</f>
        <v>396.875</v>
      </c>
      <c r="I16" s="353"/>
      <c r="J16" s="354"/>
      <c r="K16" s="354"/>
      <c r="L16" s="353"/>
      <c r="M16" s="354"/>
      <c r="N16" s="356">
        <f t="shared" si="0"/>
        <v>-396.875</v>
      </c>
      <c r="O16" s="70" t="s">
        <v>0</v>
      </c>
      <c r="P16" s="475"/>
      <c r="Q16" s="1"/>
      <c r="R16" s="1"/>
      <c r="S16" s="1"/>
      <c r="T16" s="1"/>
      <c r="U16" s="1"/>
    </row>
    <row r="17" spans="1:32">
      <c r="A17" s="357" t="s">
        <v>202</v>
      </c>
      <c r="B17" s="358"/>
      <c r="C17" s="353"/>
      <c r="D17" s="354"/>
      <c r="E17" s="355">
        <f>'[3]FY 11 other sort'!K57/1000</f>
        <v>175</v>
      </c>
      <c r="F17" s="353"/>
      <c r="G17" s="354"/>
      <c r="H17" s="354"/>
      <c r="I17" s="353"/>
      <c r="J17" s="354"/>
      <c r="K17" s="359"/>
      <c r="L17" s="354"/>
      <c r="M17" s="354"/>
      <c r="N17" s="359">
        <f t="shared" si="0"/>
        <v>0</v>
      </c>
      <c r="O17" s="70" t="s">
        <v>0</v>
      </c>
      <c r="P17" s="475"/>
      <c r="Q17" s="1"/>
      <c r="R17" s="1"/>
      <c r="S17" s="1"/>
      <c r="T17" s="1"/>
      <c r="U17" s="1"/>
    </row>
    <row r="18" spans="1:32">
      <c r="A18" s="357" t="s">
        <v>203</v>
      </c>
      <c r="B18" s="358"/>
      <c r="C18" s="353"/>
      <c r="D18" s="354"/>
      <c r="E18" s="355">
        <f>'[3]FY 11 other sort'!K65/1000</f>
        <v>8996.9030500000008</v>
      </c>
      <c r="F18" s="353"/>
      <c r="G18" s="354"/>
      <c r="H18" s="354">
        <f>'[3]FY12 '!F61</f>
        <v>423.01408000000004</v>
      </c>
      <c r="I18" s="353"/>
      <c r="J18" s="354"/>
      <c r="K18" s="356"/>
      <c r="L18" s="354"/>
      <c r="M18" s="354"/>
      <c r="N18" s="356">
        <f t="shared" si="0"/>
        <v>-423.01408000000004</v>
      </c>
      <c r="O18" s="70" t="s">
        <v>0</v>
      </c>
      <c r="P18" s="475"/>
      <c r="Q18" s="20"/>
      <c r="R18" s="20"/>
      <c r="S18" s="20"/>
      <c r="T18" s="20"/>
      <c r="U18" s="20"/>
      <c r="V18" s="20"/>
      <c r="W18" s="20"/>
      <c r="X18" s="20"/>
      <c r="Y18" s="20"/>
      <c r="Z18" s="20"/>
      <c r="AA18" s="20"/>
      <c r="AB18" s="20"/>
      <c r="AC18" s="20"/>
      <c r="AD18" s="20"/>
      <c r="AE18" s="20"/>
      <c r="AF18" s="20"/>
    </row>
    <row r="19" spans="1:32">
      <c r="A19" s="357" t="s">
        <v>204</v>
      </c>
      <c r="B19" s="358"/>
      <c r="C19" s="353"/>
      <c r="D19" s="354"/>
      <c r="E19" s="355">
        <f>'[3]FY 11 other sort'!K72/1000</f>
        <v>1190.40797</v>
      </c>
      <c r="F19" s="353"/>
      <c r="G19" s="354"/>
      <c r="H19" s="354">
        <f>'[3]FY12 '!F64</f>
        <v>248.91460000000001</v>
      </c>
      <c r="I19" s="353"/>
      <c r="J19" s="354"/>
      <c r="K19" s="356"/>
      <c r="L19" s="354"/>
      <c r="M19" s="354"/>
      <c r="N19" s="356">
        <f t="shared" si="0"/>
        <v>-248.91460000000001</v>
      </c>
      <c r="O19" s="70" t="s">
        <v>0</v>
      </c>
      <c r="P19" s="20"/>
      <c r="Q19" s="20"/>
      <c r="R19" s="20"/>
      <c r="S19" s="20"/>
      <c r="T19" s="20"/>
      <c r="U19" s="20"/>
      <c r="V19" s="20"/>
      <c r="W19" s="20"/>
      <c r="X19" s="20"/>
      <c r="Y19" s="20"/>
      <c r="Z19" s="20"/>
      <c r="AA19" s="20"/>
      <c r="AB19" s="20"/>
      <c r="AC19" s="20"/>
      <c r="AD19" s="20"/>
      <c r="AE19" s="20"/>
      <c r="AF19" s="20"/>
    </row>
    <row r="20" spans="1:32">
      <c r="A20" s="357" t="s">
        <v>205</v>
      </c>
      <c r="B20" s="358"/>
      <c r="C20" s="353"/>
      <c r="D20" s="354"/>
      <c r="E20" s="355">
        <f>'[3]FY 11 other sort'!K78/1000</f>
        <v>1263.4387899999999</v>
      </c>
      <c r="F20" s="353"/>
      <c r="G20" s="354"/>
      <c r="H20" s="354">
        <f>'[3]FY12 '!F67</f>
        <v>177.82559999999998</v>
      </c>
      <c r="I20" s="353"/>
      <c r="J20" s="354"/>
      <c r="K20" s="356"/>
      <c r="L20" s="354"/>
      <c r="M20" s="354"/>
      <c r="N20" s="356">
        <f t="shared" si="0"/>
        <v>-177.82559999999998</v>
      </c>
      <c r="O20" s="70" t="s">
        <v>0</v>
      </c>
      <c r="P20" s="20"/>
      <c r="Q20" s="20"/>
      <c r="R20" s="20"/>
      <c r="S20" s="20"/>
      <c r="T20" s="20"/>
      <c r="U20" s="20"/>
      <c r="V20" s="20"/>
      <c r="W20" s="20"/>
      <c r="X20" s="20"/>
      <c r="Y20" s="20"/>
      <c r="Z20" s="20"/>
      <c r="AA20" s="20"/>
      <c r="AB20" s="20"/>
      <c r="AC20" s="20"/>
      <c r="AD20" s="20"/>
      <c r="AE20" s="20"/>
      <c r="AF20" s="20"/>
    </row>
    <row r="21" spans="1:32">
      <c r="A21" s="357" t="s">
        <v>206</v>
      </c>
      <c r="B21" s="358"/>
      <c r="C21" s="353"/>
      <c r="D21" s="354"/>
      <c r="E21" s="355">
        <f>'[3]FY 11 other sort'!K81/1000</f>
        <v>23019.362450000001</v>
      </c>
      <c r="F21" s="353"/>
      <c r="G21" s="354"/>
      <c r="H21" s="354">
        <f>'[3]FY12 '!F70+'[3]FY12 '!F76</f>
        <v>38287.207999999999</v>
      </c>
      <c r="I21" s="353"/>
      <c r="J21" s="354"/>
      <c r="K21" s="356">
        <v>30499</v>
      </c>
      <c r="L21" s="354"/>
      <c r="M21" s="354"/>
      <c r="N21" s="356">
        <f t="shared" si="0"/>
        <v>-7788.2079999999987</v>
      </c>
      <c r="O21" s="70" t="s">
        <v>0</v>
      </c>
      <c r="P21" s="20"/>
      <c r="Q21" s="20"/>
      <c r="R21" s="20"/>
      <c r="S21" s="20"/>
      <c r="T21" s="20"/>
      <c r="U21" s="20"/>
      <c r="V21" s="20"/>
      <c r="W21" s="20"/>
      <c r="X21" s="20"/>
      <c r="Y21" s="20"/>
      <c r="Z21" s="20"/>
      <c r="AA21" s="20"/>
      <c r="AB21" s="20"/>
      <c r="AC21" s="20"/>
      <c r="AD21" s="20"/>
      <c r="AE21" s="20"/>
      <c r="AF21" s="20"/>
    </row>
    <row r="22" spans="1:32">
      <c r="A22" s="357" t="s">
        <v>207</v>
      </c>
      <c r="B22" s="358"/>
      <c r="C22" s="353"/>
      <c r="D22" s="354"/>
      <c r="E22" s="355">
        <f>('[3]FY 11 other sort'!K85)/1000-1107</f>
        <v>41082.750740000003</v>
      </c>
      <c r="F22" s="353"/>
      <c r="G22" s="354"/>
      <c r="H22" s="359">
        <f>'[3]FY12 '!F74+'[3]FY12 '!F78</f>
        <v>38398.044240000003</v>
      </c>
      <c r="I22" s="354"/>
      <c r="J22" s="354"/>
      <c r="K22" s="356"/>
      <c r="L22" s="354"/>
      <c r="M22" s="354"/>
      <c r="N22" s="356">
        <f t="shared" si="0"/>
        <v>-38398.044240000003</v>
      </c>
      <c r="O22" s="70" t="s">
        <v>0</v>
      </c>
      <c r="P22" s="21"/>
      <c r="Q22" s="22"/>
      <c r="R22" s="22"/>
      <c r="S22" s="22"/>
      <c r="T22" s="22"/>
      <c r="U22" s="22"/>
      <c r="V22" s="22"/>
      <c r="W22" s="22"/>
      <c r="X22" s="22"/>
      <c r="Y22" s="22"/>
      <c r="Z22" s="22"/>
      <c r="AA22" s="22"/>
      <c r="AB22" s="22"/>
      <c r="AC22" s="22"/>
      <c r="AD22" s="22"/>
      <c r="AE22" s="22"/>
      <c r="AF22" s="22"/>
    </row>
    <row r="23" spans="1:32" ht="15.75" customHeight="1">
      <c r="A23" s="357" t="s">
        <v>208</v>
      </c>
      <c r="B23" s="358"/>
      <c r="C23" s="353"/>
      <c r="D23" s="354"/>
      <c r="E23" s="356">
        <f>'[3]FY 11 other sort'!K91/1000</f>
        <v>169.68</v>
      </c>
      <c r="F23" s="353"/>
      <c r="G23" s="354"/>
      <c r="H23" s="356">
        <f>'[3]FY12 '!F81</f>
        <v>326.2</v>
      </c>
      <c r="I23" s="354"/>
      <c r="J23" s="354"/>
      <c r="K23" s="356"/>
      <c r="L23" s="354"/>
      <c r="M23" s="354"/>
      <c r="N23" s="356">
        <f t="shared" si="0"/>
        <v>-326.2</v>
      </c>
      <c r="O23" s="70" t="s">
        <v>0</v>
      </c>
      <c r="P23" s="21"/>
      <c r="Q23" s="22"/>
      <c r="R23" s="22"/>
      <c r="S23" s="22"/>
      <c r="T23" s="22"/>
      <c r="U23" s="22"/>
      <c r="V23" s="22"/>
      <c r="W23" s="22"/>
      <c r="X23" s="22"/>
      <c r="Y23" s="22"/>
      <c r="Z23" s="22"/>
      <c r="AA23" s="22"/>
      <c r="AB23" s="22"/>
      <c r="AC23" s="22"/>
      <c r="AD23" s="22"/>
      <c r="AE23" s="22"/>
      <c r="AF23" s="22"/>
    </row>
    <row r="24" spans="1:32">
      <c r="A24" s="357" t="s">
        <v>209</v>
      </c>
      <c r="B24" s="358"/>
      <c r="C24" s="360"/>
      <c r="D24" s="361"/>
      <c r="E24" s="355">
        <f>'[3]FY 11 other sort'!K127/1000</f>
        <v>25.341999999999999</v>
      </c>
      <c r="F24" s="353"/>
      <c r="G24" s="354"/>
      <c r="H24" s="356">
        <f>'[3]FY12 '!F84</f>
        <v>25.4</v>
      </c>
      <c r="I24" s="354"/>
      <c r="J24" s="354"/>
      <c r="K24" s="356"/>
      <c r="L24" s="354"/>
      <c r="M24" s="354"/>
      <c r="N24" s="356">
        <f t="shared" si="0"/>
        <v>-25.4</v>
      </c>
      <c r="O24" s="70" t="s">
        <v>0</v>
      </c>
      <c r="P24" s="20"/>
      <c r="Q24" s="20"/>
      <c r="R24" s="20"/>
      <c r="S24" s="20"/>
      <c r="T24" s="20"/>
      <c r="U24" s="20"/>
      <c r="V24" s="20"/>
      <c r="W24" s="20"/>
      <c r="X24" s="20"/>
      <c r="Y24" s="20"/>
      <c r="Z24" s="20"/>
      <c r="AA24" s="20"/>
      <c r="AB24" s="20"/>
      <c r="AC24" s="20"/>
      <c r="AD24" s="20"/>
      <c r="AE24" s="20"/>
      <c r="AF24" s="20"/>
    </row>
    <row r="25" spans="1:32" ht="15.75" customHeight="1">
      <c r="A25" s="357" t="s">
        <v>210</v>
      </c>
      <c r="B25" s="358"/>
      <c r="C25" s="360"/>
      <c r="D25" s="361"/>
      <c r="E25" s="355">
        <f>'[3]FY 11 other sort'!K129/1000</f>
        <v>36.924999999999997</v>
      </c>
      <c r="F25" s="353"/>
      <c r="G25" s="354"/>
      <c r="H25" s="356">
        <f>'[3]FY12 '!F86</f>
        <v>36.924999999999997</v>
      </c>
      <c r="I25" s="354"/>
      <c r="J25" s="354"/>
      <c r="K25" s="356"/>
      <c r="L25" s="354"/>
      <c r="M25" s="354"/>
      <c r="N25" s="356">
        <f t="shared" si="0"/>
        <v>-36.924999999999997</v>
      </c>
      <c r="O25" s="70" t="s">
        <v>0</v>
      </c>
      <c r="P25" s="20"/>
      <c r="Q25" s="20"/>
      <c r="R25" s="20"/>
      <c r="S25" s="20"/>
      <c r="T25" s="20"/>
      <c r="U25" s="20"/>
      <c r="V25" s="20"/>
      <c r="W25" s="20"/>
      <c r="X25" s="20"/>
      <c r="Y25" s="20"/>
      <c r="Z25" s="20"/>
      <c r="AA25" s="20"/>
      <c r="AB25" s="20"/>
      <c r="AC25" s="20"/>
      <c r="AD25" s="20"/>
      <c r="AE25" s="20"/>
      <c r="AF25" s="20"/>
    </row>
    <row r="26" spans="1:32" ht="18.75" customHeight="1">
      <c r="A26" s="357" t="s">
        <v>211</v>
      </c>
      <c r="B26" s="358"/>
      <c r="C26" s="362"/>
      <c r="D26" s="363"/>
      <c r="E26" s="364">
        <f>'[3]FY 11 other sort'!K131/1000</f>
        <v>30.036000000000001</v>
      </c>
      <c r="F26" s="353"/>
      <c r="G26" s="354"/>
      <c r="H26" s="359">
        <f>'[3]FY12 '!F89</f>
        <v>66.400000000000006</v>
      </c>
      <c r="I26" s="365"/>
      <c r="J26" s="365"/>
      <c r="K26" s="359"/>
      <c r="L26" s="366"/>
      <c r="M26" s="366"/>
      <c r="N26" s="359">
        <f t="shared" si="0"/>
        <v>-66.400000000000006</v>
      </c>
      <c r="O26" s="70" t="s">
        <v>0</v>
      </c>
      <c r="P26" s="20"/>
      <c r="Q26" s="20"/>
      <c r="R26" s="20"/>
      <c r="S26" s="20"/>
      <c r="T26" s="20"/>
      <c r="U26" s="20"/>
      <c r="V26" s="20"/>
      <c r="W26" s="20"/>
      <c r="X26" s="20"/>
      <c r="Y26" s="20"/>
      <c r="Z26" s="20"/>
      <c r="AA26" s="20"/>
      <c r="AB26" s="20"/>
      <c r="AC26" s="20"/>
      <c r="AD26" s="20"/>
      <c r="AE26" s="20"/>
      <c r="AF26" s="20"/>
    </row>
    <row r="27" spans="1:32" ht="15.75" customHeight="1">
      <c r="A27" s="357" t="s">
        <v>212</v>
      </c>
      <c r="B27" s="358"/>
      <c r="C27" s="360"/>
      <c r="D27" s="361"/>
      <c r="E27" s="355">
        <f>'[3]FY 11 other sort'!K137/1000</f>
        <v>77.180999999999997</v>
      </c>
      <c r="F27" s="353"/>
      <c r="G27" s="354"/>
      <c r="H27" s="356"/>
      <c r="I27" s="354"/>
      <c r="J27" s="354"/>
      <c r="K27" s="356"/>
      <c r="L27" s="366"/>
      <c r="M27" s="366"/>
      <c r="N27" s="356">
        <f t="shared" si="0"/>
        <v>0</v>
      </c>
      <c r="O27" s="70" t="s">
        <v>0</v>
      </c>
      <c r="P27" s="20"/>
      <c r="Q27" s="20"/>
      <c r="R27" s="20"/>
      <c r="S27" s="20"/>
      <c r="T27" s="20"/>
      <c r="U27" s="20"/>
      <c r="V27" s="20"/>
      <c r="W27" s="20"/>
      <c r="X27" s="20"/>
      <c r="Y27" s="20"/>
      <c r="Z27" s="20"/>
      <c r="AA27" s="20"/>
      <c r="AB27" s="20"/>
      <c r="AC27" s="20"/>
      <c r="AD27" s="20"/>
      <c r="AE27" s="20"/>
      <c r="AF27" s="20"/>
    </row>
    <row r="28" spans="1:32" ht="24" customHeight="1">
      <c r="A28" s="357" t="s">
        <v>213</v>
      </c>
      <c r="B28" s="358"/>
      <c r="C28" s="360"/>
      <c r="D28" s="361"/>
      <c r="E28" s="355">
        <f>'[3]FY 11 other sort'!K139/1000</f>
        <v>25.341999999999999</v>
      </c>
      <c r="F28" s="353"/>
      <c r="G28" s="354"/>
      <c r="H28" s="356"/>
      <c r="I28" s="354"/>
      <c r="J28" s="354"/>
      <c r="K28" s="356"/>
      <c r="L28" s="366"/>
      <c r="M28" s="366"/>
      <c r="N28" s="356">
        <f t="shared" si="0"/>
        <v>0</v>
      </c>
      <c r="O28" s="70" t="s">
        <v>0</v>
      </c>
      <c r="P28" s="20"/>
      <c r="Q28" s="20"/>
      <c r="R28" s="20"/>
      <c r="S28" s="20"/>
      <c r="T28" s="20"/>
      <c r="U28" s="20"/>
      <c r="V28" s="20"/>
      <c r="W28" s="20"/>
      <c r="X28" s="20"/>
      <c r="Y28" s="20"/>
      <c r="Z28" s="20"/>
      <c r="AA28" s="20"/>
      <c r="AB28" s="20"/>
      <c r="AC28" s="20"/>
      <c r="AD28" s="20"/>
      <c r="AE28" s="20"/>
      <c r="AF28" s="20"/>
    </row>
    <row r="29" spans="1:32" ht="15.75" customHeight="1">
      <c r="A29" s="489" t="s">
        <v>214</v>
      </c>
      <c r="B29" s="367"/>
      <c r="C29" s="353"/>
      <c r="D29" s="354"/>
      <c r="E29" s="368">
        <f>'[3]FY 11 other sort'!K141/1000</f>
        <v>5901.9184499999992</v>
      </c>
      <c r="F29" s="353"/>
      <c r="G29" s="354"/>
      <c r="H29" s="356"/>
      <c r="I29" s="354"/>
      <c r="J29" s="354"/>
      <c r="K29" s="356"/>
      <c r="L29" s="366"/>
      <c r="M29" s="366"/>
      <c r="N29" s="356">
        <f t="shared" si="0"/>
        <v>0</v>
      </c>
      <c r="O29" s="70" t="s">
        <v>0</v>
      </c>
      <c r="P29" s="20"/>
      <c r="Q29" s="20"/>
      <c r="R29" s="20"/>
      <c r="S29" s="20"/>
      <c r="T29" s="20"/>
      <c r="U29" s="20"/>
      <c r="V29" s="20"/>
      <c r="W29" s="20"/>
      <c r="X29" s="20"/>
      <c r="Y29" s="20"/>
      <c r="Z29" s="20"/>
      <c r="AA29" s="20"/>
      <c r="AB29" s="20"/>
      <c r="AC29" s="20"/>
      <c r="AD29" s="20"/>
      <c r="AE29" s="20"/>
      <c r="AF29" s="20"/>
    </row>
    <row r="30" spans="1:32" ht="18" customHeight="1">
      <c r="A30" s="369" t="s">
        <v>215</v>
      </c>
      <c r="B30" s="367"/>
      <c r="C30" s="353"/>
      <c r="D30" s="354"/>
      <c r="E30" s="368">
        <f>'[3]FY 11 other sort'!K143/1000</f>
        <v>42.7</v>
      </c>
      <c r="F30" s="353"/>
      <c r="G30" s="354"/>
      <c r="H30" s="359">
        <f>'[3]FY12 '!F92</f>
        <v>23.2</v>
      </c>
      <c r="I30" s="354"/>
      <c r="J30" s="354"/>
      <c r="K30" s="356"/>
      <c r="L30" s="366"/>
      <c r="M30" s="366"/>
      <c r="N30" s="356">
        <f t="shared" si="0"/>
        <v>-23.2</v>
      </c>
      <c r="O30" s="70" t="s">
        <v>0</v>
      </c>
      <c r="P30" s="20"/>
      <c r="Q30" s="20"/>
      <c r="R30" s="20"/>
      <c r="S30" s="20"/>
      <c r="T30" s="20"/>
      <c r="U30" s="20"/>
      <c r="V30" s="20"/>
      <c r="W30" s="20"/>
      <c r="X30" s="20"/>
      <c r="Y30" s="20"/>
      <c r="Z30" s="20"/>
      <c r="AA30" s="20"/>
      <c r="AB30" s="20"/>
      <c r="AC30" s="20"/>
      <c r="AD30" s="20"/>
      <c r="AE30" s="20"/>
      <c r="AF30" s="20"/>
    </row>
    <row r="31" spans="1:32">
      <c r="A31" s="369" t="s">
        <v>216</v>
      </c>
      <c r="B31" s="367"/>
      <c r="C31" s="353"/>
      <c r="D31" s="354"/>
      <c r="E31" s="368">
        <f>'[3]FY 11 other sort'!K145/1000</f>
        <v>70.000000000000014</v>
      </c>
      <c r="F31" s="353"/>
      <c r="G31" s="354"/>
      <c r="H31" s="359"/>
      <c r="I31" s="354"/>
      <c r="J31" s="354"/>
      <c r="K31" s="356"/>
      <c r="L31" s="370"/>
      <c r="M31" s="371"/>
      <c r="N31" s="356">
        <f t="shared" si="0"/>
        <v>0</v>
      </c>
      <c r="O31" s="70" t="s">
        <v>0</v>
      </c>
      <c r="P31" s="20"/>
      <c r="Q31" s="20"/>
      <c r="R31" s="20"/>
      <c r="S31" s="20"/>
      <c r="T31" s="20"/>
      <c r="U31" s="20"/>
      <c r="V31" s="20"/>
      <c r="W31" s="20"/>
      <c r="X31" s="20"/>
      <c r="Y31" s="20"/>
      <c r="Z31" s="20"/>
      <c r="AA31" s="20"/>
      <c r="AB31" s="20"/>
      <c r="AC31" s="20"/>
      <c r="AD31" s="20"/>
      <c r="AE31" s="20"/>
      <c r="AF31" s="20"/>
    </row>
    <row r="32" spans="1:32" ht="18" customHeight="1">
      <c r="A32" s="488" t="s">
        <v>217</v>
      </c>
      <c r="B32" s="367"/>
      <c r="C32" s="353"/>
      <c r="D32" s="354"/>
      <c r="E32" s="372">
        <f>('[3]FY 11 other sort'!K95)/1000</f>
        <v>12.67</v>
      </c>
      <c r="F32" s="353"/>
      <c r="G32" s="354"/>
      <c r="H32" s="356">
        <f>'[3]FY12 '!F98</f>
        <v>38.1</v>
      </c>
      <c r="I32" s="354"/>
      <c r="J32" s="354"/>
      <c r="K32" s="356"/>
      <c r="L32" s="354"/>
      <c r="M32" s="354"/>
      <c r="N32" s="356">
        <f t="shared" si="0"/>
        <v>-38.1</v>
      </c>
      <c r="O32" s="70" t="s">
        <v>0</v>
      </c>
      <c r="P32" s="20"/>
      <c r="Q32" s="20"/>
      <c r="R32" s="20"/>
      <c r="S32" s="20"/>
      <c r="T32" s="20"/>
      <c r="U32" s="20"/>
      <c r="V32" s="20"/>
      <c r="W32" s="20"/>
      <c r="X32" s="20"/>
      <c r="Y32" s="20"/>
      <c r="Z32" s="20"/>
      <c r="AA32" s="20"/>
      <c r="AB32" s="20"/>
      <c r="AC32" s="20"/>
      <c r="AD32" s="20"/>
      <c r="AE32" s="20"/>
      <c r="AF32" s="20"/>
    </row>
    <row r="33" spans="1:15">
      <c r="A33" s="488" t="s">
        <v>218</v>
      </c>
      <c r="B33" s="367"/>
      <c r="C33" s="354"/>
      <c r="D33" s="354"/>
      <c r="E33" s="372"/>
      <c r="F33" s="353"/>
      <c r="G33" s="354"/>
      <c r="H33" s="359">
        <f>'[3]FY12 '!F101</f>
        <v>250</v>
      </c>
      <c r="I33" s="354"/>
      <c r="J33" s="354"/>
      <c r="K33" s="356"/>
      <c r="L33" s="373"/>
      <c r="M33" s="373"/>
      <c r="N33" s="356">
        <f t="shared" si="0"/>
        <v>-250</v>
      </c>
      <c r="O33" s="70" t="s">
        <v>0</v>
      </c>
    </row>
    <row r="34" spans="1:15">
      <c r="A34" s="374" t="s">
        <v>219</v>
      </c>
      <c r="B34" s="375"/>
      <c r="C34" s="379"/>
      <c r="D34" s="380"/>
      <c r="E34" s="376">
        <f>('[3]FY 11 other sort'!K124)/1000</f>
        <v>121.569</v>
      </c>
      <c r="F34" s="377"/>
      <c r="G34" s="378"/>
      <c r="H34" s="378">
        <f>'[3]FY12 '!F42</f>
        <v>143.899</v>
      </c>
      <c r="I34" s="377"/>
      <c r="J34" s="378"/>
      <c r="K34" s="378"/>
      <c r="L34" s="379"/>
      <c r="M34" s="380"/>
      <c r="N34" s="381">
        <f>K34-H34</f>
        <v>-143.899</v>
      </c>
      <c r="O34" s="70" t="s">
        <v>0</v>
      </c>
    </row>
    <row r="35" spans="1:15">
      <c r="A35" s="382"/>
      <c r="B35" s="383"/>
      <c r="C35" s="227"/>
      <c r="D35" s="228"/>
      <c r="E35" s="229"/>
      <c r="F35" s="227"/>
      <c r="G35" s="230"/>
      <c r="H35" s="230"/>
      <c r="I35" s="227"/>
      <c r="J35" s="230"/>
      <c r="K35" s="230"/>
      <c r="L35" s="227"/>
      <c r="M35" s="230"/>
      <c r="N35" s="229"/>
    </row>
    <row r="36" spans="1:15">
      <c r="A36" s="327" t="s">
        <v>136</v>
      </c>
      <c r="B36" s="328"/>
      <c r="C36" s="210"/>
      <c r="D36" s="211"/>
      <c r="E36" s="214">
        <f>SUM(E10:E35)</f>
        <v>88014.538579999993</v>
      </c>
      <c r="F36" s="210"/>
      <c r="G36" s="211"/>
      <c r="H36" s="212">
        <f>SUM(H10:H35)</f>
        <v>79191.312269999995</v>
      </c>
      <c r="I36" s="210"/>
      <c r="J36" s="211"/>
      <c r="K36" s="212">
        <f>SUM(K10:K35)</f>
        <v>30499</v>
      </c>
      <c r="L36" s="210"/>
      <c r="M36" s="211"/>
      <c r="N36" s="214">
        <f>SUM(N10:N35)</f>
        <v>-48692.312269999995</v>
      </c>
      <c r="O36" s="805" t="s">
        <v>19</v>
      </c>
    </row>
    <row r="37" spans="1:15">
      <c r="A37" s="329"/>
      <c r="B37" s="330"/>
      <c r="C37" s="330"/>
      <c r="D37" s="330"/>
      <c r="E37" s="330"/>
      <c r="F37" s="330"/>
      <c r="G37" s="330"/>
      <c r="H37" s="330"/>
      <c r="I37" s="330"/>
      <c r="J37" s="330"/>
      <c r="K37" s="330"/>
      <c r="L37" s="330"/>
      <c r="M37" s="330"/>
      <c r="N37" s="330"/>
    </row>
  </sheetData>
  <customSheetViews>
    <customSheetView guid="{12C66D54-5067-4346-818B-6EAB1C8A918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1"/>
      <headerFooter alignWithMargins="0">
        <oddFooter>&amp;C&amp;"Times New Roman,Regular"Exhibit H - Summary of Reimbursable Resources</oddFooter>
      </headerFooter>
    </customSheetView>
    <customSheetView guid="{3118AF25-8423-420A-806A-487665220C68}"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2"/>
      <headerFooter alignWithMargins="0">
        <oddFooter>&amp;C&amp;"Times New Roman,Regular"Exhibit H - Summary of Reimbursable Resources</oddFooter>
      </headerFooter>
    </customSheetView>
    <customSheetView guid="{56C0A34E-45B4-448B-85E5-70B3A8E6333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3"/>
      <headerFooter alignWithMargins="0">
        <oddFooter>&amp;C&amp;"Times New Roman,Regular"Exhibit H - Summary of Reimbursable Resources</oddFooter>
      </headerFooter>
    </customSheetView>
    <customSheetView guid="{4148B88B-8ED7-4FDE-9459-DEB244AD0552}"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4"/>
      <headerFooter alignWithMargins="0">
        <oddFooter>&amp;C&amp;"Times New Roman,Regular"Exhibit H - Summary of Reimbursable Resources</oddFooter>
      </headerFooter>
    </customSheetView>
    <customSheetView guid="{E4C7BC4C-EDE0-4110-A1E8-168EA72A6C3C}" scale="75" showPageBreaks="1" showGridLines="0" outlineSymbols="0" fitToPage="1" printArea="1" view="pageBreakPreview" topLeftCell="A10">
      <selection activeCell="K36" sqref="K36"/>
      <pageMargins left="1" right="1" top="0.5" bottom="0.55000000000000004" header="0" footer="0"/>
      <printOptions horizontalCentered="1"/>
      <pageSetup scale="62" orientation="landscape" horizontalDpi="300" verticalDpi="300" r:id="rId5"/>
      <headerFooter alignWithMargins="0">
        <oddFooter>&amp;C&amp;"Times New Roman,Regular"Exhibit H - Summary of Reimbursable Resources</oddFooter>
      </headerFooter>
    </customSheetView>
  </customSheetViews>
  <mergeCells count="4">
    <mergeCell ref="A3:O3"/>
    <mergeCell ref="A4:O4"/>
    <mergeCell ref="A5:O5"/>
    <mergeCell ref="A6:O6"/>
  </mergeCells>
  <phoneticPr fontId="0" type="noConversion"/>
  <printOptions horizontalCentered="1"/>
  <pageMargins left="1" right="1" top="0.5" bottom="0.55000000000000004" header="0" footer="0"/>
  <pageSetup scale="61" orientation="landscape" r:id="rId6"/>
  <headerFooter alignWithMargins="0">
    <oddFooter>&amp;C&amp;"Times New Roman,Regular"Exhibit H - Summary of Reimbursable Resources</oddFooter>
  </headerFooter>
</worksheet>
</file>

<file path=xl/worksheets/sheet8.xml><?xml version="1.0" encoding="utf-8"?>
<worksheet xmlns="http://schemas.openxmlformats.org/spreadsheetml/2006/main" xmlns:r="http://schemas.openxmlformats.org/officeDocument/2006/relationships">
  <sheetPr codeName="Sheet14">
    <pageSetUpPr fitToPage="1"/>
  </sheetPr>
  <dimension ref="A1:N47"/>
  <sheetViews>
    <sheetView zoomScaleNormal="100" zoomScaleSheetLayoutView="75" workbookViewId="0">
      <pane xSplit="1" ySplit="11" topLeftCell="B12" activePane="bottomRight" state="frozen"/>
      <selection activeCell="AB52" sqref="AB52"/>
      <selection pane="topRight" activeCell="AB52" sqref="AB52"/>
      <selection pane="bottomLeft" activeCell="AB52" sqref="AB52"/>
      <selection pane="bottomRight" activeCell="A7" sqref="A7:K7"/>
    </sheetView>
  </sheetViews>
  <sheetFormatPr defaultColWidth="8.88671875" defaultRowHeight="15"/>
  <cols>
    <col min="1" max="1" width="30.44140625" style="11" customWidth="1"/>
    <col min="2" max="2" width="10.77734375" style="11" customWidth="1"/>
    <col min="3" max="3" width="12.6640625" style="11" customWidth="1"/>
    <col min="4" max="4" width="10.88671875" style="11" customWidth="1"/>
    <col min="5" max="5" width="12.5546875" style="11" customWidth="1"/>
    <col min="6" max="6" width="9.77734375" style="11" customWidth="1"/>
    <col min="7" max="7" width="12" style="11" customWidth="1"/>
    <col min="8" max="9" width="9.77734375" style="11" customWidth="1"/>
    <col min="10" max="10" width="10.33203125" style="11" customWidth="1"/>
    <col min="11" max="11" width="13" style="11" customWidth="1"/>
    <col min="12" max="12" width="1.109375" style="76" customWidth="1"/>
    <col min="13" max="16384" width="8.88671875" style="11"/>
  </cols>
  <sheetData>
    <row r="1" spans="1:12" ht="20.25">
      <c r="A1" s="712" t="s">
        <v>26</v>
      </c>
      <c r="B1" s="713"/>
      <c r="C1" s="713"/>
      <c r="D1" s="713"/>
      <c r="E1" s="713"/>
      <c r="F1" s="713"/>
      <c r="G1" s="713"/>
      <c r="H1" s="713"/>
      <c r="I1" s="713"/>
      <c r="J1" s="713"/>
      <c r="K1" s="713"/>
      <c r="L1" s="76" t="s">
        <v>0</v>
      </c>
    </row>
    <row r="2" spans="1:12" ht="20.25">
      <c r="A2" s="625"/>
      <c r="B2" s="625"/>
      <c r="C2" s="625"/>
      <c r="D2" s="625"/>
      <c r="E2" s="625"/>
      <c r="F2" s="625"/>
      <c r="G2" s="625"/>
      <c r="H2" s="625"/>
      <c r="I2" s="625"/>
      <c r="J2" s="625"/>
      <c r="K2" s="718"/>
      <c r="L2" s="76" t="s">
        <v>0</v>
      </c>
    </row>
    <row r="3" spans="1:12" ht="12.6" customHeight="1">
      <c r="A3" s="625"/>
      <c r="B3" s="625"/>
      <c r="C3" s="625"/>
      <c r="D3" s="625"/>
      <c r="E3" s="625"/>
      <c r="F3" s="625"/>
      <c r="G3" s="625"/>
      <c r="H3" s="625"/>
      <c r="I3" s="625"/>
      <c r="J3" s="625"/>
      <c r="K3" s="718"/>
      <c r="L3" s="76" t="s">
        <v>0</v>
      </c>
    </row>
    <row r="4" spans="1:12" ht="18.75">
      <c r="A4" s="714" t="s">
        <v>40</v>
      </c>
      <c r="B4" s="715"/>
      <c r="C4" s="715"/>
      <c r="D4" s="715"/>
      <c r="E4" s="715"/>
      <c r="F4" s="715"/>
      <c r="G4" s="715"/>
      <c r="H4" s="715"/>
      <c r="I4" s="715"/>
      <c r="J4" s="715"/>
      <c r="K4" s="715"/>
      <c r="L4" s="76" t="s">
        <v>0</v>
      </c>
    </row>
    <row r="5" spans="1:12" ht="16.5">
      <c r="A5" s="716" t="str">
        <f>+'B. Summary of Requirements '!A5</f>
        <v xml:space="preserve"> JIST </v>
      </c>
      <c r="B5" s="715"/>
      <c r="C5" s="715"/>
      <c r="D5" s="715"/>
      <c r="E5" s="715"/>
      <c r="F5" s="715"/>
      <c r="G5" s="715"/>
      <c r="H5" s="715"/>
      <c r="I5" s="715"/>
      <c r="J5" s="715"/>
      <c r="K5" s="715"/>
      <c r="L5" s="76" t="s">
        <v>0</v>
      </c>
    </row>
    <row r="6" spans="1:12" ht="16.5">
      <c r="A6" s="717" t="str">
        <f>+'B. Summary of Requirements '!A6</f>
        <v>Salaries and Expenses</v>
      </c>
      <c r="B6" s="715"/>
      <c r="C6" s="715"/>
      <c r="D6" s="715"/>
      <c r="E6" s="715"/>
      <c r="F6" s="715"/>
      <c r="G6" s="715"/>
      <c r="H6" s="715"/>
      <c r="I6" s="715"/>
      <c r="J6" s="715"/>
      <c r="K6" s="715"/>
      <c r="L6" s="76" t="s">
        <v>0</v>
      </c>
    </row>
    <row r="7" spans="1:12" ht="15.75">
      <c r="A7" s="721"/>
      <c r="B7" s="721"/>
      <c r="C7" s="721"/>
      <c r="D7" s="721"/>
      <c r="E7" s="721"/>
      <c r="F7" s="721"/>
      <c r="G7" s="721"/>
      <c r="H7" s="721"/>
      <c r="I7" s="721"/>
      <c r="J7" s="721"/>
      <c r="K7" s="721"/>
      <c r="L7" s="76" t="s">
        <v>0</v>
      </c>
    </row>
    <row r="8" spans="1:12">
      <c r="A8" s="722"/>
      <c r="B8" s="722"/>
      <c r="C8" s="722"/>
      <c r="D8" s="722"/>
      <c r="E8" s="722"/>
      <c r="F8" s="722"/>
      <c r="G8" s="722"/>
      <c r="H8" s="722"/>
      <c r="I8" s="722"/>
      <c r="J8" s="722"/>
      <c r="K8" s="722"/>
      <c r="L8" s="76" t="s">
        <v>0</v>
      </c>
    </row>
    <row r="9" spans="1:12" ht="40.5" customHeight="1">
      <c r="A9" s="735" t="s">
        <v>41</v>
      </c>
      <c r="B9" s="730" t="s">
        <v>191</v>
      </c>
      <c r="C9" s="731"/>
      <c r="D9" s="730" t="s">
        <v>182</v>
      </c>
      <c r="E9" s="731"/>
      <c r="F9" s="727" t="s">
        <v>171</v>
      </c>
      <c r="G9" s="728"/>
      <c r="H9" s="728"/>
      <c r="I9" s="728"/>
      <c r="J9" s="728"/>
      <c r="K9" s="729"/>
      <c r="L9" s="76" t="s">
        <v>0</v>
      </c>
    </row>
    <row r="10" spans="1:12">
      <c r="A10" s="736"/>
      <c r="B10" s="723" t="s">
        <v>22</v>
      </c>
      <c r="C10" s="723" t="s">
        <v>23</v>
      </c>
      <c r="D10" s="723" t="s">
        <v>22</v>
      </c>
      <c r="E10" s="723" t="s">
        <v>23</v>
      </c>
      <c r="F10" s="725" t="s">
        <v>12</v>
      </c>
      <c r="G10" s="719" t="s">
        <v>112</v>
      </c>
      <c r="H10" s="719" t="s">
        <v>20</v>
      </c>
      <c r="I10" s="719" t="s">
        <v>21</v>
      </c>
      <c r="J10" s="733" t="s">
        <v>22</v>
      </c>
      <c r="K10" s="725" t="s">
        <v>23</v>
      </c>
      <c r="L10" s="76" t="s">
        <v>0</v>
      </c>
    </row>
    <row r="11" spans="1:12" ht="27" customHeight="1">
      <c r="A11" s="737"/>
      <c r="B11" s="724"/>
      <c r="C11" s="724"/>
      <c r="D11" s="724"/>
      <c r="E11" s="724"/>
      <c r="F11" s="726"/>
      <c r="G11" s="720"/>
      <c r="H11" s="720"/>
      <c r="I11" s="720"/>
      <c r="J11" s="734"/>
      <c r="K11" s="732"/>
      <c r="L11" s="76" t="s">
        <v>0</v>
      </c>
    </row>
    <row r="12" spans="1:12">
      <c r="A12" s="430" t="s">
        <v>27</v>
      </c>
      <c r="B12" s="431"/>
      <c r="C12" s="431"/>
      <c r="D12" s="431"/>
      <c r="E12" s="431"/>
      <c r="F12" s="431"/>
      <c r="G12" s="431"/>
      <c r="H12" s="431"/>
      <c r="I12" s="431"/>
      <c r="J12" s="431"/>
      <c r="K12" s="432"/>
      <c r="L12" s="76" t="s">
        <v>0</v>
      </c>
    </row>
    <row r="13" spans="1:12">
      <c r="A13" s="433" t="s">
        <v>142</v>
      </c>
      <c r="B13" s="434"/>
      <c r="C13" s="434"/>
      <c r="D13" s="434"/>
      <c r="E13" s="434"/>
      <c r="F13" s="434"/>
      <c r="G13" s="434"/>
      <c r="H13" s="434"/>
      <c r="I13" s="434"/>
      <c r="J13" s="434"/>
      <c r="K13" s="435"/>
      <c r="L13" s="76" t="s">
        <v>0</v>
      </c>
    </row>
    <row r="14" spans="1:12">
      <c r="A14" s="436" t="s">
        <v>143</v>
      </c>
      <c r="B14" s="437">
        <v>4</v>
      </c>
      <c r="C14" s="437"/>
      <c r="D14" s="437">
        <v>4</v>
      </c>
      <c r="E14" s="437"/>
      <c r="F14" s="437"/>
      <c r="G14" s="437"/>
      <c r="H14" s="437">
        <v>-1</v>
      </c>
      <c r="I14" s="437">
        <v>-1</v>
      </c>
      <c r="J14" s="437">
        <v>3</v>
      </c>
      <c r="K14" s="438"/>
      <c r="L14" s="76" t="s">
        <v>0</v>
      </c>
    </row>
    <row r="15" spans="1:12">
      <c r="A15" s="436" t="s">
        <v>144</v>
      </c>
      <c r="B15" s="437">
        <v>2</v>
      </c>
      <c r="C15" s="437"/>
      <c r="D15" s="437">
        <v>2</v>
      </c>
      <c r="E15" s="437"/>
      <c r="F15" s="437"/>
      <c r="G15" s="437"/>
      <c r="H15" s="437"/>
      <c r="I15" s="437"/>
      <c r="J15" s="437">
        <v>2</v>
      </c>
      <c r="K15" s="438"/>
      <c r="L15" s="76" t="s">
        <v>0</v>
      </c>
    </row>
    <row r="16" spans="1:12">
      <c r="A16" s="436" t="s">
        <v>80</v>
      </c>
      <c r="B16" s="437"/>
      <c r="C16" s="437"/>
      <c r="D16" s="437"/>
      <c r="E16" s="437"/>
      <c r="F16" s="437"/>
      <c r="G16" s="437"/>
      <c r="H16" s="437"/>
      <c r="I16" s="437"/>
      <c r="J16" s="437"/>
      <c r="K16" s="438"/>
      <c r="L16" s="76" t="s">
        <v>0</v>
      </c>
    </row>
    <row r="17" spans="1:14">
      <c r="A17" s="439" t="s">
        <v>81</v>
      </c>
      <c r="B17" s="437"/>
      <c r="C17" s="437"/>
      <c r="D17" s="437"/>
      <c r="E17" s="437"/>
      <c r="F17" s="437"/>
      <c r="G17" s="437"/>
      <c r="H17" s="437"/>
      <c r="I17" s="437"/>
      <c r="J17" s="437"/>
      <c r="K17" s="438"/>
      <c r="L17" s="76" t="s">
        <v>0</v>
      </c>
    </row>
    <row r="18" spans="1:14">
      <c r="A18" s="436" t="s">
        <v>82</v>
      </c>
      <c r="B18" s="437"/>
      <c r="C18" s="437"/>
      <c r="D18" s="437"/>
      <c r="E18" s="437"/>
      <c r="F18" s="437"/>
      <c r="G18" s="437"/>
      <c r="H18" s="437"/>
      <c r="I18" s="437"/>
      <c r="J18" s="437"/>
      <c r="K18" s="438"/>
      <c r="L18" s="76" t="s">
        <v>0</v>
      </c>
    </row>
    <row r="19" spans="1:14">
      <c r="A19" s="436" t="s">
        <v>83</v>
      </c>
      <c r="B19" s="437">
        <v>2</v>
      </c>
      <c r="C19" s="437"/>
      <c r="D19" s="437">
        <v>2</v>
      </c>
      <c r="E19" s="437"/>
      <c r="F19" s="437"/>
      <c r="G19" s="437"/>
      <c r="H19" s="437"/>
      <c r="I19" s="437"/>
      <c r="J19" s="437">
        <v>2</v>
      </c>
      <c r="K19" s="438"/>
      <c r="L19" s="76" t="s">
        <v>0</v>
      </c>
    </row>
    <row r="20" spans="1:14">
      <c r="A20" s="436" t="s">
        <v>84</v>
      </c>
      <c r="B20" s="437"/>
      <c r="C20" s="437"/>
      <c r="D20" s="437"/>
      <c r="E20" s="437"/>
      <c r="F20" s="437"/>
      <c r="G20" s="437"/>
      <c r="H20" s="437"/>
      <c r="I20" s="437"/>
      <c r="J20" s="437"/>
      <c r="K20" s="438"/>
      <c r="L20" s="76" t="s">
        <v>0</v>
      </c>
    </row>
    <row r="21" spans="1:14">
      <c r="A21" s="440" t="s">
        <v>85</v>
      </c>
      <c r="B21" s="437"/>
      <c r="C21" s="437"/>
      <c r="D21" s="437"/>
      <c r="E21" s="437"/>
      <c r="F21" s="437"/>
      <c r="G21" s="437"/>
      <c r="H21" s="437"/>
      <c r="I21" s="437"/>
      <c r="J21" s="437"/>
      <c r="K21" s="438"/>
      <c r="L21" s="76" t="s">
        <v>0</v>
      </c>
    </row>
    <row r="22" spans="1:14">
      <c r="A22" s="441" t="s">
        <v>176</v>
      </c>
      <c r="B22" s="437"/>
      <c r="C22" s="437"/>
      <c r="D22" s="437"/>
      <c r="E22" s="437"/>
      <c r="F22" s="437"/>
      <c r="G22" s="437"/>
      <c r="H22" s="437"/>
      <c r="I22" s="437"/>
      <c r="J22" s="437"/>
      <c r="K22" s="438"/>
      <c r="L22" s="76" t="s">
        <v>0</v>
      </c>
    </row>
    <row r="23" spans="1:14">
      <c r="A23" s="436" t="s">
        <v>28</v>
      </c>
      <c r="B23" s="437"/>
      <c r="C23" s="437"/>
      <c r="D23" s="437"/>
      <c r="E23" s="437"/>
      <c r="F23" s="437"/>
      <c r="G23" s="437"/>
      <c r="H23" s="437"/>
      <c r="I23" s="437"/>
      <c r="J23" s="437"/>
      <c r="K23" s="438"/>
      <c r="L23" s="76" t="s">
        <v>0</v>
      </c>
    </row>
    <row r="24" spans="1:14">
      <c r="A24" s="436" t="s">
        <v>86</v>
      </c>
      <c r="B24" s="437"/>
      <c r="C24" s="437"/>
      <c r="D24" s="437"/>
      <c r="E24" s="437"/>
      <c r="F24" s="437"/>
      <c r="G24" s="437"/>
      <c r="H24" s="437"/>
      <c r="I24" s="437"/>
      <c r="J24" s="437"/>
      <c r="K24" s="438"/>
      <c r="L24" s="76" t="s">
        <v>0</v>
      </c>
    </row>
    <row r="25" spans="1:14">
      <c r="A25" s="436" t="s">
        <v>88</v>
      </c>
      <c r="B25" s="437"/>
      <c r="C25" s="437"/>
      <c r="D25" s="437"/>
      <c r="E25" s="437"/>
      <c r="F25" s="437"/>
      <c r="G25" s="437"/>
      <c r="H25" s="437"/>
      <c r="I25" s="437"/>
      <c r="J25" s="437"/>
      <c r="K25" s="438"/>
      <c r="L25" s="76" t="s">
        <v>0</v>
      </c>
    </row>
    <row r="26" spans="1:14">
      <c r="A26" s="436" t="s">
        <v>107</v>
      </c>
      <c r="B26" s="437">
        <v>64</v>
      </c>
      <c r="C26" s="437"/>
      <c r="D26" s="437">
        <v>64</v>
      </c>
      <c r="E26" s="437"/>
      <c r="F26" s="437"/>
      <c r="G26" s="437"/>
      <c r="H26" s="437">
        <v>-12</v>
      </c>
      <c r="I26" s="437">
        <v>-12</v>
      </c>
      <c r="J26" s="437">
        <v>52</v>
      </c>
      <c r="K26" s="438"/>
      <c r="L26" s="76" t="s">
        <v>0</v>
      </c>
    </row>
    <row r="27" spans="1:14">
      <c r="A27" s="436" t="s">
        <v>87</v>
      </c>
      <c r="B27" s="437"/>
      <c r="C27" s="437"/>
      <c r="D27" s="437"/>
      <c r="E27" s="437"/>
      <c r="F27" s="437"/>
      <c r="G27" s="437"/>
      <c r="H27" s="437"/>
      <c r="I27" s="437"/>
      <c r="J27" s="437"/>
      <c r="K27" s="438"/>
      <c r="L27" s="76" t="s">
        <v>0</v>
      </c>
    </row>
    <row r="28" spans="1:14">
      <c r="A28" s="442" t="s">
        <v>89</v>
      </c>
      <c r="B28" s="443"/>
      <c r="C28" s="443"/>
      <c r="D28" s="443"/>
      <c r="E28" s="443"/>
      <c r="F28" s="443"/>
      <c r="G28" s="443"/>
      <c r="H28" s="443"/>
      <c r="I28" s="443"/>
      <c r="J28" s="443"/>
      <c r="K28" s="444"/>
      <c r="L28" s="76" t="s">
        <v>0</v>
      </c>
    </row>
    <row r="29" spans="1:14" ht="15.75" thickBot="1">
      <c r="A29" s="445" t="s">
        <v>35</v>
      </c>
      <c r="B29" s="446">
        <f t="shared" ref="B29:G29" si="0">SUM(B12:B28)</f>
        <v>72</v>
      </c>
      <c r="C29" s="447">
        <f t="shared" si="0"/>
        <v>0</v>
      </c>
      <c r="D29" s="448">
        <f t="shared" si="0"/>
        <v>72</v>
      </c>
      <c r="E29" s="447">
        <f t="shared" si="0"/>
        <v>0</v>
      </c>
      <c r="F29" s="448">
        <f t="shared" si="0"/>
        <v>0</v>
      </c>
      <c r="G29" s="447">
        <f t="shared" si="0"/>
        <v>0</v>
      </c>
      <c r="H29" s="448">
        <f>SUM(H12:H28)</f>
        <v>-13</v>
      </c>
      <c r="I29" s="447">
        <f>SUM(I12:I28)</f>
        <v>-13</v>
      </c>
      <c r="J29" s="448">
        <f>SUM(J12:J28)</f>
        <v>59</v>
      </c>
      <c r="K29" s="447">
        <f>SUM(K12:K28)</f>
        <v>0</v>
      </c>
      <c r="L29" s="77" t="s">
        <v>0</v>
      </c>
    </row>
    <row r="30" spans="1:14">
      <c r="A30" s="449" t="s">
        <v>129</v>
      </c>
      <c r="B30" s="450"/>
      <c r="C30" s="451"/>
      <c r="D30" s="450"/>
      <c r="E30" s="451"/>
      <c r="F30" s="450"/>
      <c r="G30" s="451"/>
      <c r="H30" s="450"/>
      <c r="I30" s="452">
        <f>G30+H30</f>
        <v>0</v>
      </c>
      <c r="J30" s="453">
        <f>D30+F30+I30</f>
        <v>0</v>
      </c>
      <c r="K30" s="452">
        <f>SUM(K13:K29)</f>
        <v>0</v>
      </c>
      <c r="L30" s="77" t="s">
        <v>0</v>
      </c>
      <c r="N30" s="273"/>
    </row>
    <row r="31" spans="1:14">
      <c r="A31" s="454" t="s">
        <v>145</v>
      </c>
      <c r="B31" s="455"/>
      <c r="C31" s="456"/>
      <c r="D31" s="455"/>
      <c r="E31" s="456"/>
      <c r="F31" s="455"/>
      <c r="G31" s="456"/>
      <c r="H31" s="455"/>
      <c r="I31" s="457"/>
      <c r="J31" s="458"/>
      <c r="K31" s="457"/>
      <c r="L31" s="76" t="s">
        <v>0</v>
      </c>
    </row>
    <row r="32" spans="1:14">
      <c r="A32" s="459" t="s">
        <v>146</v>
      </c>
      <c r="B32" s="460"/>
      <c r="C32" s="461"/>
      <c r="D32" s="460"/>
      <c r="E32" s="461"/>
      <c r="F32" s="460"/>
      <c r="G32" s="461"/>
      <c r="H32" s="460"/>
      <c r="I32" s="462">
        <f>G32+H32</f>
        <v>0</v>
      </c>
      <c r="J32" s="463">
        <f>D32+F32+I32</f>
        <v>0</v>
      </c>
      <c r="K32" s="462"/>
      <c r="L32" s="76" t="s">
        <v>0</v>
      </c>
    </row>
    <row r="33" spans="1:12" s="12" customFormat="1">
      <c r="A33" s="464" t="s">
        <v>35</v>
      </c>
      <c r="B33" s="465">
        <f>SUM(B30:B32)</f>
        <v>0</v>
      </c>
      <c r="C33" s="466">
        <f t="shared" ref="C33:J33" si="1">SUM(C30:C32)</f>
        <v>0</v>
      </c>
      <c r="D33" s="465">
        <f t="shared" si="1"/>
        <v>0</v>
      </c>
      <c r="E33" s="466">
        <f t="shared" si="1"/>
        <v>0</v>
      </c>
      <c r="F33" s="465">
        <f t="shared" si="1"/>
        <v>0</v>
      </c>
      <c r="G33" s="466">
        <f t="shared" si="1"/>
        <v>0</v>
      </c>
      <c r="H33" s="465">
        <f t="shared" si="1"/>
        <v>0</v>
      </c>
      <c r="I33" s="466">
        <f>SUM(I30:I32)</f>
        <v>0</v>
      </c>
      <c r="J33" s="465">
        <f t="shared" si="1"/>
        <v>0</v>
      </c>
      <c r="K33" s="466">
        <f>SUM(K30:K32)</f>
        <v>0</v>
      </c>
      <c r="L33" s="76" t="s">
        <v>19</v>
      </c>
    </row>
    <row r="34" spans="1:12" s="12" customFormat="1">
      <c r="A34" s="711"/>
      <c r="B34" s="711"/>
      <c r="C34" s="711"/>
      <c r="D34" s="711"/>
      <c r="E34" s="711"/>
      <c r="F34" s="711"/>
      <c r="G34" s="711"/>
      <c r="H34" s="711"/>
      <c r="I34" s="711"/>
      <c r="J34" s="711"/>
      <c r="K34" s="711"/>
      <c r="L34" s="76"/>
    </row>
    <row r="35" spans="1:12" s="12" customFormat="1">
      <c r="L35" s="77"/>
    </row>
    <row r="36" spans="1:12" s="43" customFormat="1">
      <c r="A36" s="806"/>
      <c r="B36" s="807"/>
      <c r="C36" s="807"/>
      <c r="D36" s="807"/>
      <c r="E36" s="807"/>
      <c r="F36" s="807"/>
      <c r="G36" s="807"/>
      <c r="H36" s="807"/>
      <c r="I36" s="807"/>
      <c r="J36" s="807"/>
      <c r="K36" s="807"/>
      <c r="L36" s="808"/>
    </row>
    <row r="37" spans="1:12" s="43" customFormat="1" ht="12" customHeight="1">
      <c r="A37" s="809"/>
      <c r="B37" s="807"/>
      <c r="C37" s="807"/>
      <c r="D37" s="807"/>
      <c r="E37" s="807"/>
      <c r="F37" s="807"/>
      <c r="G37" s="807"/>
      <c r="H37" s="807"/>
      <c r="I37" s="807"/>
      <c r="J37" s="807"/>
      <c r="K37" s="807"/>
      <c r="L37" s="808"/>
    </row>
    <row r="38" spans="1:12" s="43" customFormat="1" ht="12" customHeight="1">
      <c r="A38" s="809"/>
      <c r="B38" s="807"/>
      <c r="C38" s="807"/>
      <c r="D38" s="807"/>
      <c r="E38" s="807"/>
      <c r="F38" s="807"/>
      <c r="G38" s="807"/>
      <c r="H38" s="807"/>
      <c r="I38" s="807"/>
      <c r="J38" s="807"/>
      <c r="K38" s="807"/>
      <c r="L38" s="808"/>
    </row>
    <row r="39" spans="1:12" s="43" customFormat="1" ht="12" customHeight="1">
      <c r="A39" s="42"/>
      <c r="L39" s="808"/>
    </row>
    <row r="40" spans="1:12" s="43" customFormat="1" ht="15.75">
      <c r="A40" s="810"/>
      <c r="B40" s="811"/>
      <c r="C40" s="811"/>
      <c r="D40" s="811"/>
      <c r="E40" s="811"/>
      <c r="F40" s="811"/>
      <c r="G40" s="811"/>
      <c r="H40" s="811"/>
      <c r="I40" s="811"/>
      <c r="J40" s="811"/>
      <c r="K40" s="811"/>
      <c r="L40" s="808"/>
    </row>
    <row r="41" spans="1:12" s="813" customFormat="1" ht="71.25" customHeight="1">
      <c r="A41" s="788"/>
      <c r="B41" s="788"/>
      <c r="C41" s="788"/>
      <c r="D41" s="788"/>
      <c r="E41" s="788"/>
      <c r="F41" s="788"/>
      <c r="G41" s="788"/>
      <c r="H41" s="788"/>
      <c r="I41" s="788"/>
      <c r="J41" s="788"/>
      <c r="K41" s="788"/>
      <c r="L41" s="812"/>
    </row>
    <row r="42" spans="1:12" s="813" customFormat="1" ht="39.75" customHeight="1">
      <c r="A42" s="788"/>
      <c r="B42" s="788"/>
      <c r="C42" s="788"/>
      <c r="D42" s="788"/>
      <c r="E42" s="788"/>
      <c r="F42" s="788"/>
      <c r="G42" s="788"/>
      <c r="H42" s="788"/>
      <c r="I42" s="788"/>
      <c r="J42" s="788"/>
      <c r="K42" s="788"/>
      <c r="L42" s="812"/>
    </row>
    <row r="43" spans="1:12" s="813" customFormat="1" ht="58.5" customHeight="1">
      <c r="A43" s="788"/>
      <c r="B43" s="788"/>
      <c r="C43" s="788"/>
      <c r="D43" s="788"/>
      <c r="E43" s="788"/>
      <c r="F43" s="788"/>
      <c r="G43" s="788"/>
      <c r="H43" s="788"/>
      <c r="I43" s="788"/>
      <c r="J43" s="788"/>
      <c r="K43" s="788"/>
      <c r="L43" s="812"/>
    </row>
    <row r="44" spans="1:12" s="813" customFormat="1" ht="69" customHeight="1">
      <c r="A44" s="788"/>
      <c r="B44" s="788"/>
      <c r="C44" s="788"/>
      <c r="D44" s="788"/>
      <c r="E44" s="788"/>
      <c r="F44" s="788"/>
      <c r="G44" s="788"/>
      <c r="H44" s="788"/>
      <c r="I44" s="788"/>
      <c r="J44" s="788"/>
      <c r="K44" s="788"/>
      <c r="L44" s="812"/>
    </row>
    <row r="45" spans="1:12" s="813" customFormat="1">
      <c r="A45" s="814"/>
      <c r="B45" s="815"/>
      <c r="C45" s="815"/>
      <c r="D45" s="815"/>
      <c r="E45" s="815"/>
      <c r="F45" s="815"/>
      <c r="G45" s="815"/>
      <c r="H45" s="815"/>
      <c r="I45" s="815"/>
      <c r="J45" s="815"/>
      <c r="K45" s="815"/>
      <c r="L45" s="812"/>
    </row>
    <row r="47" spans="1:12">
      <c r="A47" s="273"/>
      <c r="K47" s="63"/>
    </row>
  </sheetData>
  <customSheetViews>
    <customSheetView guid="{12C66D54-5067-4346-818B-6EAB1C8A9183}" scale="75" showPageBreaks="1" fitToPage="1" printArea="1" view="pageBreakPreview">
      <pane xSplit="1" ySplit="11" topLeftCell="B12" activePane="bottomRight" state="frozen"/>
      <selection pane="bottomRight" activeCell="D15" sqref="D15"/>
      <pageMargins left="0.75" right="0.75" top="1" bottom="1" header="0.5" footer="0.5"/>
      <printOptions horizontalCentered="1"/>
      <pageSetup scale="71" orientation="landscape" r:id="rId1"/>
      <headerFooter alignWithMargins="0">
        <oddFooter>&amp;C&amp;"Times New Roman,Regular"Exhibit I - Detail of Permanent Positions by Category</oddFooter>
      </headerFooter>
    </customSheetView>
    <customSheetView guid="{3118AF25-8423-420A-806A-487665220C68}" scale="75" showPageBreaks="1" fitToPage="1" printArea="1" view="pageBreakPreview">
      <pane xSplit="1" ySplit="11" topLeftCell="B12" activePane="bottomRight" state="frozen"/>
      <selection pane="bottomRight" activeCell="J20" sqref="J20"/>
      <pageMargins left="0.75" right="0.75" top="1" bottom="1" header="0.5" footer="0.5"/>
      <printOptions horizontalCentered="1"/>
      <pageSetup scale="71" orientation="landscape" r:id="rId2"/>
      <headerFooter alignWithMargins="0">
        <oddFooter>&amp;C&amp;"Times New Roman,Regular"Exhibit I - Detail of Permanent Positions by Category</oddFooter>
      </headerFooter>
    </customSheetView>
    <customSheetView guid="{56C0A34E-45B4-448B-85E5-70B3A8E63333}" scale="75" showPageBreaks="1" fitToPage="1" printArea="1" view="pageBreakPreview">
      <pane xSplit="1" ySplit="11" topLeftCell="B12" activePane="bottomRight" state="frozen"/>
      <selection pane="bottomRight" activeCell="A48" sqref="A48"/>
      <pageMargins left="0.75" right="0.75" top="1" bottom="1" header="0.5" footer="0.5"/>
      <printOptions horizontalCentered="1"/>
      <pageSetup scale="71" orientation="landscape" r:id="rId3"/>
      <headerFooter alignWithMargins="0">
        <oddFooter>&amp;C&amp;"Times New Roman,Regular"Exhibit I - Detail of Permanent Positions by Category</oddFooter>
      </headerFooter>
    </customSheetView>
    <customSheetView guid="{4148B88B-8ED7-4FDE-9459-DEB244AD0552}" scale="75" showPageBreaks="1" fitToPage="1" printArea="1" view="pageBreakPreview">
      <pane xSplit="1" ySplit="11" topLeftCell="B40" activePane="bottomRight" state="frozen"/>
      <selection pane="bottomRight" activeCell="A47" sqref="A47"/>
      <pageMargins left="0.75" right="0.75" top="1" bottom="1" header="0.5" footer="0.5"/>
      <printOptions horizontalCentered="1"/>
      <pageSetup scale="71" orientation="landscape" r:id="rId4"/>
      <headerFooter alignWithMargins="0">
        <oddFooter>&amp;C&amp;"Times New Roman,Regular"Exhibit I - Detail of Permanent Positions by Category</oddFooter>
      </headerFooter>
    </customSheetView>
    <customSheetView guid="{E4C7BC4C-EDE0-4110-A1E8-168EA72A6C3C}" scale="75" showPageBreaks="1" fitToPage="1" printArea="1" view="pageBreakPreview">
      <pane xSplit="1" ySplit="11" topLeftCell="B12" activePane="bottomRight" state="frozen"/>
      <selection pane="bottomRight" activeCell="J36" sqref="J36"/>
      <pageMargins left="0.75" right="0.75" top="1" bottom="1" header="0.5" footer="0.5"/>
      <printOptions horizontalCentered="1"/>
      <pageSetup scale="72" orientation="landscape" r:id="rId5"/>
      <headerFooter alignWithMargins="0">
        <oddFooter>&amp;C&amp;"Times New Roman,Regular"Exhibit I - Detail of Permanent Positions by Category</oddFooter>
      </headerFooter>
    </customSheetView>
  </customSheetViews>
  <mergeCells count="27">
    <mergeCell ref="H10:H11"/>
    <mergeCell ref="A7:K7"/>
    <mergeCell ref="A8:K8"/>
    <mergeCell ref="G10:G11"/>
    <mergeCell ref="B10:B11"/>
    <mergeCell ref="C10:C11"/>
    <mergeCell ref="D10:D11"/>
    <mergeCell ref="F10:F11"/>
    <mergeCell ref="F9:K9"/>
    <mergeCell ref="D9:E9"/>
    <mergeCell ref="B9:C9"/>
    <mergeCell ref="K10:K11"/>
    <mergeCell ref="J10:J11"/>
    <mergeCell ref="I10:I11"/>
    <mergeCell ref="E10:E11"/>
    <mergeCell ref="A9:A11"/>
    <mergeCell ref="A1:K1"/>
    <mergeCell ref="A4:K4"/>
    <mergeCell ref="A5:K5"/>
    <mergeCell ref="A6:K6"/>
    <mergeCell ref="A2:K2"/>
    <mergeCell ref="A3:K3"/>
    <mergeCell ref="A44:K44"/>
    <mergeCell ref="A41:K41"/>
    <mergeCell ref="A42:K42"/>
    <mergeCell ref="A43:K43"/>
    <mergeCell ref="A34:K34"/>
  </mergeCells>
  <phoneticPr fontId="0" type="noConversion"/>
  <printOptions horizontalCentered="1"/>
  <pageMargins left="0.75" right="0.75" top="1" bottom="1" header="0.5" footer="0.5"/>
  <pageSetup scale="72" orientation="landscape" r:id="rId6"/>
  <headerFooter alignWithMargins="0">
    <oddFooter>&amp;C&amp;"Times New Roman,Regular"Exhibit I - Detail of Permanent Positions by Category</oddFooter>
  </headerFooter>
</worksheet>
</file>

<file path=xl/worksheets/sheet9.xml><?xml version="1.0" encoding="utf-8"?>
<worksheet xmlns="http://schemas.openxmlformats.org/spreadsheetml/2006/main" xmlns:r="http://schemas.openxmlformats.org/officeDocument/2006/relationships">
  <sheetPr codeName="Sheet15">
    <pageSetUpPr fitToPage="1"/>
  </sheetPr>
  <dimension ref="A1:X26"/>
  <sheetViews>
    <sheetView zoomScaleNormal="100" zoomScaleSheetLayoutView="55" workbookViewId="0">
      <pane xSplit="1" ySplit="10" topLeftCell="B11" activePane="bottomRight" state="frozen"/>
      <selection activeCell="AB52" sqref="AB52"/>
      <selection pane="topRight" activeCell="AB52" sqref="AB52"/>
      <selection pane="bottomLeft" activeCell="AB52" sqref="AB52"/>
      <selection pane="bottomRight"/>
    </sheetView>
  </sheetViews>
  <sheetFormatPr defaultRowHeight="15"/>
  <cols>
    <col min="1" max="1" width="57.44140625" customWidth="1"/>
    <col min="2" max="2" width="6.21875" customWidth="1"/>
    <col min="3" max="3" width="9.77734375" style="49" customWidth="1"/>
    <col min="4" max="4" width="6.21875" customWidth="1"/>
    <col min="5" max="5" width="9.77734375" style="49" customWidth="1"/>
    <col min="6" max="6" width="6.21875" customWidth="1"/>
    <col min="7" max="7" width="9.77734375" style="49" customWidth="1"/>
    <col min="8" max="8" width="10.5546875" bestFit="1" customWidth="1"/>
    <col min="9" max="9" width="9.77734375" style="49" customWidth="1"/>
    <col min="10" max="10" width="0.6640625" style="75" customWidth="1"/>
  </cols>
  <sheetData>
    <row r="1" spans="1:10" ht="20.25">
      <c r="A1" s="157" t="s">
        <v>25</v>
      </c>
      <c r="B1" s="224"/>
      <c r="C1" s="275"/>
      <c r="D1" s="224"/>
      <c r="E1" s="275"/>
      <c r="F1" s="224"/>
      <c r="G1" s="275"/>
      <c r="H1" s="224"/>
      <c r="I1" s="276"/>
      <c r="J1" s="72" t="s">
        <v>0</v>
      </c>
    </row>
    <row r="2" spans="1:10" ht="13.15" customHeight="1">
      <c r="A2" s="738"/>
      <c r="B2" s="738"/>
      <c r="C2" s="738"/>
      <c r="D2" s="738"/>
      <c r="E2" s="738"/>
      <c r="F2" s="738"/>
      <c r="G2" s="738"/>
      <c r="H2" s="738"/>
      <c r="I2" s="739"/>
      <c r="J2" s="72" t="s">
        <v>0</v>
      </c>
    </row>
    <row r="3" spans="1:10" ht="18.75">
      <c r="A3" s="714" t="s">
        <v>4</v>
      </c>
      <c r="B3" s="714"/>
      <c r="C3" s="714"/>
      <c r="D3" s="714"/>
      <c r="E3" s="714"/>
      <c r="F3" s="714"/>
      <c r="G3" s="714"/>
      <c r="H3" s="714"/>
      <c r="I3" s="714"/>
      <c r="J3" s="72" t="s">
        <v>0</v>
      </c>
    </row>
    <row r="4" spans="1:10" ht="16.5">
      <c r="A4" s="716" t="str">
        <f>+'B. Summary of Requirements '!A5</f>
        <v xml:space="preserve"> JIST </v>
      </c>
      <c r="B4" s="716"/>
      <c r="C4" s="716"/>
      <c r="D4" s="716"/>
      <c r="E4" s="716"/>
      <c r="F4" s="716"/>
      <c r="G4" s="716"/>
      <c r="H4" s="716"/>
      <c r="I4" s="716"/>
      <c r="J4" s="72" t="s">
        <v>0</v>
      </c>
    </row>
    <row r="5" spans="1:10" ht="16.5">
      <c r="A5" s="716" t="str">
        <f>+'B. Summary of Requirements '!A6</f>
        <v>Salaries and Expenses</v>
      </c>
      <c r="B5" s="716"/>
      <c r="C5" s="716"/>
      <c r="D5" s="716"/>
      <c r="E5" s="716"/>
      <c r="F5" s="716"/>
      <c r="G5" s="716"/>
      <c r="H5" s="716"/>
      <c r="I5" s="716"/>
      <c r="J5" s="72" t="s">
        <v>0</v>
      </c>
    </row>
    <row r="6" spans="1:10">
      <c r="A6" s="740" t="s">
        <v>121</v>
      </c>
      <c r="B6" s="740"/>
      <c r="C6" s="740"/>
      <c r="D6" s="740"/>
      <c r="E6" s="740"/>
      <c r="F6" s="740"/>
      <c r="G6" s="740"/>
      <c r="H6" s="740"/>
      <c r="I6" s="740"/>
      <c r="J6" s="72" t="s">
        <v>0</v>
      </c>
    </row>
    <row r="7" spans="1:10">
      <c r="A7" s="745"/>
      <c r="B7" s="745"/>
      <c r="C7" s="745"/>
      <c r="D7" s="745"/>
      <c r="E7" s="745"/>
      <c r="F7" s="745"/>
      <c r="G7" s="745"/>
      <c r="H7" s="745"/>
      <c r="I7" s="745"/>
      <c r="J7" s="72" t="s">
        <v>0</v>
      </c>
    </row>
    <row r="8" spans="1:10" ht="15.75" customHeight="1">
      <c r="A8" s="748" t="s">
        <v>69</v>
      </c>
      <c r="B8" s="741" t="s">
        <v>229</v>
      </c>
      <c r="C8" s="751"/>
      <c r="D8" s="751"/>
      <c r="E8" s="751"/>
      <c r="F8" s="751"/>
      <c r="G8" s="752"/>
      <c r="H8" s="741" t="s">
        <v>77</v>
      </c>
      <c r="I8" s="742"/>
      <c r="J8" s="72" t="s">
        <v>0</v>
      </c>
    </row>
    <row r="9" spans="1:10" ht="36" customHeight="1">
      <c r="A9" s="749"/>
      <c r="B9" s="754" t="s">
        <v>5</v>
      </c>
      <c r="C9" s="755"/>
      <c r="D9" s="753" t="s">
        <v>6</v>
      </c>
      <c r="E9" s="753"/>
      <c r="F9" s="753" t="s">
        <v>7</v>
      </c>
      <c r="G9" s="756"/>
      <c r="H9" s="743"/>
      <c r="I9" s="744"/>
      <c r="J9" s="72" t="s">
        <v>0</v>
      </c>
    </row>
    <row r="10" spans="1:10" ht="36" customHeight="1" thickBot="1">
      <c r="A10" s="750"/>
      <c r="B10" s="155" t="s">
        <v>138</v>
      </c>
      <c r="C10" s="284" t="s">
        <v>120</v>
      </c>
      <c r="D10" s="156" t="s">
        <v>138</v>
      </c>
      <c r="E10" s="284" t="s">
        <v>120</v>
      </c>
      <c r="F10" s="156" t="s">
        <v>138</v>
      </c>
      <c r="G10" s="284" t="s">
        <v>120</v>
      </c>
      <c r="H10" s="155" t="s">
        <v>138</v>
      </c>
      <c r="I10" s="297" t="s">
        <v>120</v>
      </c>
      <c r="J10" s="72" t="s">
        <v>0</v>
      </c>
    </row>
    <row r="11" spans="1:10" ht="20.25">
      <c r="A11" s="301" t="s">
        <v>63</v>
      </c>
      <c r="B11" s="95"/>
      <c r="C11" s="286"/>
      <c r="D11" s="96"/>
      <c r="E11" s="290"/>
      <c r="F11" s="96"/>
      <c r="G11" s="292"/>
      <c r="H11" s="97">
        <f t="shared" ref="H11:I16" si="0">SUM(F11,D11,B11)</f>
        <v>0</v>
      </c>
      <c r="I11" s="298">
        <f t="shared" si="0"/>
        <v>0</v>
      </c>
      <c r="J11" s="72" t="s">
        <v>0</v>
      </c>
    </row>
    <row r="12" spans="1:10" ht="20.25">
      <c r="A12" s="301" t="s">
        <v>66</v>
      </c>
      <c r="B12" s="95"/>
      <c r="C12" s="287"/>
      <c r="D12" s="96"/>
      <c r="E12" s="290"/>
      <c r="F12" s="96"/>
      <c r="G12" s="292"/>
      <c r="H12" s="97">
        <f t="shared" si="0"/>
        <v>0</v>
      </c>
      <c r="I12" s="298">
        <f t="shared" si="0"/>
        <v>0</v>
      </c>
      <c r="J12" s="72" t="s">
        <v>0</v>
      </c>
    </row>
    <row r="13" spans="1:10" ht="20.25">
      <c r="A13" s="394" t="s">
        <v>67</v>
      </c>
      <c r="B13" s="95"/>
      <c r="C13" s="285">
        <v>4097</v>
      </c>
      <c r="D13" s="96"/>
      <c r="E13" s="290"/>
      <c r="F13" s="96"/>
      <c r="G13" s="292"/>
      <c r="H13" s="97">
        <f t="shared" si="0"/>
        <v>0</v>
      </c>
      <c r="I13" s="298">
        <f t="shared" si="0"/>
        <v>4097</v>
      </c>
      <c r="J13" s="72" t="s">
        <v>0</v>
      </c>
    </row>
    <row r="14" spans="1:10" ht="20.25">
      <c r="A14" s="394" t="s">
        <v>68</v>
      </c>
      <c r="B14" s="95"/>
      <c r="C14" s="285">
        <v>3338</v>
      </c>
      <c r="D14" s="96"/>
      <c r="E14" s="290"/>
      <c r="F14" s="96"/>
      <c r="G14" s="292"/>
      <c r="H14" s="97">
        <f t="shared" si="0"/>
        <v>0</v>
      </c>
      <c r="I14" s="298">
        <f t="shared" si="0"/>
        <v>3338</v>
      </c>
      <c r="J14" s="72" t="s">
        <v>0</v>
      </c>
    </row>
    <row r="15" spans="1:10" ht="20.25">
      <c r="A15" s="394" t="s">
        <v>65</v>
      </c>
      <c r="B15" s="95"/>
      <c r="C15" s="285">
        <v>7132</v>
      </c>
      <c r="D15" s="96"/>
      <c r="E15" s="290"/>
      <c r="F15" s="96"/>
      <c r="G15" s="292"/>
      <c r="H15" s="97">
        <f t="shared" si="0"/>
        <v>0</v>
      </c>
      <c r="I15" s="298">
        <f t="shared" si="0"/>
        <v>7132</v>
      </c>
      <c r="J15" s="72" t="s">
        <v>0</v>
      </c>
    </row>
    <row r="16" spans="1:10" ht="20.25">
      <c r="A16" s="395" t="s">
        <v>64</v>
      </c>
      <c r="B16" s="98"/>
      <c r="C16" s="286">
        <v>607</v>
      </c>
      <c r="D16" s="99"/>
      <c r="E16" s="291"/>
      <c r="F16" s="99"/>
      <c r="G16" s="293"/>
      <c r="H16" s="97">
        <f t="shared" si="0"/>
        <v>0</v>
      </c>
      <c r="I16" s="298">
        <f t="shared" si="0"/>
        <v>607</v>
      </c>
      <c r="J16" s="72" t="s">
        <v>0</v>
      </c>
    </row>
    <row r="17" spans="1:24" ht="21" thickBot="1">
      <c r="A17" s="302" t="s">
        <v>177</v>
      </c>
      <c r="B17" s="133">
        <f t="shared" ref="B17:I17" si="1">SUM(B11:B16)</f>
        <v>0</v>
      </c>
      <c r="C17" s="288">
        <f t="shared" si="1"/>
        <v>15174</v>
      </c>
      <c r="D17" s="134">
        <f t="shared" si="1"/>
        <v>0</v>
      </c>
      <c r="E17" s="288">
        <f t="shared" si="1"/>
        <v>0</v>
      </c>
      <c r="F17" s="134">
        <f t="shared" si="1"/>
        <v>0</v>
      </c>
      <c r="G17" s="294">
        <f t="shared" si="1"/>
        <v>0</v>
      </c>
      <c r="H17" s="135">
        <f t="shared" si="1"/>
        <v>0</v>
      </c>
      <c r="I17" s="299">
        <f t="shared" si="1"/>
        <v>15174</v>
      </c>
      <c r="J17" s="72" t="s">
        <v>19</v>
      </c>
    </row>
    <row r="18" spans="1:24">
      <c r="A18" s="746"/>
      <c r="B18" s="747"/>
      <c r="C18" s="747"/>
      <c r="D18" s="747"/>
      <c r="E18" s="747"/>
      <c r="F18" s="747"/>
      <c r="G18" s="747"/>
      <c r="H18" s="747"/>
      <c r="I18" s="747"/>
      <c r="J18" s="73"/>
      <c r="K18" s="17"/>
      <c r="L18" s="17"/>
      <c r="M18" s="17"/>
      <c r="N18" s="17"/>
      <c r="O18" s="17"/>
      <c r="P18" s="17"/>
      <c r="Q18" s="17"/>
      <c r="R18" s="17"/>
      <c r="S18" s="17"/>
      <c r="T18" s="17"/>
      <c r="U18" s="17"/>
      <c r="V18" s="17"/>
      <c r="W18" s="17"/>
      <c r="X18" s="17"/>
    </row>
    <row r="19" spans="1:24">
      <c r="A19" s="18"/>
      <c r="B19" s="18"/>
      <c r="C19" s="289"/>
      <c r="D19" s="18"/>
      <c r="E19" s="289"/>
      <c r="F19" s="18"/>
      <c r="G19" s="289"/>
      <c r="H19" s="18"/>
      <c r="I19" s="289"/>
      <c r="J19" s="74"/>
      <c r="K19" s="17"/>
      <c r="L19" s="17"/>
      <c r="M19" s="17"/>
      <c r="N19" s="17"/>
      <c r="O19" s="17"/>
      <c r="P19" s="17"/>
      <c r="Q19" s="17"/>
      <c r="R19" s="17"/>
      <c r="S19" s="17"/>
      <c r="T19" s="17"/>
      <c r="U19" s="17"/>
      <c r="V19" s="17"/>
      <c r="W19" s="17"/>
      <c r="X19" s="17"/>
    </row>
    <row r="21" spans="1:24" s="797" customFormat="1" ht="18.75">
      <c r="A21" s="816"/>
      <c r="B21" s="816"/>
      <c r="C21" s="816"/>
      <c r="D21" s="816"/>
      <c r="E21" s="816"/>
      <c r="F21" s="816"/>
      <c r="G21" s="816"/>
      <c r="H21" s="55"/>
      <c r="I21" s="295"/>
      <c r="J21" s="817"/>
    </row>
    <row r="22" spans="1:24" s="797" customFormat="1" ht="18.75">
      <c r="A22" s="818"/>
      <c r="B22" s="818"/>
      <c r="C22" s="818"/>
      <c r="D22" s="818"/>
      <c r="E22" s="818"/>
      <c r="F22" s="818"/>
      <c r="G22" s="818"/>
      <c r="H22" s="55"/>
      <c r="I22" s="295"/>
      <c r="J22" s="817"/>
    </row>
    <row r="23" spans="1:24" s="797" customFormat="1" ht="141.75" customHeight="1">
      <c r="A23" s="819"/>
      <c r="B23" s="819"/>
      <c r="C23" s="819"/>
      <c r="D23" s="819"/>
      <c r="E23" s="819"/>
      <c r="F23" s="819"/>
      <c r="G23" s="819"/>
      <c r="H23" s="520"/>
      <c r="I23" s="296"/>
      <c r="J23" s="817"/>
    </row>
    <row r="26" spans="1:24">
      <c r="I26" s="300"/>
    </row>
  </sheetData>
  <customSheetViews>
    <customSheetView guid="{12C66D54-5067-4346-818B-6EAB1C8A918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1"/>
      <headerFooter alignWithMargins="0">
        <oddFooter xml:space="preserve">&amp;C&amp;"Times New Roman,Regular"&amp;14Exhibit J - Financial Analysis of Program Changes&amp;12
</oddFooter>
      </headerFooter>
    </customSheetView>
    <customSheetView guid="{3118AF25-8423-420A-806A-487665220C68}" scale="55" showPageBreaks="1" fitToPage="1" printArea="1" view="pageBreakPreview">
      <pane xSplit="1" ySplit="10" topLeftCell="B11" activePane="bottomRight" state="frozen"/>
      <selection pane="bottomRight" activeCell="W35" sqref="W35"/>
      <pageMargins left="0.25" right="0.25" top="0.5" bottom="0.5" header="0.5" footer="0.5"/>
      <printOptions horizontalCentered="1"/>
      <pageSetup scale="41" fitToHeight="0" orientation="landscape" r:id="rId2"/>
      <headerFooter alignWithMargins="0">
        <oddFooter xml:space="preserve">&amp;C&amp;"Times New Roman,Regular"&amp;14Exhibit J - Financial Analysis of Program Changes&amp;12
</oddFooter>
      </headerFooter>
    </customSheetView>
    <customSheetView guid="{56C0A34E-45B4-448B-85E5-70B3A8E6333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3"/>
      <headerFooter alignWithMargins="0">
        <oddFooter xml:space="preserve">&amp;C&amp;"Times New Roman,Regular"&amp;14Exhibit J - Financial Analysis of Program Changes&amp;12
</oddFooter>
      </headerFooter>
    </customSheetView>
    <customSheetView guid="{4148B88B-8ED7-4FDE-9459-DEB244AD0552}"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4"/>
      <headerFooter alignWithMargins="0">
        <oddFooter xml:space="preserve">&amp;C&amp;"Times New Roman,Regular"&amp;14Exhibit J - Financial Analysis of Program Changes&amp;12
</oddFooter>
      </headerFooter>
    </customSheetView>
    <customSheetView guid="{E4C7BC4C-EDE0-4110-A1E8-168EA72A6C3C}" scale="55" showPageBreaks="1" fitToPage="1" printArea="1" view="pageBreakPreview">
      <pane xSplit="1" ySplit="10" topLeftCell="B11" activePane="bottomRight" state="frozen"/>
      <selection pane="bottomRight" activeCell="A16" sqref="A16:A18"/>
      <pageMargins left="0.25" right="0.25" top="0.5" bottom="0.5" header="0.5" footer="0.5"/>
      <printOptions horizontalCentered="1"/>
      <pageSetup scale="42" fitToHeight="0" orientation="landscape" r:id="rId5"/>
      <headerFooter alignWithMargins="0">
        <oddFooter xml:space="preserve">&amp;C&amp;"Times New Roman,Regular"&amp;14Exhibit J - Financial Analysis of Program Changes&amp;12
</oddFooter>
      </headerFooter>
    </customSheetView>
  </customSheetViews>
  <mergeCells count="15">
    <mergeCell ref="A21:G21"/>
    <mergeCell ref="A23:G23"/>
    <mergeCell ref="H8:I9"/>
    <mergeCell ref="A7:I7"/>
    <mergeCell ref="A18:I18"/>
    <mergeCell ref="A8:A10"/>
    <mergeCell ref="B8:G8"/>
    <mergeCell ref="D9:E9"/>
    <mergeCell ref="B9:C9"/>
    <mergeCell ref="F9:G9"/>
    <mergeCell ref="A2:I2"/>
    <mergeCell ref="A4:I4"/>
    <mergeCell ref="A3:I3"/>
    <mergeCell ref="A5:I5"/>
    <mergeCell ref="A6:I6"/>
  </mergeCells>
  <phoneticPr fontId="0" type="noConversion"/>
  <printOptions horizontalCentered="1"/>
  <pageMargins left="0.25" right="0.25" top="0.5" bottom="0.5" header="0.5" footer="0.5"/>
  <pageSetup scale="89" fitToHeight="0" orientation="landscape" r:id="rId6"/>
  <headerFooter alignWithMargins="0">
    <oddFooter xml:space="preserve">&amp;C&amp;"Times New Roman,Regular"&amp;14Exhibit J - Financial Analysis of Program Changes&amp;12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B. Summary of Requirements </vt:lpstr>
      <vt:lpstr>C. Increases Offsets</vt:lpstr>
      <vt:lpstr>D. Strategic Goals &amp; Objectives</vt:lpstr>
      <vt:lpstr>E. ATB Justification</vt:lpstr>
      <vt:lpstr>F. 2011 Crosswalk</vt:lpstr>
      <vt:lpstr>G. 2012 Crosswalk</vt:lpstr>
      <vt:lpstr>H. Reimbursable Resources</vt:lpstr>
      <vt:lpstr>I. Permanent Positions</vt:lpstr>
      <vt:lpstr>J. Financial Analysis</vt:lpstr>
      <vt:lpstr>K. Summary by Grade</vt:lpstr>
      <vt:lpstr>L. Summary by Object Class</vt:lpstr>
      <vt:lpstr>'B. Summary of Requirements '!DL</vt:lpstr>
      <vt:lpstr>'B. Summary of Requirements '!Print_Area</vt:lpstr>
      <vt:lpstr>'C. Increases Offsets'!Print_Area</vt:lpstr>
      <vt:lpstr>'D. Strategic Goals &amp; Objectives'!Print_Area</vt:lpstr>
      <vt:lpstr>'E. ATB Justification'!Print_Area</vt:lpstr>
      <vt:lpstr>'F. 2011 Crosswalk'!Print_Area</vt:lpstr>
      <vt:lpstr>'G. 2012 Crosswalk'!Print_Area</vt:lpstr>
      <vt:lpstr>'H. Reimbursable Resources'!Print_Area</vt:lpstr>
      <vt:lpstr>'I. Permanent Positions'!Print_Area</vt:lpstr>
      <vt:lpstr>'J. Financial Analysis'!Print_Area</vt:lpstr>
      <vt:lpstr>'K. Summary by Grade'!Print_Area</vt:lpstr>
      <vt:lpstr>'L. Summary by Object Class'!Print_Area</vt:lpstr>
      <vt:lpstr>'H. Reimbursable Resources'!REIMPRO</vt:lpstr>
      <vt:lpstr>'H. Reimbursable Resources'!REIMSOR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rlindsay</cp:lastModifiedBy>
  <cp:lastPrinted>2012-02-07T17:02:39Z</cp:lastPrinted>
  <dcterms:created xsi:type="dcterms:W3CDTF">2003-08-28T20:51:00Z</dcterms:created>
  <dcterms:modified xsi:type="dcterms:W3CDTF">2012-02-08T19:10:03Z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